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3.xml" ContentType="application/vnd.openxmlformats-officedocument.spreadsheetml.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omments5.xml" ContentType="application/vnd.openxmlformats-officedocument.spreadsheetml.comments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omments6.xml" ContentType="application/vnd.openxmlformats-officedocument.spreadsheetml.comments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omments7.xml" ContentType="application/vnd.openxmlformats-officedocument.spreadsheetml.comments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pecom-my.sharepoint.com/personal/evangelina_cordero_pecomenergia_com_ar/Documents/Evangelina/Yacimiento/Catriel 12121/Enero 2024/YPF enero/"/>
    </mc:Choice>
  </mc:AlternateContent>
  <xr:revisionPtr revIDLastSave="2" documentId="8_{DB939061-D88C-4295-8643-363B43D23355}" xr6:coauthVersionLast="47" xr6:coauthVersionMax="47" xr10:uidLastSave="{E9DA0BF3-1037-4BB8-B967-F6C13B7251C7}"/>
  <bookViews>
    <workbookView xWindow="-120" yWindow="-120" windowWidth="20730" windowHeight="11160" tabRatio="705" firstSheet="5" activeTab="11" xr2:uid="{00000000-000D-0000-FFFF-FFFF00000000}"/>
  </bookViews>
  <sheets>
    <sheet name="Control Producción" sheetId="1" r:id="rId1"/>
    <sheet name="Historial de producción" sheetId="31" r:id="rId2"/>
    <sheet name="Intermedia" sheetId="5" r:id="rId3"/>
    <sheet name="PLANILLA GENERAL" sheetId="3" r:id="rId4"/>
    <sheet name="Observaciones" sheetId="30" r:id="rId5"/>
    <sheet name="RECIRCULADOS" sheetId="4" r:id="rId6"/>
    <sheet name="Semana 1-1" sheetId="6" r:id="rId7"/>
    <sheet name="Semana 1-2" sheetId="7" r:id="rId8"/>
    <sheet name="Semana 1-3" sheetId="8" r:id="rId9"/>
    <sheet name="Semana 1-4" sheetId="9" r:id="rId10"/>
    <sheet name="Semana 1-5" sheetId="10" r:id="rId11"/>
    <sheet name="Compilado Semana 1" sheetId="32" r:id="rId12"/>
    <sheet name="Semana 2-1" sheetId="12" r:id="rId13"/>
    <sheet name="Semana 2-2" sheetId="13" r:id="rId14"/>
    <sheet name="Semana 2-3" sheetId="14" r:id="rId15"/>
    <sheet name="Semana 2-4" sheetId="15" r:id="rId16"/>
    <sheet name="Semana 2-5" sheetId="16" r:id="rId17"/>
    <sheet name="Compilado Semana 2" sheetId="33" r:id="rId18"/>
    <sheet name="Semana 3-1" sheetId="17" r:id="rId19"/>
    <sheet name="Semana 3-2" sheetId="18" r:id="rId20"/>
    <sheet name="Semana 3-3" sheetId="19" r:id="rId21"/>
    <sheet name="Semana 3-4" sheetId="20" r:id="rId22"/>
    <sheet name="Semana 3-5" sheetId="21" r:id="rId23"/>
    <sheet name="Compilado Semana 3" sheetId="34" r:id="rId24"/>
    <sheet name="Semana 4-1" sheetId="22" r:id="rId25"/>
    <sheet name="Semana 4-2" sheetId="23" r:id="rId26"/>
    <sheet name="Semana 4-3" sheetId="24" r:id="rId27"/>
    <sheet name="Semana 4-4" sheetId="25" r:id="rId28"/>
    <sheet name="Semana 4-5" sheetId="26" r:id="rId29"/>
    <sheet name="Compilado Semana 4" sheetId="35" r:id="rId30"/>
    <sheet name="CHO-SCB-VAM 1" sheetId="27" r:id="rId31"/>
    <sheet name="CHO-SCB-VAM 2" sheetId="36" r:id="rId32"/>
    <sheet name="IDEF" sheetId="29" r:id="rId33"/>
    <sheet name="Referencias" sheetId="2" r:id="rId34"/>
  </sheets>
  <externalReferences>
    <externalReference r:id="rId35"/>
  </externalReferences>
  <definedNames>
    <definedName name="_xlnm._FilterDatabase" localSheetId="0" hidden="1">'Control Producción'!$A$13:$N$409</definedName>
    <definedName name="_xlnm._FilterDatabase" localSheetId="32" hidden="1">IDEF!$A$6:$P$1602</definedName>
    <definedName name="_xlnm._FilterDatabase" localSheetId="2" hidden="1">Intermedia!$H$3:$O$477</definedName>
    <definedName name="_xlnm._FilterDatabase" localSheetId="4" hidden="1">Observaciones!$A$2:$M$443</definedName>
    <definedName name="_xlnm._FilterDatabase" localSheetId="3" hidden="1">'PLANILLA GENERAL'!$A$2:$BO$446</definedName>
    <definedName name="_xlnm._FilterDatabase" localSheetId="5" hidden="1">RECIRCULADOS!$A$9:$H$271</definedName>
    <definedName name="_xlnm._FilterDatabase" localSheetId="33" hidden="1">Referencias!$A$2:$Z$696</definedName>
    <definedName name="_xlnm._FilterDatabase" localSheetId="6" hidden="1">'Semana 1-1'!$A$7:$J$8</definedName>
    <definedName name="_xlnm._FilterDatabase" localSheetId="7" hidden="1">'Semana 1-2'!$A$8:$J$42</definedName>
    <definedName name="_xlnm._FilterDatabase" localSheetId="8" hidden="1">'Semana 1-3'!$A$8:$J$8</definedName>
    <definedName name="_xlnm._FilterDatabase" localSheetId="9" hidden="1">'Semana 1-4'!$A$8:$J$38</definedName>
    <definedName name="_xlnm._FilterDatabase" localSheetId="10" hidden="1">'Semana 1-5'!$A$8:$J$42</definedName>
    <definedName name="_xlnm._FilterDatabase" localSheetId="12" hidden="1">'Semana 2-1'!$A$8:$J$8</definedName>
    <definedName name="_xlnm._FilterDatabase" localSheetId="13" hidden="1">'Semana 2-2'!$A$8:$J$8</definedName>
    <definedName name="_xlnm._FilterDatabase" localSheetId="14" hidden="1">'Semana 2-3'!$A$8:$J$39</definedName>
    <definedName name="_xlnm._FilterDatabase" localSheetId="15" hidden="1">'Semana 2-4'!$A$8:$J$8</definedName>
    <definedName name="_xlnm._FilterDatabase" localSheetId="16" hidden="1">'Semana 2-5'!$A$8:$J$8</definedName>
    <definedName name="_xlnm._FilterDatabase" localSheetId="18" hidden="1">'Semana 3-1'!$A$8:$J$45</definedName>
    <definedName name="_xlnm._FilterDatabase" localSheetId="19" hidden="1">'Semana 3-2'!$A$8:$J$41</definedName>
    <definedName name="_xlnm._FilterDatabase" localSheetId="20" hidden="1">'Semana 3-3'!$A$8:$J$8</definedName>
    <definedName name="_xlnm._FilterDatabase" localSheetId="21" hidden="1">'Semana 3-4'!$A$8:$J$36</definedName>
    <definedName name="_xlnm._FilterDatabase" localSheetId="22" hidden="1">'Semana 3-5'!$A$8:$J$8</definedName>
    <definedName name="_xlnm._FilterDatabase" localSheetId="24" hidden="1">'Semana 4-1'!$A$8:$J$44</definedName>
    <definedName name="_xlnm._FilterDatabase" localSheetId="25" hidden="1">'Semana 4-2'!$A$8:$J$8</definedName>
    <definedName name="_xlnm._FilterDatabase" localSheetId="26" hidden="1">'Semana 4-3'!$A$8:$J$37</definedName>
    <definedName name="_xlnm._FilterDatabase" localSheetId="27" hidden="1">'Semana 4-4'!$A$8:$J$30</definedName>
    <definedName name="_xlnm._FilterDatabase" localSheetId="28" hidden="1">'Semana 4-5'!$A$8:$J$33</definedName>
    <definedName name="_xlnm.Print_Area" localSheetId="3">'PLANILLA GENERAL'!$C$2:$I$442</definedName>
    <definedName name="_xlnm.Print_Area" localSheetId="6">'Semana 1-1'!$A$3:$K$55</definedName>
    <definedName name="_xlnm.Print_Area" localSheetId="7">'Semana 1-2'!$A$3:$K$42</definedName>
    <definedName name="_xlnm.Print_Area" localSheetId="8">'Semana 1-3'!$A$3:$K$40</definedName>
    <definedName name="_xlnm.Print_Area" localSheetId="9">'Semana 1-4'!$A$3:$K$38</definedName>
    <definedName name="_xlnm.Print_Area" localSheetId="10">'Semana 1-5'!$A$3:$K$42</definedName>
    <definedName name="_xlnm.Print_Area" localSheetId="13">'Semana 2-2'!$A$3:$K$39</definedName>
    <definedName name="_xlnm.Print_Area" localSheetId="14">'Semana 2-3'!$A$3:$K$39</definedName>
    <definedName name="_xlnm.Print_Area" localSheetId="15">'Semana 2-4'!$A$3:$K$33</definedName>
    <definedName name="_xlnm.Print_Area" localSheetId="16">'Semana 2-5'!$A$3:$K$35</definedName>
    <definedName name="_xlnm.Print_Area" localSheetId="18">'Semana 3-1'!$A$3:$K$51</definedName>
    <definedName name="_xlnm.Print_Area" localSheetId="19">'Semana 3-2'!$A$3:$K$41</definedName>
    <definedName name="_xlnm.Print_Area" localSheetId="20">'Semana 3-3'!$A$3:$K$34</definedName>
    <definedName name="_xlnm.Print_Area" localSheetId="21">'Semana 3-4'!$A$3:$K$35</definedName>
    <definedName name="_xlnm.Print_Area" localSheetId="22">'Semana 3-5'!$A$3:$K$39</definedName>
    <definedName name="_xlnm.Print_Area" localSheetId="24">'Semana 4-1'!$A$3:$K$50</definedName>
    <definedName name="_xlnm.Print_Area" localSheetId="25">'Semana 4-2'!$A$3:$K$39</definedName>
    <definedName name="_xlnm.Print_Area" localSheetId="26">'Semana 4-3'!$A$3:$K$37</definedName>
    <definedName name="_xlnm.Print_Area" localSheetId="27">'Semana 4-4'!$A$3:$K$30</definedName>
    <definedName name="_xlnm.Print_Area" localSheetId="28">'Semana 4-5'!$A$3:$K$33</definedName>
    <definedName name="SegmentaciónDeDatos_Mes">#N/A</definedName>
    <definedName name="SegmentaciónDeDatos_Yacimiento">#N/A</definedName>
  </definedNames>
  <calcPr calcId="191028"/>
  <pivotCaches>
    <pivotCache cacheId="265" r:id="rId36"/>
    <pivotCache cacheId="266" r:id="rId37"/>
    <pivotCache cacheId="267" r:id="rId38"/>
  </pivotCaches>
  <extLst>
    <ext xmlns:x14="http://schemas.microsoft.com/office/spreadsheetml/2009/9/main" uri="{BBE1A952-AA13-448e-AADC-164F8A28A991}">
      <x14:slicerCaches>
        <x14:slicerCache r:id="rId39"/>
        <x14:slicerCache r:id="rId4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" i="32" l="1"/>
  <c r="B10" i="32"/>
  <c r="B11" i="32"/>
  <c r="B12" i="32"/>
  <c r="B13" i="32"/>
  <c r="B14" i="32"/>
  <c r="B15" i="32"/>
  <c r="B16" i="32"/>
  <c r="B17" i="32"/>
  <c r="B18" i="32"/>
  <c r="B19" i="32"/>
  <c r="B20" i="32"/>
  <c r="B21" i="32"/>
  <c r="B22" i="32"/>
  <c r="B23" i="32"/>
  <c r="B24" i="32"/>
  <c r="B25" i="32"/>
  <c r="B26" i="32"/>
  <c r="B27" i="32"/>
  <c r="B28" i="32"/>
  <c r="B29" i="32"/>
  <c r="B30" i="32"/>
  <c r="B31" i="32"/>
  <c r="B32" i="32"/>
  <c r="B33" i="32"/>
  <c r="B34" i="32"/>
  <c r="B35" i="32"/>
  <c r="B36" i="32"/>
  <c r="B37" i="32"/>
  <c r="B38" i="32"/>
  <c r="B39" i="32"/>
  <c r="B40" i="32"/>
  <c r="B41" i="32"/>
  <c r="B42" i="32"/>
  <c r="B43" i="32"/>
  <c r="AY8" i="3" l="1"/>
  <c r="G10" i="36"/>
  <c r="G11" i="36"/>
  <c r="G12" i="36"/>
  <c r="G13" i="36"/>
  <c r="G14" i="36"/>
  <c r="G15" i="36"/>
  <c r="G16" i="36"/>
  <c r="G17" i="36"/>
  <c r="G18" i="36"/>
  <c r="G19" i="36"/>
  <c r="G10" i="27"/>
  <c r="G11" i="27"/>
  <c r="G12" i="27"/>
  <c r="G13" i="27"/>
  <c r="G14" i="27"/>
  <c r="G15" i="27"/>
  <c r="G16" i="27"/>
  <c r="G17" i="27"/>
  <c r="G18" i="27"/>
  <c r="G19" i="27"/>
  <c r="G20" i="27"/>
  <c r="G21" i="27"/>
  <c r="G22" i="27"/>
  <c r="G23" i="27"/>
  <c r="G24" i="27"/>
  <c r="G25" i="27"/>
  <c r="G26" i="27"/>
  <c r="G27" i="27"/>
  <c r="G28" i="27"/>
  <c r="G10" i="26"/>
  <c r="G11" i="26"/>
  <c r="G12" i="26"/>
  <c r="G13" i="26"/>
  <c r="G14" i="26"/>
  <c r="G15" i="26"/>
  <c r="G16" i="26"/>
  <c r="G17" i="26"/>
  <c r="G10" i="25"/>
  <c r="G11" i="25"/>
  <c r="G12" i="25"/>
  <c r="G13" i="25"/>
  <c r="G14" i="25"/>
  <c r="G15" i="25"/>
  <c r="G16" i="25"/>
  <c r="G17" i="25"/>
  <c r="G18" i="25"/>
  <c r="G19" i="25"/>
  <c r="G20" i="25"/>
  <c r="G21" i="25"/>
  <c r="G22" i="25"/>
  <c r="J34" i="24"/>
  <c r="J35" i="24"/>
  <c r="J36" i="24"/>
  <c r="J37" i="24"/>
  <c r="J38" i="24"/>
  <c r="J39" i="24"/>
  <c r="J40" i="24"/>
  <c r="J41" i="24"/>
  <c r="G10" i="24"/>
  <c r="G11" i="24"/>
  <c r="G12" i="24"/>
  <c r="G13" i="24"/>
  <c r="G14" i="24"/>
  <c r="G15" i="24"/>
  <c r="G16" i="24"/>
  <c r="G17" i="24"/>
  <c r="G18" i="24"/>
  <c r="G19" i="24"/>
  <c r="G20" i="24"/>
  <c r="G21" i="24"/>
  <c r="G22" i="24"/>
  <c r="G23" i="24"/>
  <c r="G24" i="24"/>
  <c r="G25" i="24"/>
  <c r="G26" i="24"/>
  <c r="G27" i="24"/>
  <c r="G28" i="24"/>
  <c r="G29" i="24"/>
  <c r="G30" i="24"/>
  <c r="G31" i="24"/>
  <c r="G32" i="24"/>
  <c r="G33" i="24"/>
  <c r="A34" i="24"/>
  <c r="A35" i="24"/>
  <c r="A36" i="24"/>
  <c r="A37" i="24"/>
  <c r="A38" i="24"/>
  <c r="A39" i="24"/>
  <c r="A40" i="24"/>
  <c r="A41" i="24"/>
  <c r="G10" i="23"/>
  <c r="G11" i="23"/>
  <c r="G12" i="23"/>
  <c r="G13" i="23"/>
  <c r="G14" i="23"/>
  <c r="G15" i="23"/>
  <c r="G16" i="23"/>
  <c r="G17" i="23"/>
  <c r="G18" i="23"/>
  <c r="G19" i="23"/>
  <c r="G20" i="23"/>
  <c r="G21" i="23"/>
  <c r="G22" i="23"/>
  <c r="G23" i="23"/>
  <c r="G24" i="23"/>
  <c r="G25" i="23"/>
  <c r="J32" i="22"/>
  <c r="G10" i="22"/>
  <c r="G11" i="22"/>
  <c r="G12" i="22"/>
  <c r="G13" i="22"/>
  <c r="G14" i="22"/>
  <c r="G15" i="22"/>
  <c r="G16" i="22"/>
  <c r="G17" i="22"/>
  <c r="G18" i="22"/>
  <c r="G19" i="22"/>
  <c r="G20" i="22"/>
  <c r="G21" i="22"/>
  <c r="G22" i="22"/>
  <c r="G23" i="22"/>
  <c r="G24" i="22"/>
  <c r="G25" i="22"/>
  <c r="G26" i="22"/>
  <c r="G27" i="22"/>
  <c r="G28" i="22"/>
  <c r="G29" i="22"/>
  <c r="G30" i="22"/>
  <c r="G31" i="22"/>
  <c r="G32" i="22"/>
  <c r="G33" i="22"/>
  <c r="G34" i="22"/>
  <c r="G35" i="22"/>
  <c r="G36" i="22"/>
  <c r="G37" i="22"/>
  <c r="G38" i="22"/>
  <c r="A32" i="22"/>
  <c r="J34" i="21"/>
  <c r="J35" i="21"/>
  <c r="J36" i="21"/>
  <c r="J37" i="21"/>
  <c r="G10" i="21"/>
  <c r="G11" i="21"/>
  <c r="G12" i="21"/>
  <c r="G13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A34" i="21"/>
  <c r="A35" i="21"/>
  <c r="A36" i="21"/>
  <c r="A37" i="21"/>
  <c r="J32" i="20"/>
  <c r="J33" i="20"/>
  <c r="J34" i="20"/>
  <c r="J35" i="20"/>
  <c r="J36" i="20"/>
  <c r="J37" i="20"/>
  <c r="J38" i="20"/>
  <c r="J39" i="20"/>
  <c r="J40" i="20"/>
  <c r="J41" i="20"/>
  <c r="J42" i="20"/>
  <c r="J43" i="20"/>
  <c r="J44" i="20"/>
  <c r="J45" i="20"/>
  <c r="J46" i="20"/>
  <c r="J47" i="20"/>
  <c r="J48" i="20"/>
  <c r="J4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A32" i="20"/>
  <c r="A33" i="20"/>
  <c r="A34" i="20"/>
  <c r="A35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J12" i="19"/>
  <c r="J30" i="19"/>
  <c r="J31" i="19"/>
  <c r="J32" i="19"/>
  <c r="J33" i="19"/>
  <c r="J34" i="19"/>
  <c r="J35" i="19"/>
  <c r="J36" i="19"/>
  <c r="J37" i="19"/>
  <c r="J38" i="19"/>
  <c r="G10" i="19"/>
  <c r="G11" i="19"/>
  <c r="G12" i="19"/>
  <c r="G13" i="19"/>
  <c r="G14" i="19"/>
  <c r="G15" i="19"/>
  <c r="G16" i="19"/>
  <c r="G17" i="19"/>
  <c r="G18" i="19"/>
  <c r="G19" i="19"/>
  <c r="G20" i="19"/>
  <c r="G21" i="19"/>
  <c r="G22" i="19"/>
  <c r="G23" i="19"/>
  <c r="G24" i="19"/>
  <c r="G25" i="19"/>
  <c r="G26" i="19"/>
  <c r="G27" i="19"/>
  <c r="G28" i="19"/>
  <c r="G29" i="19"/>
  <c r="A12" i="19"/>
  <c r="A30" i="19"/>
  <c r="A31" i="19"/>
  <c r="A32" i="19"/>
  <c r="A33" i="19"/>
  <c r="A34" i="19"/>
  <c r="A35" i="19"/>
  <c r="A36" i="19"/>
  <c r="A37" i="19"/>
  <c r="A38" i="19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J35" i="17"/>
  <c r="J42" i="17"/>
  <c r="J43" i="17"/>
  <c r="J44" i="17"/>
  <c r="J45" i="17"/>
  <c r="J46" i="17"/>
  <c r="J47" i="17"/>
  <c r="J48" i="17"/>
  <c r="J49" i="17"/>
  <c r="J50" i="17"/>
  <c r="J51" i="17"/>
  <c r="J52" i="17"/>
  <c r="J53" i="17"/>
  <c r="J54" i="17"/>
  <c r="J55" i="17"/>
  <c r="J56" i="17"/>
  <c r="J57" i="17"/>
  <c r="J58" i="17"/>
  <c r="J59" i="17"/>
  <c r="J60" i="17"/>
  <c r="J61" i="17"/>
  <c r="J62" i="17"/>
  <c r="J63" i="17"/>
  <c r="G10" i="17"/>
  <c r="G11" i="17"/>
  <c r="G12" i="17"/>
  <c r="G13" i="17"/>
  <c r="G14" i="17"/>
  <c r="G15" i="17"/>
  <c r="G16" i="17"/>
  <c r="G17" i="17"/>
  <c r="G18" i="17"/>
  <c r="G19" i="17"/>
  <c r="G20" i="17"/>
  <c r="G21" i="17"/>
  <c r="G22" i="17"/>
  <c r="G23" i="17"/>
  <c r="G24" i="17"/>
  <c r="G25" i="17"/>
  <c r="G26" i="17"/>
  <c r="G27" i="17"/>
  <c r="G28" i="17"/>
  <c r="G29" i="17"/>
  <c r="G30" i="17"/>
  <c r="G31" i="17"/>
  <c r="G32" i="17"/>
  <c r="A35" i="17"/>
  <c r="A41" i="17"/>
  <c r="A42" i="17"/>
  <c r="A43" i="17"/>
  <c r="A44" i="17"/>
  <c r="A45" i="17"/>
  <c r="A46" i="17"/>
  <c r="A47" i="17"/>
  <c r="A48" i="17"/>
  <c r="A49" i="17"/>
  <c r="A50" i="17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G10" i="16"/>
  <c r="G11" i="16"/>
  <c r="G12" i="16"/>
  <c r="G13" i="16"/>
  <c r="G14" i="16"/>
  <c r="G15" i="16"/>
  <c r="G16" i="16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J36" i="14"/>
  <c r="J37" i="14"/>
  <c r="J38" i="14"/>
  <c r="J39" i="14"/>
  <c r="J40" i="14"/>
  <c r="J41" i="14"/>
  <c r="J42" i="14"/>
  <c r="J43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A36" i="14"/>
  <c r="A37" i="14"/>
  <c r="A38" i="14"/>
  <c r="A39" i="14"/>
  <c r="A40" i="14"/>
  <c r="A41" i="14"/>
  <c r="A42" i="14"/>
  <c r="A43" i="14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J36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A36" i="12"/>
  <c r="J39" i="10"/>
  <c r="J40" i="10"/>
  <c r="J41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A39" i="10"/>
  <c r="A40" i="10"/>
  <c r="A41" i="10"/>
  <c r="J15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40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A15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A40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J108" i="5"/>
  <c r="J116" i="5"/>
  <c r="J361" i="5"/>
  <c r="J384" i="5"/>
  <c r="AY86" i="3"/>
  <c r="G44" i="6"/>
  <c r="D44" i="6"/>
  <c r="BB446" i="3"/>
  <c r="AZ446" i="3"/>
  <c r="AY446" i="3"/>
  <c r="AL446" i="3"/>
  <c r="AK446" i="3"/>
  <c r="W446" i="3"/>
  <c r="R446" i="3"/>
  <c r="Q446" i="3"/>
  <c r="P446" i="3"/>
  <c r="O446" i="3"/>
  <c r="N446" i="3"/>
  <c r="L446" i="3"/>
  <c r="F446" i="3"/>
  <c r="E446" i="3"/>
  <c r="BO446" i="3" s="1"/>
  <c r="J70" i="6"/>
  <c r="A70" i="6"/>
  <c r="AO446" i="3" l="1"/>
  <c r="AT446" i="3" s="1" a="1"/>
  <c r="AT446" i="3" s="1"/>
  <c r="AU446" i="3" s="1"/>
  <c r="AV446" i="3" s="1"/>
  <c r="BA446" i="3"/>
  <c r="D32" i="7"/>
  <c r="AP446" i="3" l="1"/>
  <c r="AQ446" i="3" s="1"/>
  <c r="AR446" i="3" s="1"/>
  <c r="S446" i="3" s="1"/>
  <c r="Y446" i="3" s="1"/>
  <c r="D31" i="23"/>
  <c r="D28" i="13" l="1"/>
  <c r="D27" i="36"/>
  <c r="D33" i="27"/>
  <c r="BB445" i="3"/>
  <c r="AZ445" i="3"/>
  <c r="AY445" i="3"/>
  <c r="AL445" i="3"/>
  <c r="AK445" i="3"/>
  <c r="W445" i="3"/>
  <c r="R445" i="3"/>
  <c r="Q445" i="3"/>
  <c r="P445" i="3"/>
  <c r="O445" i="3"/>
  <c r="N445" i="3"/>
  <c r="L445" i="3"/>
  <c r="F445" i="3"/>
  <c r="E445" i="3"/>
  <c r="BO445" i="3" s="1"/>
  <c r="BB444" i="3"/>
  <c r="AZ444" i="3"/>
  <c r="AY444" i="3"/>
  <c r="AL444" i="3"/>
  <c r="AK444" i="3"/>
  <c r="W444" i="3"/>
  <c r="R444" i="3"/>
  <c r="Q444" i="3"/>
  <c r="P444" i="3"/>
  <c r="O444" i="3"/>
  <c r="N444" i="3"/>
  <c r="L444" i="3"/>
  <c r="F444" i="3"/>
  <c r="E444" i="3"/>
  <c r="BO444" i="3" s="1"/>
  <c r="R36" i="3"/>
  <c r="O36" i="3"/>
  <c r="P36" i="3"/>
  <c r="Q36" i="3"/>
  <c r="M409" i="1"/>
  <c r="D409" i="1"/>
  <c r="A409" i="1"/>
  <c r="J409" i="1" s="1"/>
  <c r="AO444" i="3" l="1"/>
  <c r="AP444" i="3" s="1"/>
  <c r="AR444" i="3" s="1"/>
  <c r="AO445" i="3"/>
  <c r="AT445" i="3" s="1" a="1"/>
  <c r="AT445" i="3" s="1"/>
  <c r="AU445" i="3" s="1"/>
  <c r="BA445" i="3"/>
  <c r="BA444" i="3"/>
  <c r="J36" i="36"/>
  <c r="A36" i="36"/>
  <c r="J35" i="36"/>
  <c r="A35" i="36"/>
  <c r="J34" i="36"/>
  <c r="A34" i="36"/>
  <c r="D26" i="36"/>
  <c r="D25" i="36"/>
  <c r="G25" i="36" s="1"/>
  <c r="D24" i="36"/>
  <c r="G24" i="36" s="1"/>
  <c r="D23" i="36"/>
  <c r="G23" i="36" s="1"/>
  <c r="D22" i="36"/>
  <c r="G22" i="36" s="1"/>
  <c r="D21" i="36"/>
  <c r="G21" i="36" s="1"/>
  <c r="D20" i="36"/>
  <c r="G20" i="36" s="1"/>
  <c r="D19" i="36"/>
  <c r="D18" i="36"/>
  <c r="D17" i="36"/>
  <c r="D16" i="36"/>
  <c r="D15" i="36"/>
  <c r="D14" i="36"/>
  <c r="D13" i="36"/>
  <c r="D12" i="36"/>
  <c r="D11" i="36"/>
  <c r="D10" i="36"/>
  <c r="D9" i="36"/>
  <c r="G9" i="36" s="1"/>
  <c r="B1" i="36"/>
  <c r="BB443" i="3"/>
  <c r="AZ443" i="3"/>
  <c r="AY443" i="3"/>
  <c r="AL443" i="3"/>
  <c r="L448" i="5" s="1"/>
  <c r="J448" i="5" s="1"/>
  <c r="AK443" i="3"/>
  <c r="W443" i="3"/>
  <c r="R443" i="3"/>
  <c r="Q443" i="3"/>
  <c r="P443" i="3"/>
  <c r="O443" i="3"/>
  <c r="N443" i="3"/>
  <c r="L443" i="3"/>
  <c r="F443" i="3"/>
  <c r="E443" i="3"/>
  <c r="BO443" i="3" s="1"/>
  <c r="D21" i="19"/>
  <c r="D22" i="19"/>
  <c r="J39" i="19"/>
  <c r="G30" i="19"/>
  <c r="A39" i="19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O39" i="5"/>
  <c r="O40" i="5"/>
  <c r="O41" i="5"/>
  <c r="O42" i="5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O113" i="5"/>
  <c r="O114" i="5"/>
  <c r="O115" i="5"/>
  <c r="O116" i="5"/>
  <c r="O117" i="5"/>
  <c r="O118" i="5"/>
  <c r="O119" i="5"/>
  <c r="O120" i="5"/>
  <c r="O121" i="5"/>
  <c r="O122" i="5"/>
  <c r="O123" i="5"/>
  <c r="O124" i="5"/>
  <c r="O125" i="5"/>
  <c r="O126" i="5"/>
  <c r="O127" i="5"/>
  <c r="O128" i="5"/>
  <c r="O129" i="5"/>
  <c r="O130" i="5"/>
  <c r="O131" i="5"/>
  <c r="O132" i="5"/>
  <c r="O133" i="5"/>
  <c r="O134" i="5"/>
  <c r="O135" i="5"/>
  <c r="O136" i="5"/>
  <c r="O137" i="5"/>
  <c r="O138" i="5"/>
  <c r="O139" i="5"/>
  <c r="O140" i="5"/>
  <c r="O141" i="5"/>
  <c r="O142" i="5"/>
  <c r="O143" i="5"/>
  <c r="O144" i="5"/>
  <c r="O145" i="5"/>
  <c r="O146" i="5"/>
  <c r="O147" i="5"/>
  <c r="O148" i="5"/>
  <c r="O149" i="5"/>
  <c r="O150" i="5"/>
  <c r="O151" i="5"/>
  <c r="O152" i="5"/>
  <c r="O153" i="5"/>
  <c r="O154" i="5"/>
  <c r="O155" i="5"/>
  <c r="O156" i="5"/>
  <c r="O157" i="5"/>
  <c r="O158" i="5"/>
  <c r="O159" i="5"/>
  <c r="O160" i="5"/>
  <c r="O161" i="5"/>
  <c r="O162" i="5"/>
  <c r="O163" i="5"/>
  <c r="O164" i="5"/>
  <c r="O165" i="5"/>
  <c r="O166" i="5"/>
  <c r="O167" i="5"/>
  <c r="O168" i="5"/>
  <c r="O169" i="5"/>
  <c r="O170" i="5"/>
  <c r="O171" i="5"/>
  <c r="O172" i="5"/>
  <c r="O173" i="5"/>
  <c r="O174" i="5"/>
  <c r="O175" i="5"/>
  <c r="O176" i="5"/>
  <c r="O177" i="5"/>
  <c r="O178" i="5"/>
  <c r="O179" i="5"/>
  <c r="O180" i="5"/>
  <c r="O181" i="5"/>
  <c r="O182" i="5"/>
  <c r="O183" i="5"/>
  <c r="O184" i="5"/>
  <c r="O185" i="5"/>
  <c r="O186" i="5"/>
  <c r="O187" i="5"/>
  <c r="O188" i="5"/>
  <c r="O189" i="5"/>
  <c r="O190" i="5"/>
  <c r="O191" i="5"/>
  <c r="O192" i="5"/>
  <c r="O193" i="5"/>
  <c r="O194" i="5"/>
  <c r="O195" i="5"/>
  <c r="O196" i="5"/>
  <c r="O197" i="5"/>
  <c r="O198" i="5"/>
  <c r="O199" i="5"/>
  <c r="O200" i="5"/>
  <c r="O201" i="5"/>
  <c r="O202" i="5"/>
  <c r="O203" i="5"/>
  <c r="O204" i="5"/>
  <c r="O205" i="5"/>
  <c r="O206" i="5"/>
  <c r="O207" i="5"/>
  <c r="O208" i="5"/>
  <c r="O209" i="5"/>
  <c r="O210" i="5"/>
  <c r="O211" i="5"/>
  <c r="O212" i="5"/>
  <c r="O213" i="5"/>
  <c r="O214" i="5"/>
  <c r="O215" i="5"/>
  <c r="O216" i="5"/>
  <c r="O217" i="5"/>
  <c r="O218" i="5"/>
  <c r="O219" i="5"/>
  <c r="O220" i="5"/>
  <c r="O221" i="5"/>
  <c r="O222" i="5"/>
  <c r="O223" i="5"/>
  <c r="O224" i="5"/>
  <c r="O225" i="5"/>
  <c r="O226" i="5"/>
  <c r="O227" i="5"/>
  <c r="O228" i="5"/>
  <c r="O229" i="5"/>
  <c r="O230" i="5"/>
  <c r="O231" i="5"/>
  <c r="O232" i="5"/>
  <c r="O233" i="5"/>
  <c r="O234" i="5"/>
  <c r="O235" i="5"/>
  <c r="O236" i="5"/>
  <c r="O237" i="5"/>
  <c r="O238" i="5"/>
  <c r="O239" i="5"/>
  <c r="O240" i="5"/>
  <c r="O241" i="5"/>
  <c r="O242" i="5"/>
  <c r="O243" i="5"/>
  <c r="O244" i="5"/>
  <c r="O245" i="5"/>
  <c r="O246" i="5"/>
  <c r="O247" i="5"/>
  <c r="O248" i="5"/>
  <c r="O249" i="5"/>
  <c r="O250" i="5"/>
  <c r="O251" i="5"/>
  <c r="O252" i="5"/>
  <c r="O253" i="5"/>
  <c r="O254" i="5"/>
  <c r="O255" i="5"/>
  <c r="O256" i="5"/>
  <c r="O257" i="5"/>
  <c r="O258" i="5"/>
  <c r="O259" i="5"/>
  <c r="O260" i="5"/>
  <c r="O261" i="5"/>
  <c r="O262" i="5"/>
  <c r="O263" i="5"/>
  <c r="O264" i="5"/>
  <c r="O265" i="5"/>
  <c r="O266" i="5"/>
  <c r="O267" i="5"/>
  <c r="O268" i="5"/>
  <c r="O269" i="5"/>
  <c r="O270" i="5"/>
  <c r="O271" i="5"/>
  <c r="O272" i="5"/>
  <c r="O273" i="5"/>
  <c r="O274" i="5"/>
  <c r="O275" i="5"/>
  <c r="O276" i="5"/>
  <c r="O277" i="5"/>
  <c r="O278" i="5"/>
  <c r="O279" i="5"/>
  <c r="O280" i="5"/>
  <c r="O281" i="5"/>
  <c r="O282" i="5"/>
  <c r="O283" i="5"/>
  <c r="O284" i="5"/>
  <c r="O285" i="5"/>
  <c r="O286" i="5"/>
  <c r="O287" i="5"/>
  <c r="O288" i="5"/>
  <c r="O289" i="5"/>
  <c r="O290" i="5"/>
  <c r="O291" i="5"/>
  <c r="O292" i="5"/>
  <c r="O293" i="5"/>
  <c r="O294" i="5"/>
  <c r="O295" i="5"/>
  <c r="O296" i="5"/>
  <c r="O297" i="5"/>
  <c r="O298" i="5"/>
  <c r="O299" i="5"/>
  <c r="O300" i="5"/>
  <c r="O301" i="5"/>
  <c r="O302" i="5"/>
  <c r="O303" i="5"/>
  <c r="O304" i="5"/>
  <c r="O305" i="5"/>
  <c r="O306" i="5"/>
  <c r="O307" i="5"/>
  <c r="O308" i="5"/>
  <c r="O309" i="5"/>
  <c r="O310" i="5"/>
  <c r="O311" i="5"/>
  <c r="O312" i="5"/>
  <c r="O313" i="5"/>
  <c r="O314" i="5"/>
  <c r="O315" i="5"/>
  <c r="O316" i="5"/>
  <c r="O317" i="5"/>
  <c r="O318" i="5"/>
  <c r="O319" i="5"/>
  <c r="O320" i="5"/>
  <c r="O321" i="5"/>
  <c r="O322" i="5"/>
  <c r="O323" i="5"/>
  <c r="O324" i="5"/>
  <c r="O325" i="5"/>
  <c r="O326" i="5"/>
  <c r="O327" i="5"/>
  <c r="O328" i="5"/>
  <c r="O329" i="5"/>
  <c r="O330" i="5"/>
  <c r="O331" i="5"/>
  <c r="O332" i="5"/>
  <c r="O333" i="5"/>
  <c r="O334" i="5"/>
  <c r="O335" i="5"/>
  <c r="O336" i="5"/>
  <c r="O337" i="5"/>
  <c r="O338" i="5"/>
  <c r="O339" i="5"/>
  <c r="O340" i="5"/>
  <c r="O341" i="5"/>
  <c r="O342" i="5"/>
  <c r="O343" i="5"/>
  <c r="O344" i="5"/>
  <c r="O345" i="5"/>
  <c r="O346" i="5"/>
  <c r="O347" i="5"/>
  <c r="O348" i="5"/>
  <c r="O349" i="5"/>
  <c r="O350" i="5"/>
  <c r="O351" i="5"/>
  <c r="O352" i="5"/>
  <c r="O353" i="5"/>
  <c r="O354" i="5"/>
  <c r="O355" i="5"/>
  <c r="O356" i="5"/>
  <c r="O357" i="5"/>
  <c r="O358" i="5"/>
  <c r="O359" i="5"/>
  <c r="O360" i="5"/>
  <c r="O361" i="5"/>
  <c r="O362" i="5"/>
  <c r="O363" i="5"/>
  <c r="O364" i="5"/>
  <c r="O365" i="5"/>
  <c r="O366" i="5"/>
  <c r="O367" i="5"/>
  <c r="O368" i="5"/>
  <c r="O369" i="5"/>
  <c r="O370" i="5"/>
  <c r="O371" i="5"/>
  <c r="O372" i="5"/>
  <c r="O373" i="5"/>
  <c r="O374" i="5"/>
  <c r="O375" i="5"/>
  <c r="O376" i="5"/>
  <c r="O377" i="5"/>
  <c r="O378" i="5"/>
  <c r="O379" i="5"/>
  <c r="O380" i="5"/>
  <c r="O381" i="5"/>
  <c r="O382" i="5"/>
  <c r="O383" i="5"/>
  <c r="O384" i="5"/>
  <c r="O385" i="5"/>
  <c r="O386" i="5"/>
  <c r="O387" i="5"/>
  <c r="O388" i="5"/>
  <c r="O389" i="5"/>
  <c r="O390" i="5"/>
  <c r="O391" i="5"/>
  <c r="O392" i="5"/>
  <c r="O393" i="5"/>
  <c r="O394" i="5"/>
  <c r="O395" i="5"/>
  <c r="O396" i="5"/>
  <c r="O397" i="5"/>
  <c r="O398" i="5"/>
  <c r="O399" i="5"/>
  <c r="O400" i="5"/>
  <c r="O401" i="5"/>
  <c r="O402" i="5"/>
  <c r="O403" i="5"/>
  <c r="O404" i="5"/>
  <c r="O405" i="5"/>
  <c r="O406" i="5"/>
  <c r="O407" i="5"/>
  <c r="O408" i="5"/>
  <c r="O409" i="5"/>
  <c r="O410" i="5"/>
  <c r="O411" i="5"/>
  <c r="O412" i="5"/>
  <c r="O413" i="5"/>
  <c r="O414" i="5"/>
  <c r="O415" i="5"/>
  <c r="O416" i="5"/>
  <c r="O417" i="5"/>
  <c r="O418" i="5"/>
  <c r="O419" i="5"/>
  <c r="O420" i="5"/>
  <c r="O421" i="5"/>
  <c r="O422" i="5"/>
  <c r="O423" i="5"/>
  <c r="O424" i="5"/>
  <c r="O425" i="5"/>
  <c r="O426" i="5"/>
  <c r="O427" i="5"/>
  <c r="O428" i="5"/>
  <c r="O429" i="5"/>
  <c r="O430" i="5"/>
  <c r="O431" i="5"/>
  <c r="O432" i="5"/>
  <c r="O433" i="5"/>
  <c r="O434" i="5"/>
  <c r="O435" i="5"/>
  <c r="O436" i="5"/>
  <c r="O437" i="5"/>
  <c r="O438" i="5"/>
  <c r="O439" i="5"/>
  <c r="O440" i="5"/>
  <c r="O441" i="5"/>
  <c r="O442" i="5"/>
  <c r="O443" i="5"/>
  <c r="O444" i="5"/>
  <c r="O445" i="5"/>
  <c r="O446" i="5"/>
  <c r="O447" i="5"/>
  <c r="O448" i="5"/>
  <c r="O449" i="5"/>
  <c r="O450" i="5"/>
  <c r="O451" i="5"/>
  <c r="O452" i="5"/>
  <c r="O453" i="5"/>
  <c r="O454" i="5"/>
  <c r="O455" i="5"/>
  <c r="O456" i="5"/>
  <c r="O457" i="5"/>
  <c r="O458" i="5"/>
  <c r="O459" i="5"/>
  <c r="O460" i="5"/>
  <c r="O461" i="5"/>
  <c r="O462" i="5"/>
  <c r="O463" i="5"/>
  <c r="O464" i="5"/>
  <c r="O465" i="5"/>
  <c r="O466" i="5"/>
  <c r="O467" i="5"/>
  <c r="O468" i="5"/>
  <c r="O469" i="5"/>
  <c r="O470" i="5"/>
  <c r="O471" i="5"/>
  <c r="O472" i="5"/>
  <c r="O473" i="5"/>
  <c r="O474" i="5"/>
  <c r="O475" i="5"/>
  <c r="O476" i="5"/>
  <c r="O477" i="5"/>
  <c r="N447" i="5"/>
  <c r="N451" i="5"/>
  <c r="N452" i="5"/>
  <c r="N453" i="5"/>
  <c r="N454" i="5"/>
  <c r="N455" i="5"/>
  <c r="N456" i="5"/>
  <c r="N457" i="5"/>
  <c r="N458" i="5"/>
  <c r="N459" i="5"/>
  <c r="N460" i="5"/>
  <c r="N461" i="5"/>
  <c r="N462" i="5"/>
  <c r="N463" i="5"/>
  <c r="N464" i="5"/>
  <c r="N465" i="5"/>
  <c r="N466" i="5"/>
  <c r="N467" i="5"/>
  <c r="N468" i="5"/>
  <c r="N469" i="5"/>
  <c r="N470" i="5"/>
  <c r="N471" i="5"/>
  <c r="N472" i="5"/>
  <c r="N473" i="5"/>
  <c r="N474" i="5"/>
  <c r="N475" i="5"/>
  <c r="N476" i="5"/>
  <c r="N477" i="5"/>
  <c r="M5" i="5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71" i="5"/>
  <c r="M72" i="5"/>
  <c r="M73" i="5"/>
  <c r="M74" i="5"/>
  <c r="M75" i="5"/>
  <c r="M76" i="5"/>
  <c r="M77" i="5"/>
  <c r="M78" i="5"/>
  <c r="M79" i="5"/>
  <c r="M80" i="5"/>
  <c r="M81" i="5"/>
  <c r="M82" i="5"/>
  <c r="M83" i="5"/>
  <c r="M84" i="5"/>
  <c r="M85" i="5"/>
  <c r="M86" i="5"/>
  <c r="M87" i="5"/>
  <c r="M88" i="5"/>
  <c r="M89" i="5"/>
  <c r="M90" i="5"/>
  <c r="M91" i="5"/>
  <c r="M92" i="5"/>
  <c r="M93" i="5"/>
  <c r="M94" i="5"/>
  <c r="M95" i="5"/>
  <c r="M96" i="5"/>
  <c r="M97" i="5"/>
  <c r="M98" i="5"/>
  <c r="M99" i="5"/>
  <c r="M100" i="5"/>
  <c r="M101" i="5"/>
  <c r="M102" i="5"/>
  <c r="M103" i="5"/>
  <c r="M104" i="5"/>
  <c r="M105" i="5"/>
  <c r="M106" i="5"/>
  <c r="M107" i="5"/>
  <c r="M108" i="5"/>
  <c r="M109" i="5"/>
  <c r="M110" i="5"/>
  <c r="M111" i="5"/>
  <c r="M112" i="5"/>
  <c r="M113" i="5"/>
  <c r="M114" i="5"/>
  <c r="M115" i="5"/>
  <c r="M116" i="5"/>
  <c r="M117" i="5"/>
  <c r="M118" i="5"/>
  <c r="M119" i="5"/>
  <c r="M120" i="5"/>
  <c r="M121" i="5"/>
  <c r="M122" i="5"/>
  <c r="M123" i="5"/>
  <c r="M124" i="5"/>
  <c r="M125" i="5"/>
  <c r="M126" i="5"/>
  <c r="M127" i="5"/>
  <c r="M128" i="5"/>
  <c r="M129" i="5"/>
  <c r="M130" i="5"/>
  <c r="M131" i="5"/>
  <c r="M132" i="5"/>
  <c r="M133" i="5"/>
  <c r="M134" i="5"/>
  <c r="M135" i="5"/>
  <c r="M136" i="5"/>
  <c r="M137" i="5"/>
  <c r="M138" i="5"/>
  <c r="M139" i="5"/>
  <c r="M140" i="5"/>
  <c r="M141" i="5"/>
  <c r="M142" i="5"/>
  <c r="M143" i="5"/>
  <c r="M144" i="5"/>
  <c r="M145" i="5"/>
  <c r="M146" i="5"/>
  <c r="M147" i="5"/>
  <c r="M148" i="5"/>
  <c r="M149" i="5"/>
  <c r="M150" i="5"/>
  <c r="M151" i="5"/>
  <c r="M152" i="5"/>
  <c r="M153" i="5"/>
  <c r="M154" i="5"/>
  <c r="M155" i="5"/>
  <c r="M156" i="5"/>
  <c r="M157" i="5"/>
  <c r="M158" i="5"/>
  <c r="M159" i="5"/>
  <c r="M160" i="5"/>
  <c r="M161" i="5"/>
  <c r="M162" i="5"/>
  <c r="M163" i="5"/>
  <c r="M164" i="5"/>
  <c r="M165" i="5"/>
  <c r="M166" i="5"/>
  <c r="M167" i="5"/>
  <c r="M168" i="5"/>
  <c r="M169" i="5"/>
  <c r="M170" i="5"/>
  <c r="M171" i="5"/>
  <c r="M172" i="5"/>
  <c r="M173" i="5"/>
  <c r="M174" i="5"/>
  <c r="M175" i="5"/>
  <c r="M176" i="5"/>
  <c r="M177" i="5"/>
  <c r="M178" i="5"/>
  <c r="M179" i="5"/>
  <c r="M180" i="5"/>
  <c r="M181" i="5"/>
  <c r="M182" i="5"/>
  <c r="M183" i="5"/>
  <c r="M184" i="5"/>
  <c r="M185" i="5"/>
  <c r="M186" i="5"/>
  <c r="M187" i="5"/>
  <c r="M188" i="5"/>
  <c r="M189" i="5"/>
  <c r="M190" i="5"/>
  <c r="M191" i="5"/>
  <c r="M192" i="5"/>
  <c r="M193" i="5"/>
  <c r="M194" i="5"/>
  <c r="M195" i="5"/>
  <c r="M196" i="5"/>
  <c r="M197" i="5"/>
  <c r="M198" i="5"/>
  <c r="M199" i="5"/>
  <c r="M200" i="5"/>
  <c r="M201" i="5"/>
  <c r="M202" i="5"/>
  <c r="M203" i="5"/>
  <c r="M204" i="5"/>
  <c r="M205" i="5"/>
  <c r="M206" i="5"/>
  <c r="M207" i="5"/>
  <c r="M208" i="5"/>
  <c r="M209" i="5"/>
  <c r="M210" i="5"/>
  <c r="M211" i="5"/>
  <c r="M212" i="5"/>
  <c r="M213" i="5"/>
  <c r="M214" i="5"/>
  <c r="M215" i="5"/>
  <c r="M216" i="5"/>
  <c r="M217" i="5"/>
  <c r="M218" i="5"/>
  <c r="M219" i="5"/>
  <c r="M220" i="5"/>
  <c r="M221" i="5"/>
  <c r="M222" i="5"/>
  <c r="M223" i="5"/>
  <c r="M224" i="5"/>
  <c r="M225" i="5"/>
  <c r="M226" i="5"/>
  <c r="M227" i="5"/>
  <c r="M228" i="5"/>
  <c r="M229" i="5"/>
  <c r="M230" i="5"/>
  <c r="M231" i="5"/>
  <c r="M232" i="5"/>
  <c r="M233" i="5"/>
  <c r="M234" i="5"/>
  <c r="M235" i="5"/>
  <c r="M236" i="5"/>
  <c r="M237" i="5"/>
  <c r="M238" i="5"/>
  <c r="M239" i="5"/>
  <c r="M240" i="5"/>
  <c r="M241" i="5"/>
  <c r="M242" i="5"/>
  <c r="M243" i="5"/>
  <c r="M244" i="5"/>
  <c r="M245" i="5"/>
  <c r="M246" i="5"/>
  <c r="M247" i="5"/>
  <c r="M248" i="5"/>
  <c r="M249" i="5"/>
  <c r="M250" i="5"/>
  <c r="M251" i="5"/>
  <c r="M252" i="5"/>
  <c r="M253" i="5"/>
  <c r="M254" i="5"/>
  <c r="M255" i="5"/>
  <c r="M256" i="5"/>
  <c r="M257" i="5"/>
  <c r="M258" i="5"/>
  <c r="M259" i="5"/>
  <c r="M260" i="5"/>
  <c r="M261" i="5"/>
  <c r="M262" i="5"/>
  <c r="M263" i="5"/>
  <c r="M264" i="5"/>
  <c r="M265" i="5"/>
  <c r="M266" i="5"/>
  <c r="M267" i="5"/>
  <c r="M268" i="5"/>
  <c r="M269" i="5"/>
  <c r="M270" i="5"/>
  <c r="M271" i="5"/>
  <c r="M272" i="5"/>
  <c r="M273" i="5"/>
  <c r="M274" i="5"/>
  <c r="M275" i="5"/>
  <c r="M276" i="5"/>
  <c r="M277" i="5"/>
  <c r="M278" i="5"/>
  <c r="M279" i="5"/>
  <c r="M280" i="5"/>
  <c r="M281" i="5"/>
  <c r="M282" i="5"/>
  <c r="M283" i="5"/>
  <c r="M284" i="5"/>
  <c r="M285" i="5"/>
  <c r="M286" i="5"/>
  <c r="M287" i="5"/>
  <c r="M288" i="5"/>
  <c r="M289" i="5"/>
  <c r="M290" i="5"/>
  <c r="M291" i="5"/>
  <c r="M292" i="5"/>
  <c r="M293" i="5"/>
  <c r="M294" i="5"/>
  <c r="M295" i="5"/>
  <c r="M296" i="5"/>
  <c r="M297" i="5"/>
  <c r="M298" i="5"/>
  <c r="M299" i="5"/>
  <c r="M300" i="5"/>
  <c r="M301" i="5"/>
  <c r="M302" i="5"/>
  <c r="M303" i="5"/>
  <c r="M304" i="5"/>
  <c r="M305" i="5"/>
  <c r="M306" i="5"/>
  <c r="M307" i="5"/>
  <c r="M308" i="5"/>
  <c r="M309" i="5"/>
  <c r="M310" i="5"/>
  <c r="M311" i="5"/>
  <c r="M312" i="5"/>
  <c r="M313" i="5"/>
  <c r="M314" i="5"/>
  <c r="M315" i="5"/>
  <c r="M316" i="5"/>
  <c r="M317" i="5"/>
  <c r="M318" i="5"/>
  <c r="M319" i="5"/>
  <c r="M320" i="5"/>
  <c r="M321" i="5"/>
  <c r="M322" i="5"/>
  <c r="M323" i="5"/>
  <c r="M324" i="5"/>
  <c r="M325" i="5"/>
  <c r="M326" i="5"/>
  <c r="M327" i="5"/>
  <c r="M328" i="5"/>
  <c r="M329" i="5"/>
  <c r="M330" i="5"/>
  <c r="M331" i="5"/>
  <c r="M332" i="5"/>
  <c r="M333" i="5"/>
  <c r="M334" i="5"/>
  <c r="M335" i="5"/>
  <c r="M336" i="5"/>
  <c r="M337" i="5"/>
  <c r="M338" i="5"/>
  <c r="M339" i="5"/>
  <c r="M340" i="5"/>
  <c r="M341" i="5"/>
  <c r="M342" i="5"/>
  <c r="M343" i="5"/>
  <c r="M344" i="5"/>
  <c r="M345" i="5"/>
  <c r="M346" i="5"/>
  <c r="M347" i="5"/>
  <c r="M348" i="5"/>
  <c r="M349" i="5"/>
  <c r="M350" i="5"/>
  <c r="M351" i="5"/>
  <c r="M352" i="5"/>
  <c r="M353" i="5"/>
  <c r="M354" i="5"/>
  <c r="M355" i="5"/>
  <c r="M356" i="5"/>
  <c r="M357" i="5"/>
  <c r="M358" i="5"/>
  <c r="M359" i="5"/>
  <c r="M360" i="5"/>
  <c r="M361" i="5"/>
  <c r="M362" i="5"/>
  <c r="M363" i="5"/>
  <c r="M364" i="5"/>
  <c r="M365" i="5"/>
  <c r="M366" i="5"/>
  <c r="M367" i="5"/>
  <c r="M368" i="5"/>
  <c r="M369" i="5"/>
  <c r="M370" i="5"/>
  <c r="M371" i="5"/>
  <c r="M372" i="5"/>
  <c r="M373" i="5"/>
  <c r="M374" i="5"/>
  <c r="M375" i="5"/>
  <c r="M376" i="5"/>
  <c r="M377" i="5"/>
  <c r="M378" i="5"/>
  <c r="M379" i="5"/>
  <c r="M380" i="5"/>
  <c r="M381" i="5"/>
  <c r="M382" i="5"/>
  <c r="M383" i="5"/>
  <c r="M384" i="5"/>
  <c r="M385" i="5"/>
  <c r="M386" i="5"/>
  <c r="M387" i="5"/>
  <c r="M388" i="5"/>
  <c r="M389" i="5"/>
  <c r="M390" i="5"/>
  <c r="M391" i="5"/>
  <c r="M392" i="5"/>
  <c r="M393" i="5"/>
  <c r="M394" i="5"/>
  <c r="M395" i="5"/>
  <c r="M396" i="5"/>
  <c r="M397" i="5"/>
  <c r="M398" i="5"/>
  <c r="M399" i="5"/>
  <c r="M400" i="5"/>
  <c r="M401" i="5"/>
  <c r="M402" i="5"/>
  <c r="M403" i="5"/>
  <c r="M404" i="5"/>
  <c r="M405" i="5"/>
  <c r="M406" i="5"/>
  <c r="M407" i="5"/>
  <c r="M408" i="5"/>
  <c r="M409" i="5"/>
  <c r="M410" i="5"/>
  <c r="M411" i="5"/>
  <c r="M412" i="5"/>
  <c r="M413" i="5"/>
  <c r="M414" i="5"/>
  <c r="M415" i="5"/>
  <c r="M416" i="5"/>
  <c r="M417" i="5"/>
  <c r="M418" i="5"/>
  <c r="M419" i="5"/>
  <c r="M420" i="5"/>
  <c r="M421" i="5"/>
  <c r="M422" i="5"/>
  <c r="M423" i="5"/>
  <c r="M424" i="5"/>
  <c r="M425" i="5"/>
  <c r="M426" i="5"/>
  <c r="M427" i="5"/>
  <c r="M428" i="5"/>
  <c r="M429" i="5"/>
  <c r="M430" i="5"/>
  <c r="M431" i="5"/>
  <c r="M432" i="5"/>
  <c r="M433" i="5"/>
  <c r="M434" i="5"/>
  <c r="M435" i="5"/>
  <c r="M436" i="5"/>
  <c r="M437" i="5"/>
  <c r="M438" i="5"/>
  <c r="M439" i="5"/>
  <c r="M440" i="5"/>
  <c r="M441" i="5"/>
  <c r="M442" i="5"/>
  <c r="M443" i="5"/>
  <c r="M444" i="5"/>
  <c r="M445" i="5"/>
  <c r="M446" i="5"/>
  <c r="M447" i="5"/>
  <c r="M448" i="5"/>
  <c r="M449" i="5"/>
  <c r="M450" i="5"/>
  <c r="M451" i="5"/>
  <c r="M452" i="5"/>
  <c r="M453" i="5"/>
  <c r="M454" i="5"/>
  <c r="M455" i="5"/>
  <c r="M456" i="5"/>
  <c r="M457" i="5"/>
  <c r="M458" i="5"/>
  <c r="M459" i="5"/>
  <c r="M460" i="5"/>
  <c r="M461" i="5"/>
  <c r="M462" i="5"/>
  <c r="M463" i="5"/>
  <c r="M464" i="5"/>
  <c r="M465" i="5"/>
  <c r="M466" i="5"/>
  <c r="M467" i="5"/>
  <c r="M468" i="5"/>
  <c r="M469" i="5"/>
  <c r="M470" i="5"/>
  <c r="M471" i="5"/>
  <c r="M472" i="5"/>
  <c r="M473" i="5"/>
  <c r="M474" i="5"/>
  <c r="M475" i="5"/>
  <c r="M476" i="5"/>
  <c r="M477" i="5"/>
  <c r="L17" i="5"/>
  <c r="J17" i="5" s="1"/>
  <c r="L274" i="5"/>
  <c r="J274" i="5" s="1"/>
  <c r="L275" i="5"/>
  <c r="L449" i="5"/>
  <c r="J449" i="5" s="1"/>
  <c r="L450" i="5"/>
  <c r="L451" i="5"/>
  <c r="L452" i="5"/>
  <c r="J452" i="5" s="1"/>
  <c r="L453" i="5"/>
  <c r="L454" i="5"/>
  <c r="J454" i="5" s="1"/>
  <c r="L455" i="5"/>
  <c r="J455" i="5" s="1"/>
  <c r="L456" i="5"/>
  <c r="J456" i="5" s="1"/>
  <c r="L457" i="5"/>
  <c r="L458" i="5"/>
  <c r="J458" i="5" s="1"/>
  <c r="L459" i="5"/>
  <c r="J459" i="5" s="1"/>
  <c r="L460" i="5"/>
  <c r="J460" i="5" s="1"/>
  <c r="L461" i="5"/>
  <c r="L462" i="5"/>
  <c r="J462" i="5" s="1"/>
  <c r="L463" i="5"/>
  <c r="J463" i="5" s="1"/>
  <c r="L464" i="5"/>
  <c r="J464" i="5" s="1"/>
  <c r="L465" i="5"/>
  <c r="L466" i="5"/>
  <c r="J466" i="5" s="1"/>
  <c r="L467" i="5"/>
  <c r="J467" i="5" s="1"/>
  <c r="L468" i="5"/>
  <c r="J468" i="5" s="1"/>
  <c r="L469" i="5"/>
  <c r="J469" i="5" s="1"/>
  <c r="L470" i="5"/>
  <c r="L471" i="5"/>
  <c r="J471" i="5" s="1"/>
  <c r="L472" i="5"/>
  <c r="J472" i="5" s="1"/>
  <c r="L473" i="5"/>
  <c r="L474" i="5"/>
  <c r="J474" i="5" s="1"/>
  <c r="L475" i="5"/>
  <c r="J475" i="5" s="1"/>
  <c r="L476" i="5"/>
  <c r="J476" i="5" s="1"/>
  <c r="L477" i="5"/>
  <c r="K449" i="5"/>
  <c r="K450" i="5"/>
  <c r="K451" i="5"/>
  <c r="K452" i="5"/>
  <c r="K453" i="5"/>
  <c r="K454" i="5"/>
  <c r="K455" i="5"/>
  <c r="K456" i="5"/>
  <c r="K457" i="5"/>
  <c r="K458" i="5"/>
  <c r="K459" i="5"/>
  <c r="K460" i="5"/>
  <c r="K461" i="5"/>
  <c r="K462" i="5"/>
  <c r="K463" i="5"/>
  <c r="K464" i="5"/>
  <c r="K465" i="5"/>
  <c r="K466" i="5"/>
  <c r="K467" i="5"/>
  <c r="K468" i="5"/>
  <c r="K469" i="5"/>
  <c r="K470" i="5"/>
  <c r="K471" i="5"/>
  <c r="K472" i="5"/>
  <c r="K473" i="5"/>
  <c r="K474" i="5"/>
  <c r="K475" i="5"/>
  <c r="K476" i="5"/>
  <c r="K477" i="5"/>
  <c r="J453" i="5"/>
  <c r="J457" i="5"/>
  <c r="J461" i="5"/>
  <c r="J465" i="5"/>
  <c r="J470" i="5"/>
  <c r="J473" i="5"/>
  <c r="J477" i="5"/>
  <c r="F115" i="1"/>
  <c r="D17" i="18"/>
  <c r="D18" i="7"/>
  <c r="BB308" i="3"/>
  <c r="AZ308" i="3"/>
  <c r="AY308" i="3"/>
  <c r="AL308" i="3"/>
  <c r="L311" i="5" s="1"/>
  <c r="J311" i="5" s="1"/>
  <c r="AK308" i="3"/>
  <c r="W308" i="3"/>
  <c r="R308" i="3"/>
  <c r="Q308" i="3"/>
  <c r="P308" i="3"/>
  <c r="O308" i="3"/>
  <c r="N308" i="3"/>
  <c r="L308" i="3"/>
  <c r="K311" i="5" s="1"/>
  <c r="F308" i="3"/>
  <c r="E308" i="3"/>
  <c r="BO308" i="3" s="1"/>
  <c r="B115" i="35"/>
  <c r="C115" i="35"/>
  <c r="D115" i="35"/>
  <c r="H115" i="35"/>
  <c r="B116" i="35"/>
  <c r="C116" i="35"/>
  <c r="D116" i="35"/>
  <c r="H116" i="35"/>
  <c r="B117" i="35"/>
  <c r="C117" i="35"/>
  <c r="D117" i="35"/>
  <c r="H117" i="35"/>
  <c r="B118" i="35"/>
  <c r="C118" i="35"/>
  <c r="D118" i="35"/>
  <c r="H118" i="35"/>
  <c r="B119" i="35"/>
  <c r="C119" i="35"/>
  <c r="D119" i="35"/>
  <c r="H119" i="35"/>
  <c r="B120" i="35"/>
  <c r="C120" i="35"/>
  <c r="D120" i="35"/>
  <c r="H120" i="35"/>
  <c r="B121" i="35"/>
  <c r="C121" i="35"/>
  <c r="D121" i="35"/>
  <c r="H121" i="35"/>
  <c r="B122" i="35"/>
  <c r="C122" i="35"/>
  <c r="D122" i="35"/>
  <c r="H122" i="35"/>
  <c r="B123" i="35"/>
  <c r="C123" i="35"/>
  <c r="D123" i="35"/>
  <c r="H123" i="35"/>
  <c r="B124" i="35"/>
  <c r="C124" i="35"/>
  <c r="D124" i="35"/>
  <c r="H124" i="35"/>
  <c r="B125" i="35"/>
  <c r="C125" i="35"/>
  <c r="D125" i="35"/>
  <c r="H125" i="35"/>
  <c r="B126" i="35"/>
  <c r="C126" i="35"/>
  <c r="D126" i="35"/>
  <c r="H126" i="35"/>
  <c r="B127" i="35"/>
  <c r="C127" i="35"/>
  <c r="D127" i="35"/>
  <c r="H127" i="35"/>
  <c r="B128" i="35"/>
  <c r="C128" i="35"/>
  <c r="D128" i="35"/>
  <c r="H128" i="35"/>
  <c r="B129" i="35"/>
  <c r="C129" i="35"/>
  <c r="D129" i="35"/>
  <c r="H129" i="35"/>
  <c r="B130" i="35"/>
  <c r="C130" i="35"/>
  <c r="D130" i="35"/>
  <c r="H130" i="35"/>
  <c r="B131" i="35"/>
  <c r="C131" i="35"/>
  <c r="D131" i="35"/>
  <c r="H131" i="35"/>
  <c r="B132" i="35"/>
  <c r="C132" i="35"/>
  <c r="D132" i="35"/>
  <c r="G132" i="35"/>
  <c r="H132" i="35"/>
  <c r="A133" i="35"/>
  <c r="B133" i="35"/>
  <c r="C133" i="35"/>
  <c r="D133" i="35"/>
  <c r="H133" i="35"/>
  <c r="I133" i="35"/>
  <c r="A134" i="35"/>
  <c r="B134" i="35"/>
  <c r="C134" i="35"/>
  <c r="D134" i="35"/>
  <c r="H134" i="35"/>
  <c r="I134" i="35"/>
  <c r="B139" i="35"/>
  <c r="C139" i="35"/>
  <c r="D139" i="35"/>
  <c r="H139" i="35"/>
  <c r="B140" i="35"/>
  <c r="C140" i="35"/>
  <c r="D140" i="35"/>
  <c r="H140" i="35"/>
  <c r="B141" i="35"/>
  <c r="C141" i="35"/>
  <c r="D141" i="35"/>
  <c r="H141" i="35"/>
  <c r="B142" i="35"/>
  <c r="C142" i="35"/>
  <c r="D142" i="35"/>
  <c r="H142" i="35"/>
  <c r="B143" i="35"/>
  <c r="C143" i="35"/>
  <c r="D143" i="35"/>
  <c r="H143" i="35"/>
  <c r="B144" i="35"/>
  <c r="C144" i="35"/>
  <c r="D144" i="35"/>
  <c r="H144" i="35"/>
  <c r="B145" i="35"/>
  <c r="C145" i="35"/>
  <c r="D145" i="35"/>
  <c r="H145" i="35"/>
  <c r="B146" i="35"/>
  <c r="C146" i="35"/>
  <c r="D146" i="35"/>
  <c r="H146" i="35"/>
  <c r="B147" i="35"/>
  <c r="C147" i="35"/>
  <c r="D147" i="35"/>
  <c r="H147" i="35"/>
  <c r="B148" i="35"/>
  <c r="C148" i="35"/>
  <c r="D148" i="35"/>
  <c r="H148" i="35"/>
  <c r="B149" i="35"/>
  <c r="C149" i="35"/>
  <c r="D149" i="35"/>
  <c r="H149" i="35"/>
  <c r="B150" i="35"/>
  <c r="C150" i="35"/>
  <c r="D150" i="35"/>
  <c r="H150" i="35"/>
  <c r="B151" i="35"/>
  <c r="C151" i="35"/>
  <c r="D151" i="35"/>
  <c r="H151" i="35"/>
  <c r="B152" i="35"/>
  <c r="C152" i="35"/>
  <c r="D152" i="35"/>
  <c r="H152" i="35"/>
  <c r="B153" i="35"/>
  <c r="C153" i="35"/>
  <c r="D153" i="35"/>
  <c r="H153" i="35"/>
  <c r="B154" i="35"/>
  <c r="C154" i="35"/>
  <c r="D154" i="35"/>
  <c r="H154" i="35"/>
  <c r="B155" i="35"/>
  <c r="C155" i="35"/>
  <c r="D155" i="35"/>
  <c r="H155" i="35"/>
  <c r="B156" i="35"/>
  <c r="C156" i="35"/>
  <c r="D156" i="35"/>
  <c r="H156" i="35"/>
  <c r="B157" i="35"/>
  <c r="C157" i="35"/>
  <c r="D157" i="35"/>
  <c r="H157" i="35"/>
  <c r="B158" i="35"/>
  <c r="C158" i="35"/>
  <c r="D158" i="35"/>
  <c r="H158" i="35"/>
  <c r="B159" i="35"/>
  <c r="C159" i="35"/>
  <c r="D159" i="35"/>
  <c r="G159" i="35"/>
  <c r="H159" i="35"/>
  <c r="A160" i="35"/>
  <c r="B160" i="35"/>
  <c r="C160" i="35"/>
  <c r="D160" i="35"/>
  <c r="H160" i="35"/>
  <c r="I160" i="35"/>
  <c r="A161" i="35"/>
  <c r="B161" i="35"/>
  <c r="C161" i="35"/>
  <c r="D161" i="35"/>
  <c r="H161" i="35"/>
  <c r="I161" i="35"/>
  <c r="A162" i="35"/>
  <c r="B162" i="35"/>
  <c r="C162" i="35"/>
  <c r="D162" i="35"/>
  <c r="H162" i="35"/>
  <c r="I162" i="35"/>
  <c r="A163" i="35"/>
  <c r="B163" i="35"/>
  <c r="C163" i="35"/>
  <c r="D163" i="35"/>
  <c r="G163" i="35"/>
  <c r="H163" i="35"/>
  <c r="I163" i="35"/>
  <c r="B39" i="35"/>
  <c r="C39" i="35"/>
  <c r="D39" i="35"/>
  <c r="G39" i="35"/>
  <c r="H39" i="35"/>
  <c r="I39" i="35"/>
  <c r="B40" i="35"/>
  <c r="C40" i="35"/>
  <c r="D40" i="35"/>
  <c r="G40" i="35"/>
  <c r="H40" i="35"/>
  <c r="O35" i="3"/>
  <c r="J275" i="5" l="1"/>
  <c r="J451" i="5"/>
  <c r="J450" i="5"/>
  <c r="S444" i="3"/>
  <c r="Y444" i="3" s="1"/>
  <c r="N449" i="5"/>
  <c r="AT444" i="3" a="1"/>
  <c r="AT444" i="3" s="1"/>
  <c r="AU444" i="3" s="1"/>
  <c r="AQ444" i="3"/>
  <c r="AP445" i="3"/>
  <c r="AQ445" i="3" s="1"/>
  <c r="AR445" i="3" s="1"/>
  <c r="AV445" i="3"/>
  <c r="G35" i="36"/>
  <c r="G36" i="36"/>
  <c r="G42" i="36" s="1"/>
  <c r="AO443" i="3"/>
  <c r="AP443" i="3" s="1"/>
  <c r="AR443" i="3" s="1"/>
  <c r="S443" i="3" s="1"/>
  <c r="Y443" i="3" s="1"/>
  <c r="K448" i="5"/>
  <c r="BA443" i="3"/>
  <c r="AO308" i="3"/>
  <c r="AT308" i="3" s="1" a="1"/>
  <c r="AT308" i="3" s="1"/>
  <c r="AU308" i="3" s="1"/>
  <c r="AV308" i="3" s="1"/>
  <c r="BA308" i="3"/>
  <c r="D11" i="17"/>
  <c r="D11" i="6"/>
  <c r="AY15" i="3"/>
  <c r="AZ15" i="3"/>
  <c r="BB15" i="3"/>
  <c r="AL15" i="3"/>
  <c r="L16" i="5" s="1"/>
  <c r="J16" i="5" s="1"/>
  <c r="AK15" i="3"/>
  <c r="W15" i="3"/>
  <c r="N15" i="3"/>
  <c r="O15" i="3"/>
  <c r="P15" i="3"/>
  <c r="Q15" i="3"/>
  <c r="R15" i="3"/>
  <c r="L15" i="3"/>
  <c r="K16" i="5" s="1"/>
  <c r="F15" i="3"/>
  <c r="E15" i="3"/>
  <c r="BA15" i="3" s="1"/>
  <c r="G139" i="35"/>
  <c r="G140" i="35"/>
  <c r="G141" i="35"/>
  <c r="G142" i="35"/>
  <c r="G143" i="35"/>
  <c r="G144" i="35"/>
  <c r="G145" i="35"/>
  <c r="G146" i="35"/>
  <c r="G115" i="35"/>
  <c r="G116" i="35"/>
  <c r="G117" i="35"/>
  <c r="G118" i="35"/>
  <c r="G119" i="35"/>
  <c r="G120" i="35"/>
  <c r="G121" i="35"/>
  <c r="G122" i="35"/>
  <c r="G123" i="35"/>
  <c r="G124" i="35"/>
  <c r="G125" i="35"/>
  <c r="G126" i="35"/>
  <c r="G127" i="35"/>
  <c r="J64" i="17"/>
  <c r="A64" i="17"/>
  <c r="J71" i="6"/>
  <c r="A71" i="6"/>
  <c r="O4" i="5"/>
  <c r="M4" i="5"/>
  <c r="H4" i="5"/>
  <c r="D16" i="27"/>
  <c r="AY141" i="3"/>
  <c r="AZ141" i="3"/>
  <c r="BB141" i="3"/>
  <c r="AL141" i="3"/>
  <c r="L144" i="5" s="1"/>
  <c r="J144" i="5" s="1"/>
  <c r="AK141" i="3"/>
  <c r="W141" i="3"/>
  <c r="O141" i="3"/>
  <c r="P141" i="3"/>
  <c r="Q141" i="3"/>
  <c r="R141" i="3"/>
  <c r="N141" i="3"/>
  <c r="L141" i="3"/>
  <c r="K144" i="5" s="1"/>
  <c r="F141" i="3"/>
  <c r="E141" i="3"/>
  <c r="BA141" i="3" s="1"/>
  <c r="AL9" i="3"/>
  <c r="L10" i="5" s="1"/>
  <c r="J10" i="5" s="1"/>
  <c r="AL10" i="3"/>
  <c r="L11" i="5" s="1"/>
  <c r="J11" i="5" s="1"/>
  <c r="AZ9" i="3"/>
  <c r="BB9" i="3"/>
  <c r="AZ10" i="3"/>
  <c r="BB10" i="3"/>
  <c r="AY9" i="3"/>
  <c r="AY10" i="3"/>
  <c r="AK9" i="3"/>
  <c r="AK10" i="3"/>
  <c r="W9" i="3"/>
  <c r="W10" i="3"/>
  <c r="N9" i="3"/>
  <c r="O9" i="3"/>
  <c r="P9" i="3"/>
  <c r="Q9" i="3"/>
  <c r="R9" i="3"/>
  <c r="N10" i="3"/>
  <c r="O10" i="3"/>
  <c r="P10" i="3"/>
  <c r="Q10" i="3"/>
  <c r="R10" i="3"/>
  <c r="L9" i="3"/>
  <c r="K10" i="5" s="1"/>
  <c r="L10" i="3"/>
  <c r="K11" i="5" s="1"/>
  <c r="E10" i="3"/>
  <c r="BA10" i="3" s="1"/>
  <c r="A16" i="22" s="1"/>
  <c r="F10" i="3"/>
  <c r="E9" i="3"/>
  <c r="BA9" i="3" s="1"/>
  <c r="F9" i="3"/>
  <c r="A11" i="17" l="1"/>
  <c r="A11" i="6"/>
  <c r="J11" i="17"/>
  <c r="J11" i="6"/>
  <c r="J16" i="22"/>
  <c r="J17" i="22"/>
  <c r="J18" i="12"/>
  <c r="J19" i="12"/>
  <c r="J44" i="12"/>
  <c r="AV444" i="3"/>
  <c r="S445" i="3"/>
  <c r="Y445" i="3" s="1"/>
  <c r="N450" i="5"/>
  <c r="G41" i="36"/>
  <c r="G43" i="36" s="1"/>
  <c r="G37" i="36"/>
  <c r="AT443" i="3" a="1"/>
  <c r="AT443" i="3" s="1"/>
  <c r="AU443" i="3" s="1"/>
  <c r="AV443" i="3" s="1"/>
  <c r="N448" i="5"/>
  <c r="AP308" i="3"/>
  <c r="AQ308" i="3" s="1"/>
  <c r="AR308" i="3" s="1"/>
  <c r="AO15" i="3"/>
  <c r="AP15" i="3" s="1"/>
  <c r="AQ15" i="3" s="1"/>
  <c r="AR15" i="3" s="1"/>
  <c r="N16" i="5" s="1"/>
  <c r="J40" i="22"/>
  <c r="AO141" i="3"/>
  <c r="AP141" i="3" s="1"/>
  <c r="AQ141" i="3" s="1"/>
  <c r="AR141" i="3" s="1"/>
  <c r="N144" i="5" s="1"/>
  <c r="AO10" i="3"/>
  <c r="AT10" i="3" s="1" a="1"/>
  <c r="AT10" i="3" s="1"/>
  <c r="AU10" i="3" s="1"/>
  <c r="AV10" i="3" s="1"/>
  <c r="AO9" i="3"/>
  <c r="AT9" i="3" s="1" a="1"/>
  <c r="AT9" i="3" s="1"/>
  <c r="AU9" i="3" s="1"/>
  <c r="J45" i="12"/>
  <c r="A45" i="12"/>
  <c r="A42" i="32"/>
  <c r="A39" i="34"/>
  <c r="B72" i="34"/>
  <c r="C72" i="34"/>
  <c r="D72" i="34"/>
  <c r="G72" i="34"/>
  <c r="H72" i="34"/>
  <c r="D29" i="27"/>
  <c r="D30" i="27"/>
  <c r="G30" i="27" s="1"/>
  <c r="D31" i="27"/>
  <c r="G31" i="27" s="1"/>
  <c r="D32" i="27"/>
  <c r="G32" i="27" s="1"/>
  <c r="B165" i="33"/>
  <c r="C165" i="33"/>
  <c r="D165" i="33"/>
  <c r="H165" i="33"/>
  <c r="B166" i="33"/>
  <c r="C166" i="33"/>
  <c r="D166" i="33"/>
  <c r="H166" i="33"/>
  <c r="B167" i="33"/>
  <c r="C167" i="33"/>
  <c r="D167" i="33"/>
  <c r="H167" i="33"/>
  <c r="B168" i="33"/>
  <c r="C168" i="33"/>
  <c r="D168" i="33"/>
  <c r="H168" i="33"/>
  <c r="B169" i="33"/>
  <c r="C169" i="33"/>
  <c r="D169" i="33"/>
  <c r="H169" i="33"/>
  <c r="B170" i="33"/>
  <c r="C170" i="33"/>
  <c r="D170" i="33"/>
  <c r="H170" i="33"/>
  <c r="B171" i="33"/>
  <c r="C171" i="33"/>
  <c r="D171" i="33"/>
  <c r="H171" i="33"/>
  <c r="B172" i="33"/>
  <c r="C172" i="33"/>
  <c r="D172" i="33"/>
  <c r="G172" i="33"/>
  <c r="H172" i="33"/>
  <c r="A173" i="33"/>
  <c r="B173" i="33"/>
  <c r="C173" i="33"/>
  <c r="D173" i="33"/>
  <c r="H173" i="33"/>
  <c r="I173" i="33"/>
  <c r="A174" i="33"/>
  <c r="B174" i="33"/>
  <c r="C174" i="33"/>
  <c r="D174" i="33"/>
  <c r="H174" i="33"/>
  <c r="I174" i="33"/>
  <c r="A175" i="33"/>
  <c r="B175" i="33"/>
  <c r="C175" i="33"/>
  <c r="D175" i="33"/>
  <c r="H175" i="33"/>
  <c r="I175" i="33"/>
  <c r="A176" i="33"/>
  <c r="B176" i="33"/>
  <c r="C176" i="33"/>
  <c r="D176" i="33"/>
  <c r="G176" i="33"/>
  <c r="H176" i="33"/>
  <c r="I176" i="33"/>
  <c r="A177" i="33"/>
  <c r="B177" i="33"/>
  <c r="C177" i="33"/>
  <c r="D177" i="33"/>
  <c r="G177" i="33"/>
  <c r="H177" i="33"/>
  <c r="I177" i="33"/>
  <c r="BO19" i="3"/>
  <c r="BO447" i="3"/>
  <c r="BO448" i="3"/>
  <c r="BO449" i="3"/>
  <c r="BO450" i="3"/>
  <c r="BO451" i="3"/>
  <c r="BO452" i="3"/>
  <c r="BO453" i="3"/>
  <c r="BO454" i="3"/>
  <c r="BO455" i="3"/>
  <c r="BO456" i="3"/>
  <c r="BO457" i="3"/>
  <c r="BO458" i="3"/>
  <c r="BO459" i="3"/>
  <c r="BO460" i="3"/>
  <c r="BO461" i="3"/>
  <c r="BO462" i="3"/>
  <c r="BO463" i="3"/>
  <c r="BO464" i="3"/>
  <c r="BO465" i="3"/>
  <c r="BO466" i="3"/>
  <c r="BO467" i="3"/>
  <c r="BO468" i="3"/>
  <c r="BO469" i="3"/>
  <c r="BO470" i="3"/>
  <c r="BO471" i="3"/>
  <c r="BO472" i="3"/>
  <c r="BO473" i="3"/>
  <c r="BO474" i="3"/>
  <c r="BO475" i="3"/>
  <c r="BO476" i="3"/>
  <c r="BO477" i="3"/>
  <c r="BO478" i="3"/>
  <c r="BO479" i="3"/>
  <c r="BO480" i="3"/>
  <c r="BO481" i="3"/>
  <c r="BO482" i="3"/>
  <c r="BO483" i="3"/>
  <c r="BO484" i="3"/>
  <c r="BO485" i="3"/>
  <c r="BO486" i="3"/>
  <c r="BO487" i="3"/>
  <c r="BO488" i="3"/>
  <c r="BO489" i="3"/>
  <c r="BO490" i="3"/>
  <c r="BO491" i="3"/>
  <c r="BO492" i="3"/>
  <c r="BO493" i="3"/>
  <c r="BO494" i="3"/>
  <c r="BO495" i="3"/>
  <c r="BO496" i="3"/>
  <c r="BO497" i="3"/>
  <c r="BO498" i="3"/>
  <c r="BO499" i="3"/>
  <c r="BO500" i="3"/>
  <c r="BO501" i="3"/>
  <c r="BO502" i="3"/>
  <c r="BO503" i="3"/>
  <c r="BO504" i="3"/>
  <c r="BO505" i="3"/>
  <c r="BO506" i="3"/>
  <c r="BO507" i="3"/>
  <c r="BO508" i="3"/>
  <c r="BO509" i="3"/>
  <c r="BO510" i="3"/>
  <c r="BO511" i="3"/>
  <c r="BO512" i="3"/>
  <c r="BO513" i="3"/>
  <c r="BO514" i="3"/>
  <c r="BO515" i="3"/>
  <c r="BO516" i="3"/>
  <c r="BO517" i="3"/>
  <c r="BO518" i="3"/>
  <c r="BO519" i="3"/>
  <c r="BO520" i="3"/>
  <c r="BO521" i="3"/>
  <c r="BO522" i="3"/>
  <c r="BO523" i="3"/>
  <c r="BO524" i="3"/>
  <c r="BO525" i="3"/>
  <c r="BO526" i="3"/>
  <c r="BO527" i="3"/>
  <c r="BO528" i="3"/>
  <c r="BO529" i="3"/>
  <c r="BO530" i="3"/>
  <c r="BO531" i="3"/>
  <c r="BO532" i="3"/>
  <c r="BO533" i="3"/>
  <c r="BO534" i="3"/>
  <c r="BO535" i="3"/>
  <c r="BO536" i="3"/>
  <c r="BO537" i="3"/>
  <c r="BO538" i="3"/>
  <c r="BO539" i="3"/>
  <c r="BO540" i="3"/>
  <c r="BO541" i="3"/>
  <c r="BO542" i="3"/>
  <c r="BO543" i="3"/>
  <c r="BO544" i="3"/>
  <c r="BO545" i="3"/>
  <c r="BO546" i="3"/>
  <c r="BO547" i="3"/>
  <c r="BO548" i="3"/>
  <c r="BO549" i="3"/>
  <c r="BO550" i="3"/>
  <c r="BO551" i="3"/>
  <c r="BO552" i="3"/>
  <c r="BO553" i="3"/>
  <c r="BO554" i="3"/>
  <c r="BO555" i="3"/>
  <c r="BO556" i="3"/>
  <c r="BO557" i="3"/>
  <c r="BO558" i="3"/>
  <c r="BO559" i="3"/>
  <c r="BO560" i="3"/>
  <c r="BO561" i="3"/>
  <c r="BO562" i="3"/>
  <c r="BO563" i="3"/>
  <c r="BO564" i="3"/>
  <c r="BO565" i="3"/>
  <c r="BO566" i="3"/>
  <c r="BO567" i="3"/>
  <c r="BO568" i="3"/>
  <c r="BO569" i="3"/>
  <c r="BO570" i="3"/>
  <c r="BO571" i="3"/>
  <c r="BO572" i="3"/>
  <c r="BO573" i="3"/>
  <c r="BO574" i="3"/>
  <c r="BO575" i="3"/>
  <c r="BO576" i="3"/>
  <c r="BO577" i="3"/>
  <c r="BO578" i="3"/>
  <c r="BO579" i="3"/>
  <c r="BO580" i="3"/>
  <c r="BO581" i="3"/>
  <c r="BO582" i="3"/>
  <c r="BO583" i="3"/>
  <c r="BO584" i="3"/>
  <c r="BO585" i="3"/>
  <c r="BO586" i="3"/>
  <c r="BO587" i="3"/>
  <c r="BO588" i="3"/>
  <c r="BO589" i="3"/>
  <c r="BO590" i="3"/>
  <c r="BO591" i="3"/>
  <c r="BO592" i="3"/>
  <c r="BO593" i="3"/>
  <c r="BO594" i="3"/>
  <c r="BO595" i="3"/>
  <c r="BO596" i="3"/>
  <c r="BO597" i="3"/>
  <c r="BO598" i="3"/>
  <c r="BO599" i="3"/>
  <c r="BO600" i="3"/>
  <c r="BO601" i="3"/>
  <c r="BO602" i="3"/>
  <c r="BO603" i="3"/>
  <c r="BO604" i="3"/>
  <c r="BO605" i="3"/>
  <c r="BO606" i="3"/>
  <c r="BO607" i="3"/>
  <c r="BO608" i="3"/>
  <c r="BO609" i="3"/>
  <c r="BO610" i="3"/>
  <c r="BO611" i="3"/>
  <c r="BO612" i="3"/>
  <c r="BO613" i="3"/>
  <c r="BO614" i="3"/>
  <c r="BO615" i="3"/>
  <c r="BO616" i="3"/>
  <c r="BO617" i="3"/>
  <c r="BO618" i="3"/>
  <c r="BO619" i="3"/>
  <c r="BO620" i="3"/>
  <c r="BO621" i="3"/>
  <c r="BO622" i="3"/>
  <c r="BO623" i="3"/>
  <c r="BO624" i="3"/>
  <c r="BO625" i="3"/>
  <c r="BO626" i="3"/>
  <c r="BO627" i="3"/>
  <c r="BO628" i="3"/>
  <c r="BO629" i="3"/>
  <c r="BO630" i="3"/>
  <c r="BO631" i="3"/>
  <c r="BO632" i="3"/>
  <c r="BO633" i="3"/>
  <c r="BO2" i="3"/>
  <c r="AY183" i="3"/>
  <c r="AZ183" i="3"/>
  <c r="BB183" i="3"/>
  <c r="AL183" i="3"/>
  <c r="L186" i="5" s="1"/>
  <c r="J186" i="5" s="1"/>
  <c r="AK183" i="3"/>
  <c r="W183" i="3"/>
  <c r="N183" i="3"/>
  <c r="O183" i="3"/>
  <c r="P183" i="3"/>
  <c r="Q183" i="3"/>
  <c r="R183" i="3"/>
  <c r="L183" i="3"/>
  <c r="K186" i="5" s="1"/>
  <c r="E183" i="3"/>
  <c r="BA183" i="3" s="1"/>
  <c r="F183" i="3"/>
  <c r="B39" i="34"/>
  <c r="C39" i="34"/>
  <c r="D39" i="34"/>
  <c r="H39" i="34"/>
  <c r="D41" i="17"/>
  <c r="G41" i="17" s="1"/>
  <c r="G39" i="34" s="1"/>
  <c r="C42" i="32"/>
  <c r="H42" i="32"/>
  <c r="D45" i="6"/>
  <c r="D42" i="32" s="1"/>
  <c r="AZ16" i="3"/>
  <c r="BB16" i="3"/>
  <c r="AY16" i="3"/>
  <c r="AK16" i="3"/>
  <c r="W16" i="3"/>
  <c r="O16" i="3"/>
  <c r="P16" i="3"/>
  <c r="Q16" i="3"/>
  <c r="R16" i="3"/>
  <c r="N16" i="3"/>
  <c r="L16" i="3"/>
  <c r="K17" i="5" s="1"/>
  <c r="E16" i="3"/>
  <c r="BA16" i="3" s="1"/>
  <c r="F16" i="3"/>
  <c r="B73" i="32"/>
  <c r="C73" i="32"/>
  <c r="H73" i="32"/>
  <c r="B74" i="32"/>
  <c r="C74" i="32"/>
  <c r="H74" i="32"/>
  <c r="B75" i="32"/>
  <c r="C75" i="32"/>
  <c r="D75" i="32"/>
  <c r="G75" i="32"/>
  <c r="H75" i="32"/>
  <c r="B76" i="32"/>
  <c r="C76" i="32"/>
  <c r="D76" i="32"/>
  <c r="H76" i="32"/>
  <c r="B70" i="34"/>
  <c r="C70" i="34"/>
  <c r="H70" i="34"/>
  <c r="B71" i="34"/>
  <c r="C71" i="34"/>
  <c r="D71" i="34"/>
  <c r="H71" i="34"/>
  <c r="G36" i="18"/>
  <c r="G70" i="34" s="1"/>
  <c r="G37" i="18"/>
  <c r="G71" i="34" s="1"/>
  <c r="D36" i="18"/>
  <c r="D70" i="34" s="1"/>
  <c r="D37" i="18"/>
  <c r="D38" i="7"/>
  <c r="D74" i="32" s="1"/>
  <c r="D37" i="7"/>
  <c r="D73" i="32" s="1"/>
  <c r="AZ268" i="3"/>
  <c r="BB268" i="3"/>
  <c r="AZ269" i="3"/>
  <c r="BB269" i="3"/>
  <c r="AY268" i="3"/>
  <c r="AY269" i="3"/>
  <c r="AL268" i="3"/>
  <c r="L271" i="5" s="1"/>
  <c r="J271" i="5" s="1"/>
  <c r="AL269" i="3"/>
  <c r="L272" i="5" s="1"/>
  <c r="J272" i="5" s="1"/>
  <c r="AK268" i="3"/>
  <c r="J37" i="7" s="1"/>
  <c r="AK269" i="3"/>
  <c r="W268" i="3"/>
  <c r="W269" i="3"/>
  <c r="N268" i="3"/>
  <c r="O268" i="3"/>
  <c r="P268" i="3"/>
  <c r="Q268" i="3"/>
  <c r="R268" i="3"/>
  <c r="N269" i="3"/>
  <c r="O269" i="3"/>
  <c r="P269" i="3"/>
  <c r="Q269" i="3"/>
  <c r="R269" i="3"/>
  <c r="L268" i="3"/>
  <c r="K271" i="5" s="1"/>
  <c r="L269" i="3"/>
  <c r="K272" i="5" s="1"/>
  <c r="E268" i="3"/>
  <c r="BA268" i="3" s="1"/>
  <c r="F268" i="3"/>
  <c r="E269" i="3"/>
  <c r="BA269" i="3" s="1"/>
  <c r="F269" i="3"/>
  <c r="AY42" i="3"/>
  <c r="AZ42" i="3"/>
  <c r="BB42" i="3"/>
  <c r="AY43" i="3"/>
  <c r="AZ43" i="3"/>
  <c r="BB43" i="3"/>
  <c r="AL42" i="3"/>
  <c r="L43" i="5" s="1"/>
  <c r="J43" i="5" s="1"/>
  <c r="AL43" i="3"/>
  <c r="L44" i="5" s="1"/>
  <c r="J44" i="5" s="1"/>
  <c r="AK42" i="3"/>
  <c r="AK43" i="3"/>
  <c r="W42" i="3"/>
  <c r="W43" i="3"/>
  <c r="O42" i="3"/>
  <c r="P42" i="3"/>
  <c r="Q42" i="3"/>
  <c r="R42" i="3"/>
  <c r="O43" i="3"/>
  <c r="P43" i="3"/>
  <c r="Q43" i="3"/>
  <c r="R43" i="3"/>
  <c r="N42" i="3"/>
  <c r="N43" i="3"/>
  <c r="L42" i="3"/>
  <c r="K43" i="5" s="1"/>
  <c r="L43" i="3"/>
  <c r="K44" i="5" s="1"/>
  <c r="E42" i="3"/>
  <c r="BA42" i="3" s="1"/>
  <c r="F42" i="3"/>
  <c r="E43" i="3"/>
  <c r="BA43" i="3" s="1"/>
  <c r="F43" i="3"/>
  <c r="G29" i="27"/>
  <c r="AY182" i="3"/>
  <c r="AZ182" i="3"/>
  <c r="BB182" i="3"/>
  <c r="AL182" i="3"/>
  <c r="L185" i="5" s="1"/>
  <c r="J185" i="5" s="1"/>
  <c r="AK182" i="3"/>
  <c r="W182" i="3"/>
  <c r="N182" i="3"/>
  <c r="O182" i="3"/>
  <c r="P182" i="3"/>
  <c r="Q182" i="3"/>
  <c r="R182" i="3"/>
  <c r="L182" i="3"/>
  <c r="K185" i="5" s="1"/>
  <c r="E182" i="3"/>
  <c r="BA182" i="3" s="1"/>
  <c r="F182" i="3"/>
  <c r="AZ104" i="3"/>
  <c r="BB104" i="3"/>
  <c r="AY104" i="3"/>
  <c r="AL104" i="3"/>
  <c r="L105" i="5" s="1"/>
  <c r="J105" i="5" s="1"/>
  <c r="AK104" i="3"/>
  <c r="W104" i="3"/>
  <c r="N104" i="3"/>
  <c r="O104" i="3"/>
  <c r="P104" i="3"/>
  <c r="Q104" i="3"/>
  <c r="R104" i="3"/>
  <c r="L104" i="3"/>
  <c r="K105" i="5" s="1"/>
  <c r="E104" i="3"/>
  <c r="BA104" i="3" s="1"/>
  <c r="F104" i="3"/>
  <c r="J35" i="27"/>
  <c r="J36" i="27"/>
  <c r="A35" i="27"/>
  <c r="A36" i="27"/>
  <c r="J65" i="17"/>
  <c r="A65" i="17"/>
  <c r="J39" i="7"/>
  <c r="J72" i="6"/>
  <c r="A39" i="7"/>
  <c r="A75" i="32" s="1"/>
  <c r="A72" i="6"/>
  <c r="A164" i="35"/>
  <c r="B164" i="35"/>
  <c r="C164" i="35"/>
  <c r="D164" i="35"/>
  <c r="G164" i="35"/>
  <c r="H164" i="35"/>
  <c r="I164" i="35"/>
  <c r="A165" i="35"/>
  <c r="B165" i="35"/>
  <c r="C165" i="35"/>
  <c r="D165" i="35"/>
  <c r="G165" i="35"/>
  <c r="H165" i="35"/>
  <c r="I165" i="35"/>
  <c r="A166" i="35"/>
  <c r="B166" i="35"/>
  <c r="C166" i="35"/>
  <c r="D166" i="35"/>
  <c r="G166" i="35"/>
  <c r="H166" i="35"/>
  <c r="I166" i="35"/>
  <c r="A167" i="35"/>
  <c r="B167" i="35"/>
  <c r="C167" i="35"/>
  <c r="D167" i="35"/>
  <c r="G167" i="35"/>
  <c r="H167" i="35"/>
  <c r="I167" i="35"/>
  <c r="A168" i="35"/>
  <c r="B168" i="35"/>
  <c r="C168" i="35"/>
  <c r="D168" i="35"/>
  <c r="G168" i="35"/>
  <c r="H168" i="35"/>
  <c r="I168" i="35"/>
  <c r="B80" i="35"/>
  <c r="C80" i="35"/>
  <c r="D80" i="35"/>
  <c r="H80" i="35"/>
  <c r="B81" i="35"/>
  <c r="C81" i="35"/>
  <c r="D81" i="35"/>
  <c r="H81" i="35"/>
  <c r="B82" i="35"/>
  <c r="C82" i="35"/>
  <c r="D82" i="35"/>
  <c r="H82" i="35"/>
  <c r="B83" i="35"/>
  <c r="C83" i="35"/>
  <c r="D83" i="35"/>
  <c r="H83" i="35"/>
  <c r="B84" i="35"/>
  <c r="C84" i="35"/>
  <c r="D84" i="35"/>
  <c r="H84" i="35"/>
  <c r="B85" i="35"/>
  <c r="C85" i="35"/>
  <c r="D85" i="35"/>
  <c r="H85" i="35"/>
  <c r="B86" i="35"/>
  <c r="C86" i="35"/>
  <c r="D86" i="35"/>
  <c r="H86" i="35"/>
  <c r="B87" i="35"/>
  <c r="C87" i="35"/>
  <c r="D87" i="35"/>
  <c r="H87" i="35"/>
  <c r="B88" i="35"/>
  <c r="C88" i="35"/>
  <c r="D88" i="35"/>
  <c r="H88" i="35"/>
  <c r="B89" i="35"/>
  <c r="C89" i="35"/>
  <c r="D89" i="35"/>
  <c r="H89" i="35"/>
  <c r="B90" i="35"/>
  <c r="C90" i="35"/>
  <c r="D90" i="35"/>
  <c r="H90" i="35"/>
  <c r="B91" i="35"/>
  <c r="C91" i="35"/>
  <c r="D91" i="35"/>
  <c r="H91" i="35"/>
  <c r="B92" i="35"/>
  <c r="C92" i="35"/>
  <c r="D92" i="35"/>
  <c r="H92" i="35"/>
  <c r="B93" i="35"/>
  <c r="C93" i="35"/>
  <c r="D93" i="35"/>
  <c r="H93" i="35"/>
  <c r="B94" i="35"/>
  <c r="C94" i="35"/>
  <c r="D94" i="35"/>
  <c r="H94" i="35"/>
  <c r="B95" i="35"/>
  <c r="C95" i="35"/>
  <c r="D95" i="35"/>
  <c r="H95" i="35"/>
  <c r="B96" i="35"/>
  <c r="C96" i="35"/>
  <c r="D96" i="35"/>
  <c r="H96" i="35"/>
  <c r="B97" i="35"/>
  <c r="C97" i="35"/>
  <c r="D97" i="35"/>
  <c r="H97" i="35"/>
  <c r="B98" i="35"/>
  <c r="C98" i="35"/>
  <c r="D98" i="35"/>
  <c r="H98" i="35"/>
  <c r="B99" i="35"/>
  <c r="C99" i="35"/>
  <c r="D99" i="35"/>
  <c r="H99" i="35"/>
  <c r="B100" i="35"/>
  <c r="C100" i="35"/>
  <c r="D100" i="35"/>
  <c r="H100" i="35"/>
  <c r="B101" i="35"/>
  <c r="C101" i="35"/>
  <c r="D101" i="35"/>
  <c r="H101" i="35"/>
  <c r="B102" i="35"/>
  <c r="C102" i="35"/>
  <c r="D102" i="35"/>
  <c r="H102" i="35"/>
  <c r="B103" i="35"/>
  <c r="C103" i="35"/>
  <c r="D103" i="35"/>
  <c r="H103" i="35"/>
  <c r="B104" i="35"/>
  <c r="C104" i="35"/>
  <c r="D104" i="35"/>
  <c r="G104" i="35"/>
  <c r="H104" i="35"/>
  <c r="B105" i="35"/>
  <c r="C105" i="35"/>
  <c r="D105" i="35"/>
  <c r="H105" i="35"/>
  <c r="B106" i="35"/>
  <c r="C106" i="35"/>
  <c r="D106" i="35"/>
  <c r="H106" i="35"/>
  <c r="B107" i="35"/>
  <c r="C107" i="35"/>
  <c r="D107" i="35"/>
  <c r="H107" i="35"/>
  <c r="B108" i="35"/>
  <c r="C108" i="35"/>
  <c r="D108" i="35"/>
  <c r="G108" i="35"/>
  <c r="H108" i="35"/>
  <c r="B109" i="35"/>
  <c r="C109" i="35"/>
  <c r="D109" i="35"/>
  <c r="G109" i="35"/>
  <c r="H109" i="35"/>
  <c r="B110" i="35"/>
  <c r="C110" i="35"/>
  <c r="D110" i="35"/>
  <c r="G110" i="35"/>
  <c r="H110" i="35"/>
  <c r="B47" i="35"/>
  <c r="C47" i="35"/>
  <c r="H47" i="35"/>
  <c r="B48" i="35"/>
  <c r="C48" i="35"/>
  <c r="H48" i="35"/>
  <c r="B49" i="35"/>
  <c r="C49" i="35"/>
  <c r="H49" i="35"/>
  <c r="B50" i="35"/>
  <c r="C50" i="35"/>
  <c r="H50" i="35"/>
  <c r="B51" i="35"/>
  <c r="C51" i="35"/>
  <c r="H51" i="35"/>
  <c r="B52" i="35"/>
  <c r="C52" i="35"/>
  <c r="H52" i="35"/>
  <c r="B53" i="35"/>
  <c r="C53" i="35"/>
  <c r="H53" i="35"/>
  <c r="B54" i="35"/>
  <c r="C54" i="35"/>
  <c r="H54" i="35"/>
  <c r="B55" i="35"/>
  <c r="C55" i="35"/>
  <c r="H55" i="35"/>
  <c r="B56" i="35"/>
  <c r="C56" i="35"/>
  <c r="H56" i="35"/>
  <c r="B57" i="35"/>
  <c r="C57" i="35"/>
  <c r="H57" i="35"/>
  <c r="B58" i="35"/>
  <c r="C58" i="35"/>
  <c r="H58" i="35"/>
  <c r="B59" i="35"/>
  <c r="C59" i="35"/>
  <c r="H59" i="35"/>
  <c r="B60" i="35"/>
  <c r="C60" i="35"/>
  <c r="H60" i="35"/>
  <c r="B61" i="35"/>
  <c r="C61" i="35"/>
  <c r="H61" i="35"/>
  <c r="B62" i="35"/>
  <c r="C62" i="35"/>
  <c r="H62" i="35"/>
  <c r="B63" i="35"/>
  <c r="C63" i="35"/>
  <c r="H63" i="35"/>
  <c r="B64" i="35"/>
  <c r="C64" i="35"/>
  <c r="H64" i="35"/>
  <c r="B65" i="35"/>
  <c r="C65" i="35"/>
  <c r="H65" i="35"/>
  <c r="B66" i="35"/>
  <c r="C66" i="35"/>
  <c r="H66" i="35"/>
  <c r="B67" i="35"/>
  <c r="C67" i="35"/>
  <c r="H67" i="35"/>
  <c r="B68" i="35"/>
  <c r="C68" i="35"/>
  <c r="H68" i="35"/>
  <c r="B69" i="35"/>
  <c r="C69" i="35"/>
  <c r="H69" i="35"/>
  <c r="B70" i="35"/>
  <c r="C70" i="35"/>
  <c r="H70" i="35"/>
  <c r="B71" i="35"/>
  <c r="C71" i="35"/>
  <c r="H71" i="35"/>
  <c r="A72" i="35"/>
  <c r="B72" i="35"/>
  <c r="C72" i="35"/>
  <c r="D72" i="35"/>
  <c r="G72" i="35"/>
  <c r="H72" i="35"/>
  <c r="I72" i="35"/>
  <c r="A73" i="35"/>
  <c r="B73" i="35"/>
  <c r="C73" i="35"/>
  <c r="D73" i="35"/>
  <c r="H73" i="35"/>
  <c r="I73" i="35"/>
  <c r="A74" i="35"/>
  <c r="B74" i="35"/>
  <c r="C74" i="35"/>
  <c r="D74" i="35"/>
  <c r="H74" i="35"/>
  <c r="I74" i="35"/>
  <c r="A75" i="35"/>
  <c r="B75" i="35"/>
  <c r="C75" i="35"/>
  <c r="D75" i="35"/>
  <c r="H75" i="35"/>
  <c r="I75" i="35"/>
  <c r="B9" i="35"/>
  <c r="C9" i="35"/>
  <c r="H9" i="35"/>
  <c r="B10" i="35"/>
  <c r="C10" i="35"/>
  <c r="H10" i="35"/>
  <c r="B11" i="35"/>
  <c r="C11" i="35"/>
  <c r="H11" i="35"/>
  <c r="B12" i="35"/>
  <c r="C12" i="35"/>
  <c r="H12" i="35"/>
  <c r="B13" i="35"/>
  <c r="C13" i="35"/>
  <c r="H13" i="35"/>
  <c r="B14" i="35"/>
  <c r="C14" i="35"/>
  <c r="H14" i="35"/>
  <c r="B15" i="35"/>
  <c r="C15" i="35"/>
  <c r="H15" i="35"/>
  <c r="B16" i="35"/>
  <c r="C16" i="35"/>
  <c r="H16" i="35"/>
  <c r="B17" i="35"/>
  <c r="C17" i="35"/>
  <c r="H17" i="35"/>
  <c r="B18" i="35"/>
  <c r="C18" i="35"/>
  <c r="H18" i="35"/>
  <c r="B19" i="35"/>
  <c r="C19" i="35"/>
  <c r="H19" i="35"/>
  <c r="B20" i="35"/>
  <c r="C20" i="35"/>
  <c r="H20" i="35"/>
  <c r="B21" i="35"/>
  <c r="C21" i="35"/>
  <c r="H21" i="35"/>
  <c r="B22" i="35"/>
  <c r="C22" i="35"/>
  <c r="H22" i="35"/>
  <c r="B23" i="35"/>
  <c r="C23" i="35"/>
  <c r="H23" i="35"/>
  <c r="B24" i="35"/>
  <c r="C24" i="35"/>
  <c r="H24" i="35"/>
  <c r="B25" i="35"/>
  <c r="C25" i="35"/>
  <c r="H25" i="35"/>
  <c r="B26" i="35"/>
  <c r="C26" i="35"/>
  <c r="H26" i="35"/>
  <c r="B27" i="35"/>
  <c r="C27" i="35"/>
  <c r="H27" i="35"/>
  <c r="B28" i="35"/>
  <c r="C28" i="35"/>
  <c r="H28" i="35"/>
  <c r="B29" i="35"/>
  <c r="C29" i="35"/>
  <c r="H29" i="35"/>
  <c r="B30" i="35"/>
  <c r="C30" i="35"/>
  <c r="H30" i="35"/>
  <c r="B31" i="35"/>
  <c r="C31" i="35"/>
  <c r="H31" i="35"/>
  <c r="B32" i="35"/>
  <c r="C32" i="35"/>
  <c r="H32" i="35"/>
  <c r="B33" i="35"/>
  <c r="C33" i="35"/>
  <c r="H33" i="35"/>
  <c r="B34" i="35"/>
  <c r="C34" i="35"/>
  <c r="H34" i="35"/>
  <c r="B35" i="35"/>
  <c r="C35" i="35"/>
  <c r="H35" i="35"/>
  <c r="B36" i="35"/>
  <c r="C36" i="35"/>
  <c r="H36" i="35"/>
  <c r="B37" i="35"/>
  <c r="C37" i="35"/>
  <c r="H37" i="35"/>
  <c r="B38" i="35"/>
  <c r="C38" i="35"/>
  <c r="D38" i="35"/>
  <c r="G38" i="35"/>
  <c r="H38" i="35"/>
  <c r="A41" i="35"/>
  <c r="B41" i="35"/>
  <c r="C41" i="35"/>
  <c r="D41" i="35"/>
  <c r="H41" i="35"/>
  <c r="I41" i="35"/>
  <c r="A42" i="35"/>
  <c r="B42" i="35"/>
  <c r="C42" i="35"/>
  <c r="D42" i="35"/>
  <c r="H42" i="35"/>
  <c r="I42" i="35"/>
  <c r="B136" i="34"/>
  <c r="C136" i="34"/>
  <c r="D136" i="34"/>
  <c r="H136" i="34"/>
  <c r="B137" i="34"/>
  <c r="C137" i="34"/>
  <c r="D137" i="34"/>
  <c r="H137" i="34"/>
  <c r="B138" i="34"/>
  <c r="C138" i="34"/>
  <c r="D138" i="34"/>
  <c r="H138" i="34"/>
  <c r="B139" i="34"/>
  <c r="C139" i="34"/>
  <c r="D139" i="34"/>
  <c r="H139" i="34"/>
  <c r="B140" i="34"/>
  <c r="C140" i="34"/>
  <c r="D140" i="34"/>
  <c r="H140" i="34"/>
  <c r="B141" i="34"/>
  <c r="C141" i="34"/>
  <c r="D141" i="34"/>
  <c r="H141" i="34"/>
  <c r="B142" i="34"/>
  <c r="C142" i="34"/>
  <c r="D142" i="34"/>
  <c r="H142" i="34"/>
  <c r="B143" i="34"/>
  <c r="C143" i="34"/>
  <c r="D143" i="34"/>
  <c r="H143" i="34"/>
  <c r="B144" i="34"/>
  <c r="C144" i="34"/>
  <c r="D144" i="34"/>
  <c r="H144" i="34"/>
  <c r="B145" i="34"/>
  <c r="C145" i="34"/>
  <c r="D145" i="34"/>
  <c r="H145" i="34"/>
  <c r="B146" i="34"/>
  <c r="C146" i="34"/>
  <c r="D146" i="34"/>
  <c r="H146" i="34"/>
  <c r="B147" i="34"/>
  <c r="C147" i="34"/>
  <c r="D147" i="34"/>
  <c r="H147" i="34"/>
  <c r="B148" i="34"/>
  <c r="C148" i="34"/>
  <c r="D148" i="34"/>
  <c r="H148" i="34"/>
  <c r="B149" i="34"/>
  <c r="C149" i="34"/>
  <c r="D149" i="34"/>
  <c r="H149" i="34"/>
  <c r="B150" i="34"/>
  <c r="C150" i="34"/>
  <c r="D150" i="34"/>
  <c r="H150" i="34"/>
  <c r="B151" i="34"/>
  <c r="C151" i="34"/>
  <c r="D151" i="34"/>
  <c r="H151" i="34"/>
  <c r="B152" i="34"/>
  <c r="C152" i="34"/>
  <c r="D152" i="34"/>
  <c r="H152" i="34"/>
  <c r="B153" i="34"/>
  <c r="C153" i="34"/>
  <c r="D153" i="34"/>
  <c r="H153" i="34"/>
  <c r="B154" i="34"/>
  <c r="C154" i="34"/>
  <c r="D154" i="34"/>
  <c r="H154" i="34"/>
  <c r="B155" i="34"/>
  <c r="C155" i="34"/>
  <c r="D155" i="34"/>
  <c r="H155" i="34"/>
  <c r="B156" i="34"/>
  <c r="C156" i="34"/>
  <c r="D156" i="34"/>
  <c r="H156" i="34"/>
  <c r="B157" i="34"/>
  <c r="C157" i="34"/>
  <c r="D157" i="34"/>
  <c r="H157" i="34"/>
  <c r="B158" i="34"/>
  <c r="C158" i="34"/>
  <c r="D158" i="34"/>
  <c r="H158" i="34"/>
  <c r="B159" i="34"/>
  <c r="C159" i="34"/>
  <c r="D159" i="34"/>
  <c r="H159" i="34"/>
  <c r="B160" i="34"/>
  <c r="C160" i="34"/>
  <c r="D160" i="34"/>
  <c r="H160" i="34"/>
  <c r="B161" i="34"/>
  <c r="C161" i="34"/>
  <c r="D161" i="34"/>
  <c r="H161" i="34"/>
  <c r="B162" i="34"/>
  <c r="C162" i="34"/>
  <c r="D162" i="34"/>
  <c r="G162" i="34"/>
  <c r="H162" i="34"/>
  <c r="B163" i="34"/>
  <c r="C163" i="34"/>
  <c r="D163" i="34"/>
  <c r="H163" i="34"/>
  <c r="A164" i="34"/>
  <c r="B164" i="34"/>
  <c r="C164" i="34"/>
  <c r="D164" i="34"/>
  <c r="H164" i="34"/>
  <c r="I164" i="34"/>
  <c r="A165" i="34"/>
  <c r="B165" i="34"/>
  <c r="C165" i="34"/>
  <c r="D165" i="34"/>
  <c r="H165" i="34"/>
  <c r="I165" i="34"/>
  <c r="B105" i="34"/>
  <c r="C105" i="34"/>
  <c r="D105" i="34"/>
  <c r="H105" i="34"/>
  <c r="B106" i="34"/>
  <c r="C106" i="34"/>
  <c r="D106" i="34"/>
  <c r="H106" i="34"/>
  <c r="B107" i="34"/>
  <c r="C107" i="34"/>
  <c r="D107" i="34"/>
  <c r="H107" i="34"/>
  <c r="B108" i="34"/>
  <c r="C108" i="34"/>
  <c r="D108" i="34"/>
  <c r="H108" i="34"/>
  <c r="B109" i="34"/>
  <c r="C109" i="34"/>
  <c r="D109" i="34"/>
  <c r="H109" i="34"/>
  <c r="B110" i="34"/>
  <c r="C110" i="34"/>
  <c r="D110" i="34"/>
  <c r="H110" i="34"/>
  <c r="B111" i="34"/>
  <c r="C111" i="34"/>
  <c r="D111" i="34"/>
  <c r="H111" i="34"/>
  <c r="B112" i="34"/>
  <c r="C112" i="34"/>
  <c r="D112" i="34"/>
  <c r="H112" i="34"/>
  <c r="B113" i="34"/>
  <c r="C113" i="34"/>
  <c r="D113" i="34"/>
  <c r="H113" i="34"/>
  <c r="B114" i="34"/>
  <c r="C114" i="34"/>
  <c r="D114" i="34"/>
  <c r="H114" i="34"/>
  <c r="B115" i="34"/>
  <c r="C115" i="34"/>
  <c r="D115" i="34"/>
  <c r="H115" i="34"/>
  <c r="B116" i="34"/>
  <c r="C116" i="34"/>
  <c r="D116" i="34"/>
  <c r="H116" i="34"/>
  <c r="B117" i="34"/>
  <c r="C117" i="34"/>
  <c r="D117" i="34"/>
  <c r="H117" i="34"/>
  <c r="B118" i="34"/>
  <c r="C118" i="34"/>
  <c r="D118" i="34"/>
  <c r="H118" i="34"/>
  <c r="B119" i="34"/>
  <c r="C119" i="34"/>
  <c r="D119" i="34"/>
  <c r="H119" i="34"/>
  <c r="B120" i="34"/>
  <c r="C120" i="34"/>
  <c r="D120" i="34"/>
  <c r="H120" i="34"/>
  <c r="B121" i="34"/>
  <c r="C121" i="34"/>
  <c r="D121" i="34"/>
  <c r="H121" i="34"/>
  <c r="B122" i="34"/>
  <c r="C122" i="34"/>
  <c r="D122" i="34"/>
  <c r="H122" i="34"/>
  <c r="B123" i="34"/>
  <c r="C123" i="34"/>
  <c r="D123" i="34"/>
  <c r="H123" i="34"/>
  <c r="B124" i="34"/>
  <c r="C124" i="34"/>
  <c r="D124" i="34"/>
  <c r="H124" i="34"/>
  <c r="B125" i="34"/>
  <c r="C125" i="34"/>
  <c r="D125" i="34"/>
  <c r="H125" i="34"/>
  <c r="B126" i="34"/>
  <c r="C126" i="34"/>
  <c r="D126" i="34"/>
  <c r="H126" i="34"/>
  <c r="B127" i="34"/>
  <c r="C127" i="34"/>
  <c r="D127" i="34"/>
  <c r="G127" i="34"/>
  <c r="H127" i="34"/>
  <c r="B128" i="34"/>
  <c r="C128" i="34"/>
  <c r="D128" i="34"/>
  <c r="H128" i="34"/>
  <c r="B129" i="34"/>
  <c r="C129" i="34"/>
  <c r="D129" i="34"/>
  <c r="H129" i="34"/>
  <c r="B130" i="34"/>
  <c r="C130" i="34"/>
  <c r="D130" i="34"/>
  <c r="H130" i="34"/>
  <c r="B131" i="34"/>
  <c r="C131" i="34"/>
  <c r="D131" i="34"/>
  <c r="G131" i="34"/>
  <c r="H131" i="34"/>
  <c r="B76" i="34"/>
  <c r="C76" i="34"/>
  <c r="H76" i="34"/>
  <c r="B77" i="34"/>
  <c r="C77" i="34"/>
  <c r="H77" i="34"/>
  <c r="B78" i="34"/>
  <c r="C78" i="34"/>
  <c r="H78" i="34"/>
  <c r="B79" i="34"/>
  <c r="C79" i="34"/>
  <c r="H79" i="34"/>
  <c r="B80" i="34"/>
  <c r="C80" i="34"/>
  <c r="H80" i="34"/>
  <c r="B81" i="34"/>
  <c r="C81" i="34"/>
  <c r="H81" i="34"/>
  <c r="B82" i="34"/>
  <c r="C82" i="34"/>
  <c r="H82" i="34"/>
  <c r="B83" i="34"/>
  <c r="C83" i="34"/>
  <c r="H83" i="34"/>
  <c r="B84" i="34"/>
  <c r="C84" i="34"/>
  <c r="H84" i="34"/>
  <c r="B85" i="34"/>
  <c r="C85" i="34"/>
  <c r="H85" i="34"/>
  <c r="B86" i="34"/>
  <c r="C86" i="34"/>
  <c r="H86" i="34"/>
  <c r="B87" i="34"/>
  <c r="C87" i="34"/>
  <c r="D87" i="34"/>
  <c r="H87" i="34"/>
  <c r="B88" i="34"/>
  <c r="C88" i="34"/>
  <c r="H88" i="34"/>
  <c r="B89" i="34"/>
  <c r="C89" i="34"/>
  <c r="H89" i="34"/>
  <c r="B90" i="34"/>
  <c r="C90" i="34"/>
  <c r="H90" i="34"/>
  <c r="B91" i="34"/>
  <c r="C91" i="34"/>
  <c r="H91" i="34"/>
  <c r="B92" i="34"/>
  <c r="C92" i="34"/>
  <c r="H92" i="34"/>
  <c r="B93" i="34"/>
  <c r="C93" i="34"/>
  <c r="H93" i="34"/>
  <c r="B94" i="34"/>
  <c r="C94" i="34"/>
  <c r="H94" i="34"/>
  <c r="B95" i="34"/>
  <c r="C95" i="34"/>
  <c r="D95" i="34"/>
  <c r="H95" i="34"/>
  <c r="B96" i="34"/>
  <c r="C96" i="34"/>
  <c r="D96" i="34"/>
  <c r="G96" i="34"/>
  <c r="H96" i="34"/>
  <c r="B97" i="34"/>
  <c r="C97" i="34"/>
  <c r="D97" i="34"/>
  <c r="H97" i="34"/>
  <c r="B98" i="34"/>
  <c r="C98" i="34"/>
  <c r="D98" i="34"/>
  <c r="H98" i="34"/>
  <c r="B99" i="34"/>
  <c r="C99" i="34"/>
  <c r="D99" i="34"/>
  <c r="H99" i="34"/>
  <c r="B100" i="34"/>
  <c r="C100" i="34"/>
  <c r="D100" i="34"/>
  <c r="G100" i="34"/>
  <c r="H100" i="34"/>
  <c r="B45" i="34"/>
  <c r="C45" i="34"/>
  <c r="H45" i="34"/>
  <c r="B46" i="34"/>
  <c r="C46" i="34"/>
  <c r="H46" i="34"/>
  <c r="B47" i="34"/>
  <c r="C47" i="34"/>
  <c r="H47" i="34"/>
  <c r="B48" i="34"/>
  <c r="C48" i="34"/>
  <c r="H48" i="34"/>
  <c r="B49" i="34"/>
  <c r="C49" i="34"/>
  <c r="H49" i="34"/>
  <c r="B50" i="34"/>
  <c r="C50" i="34"/>
  <c r="H50" i="34"/>
  <c r="B51" i="34"/>
  <c r="C51" i="34"/>
  <c r="H51" i="34"/>
  <c r="B52" i="34"/>
  <c r="C52" i="34"/>
  <c r="H52" i="34"/>
  <c r="B53" i="34"/>
  <c r="C53" i="34"/>
  <c r="H53" i="34"/>
  <c r="B54" i="34"/>
  <c r="C54" i="34"/>
  <c r="H54" i="34"/>
  <c r="B55" i="34"/>
  <c r="C55" i="34"/>
  <c r="H55" i="34"/>
  <c r="B56" i="34"/>
  <c r="C56" i="34"/>
  <c r="H56" i="34"/>
  <c r="B57" i="34"/>
  <c r="C57" i="34"/>
  <c r="H57" i="34"/>
  <c r="B58" i="34"/>
  <c r="C58" i="34"/>
  <c r="H58" i="34"/>
  <c r="B59" i="34"/>
  <c r="C59" i="34"/>
  <c r="H59" i="34"/>
  <c r="B60" i="34"/>
  <c r="C60" i="34"/>
  <c r="H60" i="34"/>
  <c r="B61" i="34"/>
  <c r="C61" i="34"/>
  <c r="H61" i="34"/>
  <c r="B62" i="34"/>
  <c r="C62" i="34"/>
  <c r="H62" i="34"/>
  <c r="B63" i="34"/>
  <c r="C63" i="34"/>
  <c r="H63" i="34"/>
  <c r="B64" i="34"/>
  <c r="C64" i="34"/>
  <c r="H64" i="34"/>
  <c r="B65" i="34"/>
  <c r="C65" i="34"/>
  <c r="H65" i="34"/>
  <c r="B66" i="34"/>
  <c r="C66" i="34"/>
  <c r="H66" i="34"/>
  <c r="B67" i="34"/>
  <c r="C67" i="34"/>
  <c r="H67" i="34"/>
  <c r="B68" i="34"/>
  <c r="C68" i="34"/>
  <c r="H68" i="34"/>
  <c r="B69" i="34"/>
  <c r="C69" i="34"/>
  <c r="H69" i="34"/>
  <c r="B9" i="34"/>
  <c r="C9" i="34"/>
  <c r="H9" i="34"/>
  <c r="B10" i="34"/>
  <c r="C10" i="34"/>
  <c r="H10" i="34"/>
  <c r="B11" i="34"/>
  <c r="C11" i="34"/>
  <c r="H11" i="34"/>
  <c r="B12" i="34"/>
  <c r="C12" i="34"/>
  <c r="H12" i="34"/>
  <c r="B13" i="34"/>
  <c r="C13" i="34"/>
  <c r="H13" i="34"/>
  <c r="B14" i="34"/>
  <c r="C14" i="34"/>
  <c r="H14" i="34"/>
  <c r="B15" i="34"/>
  <c r="C15" i="34"/>
  <c r="H15" i="34"/>
  <c r="B16" i="34"/>
  <c r="C16" i="34"/>
  <c r="H16" i="34"/>
  <c r="B17" i="34"/>
  <c r="C17" i="34"/>
  <c r="H17" i="34"/>
  <c r="B18" i="34"/>
  <c r="C18" i="34"/>
  <c r="H18" i="34"/>
  <c r="B19" i="34"/>
  <c r="C19" i="34"/>
  <c r="H19" i="34"/>
  <c r="B20" i="34"/>
  <c r="C20" i="34"/>
  <c r="H20" i="34"/>
  <c r="B21" i="34"/>
  <c r="C21" i="34"/>
  <c r="H21" i="34"/>
  <c r="B22" i="34"/>
  <c r="C22" i="34"/>
  <c r="H22" i="34"/>
  <c r="B23" i="34"/>
  <c r="C23" i="34"/>
  <c r="H23" i="34"/>
  <c r="B24" i="34"/>
  <c r="C24" i="34"/>
  <c r="H24" i="34"/>
  <c r="B25" i="34"/>
  <c r="C25" i="34"/>
  <c r="H25" i="34"/>
  <c r="B26" i="34"/>
  <c r="C26" i="34"/>
  <c r="H26" i="34"/>
  <c r="B27" i="34"/>
  <c r="C27" i="34"/>
  <c r="H27" i="34"/>
  <c r="B28" i="34"/>
  <c r="C28" i="34"/>
  <c r="H28" i="34"/>
  <c r="B29" i="34"/>
  <c r="C29" i="34"/>
  <c r="H29" i="34"/>
  <c r="B30" i="34"/>
  <c r="C30" i="34"/>
  <c r="H30" i="34"/>
  <c r="B31" i="34"/>
  <c r="C31" i="34"/>
  <c r="H31" i="34"/>
  <c r="B32" i="34"/>
  <c r="C32" i="34"/>
  <c r="H32" i="34"/>
  <c r="B33" i="34"/>
  <c r="C33" i="34"/>
  <c r="H33" i="34"/>
  <c r="B34" i="34"/>
  <c r="C34" i="34"/>
  <c r="H34" i="34"/>
  <c r="B35" i="34"/>
  <c r="C35" i="34"/>
  <c r="H35" i="34"/>
  <c r="B36" i="34"/>
  <c r="C36" i="34"/>
  <c r="H36" i="34"/>
  <c r="B37" i="34"/>
  <c r="C37" i="34"/>
  <c r="H37" i="34"/>
  <c r="B38" i="34"/>
  <c r="C38" i="34"/>
  <c r="H38" i="34"/>
  <c r="B40" i="34"/>
  <c r="C40" i="34"/>
  <c r="D40" i="34"/>
  <c r="H40" i="34"/>
  <c r="B150" i="33"/>
  <c r="C150" i="33"/>
  <c r="H150" i="33"/>
  <c r="B151" i="33"/>
  <c r="C151" i="33"/>
  <c r="H151" i="33"/>
  <c r="B152" i="33"/>
  <c r="C152" i="33"/>
  <c r="H152" i="33"/>
  <c r="B153" i="33"/>
  <c r="C153" i="33"/>
  <c r="H153" i="33"/>
  <c r="B154" i="33"/>
  <c r="C154" i="33"/>
  <c r="H154" i="33"/>
  <c r="B155" i="33"/>
  <c r="C155" i="33"/>
  <c r="H155" i="33"/>
  <c r="B156" i="33"/>
  <c r="C156" i="33"/>
  <c r="H156" i="33"/>
  <c r="B157" i="33"/>
  <c r="C157" i="33"/>
  <c r="H157" i="33"/>
  <c r="B158" i="33"/>
  <c r="C158" i="33"/>
  <c r="H158" i="33"/>
  <c r="B159" i="33"/>
  <c r="C159" i="33"/>
  <c r="H159" i="33"/>
  <c r="B160" i="33"/>
  <c r="C160" i="33"/>
  <c r="H160" i="33"/>
  <c r="B161" i="33"/>
  <c r="C161" i="33"/>
  <c r="H161" i="33"/>
  <c r="B162" i="33"/>
  <c r="C162" i="33"/>
  <c r="H162" i="33"/>
  <c r="B163" i="33"/>
  <c r="C163" i="33"/>
  <c r="H163" i="33"/>
  <c r="B164" i="33"/>
  <c r="C164" i="33"/>
  <c r="H164" i="33"/>
  <c r="A178" i="33"/>
  <c r="B178" i="33"/>
  <c r="C178" i="33"/>
  <c r="D178" i="33"/>
  <c r="G178" i="33"/>
  <c r="H178" i="33"/>
  <c r="I178" i="33"/>
  <c r="A179" i="33"/>
  <c r="B179" i="33"/>
  <c r="C179" i="33"/>
  <c r="D179" i="33"/>
  <c r="G179" i="33"/>
  <c r="H179" i="33"/>
  <c r="I179" i="33"/>
  <c r="A180" i="33"/>
  <c r="B180" i="33"/>
  <c r="C180" i="33"/>
  <c r="D180" i="33"/>
  <c r="G180" i="33"/>
  <c r="H180" i="33"/>
  <c r="I180" i="33"/>
  <c r="A181" i="33"/>
  <c r="B181" i="33"/>
  <c r="C181" i="33"/>
  <c r="D181" i="33"/>
  <c r="G181" i="33"/>
  <c r="H181" i="33"/>
  <c r="I181" i="33"/>
  <c r="B122" i="33"/>
  <c r="C122" i="33"/>
  <c r="D122" i="33"/>
  <c r="H122" i="33"/>
  <c r="B123" i="33"/>
  <c r="C123" i="33"/>
  <c r="D123" i="33"/>
  <c r="H123" i="33"/>
  <c r="B124" i="33"/>
  <c r="C124" i="33"/>
  <c r="D124" i="33"/>
  <c r="H124" i="33"/>
  <c r="B125" i="33"/>
  <c r="C125" i="33"/>
  <c r="D125" i="33"/>
  <c r="H125" i="33"/>
  <c r="B126" i="33"/>
  <c r="C126" i="33"/>
  <c r="D126" i="33"/>
  <c r="H126" i="33"/>
  <c r="B127" i="33"/>
  <c r="C127" i="33"/>
  <c r="D127" i="33"/>
  <c r="H127" i="33"/>
  <c r="B128" i="33"/>
  <c r="C128" i="33"/>
  <c r="D128" i="33"/>
  <c r="H128" i="33"/>
  <c r="B129" i="33"/>
  <c r="C129" i="33"/>
  <c r="D129" i="33"/>
  <c r="H129" i="33"/>
  <c r="B130" i="33"/>
  <c r="C130" i="33"/>
  <c r="D130" i="33"/>
  <c r="H130" i="33"/>
  <c r="B131" i="33"/>
  <c r="C131" i="33"/>
  <c r="D131" i="33"/>
  <c r="H131" i="33"/>
  <c r="B132" i="33"/>
  <c r="C132" i="33"/>
  <c r="D132" i="33"/>
  <c r="H132" i="33"/>
  <c r="B133" i="33"/>
  <c r="C133" i="33"/>
  <c r="D133" i="33"/>
  <c r="H133" i="33"/>
  <c r="B134" i="33"/>
  <c r="C134" i="33"/>
  <c r="D134" i="33"/>
  <c r="H134" i="33"/>
  <c r="B135" i="33"/>
  <c r="C135" i="33"/>
  <c r="D135" i="33"/>
  <c r="H135" i="33"/>
  <c r="B136" i="33"/>
  <c r="C136" i="33"/>
  <c r="D136" i="33"/>
  <c r="H136" i="33"/>
  <c r="B137" i="33"/>
  <c r="C137" i="33"/>
  <c r="D137" i="33"/>
  <c r="H137" i="33"/>
  <c r="B138" i="33"/>
  <c r="C138" i="33"/>
  <c r="D138" i="33"/>
  <c r="H138" i="33"/>
  <c r="B139" i="33"/>
  <c r="C139" i="33"/>
  <c r="D139" i="33"/>
  <c r="H139" i="33"/>
  <c r="B140" i="33"/>
  <c r="C140" i="33"/>
  <c r="D140" i="33"/>
  <c r="H140" i="33"/>
  <c r="B141" i="33"/>
  <c r="C141" i="33"/>
  <c r="D141" i="33"/>
  <c r="H141" i="33"/>
  <c r="B142" i="33"/>
  <c r="C142" i="33"/>
  <c r="D142" i="33"/>
  <c r="G142" i="33"/>
  <c r="H142" i="33"/>
  <c r="A143" i="33"/>
  <c r="B143" i="33"/>
  <c r="C143" i="33"/>
  <c r="D143" i="33"/>
  <c r="H143" i="33"/>
  <c r="I143" i="33"/>
  <c r="A144" i="33"/>
  <c r="B144" i="33"/>
  <c r="C144" i="33"/>
  <c r="D144" i="33"/>
  <c r="H144" i="33"/>
  <c r="I144" i="33"/>
  <c r="A145" i="33"/>
  <c r="B145" i="33"/>
  <c r="C145" i="33"/>
  <c r="D145" i="33"/>
  <c r="H145" i="33"/>
  <c r="I145" i="33"/>
  <c r="B84" i="33"/>
  <c r="C84" i="33"/>
  <c r="D84" i="33"/>
  <c r="H84" i="33"/>
  <c r="B85" i="33"/>
  <c r="C85" i="33"/>
  <c r="D85" i="33"/>
  <c r="H85" i="33"/>
  <c r="B86" i="33"/>
  <c r="C86" i="33"/>
  <c r="D86" i="33"/>
  <c r="H86" i="33"/>
  <c r="B87" i="33"/>
  <c r="C87" i="33"/>
  <c r="D87" i="33"/>
  <c r="H87" i="33"/>
  <c r="B88" i="33"/>
  <c r="C88" i="33"/>
  <c r="D88" i="33"/>
  <c r="H88" i="33"/>
  <c r="B89" i="33"/>
  <c r="C89" i="33"/>
  <c r="D89" i="33"/>
  <c r="H89" i="33"/>
  <c r="B90" i="33"/>
  <c r="C90" i="33"/>
  <c r="D90" i="33"/>
  <c r="H90" i="33"/>
  <c r="B91" i="33"/>
  <c r="C91" i="33"/>
  <c r="D91" i="33"/>
  <c r="H91" i="33"/>
  <c r="B92" i="33"/>
  <c r="C92" i="33"/>
  <c r="D92" i="33"/>
  <c r="H92" i="33"/>
  <c r="B93" i="33"/>
  <c r="C93" i="33"/>
  <c r="D93" i="33"/>
  <c r="H93" i="33"/>
  <c r="B94" i="33"/>
  <c r="C94" i="33"/>
  <c r="D94" i="33"/>
  <c r="H94" i="33"/>
  <c r="B95" i="33"/>
  <c r="C95" i="33"/>
  <c r="D95" i="33"/>
  <c r="H95" i="33"/>
  <c r="B96" i="33"/>
  <c r="C96" i="33"/>
  <c r="D96" i="33"/>
  <c r="H96" i="33"/>
  <c r="B97" i="33"/>
  <c r="C97" i="33"/>
  <c r="D97" i="33"/>
  <c r="H97" i="33"/>
  <c r="B98" i="33"/>
  <c r="C98" i="33"/>
  <c r="D98" i="33"/>
  <c r="H98" i="33"/>
  <c r="B99" i="33"/>
  <c r="C99" i="33"/>
  <c r="D99" i="33"/>
  <c r="H99" i="33"/>
  <c r="B100" i="33"/>
  <c r="C100" i="33"/>
  <c r="D100" i="33"/>
  <c r="H100" i="33"/>
  <c r="B101" i="33"/>
  <c r="C101" i="33"/>
  <c r="D101" i="33"/>
  <c r="H101" i="33"/>
  <c r="B102" i="33"/>
  <c r="C102" i="33"/>
  <c r="D102" i="33"/>
  <c r="H102" i="33"/>
  <c r="B103" i="33"/>
  <c r="C103" i="33"/>
  <c r="D103" i="33"/>
  <c r="H103" i="33"/>
  <c r="B104" i="33"/>
  <c r="C104" i="33"/>
  <c r="D104" i="33"/>
  <c r="H104" i="33"/>
  <c r="B105" i="33"/>
  <c r="C105" i="33"/>
  <c r="D105" i="33"/>
  <c r="H105" i="33"/>
  <c r="B106" i="33"/>
  <c r="C106" i="33"/>
  <c r="D106" i="33"/>
  <c r="H106" i="33"/>
  <c r="B107" i="33"/>
  <c r="C107" i="33"/>
  <c r="D107" i="33"/>
  <c r="H107" i="33"/>
  <c r="B108" i="33"/>
  <c r="C108" i="33"/>
  <c r="D108" i="33"/>
  <c r="H108" i="33"/>
  <c r="B109" i="33"/>
  <c r="C109" i="33"/>
  <c r="D109" i="33"/>
  <c r="H109" i="33"/>
  <c r="B110" i="33"/>
  <c r="C110" i="33"/>
  <c r="D110" i="33"/>
  <c r="G110" i="33"/>
  <c r="H110" i="33"/>
  <c r="B111" i="33"/>
  <c r="C111" i="33"/>
  <c r="D111" i="33"/>
  <c r="H111" i="33"/>
  <c r="B112" i="33"/>
  <c r="C112" i="33"/>
  <c r="D112" i="33"/>
  <c r="H112" i="33"/>
  <c r="B113" i="33"/>
  <c r="C113" i="33"/>
  <c r="D113" i="33"/>
  <c r="H113" i="33"/>
  <c r="B114" i="33"/>
  <c r="C114" i="33"/>
  <c r="D114" i="33"/>
  <c r="G114" i="33"/>
  <c r="H114" i="33"/>
  <c r="B115" i="33"/>
  <c r="C115" i="33"/>
  <c r="D115" i="33"/>
  <c r="G115" i="33"/>
  <c r="H115" i="33"/>
  <c r="B116" i="33"/>
  <c r="C116" i="33"/>
  <c r="D116" i="33"/>
  <c r="G116" i="33"/>
  <c r="H116" i="33"/>
  <c r="B117" i="33"/>
  <c r="C117" i="33"/>
  <c r="D117" i="33"/>
  <c r="G117" i="33"/>
  <c r="H117" i="33"/>
  <c r="B51" i="33"/>
  <c r="C51" i="33"/>
  <c r="H51" i="33"/>
  <c r="B52" i="33"/>
  <c r="C52" i="33"/>
  <c r="H52" i="33"/>
  <c r="B53" i="33"/>
  <c r="C53" i="33"/>
  <c r="H53" i="33"/>
  <c r="B54" i="33"/>
  <c r="C54" i="33"/>
  <c r="H54" i="33"/>
  <c r="B55" i="33"/>
  <c r="C55" i="33"/>
  <c r="H55" i="33"/>
  <c r="B56" i="33"/>
  <c r="C56" i="33"/>
  <c r="H56" i="33"/>
  <c r="B57" i="33"/>
  <c r="C57" i="33"/>
  <c r="H57" i="33"/>
  <c r="B58" i="33"/>
  <c r="C58" i="33"/>
  <c r="H58" i="33"/>
  <c r="B59" i="33"/>
  <c r="C59" i="33"/>
  <c r="H59" i="33"/>
  <c r="B60" i="33"/>
  <c r="C60" i="33"/>
  <c r="H60" i="33"/>
  <c r="B61" i="33"/>
  <c r="C61" i="33"/>
  <c r="H61" i="33"/>
  <c r="B62" i="33"/>
  <c r="C62" i="33"/>
  <c r="H62" i="33"/>
  <c r="B63" i="33"/>
  <c r="C63" i="33"/>
  <c r="H63" i="33"/>
  <c r="B64" i="33"/>
  <c r="C64" i="33"/>
  <c r="H64" i="33"/>
  <c r="B65" i="33"/>
  <c r="C65" i="33"/>
  <c r="H65" i="33"/>
  <c r="B66" i="33"/>
  <c r="C66" i="33"/>
  <c r="H66" i="33"/>
  <c r="B67" i="33"/>
  <c r="C67" i="33"/>
  <c r="H67" i="33"/>
  <c r="B68" i="33"/>
  <c r="C68" i="33"/>
  <c r="H68" i="33"/>
  <c r="B69" i="33"/>
  <c r="C69" i="33"/>
  <c r="H69" i="33"/>
  <c r="B70" i="33"/>
  <c r="C70" i="33"/>
  <c r="H70" i="33"/>
  <c r="B71" i="33"/>
  <c r="C71" i="33"/>
  <c r="H71" i="33"/>
  <c r="B72" i="33"/>
  <c r="C72" i="33"/>
  <c r="H72" i="33"/>
  <c r="B73" i="33"/>
  <c r="C73" i="33"/>
  <c r="H73" i="33"/>
  <c r="B74" i="33"/>
  <c r="C74" i="33"/>
  <c r="H74" i="33"/>
  <c r="B75" i="33"/>
  <c r="C75" i="33"/>
  <c r="H75" i="33"/>
  <c r="A76" i="33"/>
  <c r="B76" i="33"/>
  <c r="C76" i="33"/>
  <c r="D76" i="33"/>
  <c r="G76" i="33"/>
  <c r="H76" i="33"/>
  <c r="I76" i="33"/>
  <c r="A77" i="33"/>
  <c r="B77" i="33"/>
  <c r="C77" i="33"/>
  <c r="D77" i="33"/>
  <c r="H77" i="33"/>
  <c r="I77" i="33"/>
  <c r="A78" i="33"/>
  <c r="B78" i="33"/>
  <c r="C78" i="33"/>
  <c r="D78" i="33"/>
  <c r="H78" i="33"/>
  <c r="I78" i="33"/>
  <c r="A79" i="33"/>
  <c r="B79" i="33"/>
  <c r="C79" i="33"/>
  <c r="D79" i="33"/>
  <c r="H79" i="33"/>
  <c r="I79" i="33"/>
  <c r="B9" i="33"/>
  <c r="C9" i="33"/>
  <c r="H9" i="33"/>
  <c r="B10" i="33"/>
  <c r="C10" i="33"/>
  <c r="H10" i="33"/>
  <c r="B11" i="33"/>
  <c r="C11" i="33"/>
  <c r="H11" i="33"/>
  <c r="B12" i="33"/>
  <c r="C12" i="33"/>
  <c r="H12" i="33"/>
  <c r="B13" i="33"/>
  <c r="C13" i="33"/>
  <c r="H13" i="33"/>
  <c r="B14" i="33"/>
  <c r="C14" i="33"/>
  <c r="H14" i="33"/>
  <c r="B15" i="33"/>
  <c r="C15" i="33"/>
  <c r="H15" i="33"/>
  <c r="B16" i="33"/>
  <c r="C16" i="33"/>
  <c r="H16" i="33"/>
  <c r="B17" i="33"/>
  <c r="C17" i="33"/>
  <c r="H17" i="33"/>
  <c r="B18" i="33"/>
  <c r="C18" i="33"/>
  <c r="H18" i="33"/>
  <c r="B19" i="33"/>
  <c r="C19" i="33"/>
  <c r="H19" i="33"/>
  <c r="B20" i="33"/>
  <c r="C20" i="33"/>
  <c r="H20" i="33"/>
  <c r="B21" i="33"/>
  <c r="C21" i="33"/>
  <c r="H21" i="33"/>
  <c r="B22" i="33"/>
  <c r="C22" i="33"/>
  <c r="H22" i="33"/>
  <c r="B23" i="33"/>
  <c r="C23" i="33"/>
  <c r="H23" i="33"/>
  <c r="B24" i="33"/>
  <c r="C24" i="33"/>
  <c r="H24" i="33"/>
  <c r="B25" i="33"/>
  <c r="C25" i="33"/>
  <c r="H25" i="33"/>
  <c r="B26" i="33"/>
  <c r="C26" i="33"/>
  <c r="H26" i="33"/>
  <c r="B27" i="33"/>
  <c r="C27" i="33"/>
  <c r="H27" i="33"/>
  <c r="B28" i="33"/>
  <c r="C28" i="33"/>
  <c r="H28" i="33"/>
  <c r="B29" i="33"/>
  <c r="C29" i="33"/>
  <c r="H29" i="33"/>
  <c r="B30" i="33"/>
  <c r="C30" i="33"/>
  <c r="H30" i="33"/>
  <c r="B31" i="33"/>
  <c r="C31" i="33"/>
  <c r="H31" i="33"/>
  <c r="B32" i="33"/>
  <c r="C32" i="33"/>
  <c r="H32" i="33"/>
  <c r="B33" i="33"/>
  <c r="C33" i="33"/>
  <c r="H33" i="33"/>
  <c r="B34" i="33"/>
  <c r="C34" i="33"/>
  <c r="H34" i="33"/>
  <c r="B35" i="33"/>
  <c r="C35" i="33"/>
  <c r="H35" i="33"/>
  <c r="B36" i="33"/>
  <c r="C36" i="33"/>
  <c r="H36" i="33"/>
  <c r="B37" i="33"/>
  <c r="C37" i="33"/>
  <c r="H37" i="33"/>
  <c r="B38" i="33"/>
  <c r="C38" i="33"/>
  <c r="H38" i="33"/>
  <c r="B39" i="33"/>
  <c r="C39" i="33"/>
  <c r="H39" i="33"/>
  <c r="B40" i="33"/>
  <c r="C40" i="33"/>
  <c r="H40" i="33"/>
  <c r="B41" i="33"/>
  <c r="C41" i="33"/>
  <c r="H41" i="33"/>
  <c r="B42" i="33"/>
  <c r="C42" i="33"/>
  <c r="D42" i="33"/>
  <c r="G42" i="33"/>
  <c r="H42" i="33"/>
  <c r="B43" i="33"/>
  <c r="C43" i="33"/>
  <c r="D43" i="33"/>
  <c r="G43" i="33"/>
  <c r="H43" i="33"/>
  <c r="B44" i="33"/>
  <c r="C44" i="33"/>
  <c r="D44" i="33"/>
  <c r="H44" i="33"/>
  <c r="A45" i="33"/>
  <c r="B45" i="33"/>
  <c r="C45" i="33"/>
  <c r="D45" i="33"/>
  <c r="H45" i="33"/>
  <c r="A46" i="33"/>
  <c r="B46" i="33"/>
  <c r="C46" i="33"/>
  <c r="D46" i="33"/>
  <c r="H46" i="33"/>
  <c r="B152" i="32"/>
  <c r="B153" i="32"/>
  <c r="B154" i="32"/>
  <c r="B155" i="32"/>
  <c r="B156" i="32"/>
  <c r="B157" i="32"/>
  <c r="B158" i="32"/>
  <c r="B159" i="32"/>
  <c r="B160" i="32"/>
  <c r="B161" i="32"/>
  <c r="B162" i="32"/>
  <c r="B163" i="32"/>
  <c r="B164" i="32"/>
  <c r="B165" i="32"/>
  <c r="B166" i="32"/>
  <c r="B167" i="32"/>
  <c r="B168" i="32"/>
  <c r="B169" i="32"/>
  <c r="B170" i="32"/>
  <c r="B171" i="32"/>
  <c r="B172" i="32"/>
  <c r="B173" i="32"/>
  <c r="B174" i="32"/>
  <c r="B175" i="32"/>
  <c r="B176" i="32"/>
  <c r="B177" i="32"/>
  <c r="B178" i="32"/>
  <c r="B179" i="32"/>
  <c r="B180" i="32"/>
  <c r="B181" i="32"/>
  <c r="B182" i="32"/>
  <c r="B183" i="32"/>
  <c r="B184" i="32"/>
  <c r="B185" i="32"/>
  <c r="B186" i="32"/>
  <c r="B187" i="32"/>
  <c r="B188" i="32"/>
  <c r="B119" i="32"/>
  <c r="B120" i="32"/>
  <c r="B121" i="32"/>
  <c r="B122" i="32"/>
  <c r="B123" i="32"/>
  <c r="B124" i="32"/>
  <c r="B125" i="32"/>
  <c r="B126" i="32"/>
  <c r="B127" i="32"/>
  <c r="B128" i="32"/>
  <c r="B129" i="32"/>
  <c r="B130" i="32"/>
  <c r="B131" i="32"/>
  <c r="B132" i="32"/>
  <c r="B133" i="32"/>
  <c r="B134" i="32"/>
  <c r="B135" i="32"/>
  <c r="B136" i="32"/>
  <c r="B137" i="32"/>
  <c r="B138" i="32"/>
  <c r="B139" i="32"/>
  <c r="B140" i="32"/>
  <c r="B141" i="32"/>
  <c r="B142" i="32"/>
  <c r="B143" i="32"/>
  <c r="B144" i="32"/>
  <c r="B145" i="32"/>
  <c r="B146" i="32"/>
  <c r="B147" i="32"/>
  <c r="B81" i="32"/>
  <c r="B82" i="32"/>
  <c r="B83" i="32"/>
  <c r="B84" i="32"/>
  <c r="B85" i="32"/>
  <c r="B86" i="32"/>
  <c r="B87" i="32"/>
  <c r="B88" i="32"/>
  <c r="B89" i="32"/>
  <c r="B90" i="32"/>
  <c r="B91" i="32"/>
  <c r="B92" i="32"/>
  <c r="B93" i="32"/>
  <c r="B94" i="32"/>
  <c r="B95" i="32"/>
  <c r="B96" i="32"/>
  <c r="B97" i="32"/>
  <c r="B98" i="32"/>
  <c r="B99" i="32"/>
  <c r="B100" i="32"/>
  <c r="B101" i="32"/>
  <c r="B102" i="32"/>
  <c r="B103" i="32"/>
  <c r="B104" i="32"/>
  <c r="B105" i="32"/>
  <c r="B106" i="32"/>
  <c r="B107" i="32"/>
  <c r="B108" i="32"/>
  <c r="B109" i="32"/>
  <c r="B110" i="32"/>
  <c r="B111" i="32"/>
  <c r="B112" i="32"/>
  <c r="B113" i="32"/>
  <c r="B114" i="32"/>
  <c r="B48" i="32"/>
  <c r="B49" i="32"/>
  <c r="B50" i="32"/>
  <c r="B51" i="32"/>
  <c r="B52" i="32"/>
  <c r="B53" i="32"/>
  <c r="B54" i="32"/>
  <c r="B55" i="32"/>
  <c r="B56" i="32"/>
  <c r="B57" i="32"/>
  <c r="B58" i="32"/>
  <c r="B59" i="32"/>
  <c r="B60" i="32"/>
  <c r="B61" i="32"/>
  <c r="B62" i="32"/>
  <c r="B63" i="32"/>
  <c r="B64" i="32"/>
  <c r="B65" i="32"/>
  <c r="B66" i="32"/>
  <c r="B67" i="32"/>
  <c r="B68" i="32"/>
  <c r="B69" i="32"/>
  <c r="B70" i="32"/>
  <c r="B71" i="32"/>
  <c r="B72" i="32"/>
  <c r="S308" i="3" l="1"/>
  <c r="Y308" i="3" s="1"/>
  <c r="N311" i="5"/>
  <c r="G38" i="7"/>
  <c r="G74" i="32" s="1"/>
  <c r="G37" i="7"/>
  <c r="G73" i="32" s="1"/>
  <c r="AT15" i="3" a="1"/>
  <c r="AT15" i="3" s="1"/>
  <c r="AU15" i="3" s="1"/>
  <c r="AV15" i="3" s="1"/>
  <c r="S15" i="3"/>
  <c r="Y15" i="3" s="1"/>
  <c r="A36" i="18"/>
  <c r="A70" i="34" s="1"/>
  <c r="A37" i="7"/>
  <c r="A73" i="32" s="1"/>
  <c r="S141" i="3"/>
  <c r="Y141" i="3" s="1"/>
  <c r="AT141" i="3" a="1"/>
  <c r="AT141" i="3" s="1"/>
  <c r="AU141" i="3" s="1"/>
  <c r="AV141" i="3" s="1"/>
  <c r="AP10" i="3"/>
  <c r="AQ10" i="3" s="1"/>
  <c r="AR10" i="3" s="1"/>
  <c r="N11" i="5" s="1"/>
  <c r="AP9" i="3"/>
  <c r="AQ9" i="3" s="1"/>
  <c r="AV9" i="3"/>
  <c r="G45" i="6"/>
  <c r="G42" i="32" s="1"/>
  <c r="BO269" i="3"/>
  <c r="BO182" i="3"/>
  <c r="BO268" i="3"/>
  <c r="BO43" i="3"/>
  <c r="BO42" i="3"/>
  <c r="BO183" i="3"/>
  <c r="BO104" i="3"/>
  <c r="BO16" i="3"/>
  <c r="AO183" i="3"/>
  <c r="AP183" i="3" s="1"/>
  <c r="AQ183" i="3" s="1"/>
  <c r="AR183" i="3" s="1"/>
  <c r="N186" i="5" s="1"/>
  <c r="AO16" i="3"/>
  <c r="J37" i="18"/>
  <c r="A38" i="7"/>
  <c r="A74" i="32" s="1"/>
  <c r="A37" i="18"/>
  <c r="A71" i="34" s="1"/>
  <c r="J36" i="18"/>
  <c r="J38" i="7"/>
  <c r="AO269" i="3"/>
  <c r="AP269" i="3" s="1"/>
  <c r="AQ269" i="3" s="1"/>
  <c r="AR269" i="3" s="1"/>
  <c r="N272" i="5" s="1"/>
  <c r="AO268" i="3"/>
  <c r="AP268" i="3" s="1"/>
  <c r="AQ268" i="3" s="1"/>
  <c r="AR268" i="3" s="1"/>
  <c r="N271" i="5" s="1"/>
  <c r="AO43" i="3"/>
  <c r="AP43" i="3" s="1"/>
  <c r="AQ43" i="3" s="1"/>
  <c r="AR43" i="3" s="1"/>
  <c r="N44" i="5" s="1"/>
  <c r="AO42" i="3"/>
  <c r="AP42" i="3" s="1"/>
  <c r="AQ42" i="3" s="1"/>
  <c r="AR42" i="3" s="1"/>
  <c r="N43" i="5" s="1"/>
  <c r="AO182" i="3"/>
  <c r="AP182" i="3" s="1"/>
  <c r="AQ182" i="3" s="1"/>
  <c r="AR182" i="3" s="1"/>
  <c r="N185" i="5" s="1"/>
  <c r="AO104" i="3"/>
  <c r="AP104" i="3" s="1"/>
  <c r="AQ104" i="3" s="1"/>
  <c r="L3" i="30"/>
  <c r="L441" i="30"/>
  <c r="L442" i="30"/>
  <c r="L443" i="30"/>
  <c r="L185" i="30"/>
  <c r="L4" i="30"/>
  <c r="L5" i="30"/>
  <c r="L6" i="30"/>
  <c r="L7" i="30"/>
  <c r="L8" i="30"/>
  <c r="L9" i="30"/>
  <c r="L10" i="30"/>
  <c r="L11" i="30"/>
  <c r="L12" i="30"/>
  <c r="L13" i="30"/>
  <c r="L14" i="30"/>
  <c r="L15" i="30"/>
  <c r="L16" i="30"/>
  <c r="L17" i="30"/>
  <c r="L18" i="30"/>
  <c r="L19" i="30"/>
  <c r="L20" i="30"/>
  <c r="L21" i="30"/>
  <c r="L22" i="30"/>
  <c r="L23" i="30"/>
  <c r="L24" i="30"/>
  <c r="L25" i="30"/>
  <c r="L26" i="30"/>
  <c r="L27" i="30"/>
  <c r="L28" i="30"/>
  <c r="L29" i="30"/>
  <c r="L30" i="30"/>
  <c r="L31" i="30"/>
  <c r="L32" i="30"/>
  <c r="L33" i="30"/>
  <c r="L34" i="30"/>
  <c r="L35" i="30"/>
  <c r="L36" i="30"/>
  <c r="L37" i="30"/>
  <c r="L38" i="30"/>
  <c r="L39" i="30"/>
  <c r="L40" i="30"/>
  <c r="L41" i="30"/>
  <c r="L42" i="30"/>
  <c r="L43" i="30"/>
  <c r="L44" i="30"/>
  <c r="L45" i="30"/>
  <c r="L46" i="30"/>
  <c r="L47" i="30"/>
  <c r="L48" i="30"/>
  <c r="L49" i="30"/>
  <c r="L50" i="30"/>
  <c r="L51" i="30"/>
  <c r="L52" i="30"/>
  <c r="L53" i="30"/>
  <c r="L54" i="30"/>
  <c r="L55" i="30"/>
  <c r="L56" i="30"/>
  <c r="L57" i="30"/>
  <c r="L58" i="30"/>
  <c r="L59" i="30"/>
  <c r="L60" i="30"/>
  <c r="L61" i="30"/>
  <c r="L62" i="30"/>
  <c r="L63" i="30"/>
  <c r="L64" i="30"/>
  <c r="L65" i="30"/>
  <c r="L66" i="30"/>
  <c r="L67" i="30"/>
  <c r="L68" i="30"/>
  <c r="L69" i="30"/>
  <c r="L70" i="30"/>
  <c r="L71" i="30"/>
  <c r="L72" i="30"/>
  <c r="L73" i="30"/>
  <c r="L74" i="30"/>
  <c r="L75" i="30"/>
  <c r="L76" i="30"/>
  <c r="L77" i="30"/>
  <c r="L78" i="30"/>
  <c r="L79" i="30"/>
  <c r="L80" i="30"/>
  <c r="L81" i="30"/>
  <c r="L82" i="30"/>
  <c r="L83" i="30"/>
  <c r="L84" i="30"/>
  <c r="L85" i="30"/>
  <c r="L86" i="30"/>
  <c r="L87" i="30"/>
  <c r="L88" i="30"/>
  <c r="L89" i="30"/>
  <c r="L90" i="30"/>
  <c r="L91" i="30"/>
  <c r="L92" i="30"/>
  <c r="L93" i="30"/>
  <c r="L94" i="30"/>
  <c r="L95" i="30"/>
  <c r="L96" i="30"/>
  <c r="L97" i="30"/>
  <c r="L98" i="30"/>
  <c r="L99" i="30"/>
  <c r="L100" i="30"/>
  <c r="L101" i="30"/>
  <c r="L102" i="30"/>
  <c r="L103" i="30"/>
  <c r="L104" i="30"/>
  <c r="L105" i="30"/>
  <c r="L106" i="30"/>
  <c r="L107" i="30"/>
  <c r="L108" i="30"/>
  <c r="L109" i="30"/>
  <c r="L110" i="30"/>
  <c r="L111" i="30"/>
  <c r="L112" i="30"/>
  <c r="L113" i="30"/>
  <c r="L114" i="30"/>
  <c r="L115" i="30"/>
  <c r="L116" i="30"/>
  <c r="L117" i="30"/>
  <c r="L118" i="30"/>
  <c r="L119" i="30"/>
  <c r="L120" i="30"/>
  <c r="L121" i="30"/>
  <c r="L122" i="30"/>
  <c r="L123" i="30"/>
  <c r="L124" i="30"/>
  <c r="L125" i="30"/>
  <c r="L126" i="30"/>
  <c r="L127" i="30"/>
  <c r="L128" i="30"/>
  <c r="L129" i="30"/>
  <c r="L130" i="30"/>
  <c r="L131" i="30"/>
  <c r="L132" i="30"/>
  <c r="L133" i="30"/>
  <c r="L134" i="30"/>
  <c r="L135" i="30"/>
  <c r="L136" i="30"/>
  <c r="L137" i="30"/>
  <c r="L138" i="30"/>
  <c r="L139" i="30"/>
  <c r="L140" i="30"/>
  <c r="L141" i="30"/>
  <c r="L142" i="30"/>
  <c r="L143" i="30"/>
  <c r="L144" i="30"/>
  <c r="L145" i="30"/>
  <c r="L146" i="30"/>
  <c r="L147" i="30"/>
  <c r="L148" i="30"/>
  <c r="L149" i="30"/>
  <c r="L150" i="30"/>
  <c r="L151" i="30"/>
  <c r="L152" i="30"/>
  <c r="L153" i="30"/>
  <c r="L154" i="30"/>
  <c r="L155" i="30"/>
  <c r="L156" i="30"/>
  <c r="L157" i="30"/>
  <c r="L158" i="30"/>
  <c r="L159" i="30"/>
  <c r="L160" i="30"/>
  <c r="L161" i="30"/>
  <c r="L162" i="30"/>
  <c r="L163" i="30"/>
  <c r="L164" i="30"/>
  <c r="L165" i="30"/>
  <c r="L166" i="30"/>
  <c r="L167" i="30"/>
  <c r="L168" i="30"/>
  <c r="L169" i="30"/>
  <c r="L170" i="30"/>
  <c r="L171" i="30"/>
  <c r="L172" i="30"/>
  <c r="L173" i="30"/>
  <c r="L174" i="30"/>
  <c r="L175" i="30"/>
  <c r="L176" i="30"/>
  <c r="L177" i="30"/>
  <c r="L178" i="30"/>
  <c r="L179" i="30"/>
  <c r="L180" i="30"/>
  <c r="L181" i="30"/>
  <c r="L182" i="30"/>
  <c r="L183" i="30"/>
  <c r="L184" i="30"/>
  <c r="L186" i="30"/>
  <c r="L187" i="30"/>
  <c r="L188" i="30"/>
  <c r="L189" i="30"/>
  <c r="L190" i="30"/>
  <c r="L191" i="30"/>
  <c r="L192" i="30"/>
  <c r="L193" i="30"/>
  <c r="L194" i="30"/>
  <c r="L195" i="30"/>
  <c r="L196" i="30"/>
  <c r="L197" i="30"/>
  <c r="L198" i="30"/>
  <c r="L199" i="30"/>
  <c r="L200" i="30"/>
  <c r="L201" i="30"/>
  <c r="L202" i="30"/>
  <c r="L203" i="30"/>
  <c r="L204" i="30"/>
  <c r="L205" i="30"/>
  <c r="L206" i="30"/>
  <c r="L207" i="30"/>
  <c r="L208" i="30"/>
  <c r="L209" i="30"/>
  <c r="L210" i="30"/>
  <c r="L211" i="30"/>
  <c r="L212" i="30"/>
  <c r="L213" i="30"/>
  <c r="L214" i="30"/>
  <c r="L215" i="30"/>
  <c r="L216" i="30"/>
  <c r="L217" i="30"/>
  <c r="L218" i="30"/>
  <c r="L219" i="30"/>
  <c r="L220" i="30"/>
  <c r="L221" i="30"/>
  <c r="L222" i="30"/>
  <c r="L223" i="30"/>
  <c r="L224" i="30"/>
  <c r="L225" i="30"/>
  <c r="L226" i="30"/>
  <c r="L227" i="30"/>
  <c r="L228" i="30"/>
  <c r="L229" i="30"/>
  <c r="L230" i="30"/>
  <c r="L231" i="30"/>
  <c r="L232" i="30"/>
  <c r="L233" i="30"/>
  <c r="L234" i="30"/>
  <c r="L235" i="30"/>
  <c r="L236" i="30"/>
  <c r="L237" i="30"/>
  <c r="L238" i="30"/>
  <c r="L239" i="30"/>
  <c r="L240" i="30"/>
  <c r="L241" i="30"/>
  <c r="L242" i="30"/>
  <c r="L243" i="30"/>
  <c r="L244" i="30"/>
  <c r="L245" i="30"/>
  <c r="L246" i="30"/>
  <c r="L247" i="30"/>
  <c r="L248" i="30"/>
  <c r="L249" i="30"/>
  <c r="L250" i="30"/>
  <c r="L251" i="30"/>
  <c r="L252" i="30"/>
  <c r="L253" i="30"/>
  <c r="L254" i="30"/>
  <c r="L255" i="30"/>
  <c r="L256" i="30"/>
  <c r="L257" i="30"/>
  <c r="L258" i="30"/>
  <c r="L259" i="30"/>
  <c r="L260" i="30"/>
  <c r="L261" i="30"/>
  <c r="L262" i="30"/>
  <c r="L263" i="30"/>
  <c r="L264" i="30"/>
  <c r="L265" i="30"/>
  <c r="L266" i="30"/>
  <c r="L267" i="30"/>
  <c r="L268" i="30"/>
  <c r="L269" i="30"/>
  <c r="L270" i="30"/>
  <c r="L271" i="30"/>
  <c r="L272" i="30"/>
  <c r="L273" i="30"/>
  <c r="L274" i="30"/>
  <c r="L275" i="30"/>
  <c r="L276" i="30"/>
  <c r="L277" i="30"/>
  <c r="L278" i="30"/>
  <c r="L279" i="30"/>
  <c r="L280" i="30"/>
  <c r="L281" i="30"/>
  <c r="L282" i="30"/>
  <c r="L283" i="30"/>
  <c r="L284" i="30"/>
  <c r="L285" i="30"/>
  <c r="L286" i="30"/>
  <c r="L287" i="30"/>
  <c r="L288" i="30"/>
  <c r="L289" i="30"/>
  <c r="L290" i="30"/>
  <c r="L291" i="30"/>
  <c r="L292" i="30"/>
  <c r="L293" i="30"/>
  <c r="L294" i="30"/>
  <c r="L295" i="30"/>
  <c r="L296" i="30"/>
  <c r="L297" i="30"/>
  <c r="L298" i="30"/>
  <c r="L299" i="30"/>
  <c r="L300" i="30"/>
  <c r="L301" i="30"/>
  <c r="L302" i="30"/>
  <c r="L303" i="30"/>
  <c r="L304" i="30"/>
  <c r="L305" i="30"/>
  <c r="L306" i="30"/>
  <c r="L307" i="30"/>
  <c r="L308" i="30"/>
  <c r="L309" i="30"/>
  <c r="L310" i="30"/>
  <c r="L311" i="30"/>
  <c r="L312" i="30"/>
  <c r="L313" i="30"/>
  <c r="L314" i="30"/>
  <c r="L315" i="30"/>
  <c r="L316" i="30"/>
  <c r="L317" i="30"/>
  <c r="L318" i="30"/>
  <c r="L319" i="30"/>
  <c r="L320" i="30"/>
  <c r="L321" i="30"/>
  <c r="L322" i="30"/>
  <c r="L323" i="30"/>
  <c r="L324" i="30"/>
  <c r="L325" i="30"/>
  <c r="L326" i="30"/>
  <c r="L327" i="30"/>
  <c r="L328" i="30"/>
  <c r="L329" i="30"/>
  <c r="L330" i="30"/>
  <c r="L331" i="30"/>
  <c r="L332" i="30"/>
  <c r="L333" i="30"/>
  <c r="L334" i="30"/>
  <c r="L335" i="30"/>
  <c r="L336" i="30"/>
  <c r="L337" i="30"/>
  <c r="L338" i="30"/>
  <c r="L339" i="30"/>
  <c r="L340" i="30"/>
  <c r="L341" i="30"/>
  <c r="L342" i="30"/>
  <c r="L343" i="30"/>
  <c r="L344" i="30"/>
  <c r="L345" i="30"/>
  <c r="L346" i="30"/>
  <c r="L347" i="30"/>
  <c r="L348" i="30"/>
  <c r="L349" i="30"/>
  <c r="L350" i="30"/>
  <c r="L351" i="30"/>
  <c r="L352" i="30"/>
  <c r="L353" i="30"/>
  <c r="L354" i="30"/>
  <c r="L355" i="30"/>
  <c r="L356" i="30"/>
  <c r="L357" i="30"/>
  <c r="L358" i="30"/>
  <c r="L359" i="30"/>
  <c r="L360" i="30"/>
  <c r="L361" i="30"/>
  <c r="L362" i="30"/>
  <c r="L363" i="30"/>
  <c r="L364" i="30"/>
  <c r="L365" i="30"/>
  <c r="L366" i="30"/>
  <c r="L367" i="30"/>
  <c r="L368" i="30"/>
  <c r="L369" i="30"/>
  <c r="L370" i="30"/>
  <c r="L371" i="30"/>
  <c r="L372" i="30"/>
  <c r="L373" i="30"/>
  <c r="L374" i="30"/>
  <c r="L375" i="30"/>
  <c r="L376" i="30"/>
  <c r="L377" i="30"/>
  <c r="L378" i="30"/>
  <c r="L379" i="30"/>
  <c r="L380" i="30"/>
  <c r="L381" i="30"/>
  <c r="L382" i="30"/>
  <c r="L383" i="30"/>
  <c r="L384" i="30"/>
  <c r="L385" i="30"/>
  <c r="L386" i="30"/>
  <c r="L387" i="30"/>
  <c r="L388" i="30"/>
  <c r="L389" i="30"/>
  <c r="L390" i="30"/>
  <c r="L391" i="30"/>
  <c r="L392" i="30"/>
  <c r="L393" i="30"/>
  <c r="L394" i="30"/>
  <c r="L395" i="30"/>
  <c r="L396" i="30"/>
  <c r="L397" i="30"/>
  <c r="L398" i="30"/>
  <c r="L399" i="30"/>
  <c r="L400" i="30"/>
  <c r="L401" i="30"/>
  <c r="L402" i="30"/>
  <c r="L403" i="30"/>
  <c r="L404" i="30"/>
  <c r="L405" i="30"/>
  <c r="L406" i="30"/>
  <c r="L407" i="30"/>
  <c r="L408" i="30"/>
  <c r="L409" i="30"/>
  <c r="L410" i="30"/>
  <c r="L411" i="30"/>
  <c r="L412" i="30"/>
  <c r="L413" i="30"/>
  <c r="L414" i="30"/>
  <c r="L415" i="30"/>
  <c r="L416" i="30"/>
  <c r="L417" i="30"/>
  <c r="L418" i="30"/>
  <c r="L419" i="30"/>
  <c r="L420" i="30"/>
  <c r="L421" i="30"/>
  <c r="L422" i="30"/>
  <c r="L423" i="30"/>
  <c r="L424" i="30"/>
  <c r="L425" i="30"/>
  <c r="L426" i="30"/>
  <c r="L427" i="30"/>
  <c r="L428" i="30"/>
  <c r="L429" i="30"/>
  <c r="L430" i="30"/>
  <c r="L431" i="30"/>
  <c r="L432" i="30"/>
  <c r="L433" i="30"/>
  <c r="L434" i="30"/>
  <c r="L435" i="30"/>
  <c r="L436" i="30"/>
  <c r="L437" i="30"/>
  <c r="L438" i="30"/>
  <c r="L439" i="30"/>
  <c r="L440" i="30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C9" i="32"/>
  <c r="H9" i="32"/>
  <c r="C10" i="32"/>
  <c r="H10" i="32"/>
  <c r="C11" i="32"/>
  <c r="H11" i="32"/>
  <c r="C12" i="32"/>
  <c r="H12" i="32"/>
  <c r="C13" i="32"/>
  <c r="H13" i="32"/>
  <c r="C14" i="32"/>
  <c r="H14" i="32"/>
  <c r="C15" i="32"/>
  <c r="H15" i="32"/>
  <c r="C16" i="32"/>
  <c r="H16" i="32"/>
  <c r="C17" i="32"/>
  <c r="H17" i="32"/>
  <c r="C18" i="32"/>
  <c r="H18" i="32"/>
  <c r="C19" i="32"/>
  <c r="H19" i="32"/>
  <c r="C20" i="32"/>
  <c r="H20" i="32"/>
  <c r="C21" i="32"/>
  <c r="H21" i="32"/>
  <c r="C22" i="32"/>
  <c r="H22" i="32"/>
  <c r="C23" i="32"/>
  <c r="H23" i="32"/>
  <c r="C24" i="32"/>
  <c r="H24" i="32"/>
  <c r="C25" i="32"/>
  <c r="H25" i="32"/>
  <c r="C26" i="32"/>
  <c r="H26" i="32"/>
  <c r="C27" i="32"/>
  <c r="H27" i="32"/>
  <c r="C28" i="32"/>
  <c r="H28" i="32"/>
  <c r="C29" i="32"/>
  <c r="H29" i="32"/>
  <c r="C30" i="32"/>
  <c r="H30" i="32"/>
  <c r="C31" i="32"/>
  <c r="H31" i="32"/>
  <c r="C32" i="32"/>
  <c r="H32" i="32"/>
  <c r="C33" i="32"/>
  <c r="H33" i="32"/>
  <c r="C34" i="32"/>
  <c r="H34" i="32"/>
  <c r="C35" i="32"/>
  <c r="H35" i="32"/>
  <c r="C36" i="32"/>
  <c r="H36" i="32"/>
  <c r="C37" i="32"/>
  <c r="H37" i="32"/>
  <c r="C38" i="32"/>
  <c r="H38" i="32"/>
  <c r="C39" i="32"/>
  <c r="H39" i="32"/>
  <c r="C40" i="32"/>
  <c r="H40" i="32"/>
  <c r="C41" i="32"/>
  <c r="H41" i="32"/>
  <c r="G80" i="35"/>
  <c r="G81" i="35"/>
  <c r="G82" i="35"/>
  <c r="G83" i="35"/>
  <c r="G84" i="35"/>
  <c r="G85" i="35"/>
  <c r="G86" i="35"/>
  <c r="G87" i="35"/>
  <c r="G88" i="35"/>
  <c r="G89" i="35"/>
  <c r="G90" i="35"/>
  <c r="G91" i="35"/>
  <c r="G92" i="35"/>
  <c r="G93" i="35"/>
  <c r="G94" i="35"/>
  <c r="G95" i="35"/>
  <c r="G96" i="35"/>
  <c r="G97" i="35"/>
  <c r="G98" i="35"/>
  <c r="G99" i="35"/>
  <c r="G100" i="35"/>
  <c r="G101" i="35"/>
  <c r="G102" i="35"/>
  <c r="G103" i="35"/>
  <c r="A104" i="35"/>
  <c r="A105" i="35"/>
  <c r="A106" i="35"/>
  <c r="A107" i="35"/>
  <c r="A108" i="35"/>
  <c r="A109" i="35"/>
  <c r="A110" i="35"/>
  <c r="G136" i="34"/>
  <c r="G137" i="34"/>
  <c r="G138" i="34"/>
  <c r="G139" i="34"/>
  <c r="G140" i="34"/>
  <c r="G141" i="34"/>
  <c r="G142" i="34"/>
  <c r="G143" i="34"/>
  <c r="G144" i="34"/>
  <c r="G145" i="34"/>
  <c r="G146" i="34"/>
  <c r="G147" i="34"/>
  <c r="G148" i="34"/>
  <c r="G149" i="34"/>
  <c r="G150" i="34"/>
  <c r="G151" i="34"/>
  <c r="G152" i="34"/>
  <c r="G153" i="34"/>
  <c r="G154" i="34"/>
  <c r="G155" i="34"/>
  <c r="G156" i="34"/>
  <c r="G157" i="34"/>
  <c r="G158" i="34"/>
  <c r="G159" i="34"/>
  <c r="G160" i="34"/>
  <c r="G161" i="34"/>
  <c r="A160" i="34"/>
  <c r="A161" i="34"/>
  <c r="A162" i="34"/>
  <c r="A163" i="34"/>
  <c r="G105" i="34"/>
  <c r="G106" i="34"/>
  <c r="G107" i="34"/>
  <c r="G108" i="34"/>
  <c r="G109" i="34"/>
  <c r="G110" i="34"/>
  <c r="G111" i="34"/>
  <c r="G112" i="34"/>
  <c r="G113" i="34"/>
  <c r="G114" i="34"/>
  <c r="G115" i="34"/>
  <c r="G116" i="34"/>
  <c r="G117" i="34"/>
  <c r="G118" i="34"/>
  <c r="G119" i="34"/>
  <c r="G120" i="34"/>
  <c r="G121" i="34"/>
  <c r="G122" i="34"/>
  <c r="G123" i="34"/>
  <c r="G124" i="34"/>
  <c r="A127" i="34"/>
  <c r="A128" i="34"/>
  <c r="A129" i="34"/>
  <c r="A130" i="34"/>
  <c r="A131" i="34"/>
  <c r="G87" i="34"/>
  <c r="G95" i="34"/>
  <c r="A95" i="34"/>
  <c r="A96" i="34"/>
  <c r="A97" i="34"/>
  <c r="A98" i="34"/>
  <c r="A99" i="34"/>
  <c r="A100" i="34"/>
  <c r="A40" i="34"/>
  <c r="G122" i="33"/>
  <c r="G123" i="33"/>
  <c r="G124" i="33"/>
  <c r="G125" i="33"/>
  <c r="G126" i="33"/>
  <c r="G127" i="33"/>
  <c r="G128" i="33"/>
  <c r="G129" i="33"/>
  <c r="G130" i="33"/>
  <c r="G131" i="33"/>
  <c r="G132" i="33"/>
  <c r="G133" i="33"/>
  <c r="G134" i="33"/>
  <c r="G135" i="33"/>
  <c r="G84" i="33"/>
  <c r="G85" i="33"/>
  <c r="G86" i="33"/>
  <c r="G87" i="33"/>
  <c r="G88" i="33"/>
  <c r="G89" i="33"/>
  <c r="G90" i="33"/>
  <c r="G91" i="33"/>
  <c r="G92" i="33"/>
  <c r="G93" i="33"/>
  <c r="G94" i="33"/>
  <c r="G95" i="33"/>
  <c r="G96" i="33"/>
  <c r="G97" i="33"/>
  <c r="G98" i="33"/>
  <c r="G99" i="33"/>
  <c r="G100" i="33"/>
  <c r="G101" i="33"/>
  <c r="G102" i="33"/>
  <c r="G103" i="33"/>
  <c r="G104" i="33"/>
  <c r="G105" i="33"/>
  <c r="G106" i="33"/>
  <c r="G107" i="33"/>
  <c r="G108" i="33"/>
  <c r="G109" i="33"/>
  <c r="A110" i="33"/>
  <c r="A111" i="33"/>
  <c r="A112" i="33"/>
  <c r="A113" i="33"/>
  <c r="A114" i="33"/>
  <c r="A115" i="33"/>
  <c r="A116" i="33"/>
  <c r="A117" i="33"/>
  <c r="A43" i="33"/>
  <c r="BB184" i="3"/>
  <c r="AY184" i="3"/>
  <c r="AZ184" i="3"/>
  <c r="AL184" i="3"/>
  <c r="L187" i="5" s="1"/>
  <c r="J187" i="5" s="1"/>
  <c r="AK184" i="3"/>
  <c r="W184" i="3"/>
  <c r="N184" i="3"/>
  <c r="O184" i="3"/>
  <c r="P184" i="3"/>
  <c r="Q184" i="3"/>
  <c r="R184" i="3"/>
  <c r="L184" i="3"/>
  <c r="K187" i="5" s="1"/>
  <c r="F184" i="3"/>
  <c r="E184" i="3"/>
  <c r="D11" i="23"/>
  <c r="D10" i="15"/>
  <c r="G48" i="35" l="1"/>
  <c r="D48" i="35"/>
  <c r="S10" i="3"/>
  <c r="Y10" i="3" s="1"/>
  <c r="AR9" i="3"/>
  <c r="N10" i="5" s="1"/>
  <c r="BA184" i="3"/>
  <c r="BO184" i="3"/>
  <c r="S183" i="3"/>
  <c r="Y183" i="3" s="1"/>
  <c r="AT183" i="3" a="1"/>
  <c r="AT183" i="3" s="1"/>
  <c r="AU183" i="3" s="1"/>
  <c r="AV183" i="3" s="1"/>
  <c r="AP16" i="3"/>
  <c r="AQ16" i="3" s="1"/>
  <c r="AR16" i="3" s="1"/>
  <c r="N17" i="5" s="1"/>
  <c r="AT16" i="3" a="1"/>
  <c r="AT16" i="3" s="1"/>
  <c r="AU16" i="3" s="1"/>
  <c r="AV16" i="3" s="1"/>
  <c r="AT268" i="3" a="1"/>
  <c r="AT268" i="3" s="1"/>
  <c r="AU268" i="3" s="1"/>
  <c r="AV268" i="3" s="1"/>
  <c r="AT269" i="3" a="1"/>
  <c r="AT269" i="3" s="1"/>
  <c r="AU269" i="3" s="1"/>
  <c r="AV269" i="3" s="1"/>
  <c r="S268" i="3"/>
  <c r="Y268" i="3" s="1"/>
  <c r="S269" i="3"/>
  <c r="Y269" i="3" s="1"/>
  <c r="S182" i="3"/>
  <c r="Y182" i="3" s="1"/>
  <c r="AT43" i="3" a="1"/>
  <c r="AT43" i="3" s="1"/>
  <c r="AU43" i="3" s="1"/>
  <c r="AV43" i="3" s="1"/>
  <c r="AT42" i="3" a="1"/>
  <c r="AT42" i="3" s="1"/>
  <c r="AU42" i="3" s="1"/>
  <c r="AV42" i="3" s="1"/>
  <c r="S42" i="3"/>
  <c r="Y42" i="3" s="1"/>
  <c r="S43" i="3"/>
  <c r="Y43" i="3" s="1"/>
  <c r="AT182" i="3" a="1"/>
  <c r="AT182" i="3" s="1"/>
  <c r="AU182" i="3" s="1"/>
  <c r="AV182" i="3" s="1"/>
  <c r="AT104" i="3" a="1"/>
  <c r="AT104" i="3" s="1"/>
  <c r="AU104" i="3" s="1"/>
  <c r="AR104" i="3"/>
  <c r="N105" i="5" s="1"/>
  <c r="AO184" i="3"/>
  <c r="AP184" i="3" s="1"/>
  <c r="AQ184" i="3" s="1"/>
  <c r="AR184" i="3" s="1"/>
  <c r="N187" i="5" s="1"/>
  <c r="BB131" i="3"/>
  <c r="AZ131" i="3"/>
  <c r="AY131" i="3"/>
  <c r="AL131" i="3"/>
  <c r="L134" i="5" s="1"/>
  <c r="J134" i="5" s="1"/>
  <c r="AK131" i="3"/>
  <c r="W131" i="3"/>
  <c r="O131" i="3"/>
  <c r="P131" i="3"/>
  <c r="Q131" i="3"/>
  <c r="R131" i="3"/>
  <c r="N131" i="3"/>
  <c r="L131" i="3"/>
  <c r="K134" i="5" s="1"/>
  <c r="F131" i="3"/>
  <c r="E131" i="3"/>
  <c r="S9" i="3" l="1"/>
  <c r="Y9" i="3" s="1"/>
  <c r="BA131" i="3"/>
  <c r="BO131" i="3"/>
  <c r="S16" i="3"/>
  <c r="Y16" i="3" s="1"/>
  <c r="S104" i="3"/>
  <c r="Y104" i="3" s="1"/>
  <c r="AV104" i="3"/>
  <c r="S184" i="3"/>
  <c r="Y184" i="3" s="1"/>
  <c r="AT184" i="3" a="1"/>
  <c r="AT184" i="3" s="1"/>
  <c r="AU184" i="3" s="1"/>
  <c r="AV184" i="3" s="1"/>
  <c r="AO131" i="3"/>
  <c r="AP131" i="3" s="1"/>
  <c r="AQ131" i="3" s="1"/>
  <c r="AR131" i="3" l="1"/>
  <c r="N134" i="5" s="1"/>
  <c r="AT131" i="3" a="1"/>
  <c r="AT131" i="3" s="1"/>
  <c r="AU131" i="3" s="1"/>
  <c r="AV131" i="3" l="1"/>
  <c r="S131" i="3"/>
  <c r="Y131" i="3" s="1"/>
  <c r="C181" i="32" l="1"/>
  <c r="D181" i="32"/>
  <c r="G181" i="32"/>
  <c r="H181" i="32"/>
  <c r="C182" i="32"/>
  <c r="D182" i="32"/>
  <c r="H182" i="32"/>
  <c r="C183" i="32"/>
  <c r="D183" i="32"/>
  <c r="H183" i="32"/>
  <c r="A184" i="32"/>
  <c r="C184" i="32"/>
  <c r="D184" i="32"/>
  <c r="H184" i="32"/>
  <c r="I184" i="32"/>
  <c r="A185" i="32"/>
  <c r="C185" i="32"/>
  <c r="D185" i="32"/>
  <c r="G185" i="32"/>
  <c r="H185" i="32"/>
  <c r="I185" i="32"/>
  <c r="A186" i="32"/>
  <c r="C186" i="32"/>
  <c r="D186" i="32"/>
  <c r="G186" i="32"/>
  <c r="H186" i="32"/>
  <c r="I186" i="32"/>
  <c r="A187" i="32"/>
  <c r="C187" i="32"/>
  <c r="D187" i="32"/>
  <c r="G187" i="32"/>
  <c r="H187" i="32"/>
  <c r="I187" i="32"/>
  <c r="A188" i="32"/>
  <c r="C188" i="32"/>
  <c r="D188" i="32"/>
  <c r="G188" i="32"/>
  <c r="H188" i="32"/>
  <c r="I188" i="32"/>
  <c r="C142" i="32"/>
  <c r="D142" i="32"/>
  <c r="H142" i="32"/>
  <c r="C143" i="32"/>
  <c r="D143" i="32"/>
  <c r="H143" i="32"/>
  <c r="C144" i="32"/>
  <c r="D144" i="32"/>
  <c r="G144" i="32"/>
  <c r="H144" i="32"/>
  <c r="C145" i="32"/>
  <c r="D145" i="32"/>
  <c r="H145" i="32"/>
  <c r="C146" i="32"/>
  <c r="D146" i="32"/>
  <c r="H146" i="32"/>
  <c r="C147" i="32"/>
  <c r="D147" i="32"/>
  <c r="H147" i="32"/>
  <c r="C108" i="32"/>
  <c r="D108" i="32"/>
  <c r="G108" i="32"/>
  <c r="H108" i="32"/>
  <c r="C109" i="32"/>
  <c r="D109" i="32"/>
  <c r="H109" i="32"/>
  <c r="C110" i="32"/>
  <c r="D110" i="32"/>
  <c r="H110" i="32"/>
  <c r="C111" i="32"/>
  <c r="D111" i="32"/>
  <c r="H111" i="32"/>
  <c r="C112" i="32"/>
  <c r="D112" i="32"/>
  <c r="G112" i="32"/>
  <c r="H112" i="32"/>
  <c r="C113" i="32"/>
  <c r="D113" i="32"/>
  <c r="G113" i="32"/>
  <c r="H113" i="32"/>
  <c r="C114" i="32"/>
  <c r="D114" i="32"/>
  <c r="G114" i="32"/>
  <c r="H114" i="32"/>
  <c r="C43" i="32"/>
  <c r="D43" i="32"/>
  <c r="H43" i="32"/>
  <c r="A181" i="32"/>
  <c r="A182" i="32"/>
  <c r="A183" i="32"/>
  <c r="A144" i="32"/>
  <c r="A145" i="32"/>
  <c r="A146" i="32"/>
  <c r="A147" i="32"/>
  <c r="A108" i="32"/>
  <c r="A109" i="32"/>
  <c r="A110" i="32"/>
  <c r="A111" i="32"/>
  <c r="A112" i="32"/>
  <c r="A113" i="32"/>
  <c r="A114" i="32"/>
  <c r="A43" i="32"/>
  <c r="AY160" i="3" l="1"/>
  <c r="AZ160" i="3"/>
  <c r="BB160" i="3"/>
  <c r="AL160" i="3"/>
  <c r="L163" i="5" s="1"/>
  <c r="J163" i="5" s="1"/>
  <c r="AK160" i="3"/>
  <c r="W160" i="3"/>
  <c r="O160" i="3"/>
  <c r="P160" i="3"/>
  <c r="Q160" i="3"/>
  <c r="R160" i="3"/>
  <c r="N160" i="3"/>
  <c r="L160" i="3"/>
  <c r="K163" i="5" s="1"/>
  <c r="E160" i="3"/>
  <c r="F160" i="3"/>
  <c r="D13" i="17"/>
  <c r="D13" i="6"/>
  <c r="AY204" i="3"/>
  <c r="AZ204" i="3"/>
  <c r="BB204" i="3"/>
  <c r="AL204" i="3"/>
  <c r="L207" i="5" s="1"/>
  <c r="J207" i="5" s="1"/>
  <c r="AK204" i="3"/>
  <c r="W204" i="3"/>
  <c r="O204" i="3"/>
  <c r="P204" i="3"/>
  <c r="Q204" i="3"/>
  <c r="R204" i="3"/>
  <c r="N204" i="3"/>
  <c r="L204" i="3"/>
  <c r="K207" i="5" s="1"/>
  <c r="E204" i="3"/>
  <c r="F204" i="3"/>
  <c r="D32" i="17"/>
  <c r="D37" i="6"/>
  <c r="AY365" i="3"/>
  <c r="AZ365" i="3"/>
  <c r="BB365" i="3"/>
  <c r="AL365" i="3"/>
  <c r="L369" i="5" s="1"/>
  <c r="J369" i="5" s="1"/>
  <c r="AK365" i="3"/>
  <c r="W365" i="3"/>
  <c r="O365" i="3"/>
  <c r="P365" i="3"/>
  <c r="Q365" i="3"/>
  <c r="R365" i="3"/>
  <c r="N365" i="3"/>
  <c r="L365" i="3"/>
  <c r="K369" i="5" s="1"/>
  <c r="E365" i="3"/>
  <c r="F365" i="3"/>
  <c r="J66" i="17"/>
  <c r="J67" i="17"/>
  <c r="A66" i="17"/>
  <c r="A67" i="17"/>
  <c r="J73" i="6"/>
  <c r="J74" i="6"/>
  <c r="A73" i="6"/>
  <c r="A74" i="6"/>
  <c r="D30" i="20"/>
  <c r="D31" i="20"/>
  <c r="G30" i="20"/>
  <c r="G125" i="34" s="1"/>
  <c r="G31" i="20"/>
  <c r="G126" i="34" s="1"/>
  <c r="G33" i="9"/>
  <c r="G142" i="32" s="1"/>
  <c r="G34" i="9"/>
  <c r="G143" i="32" s="1"/>
  <c r="D33" i="9"/>
  <c r="D34" i="9"/>
  <c r="AY195" i="3"/>
  <c r="AZ195" i="3"/>
  <c r="BB195" i="3"/>
  <c r="AY196" i="3"/>
  <c r="AZ196" i="3"/>
  <c r="BB196" i="3"/>
  <c r="AL195" i="3"/>
  <c r="L198" i="5" s="1"/>
  <c r="J198" i="5" s="1"/>
  <c r="AL196" i="3"/>
  <c r="L199" i="5" s="1"/>
  <c r="J199" i="5" s="1"/>
  <c r="AK195" i="3"/>
  <c r="AK196" i="3"/>
  <c r="W195" i="3"/>
  <c r="W196" i="3"/>
  <c r="O195" i="3"/>
  <c r="P195" i="3"/>
  <c r="Q195" i="3"/>
  <c r="R195" i="3"/>
  <c r="O196" i="3"/>
  <c r="P196" i="3"/>
  <c r="Q196" i="3"/>
  <c r="R196" i="3"/>
  <c r="N195" i="3"/>
  <c r="N196" i="3"/>
  <c r="L195" i="3"/>
  <c r="K198" i="5" s="1"/>
  <c r="L196" i="3"/>
  <c r="K199" i="5" s="1"/>
  <c r="F195" i="3"/>
  <c r="F196" i="3"/>
  <c r="E195" i="3"/>
  <c r="E196" i="3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J31" i="20" l="1"/>
  <c r="J30" i="20"/>
  <c r="J33" i="9"/>
  <c r="J34" i="9"/>
  <c r="J13" i="17"/>
  <c r="J13" i="6"/>
  <c r="BA195" i="3"/>
  <c r="BO195" i="3"/>
  <c r="BA365" i="3"/>
  <c r="BO365" i="3"/>
  <c r="BA204" i="3"/>
  <c r="BO204" i="3"/>
  <c r="BA160" i="3"/>
  <c r="BO160" i="3"/>
  <c r="BA196" i="3"/>
  <c r="BO196" i="3"/>
  <c r="G30" i="34"/>
  <c r="D30" i="34"/>
  <c r="D11" i="34"/>
  <c r="G11" i="34"/>
  <c r="G35" i="32"/>
  <c r="D35" i="32"/>
  <c r="G11" i="32"/>
  <c r="D11" i="32"/>
  <c r="AO160" i="3"/>
  <c r="AP160" i="3" s="1"/>
  <c r="AQ160" i="3" s="1"/>
  <c r="AO204" i="3"/>
  <c r="AP204" i="3" s="1"/>
  <c r="AQ204" i="3" s="1"/>
  <c r="AR204" i="3" s="1"/>
  <c r="N207" i="5" s="1"/>
  <c r="AO365" i="3"/>
  <c r="AP365" i="3" s="1"/>
  <c r="AQ365" i="3" s="1"/>
  <c r="AR365" i="3" s="1"/>
  <c r="N369" i="5" s="1"/>
  <c r="AO195" i="3"/>
  <c r="AP195" i="3" s="1"/>
  <c r="AQ195" i="3" s="1"/>
  <c r="AR195" i="3" s="1"/>
  <c r="N198" i="5" s="1"/>
  <c r="AO196" i="3"/>
  <c r="AP196" i="3" s="1"/>
  <c r="AQ196" i="3" s="1"/>
  <c r="AR196" i="3" s="1"/>
  <c r="N199" i="5" s="1"/>
  <c r="J50" i="20"/>
  <c r="J51" i="20"/>
  <c r="A50" i="20"/>
  <c r="A51" i="20"/>
  <c r="J56" i="9"/>
  <c r="J57" i="9"/>
  <c r="A56" i="9"/>
  <c r="A57" i="9"/>
  <c r="A30" i="20" l="1"/>
  <c r="A31" i="20"/>
  <c r="A34" i="9"/>
  <c r="A143" i="32" s="1"/>
  <c r="A33" i="9"/>
  <c r="A142" i="32" s="1"/>
  <c r="A13" i="17"/>
  <c r="A11" i="34" s="1"/>
  <c r="A13" i="6"/>
  <c r="A11" i="32" s="1"/>
  <c r="A125" i="34"/>
  <c r="A126" i="34"/>
  <c r="S204" i="3"/>
  <c r="Y204" i="3" s="1"/>
  <c r="AT204" i="3" a="1"/>
  <c r="AT204" i="3" s="1"/>
  <c r="AU204" i="3" s="1"/>
  <c r="AV204" i="3" s="1"/>
  <c r="AT160" i="3" a="1"/>
  <c r="AT160" i="3" s="1"/>
  <c r="AU160" i="3" s="1"/>
  <c r="AR160" i="3"/>
  <c r="N163" i="5" s="1"/>
  <c r="S195" i="3"/>
  <c r="Y195" i="3" s="1"/>
  <c r="S365" i="3"/>
  <c r="Y365" i="3" s="1"/>
  <c r="AT365" i="3" a="1"/>
  <c r="AT365" i="3" s="1"/>
  <c r="AU365" i="3" s="1"/>
  <c r="AV365" i="3" s="1"/>
  <c r="AT195" i="3" a="1"/>
  <c r="AT195" i="3" s="1"/>
  <c r="AU195" i="3" s="1"/>
  <c r="AV195" i="3" s="1"/>
  <c r="AT196" i="3" a="1"/>
  <c r="AT196" i="3" s="1"/>
  <c r="AU196" i="3" s="1"/>
  <c r="AV196" i="3" s="1"/>
  <c r="S196" i="3"/>
  <c r="Y196" i="3" s="1"/>
  <c r="W442" i="3"/>
  <c r="BB442" i="3"/>
  <c r="AL442" i="3"/>
  <c r="L447" i="5" s="1"/>
  <c r="J447" i="5" s="1"/>
  <c r="AK442" i="3"/>
  <c r="E442" i="3"/>
  <c r="F442" i="3"/>
  <c r="AZ442" i="3"/>
  <c r="AY442" i="3"/>
  <c r="R442" i="3"/>
  <c r="Q442" i="3"/>
  <c r="P442" i="3"/>
  <c r="O442" i="3"/>
  <c r="N442" i="3"/>
  <c r="L442" i="3"/>
  <c r="K447" i="5" s="1"/>
  <c r="D32" i="18"/>
  <c r="G32" i="18" s="1"/>
  <c r="C152" i="32"/>
  <c r="H152" i="32"/>
  <c r="C153" i="32"/>
  <c r="H153" i="32"/>
  <c r="C154" i="32"/>
  <c r="H154" i="32"/>
  <c r="C155" i="32"/>
  <c r="H155" i="32"/>
  <c r="C156" i="32"/>
  <c r="H156" i="32"/>
  <c r="C157" i="32"/>
  <c r="H157" i="32"/>
  <c r="C158" i="32"/>
  <c r="H158" i="32"/>
  <c r="C159" i="32"/>
  <c r="H159" i="32"/>
  <c r="C160" i="32"/>
  <c r="H160" i="32"/>
  <c r="C161" i="32"/>
  <c r="H161" i="32"/>
  <c r="C162" i="32"/>
  <c r="H162" i="32"/>
  <c r="C163" i="32"/>
  <c r="H163" i="32"/>
  <c r="C164" i="32"/>
  <c r="H164" i="32"/>
  <c r="C165" i="32"/>
  <c r="H165" i="32"/>
  <c r="C166" i="32"/>
  <c r="H166" i="32"/>
  <c r="C167" i="32"/>
  <c r="H167" i="32"/>
  <c r="C168" i="32"/>
  <c r="H168" i="32"/>
  <c r="C169" i="32"/>
  <c r="H169" i="32"/>
  <c r="C170" i="32"/>
  <c r="H170" i="32"/>
  <c r="C171" i="32"/>
  <c r="H171" i="32"/>
  <c r="C172" i="32"/>
  <c r="H172" i="32"/>
  <c r="C173" i="32"/>
  <c r="H173" i="32"/>
  <c r="C174" i="32"/>
  <c r="H174" i="32"/>
  <c r="C175" i="32"/>
  <c r="H175" i="32"/>
  <c r="C176" i="32"/>
  <c r="H176" i="32"/>
  <c r="C177" i="32"/>
  <c r="H177" i="32"/>
  <c r="C178" i="32"/>
  <c r="H178" i="32"/>
  <c r="C179" i="32"/>
  <c r="H179" i="32"/>
  <c r="C180" i="32"/>
  <c r="H180" i="32"/>
  <c r="C119" i="32"/>
  <c r="H119" i="32"/>
  <c r="C120" i="32"/>
  <c r="H120" i="32"/>
  <c r="C121" i="32"/>
  <c r="H121" i="32"/>
  <c r="C122" i="32"/>
  <c r="H122" i="32"/>
  <c r="C123" i="32"/>
  <c r="H123" i="32"/>
  <c r="C124" i="32"/>
  <c r="H124" i="32"/>
  <c r="C125" i="32"/>
  <c r="H125" i="32"/>
  <c r="C126" i="32"/>
  <c r="H126" i="32"/>
  <c r="C127" i="32"/>
  <c r="H127" i="32"/>
  <c r="C128" i="32"/>
  <c r="H128" i="32"/>
  <c r="C129" i="32"/>
  <c r="H129" i="32"/>
  <c r="C130" i="32"/>
  <c r="H130" i="32"/>
  <c r="C131" i="32"/>
  <c r="H131" i="32"/>
  <c r="C132" i="32"/>
  <c r="H132" i="32"/>
  <c r="C133" i="32"/>
  <c r="H133" i="32"/>
  <c r="C134" i="32"/>
  <c r="H134" i="32"/>
  <c r="C135" i="32"/>
  <c r="H135" i="32"/>
  <c r="C136" i="32"/>
  <c r="H136" i="32"/>
  <c r="C137" i="32"/>
  <c r="H137" i="32"/>
  <c r="C138" i="32"/>
  <c r="H138" i="32"/>
  <c r="C139" i="32"/>
  <c r="H139" i="32"/>
  <c r="C140" i="32"/>
  <c r="H140" i="32"/>
  <c r="C141" i="32"/>
  <c r="H141" i="32"/>
  <c r="C81" i="32"/>
  <c r="H81" i="32"/>
  <c r="C82" i="32"/>
  <c r="H82" i="32"/>
  <c r="C83" i="32"/>
  <c r="H83" i="32"/>
  <c r="C84" i="32"/>
  <c r="H84" i="32"/>
  <c r="C85" i="32"/>
  <c r="H85" i="32"/>
  <c r="C86" i="32"/>
  <c r="H86" i="32"/>
  <c r="C87" i="32"/>
  <c r="H87" i="32"/>
  <c r="C88" i="32"/>
  <c r="H88" i="32"/>
  <c r="C89" i="32"/>
  <c r="H89" i="32"/>
  <c r="C90" i="32"/>
  <c r="H90" i="32"/>
  <c r="C91" i="32"/>
  <c r="H91" i="32"/>
  <c r="C92" i="32"/>
  <c r="H92" i="32"/>
  <c r="C93" i="32"/>
  <c r="H93" i="32"/>
  <c r="C94" i="32"/>
  <c r="H94" i="32"/>
  <c r="C95" i="32"/>
  <c r="H95" i="32"/>
  <c r="C96" i="32"/>
  <c r="H96" i="32"/>
  <c r="C97" i="32"/>
  <c r="H97" i="32"/>
  <c r="C98" i="32"/>
  <c r="H98" i="32"/>
  <c r="C99" i="32"/>
  <c r="H99" i="32"/>
  <c r="C100" i="32"/>
  <c r="H100" i="32"/>
  <c r="C101" i="32"/>
  <c r="H101" i="32"/>
  <c r="C102" i="32"/>
  <c r="H102" i="32"/>
  <c r="C103" i="32"/>
  <c r="H103" i="32"/>
  <c r="C104" i="32"/>
  <c r="H104" i="32"/>
  <c r="C105" i="32"/>
  <c r="H105" i="32"/>
  <c r="C106" i="32"/>
  <c r="H106" i="32"/>
  <c r="C107" i="32"/>
  <c r="H107" i="32"/>
  <c r="C48" i="32"/>
  <c r="H48" i="32"/>
  <c r="C49" i="32"/>
  <c r="H49" i="32"/>
  <c r="C50" i="32"/>
  <c r="H50" i="32"/>
  <c r="C51" i="32"/>
  <c r="H51" i="32"/>
  <c r="C52" i="32"/>
  <c r="H52" i="32"/>
  <c r="C53" i="32"/>
  <c r="H53" i="32"/>
  <c r="C54" i="32"/>
  <c r="H54" i="32"/>
  <c r="C55" i="32"/>
  <c r="H55" i="32"/>
  <c r="C56" i="32"/>
  <c r="H56" i="32"/>
  <c r="C57" i="32"/>
  <c r="H57" i="32"/>
  <c r="C58" i="32"/>
  <c r="H58" i="32"/>
  <c r="C59" i="32"/>
  <c r="H59" i="32"/>
  <c r="C60" i="32"/>
  <c r="H60" i="32"/>
  <c r="C61" i="32"/>
  <c r="H61" i="32"/>
  <c r="C62" i="32"/>
  <c r="H62" i="32"/>
  <c r="C63" i="32"/>
  <c r="H63" i="32"/>
  <c r="C64" i="32"/>
  <c r="H64" i="32"/>
  <c r="C65" i="32"/>
  <c r="H65" i="32"/>
  <c r="C66" i="32"/>
  <c r="H66" i="32"/>
  <c r="C67" i="32"/>
  <c r="H67" i="32"/>
  <c r="C68" i="32"/>
  <c r="H68" i="32"/>
  <c r="C69" i="32"/>
  <c r="H69" i="32"/>
  <c r="C70" i="32"/>
  <c r="H70" i="32"/>
  <c r="C71" i="32"/>
  <c r="H71" i="32"/>
  <c r="C72" i="32"/>
  <c r="H72" i="32"/>
  <c r="E11" i="3"/>
  <c r="AY11" i="3"/>
  <c r="AZ11" i="3"/>
  <c r="BB11" i="3"/>
  <c r="AY12" i="3"/>
  <c r="AZ12" i="3"/>
  <c r="BB12" i="3"/>
  <c r="AL11" i="3"/>
  <c r="L12" i="5" s="1"/>
  <c r="J12" i="5" s="1"/>
  <c r="AL12" i="3"/>
  <c r="L13" i="5" s="1"/>
  <c r="J13" i="5" s="1"/>
  <c r="AK11" i="3"/>
  <c r="AK12" i="3"/>
  <c r="W11" i="3"/>
  <c r="W12" i="3"/>
  <c r="O11" i="3"/>
  <c r="P11" i="3"/>
  <c r="Q11" i="3"/>
  <c r="R11" i="3"/>
  <c r="O12" i="3"/>
  <c r="P12" i="3"/>
  <c r="Q12" i="3"/>
  <c r="R12" i="3"/>
  <c r="N11" i="3"/>
  <c r="N12" i="3"/>
  <c r="L11" i="3"/>
  <c r="K12" i="5" s="1"/>
  <c r="L12" i="3"/>
  <c r="K13" i="5" s="1"/>
  <c r="F11" i="3"/>
  <c r="E12" i="3"/>
  <c r="F12" i="3"/>
  <c r="D17" i="22"/>
  <c r="D19" i="12"/>
  <c r="AY229" i="3"/>
  <c r="AZ229" i="3"/>
  <c r="BB229" i="3"/>
  <c r="AL229" i="3"/>
  <c r="L232" i="5" s="1"/>
  <c r="J232" i="5" s="1"/>
  <c r="AK229" i="3"/>
  <c r="W229" i="3"/>
  <c r="O229" i="3"/>
  <c r="P229" i="3"/>
  <c r="Q229" i="3"/>
  <c r="R229" i="3"/>
  <c r="N229" i="3"/>
  <c r="L229" i="3"/>
  <c r="K232" i="5" s="1"/>
  <c r="F229" i="3"/>
  <c r="E229" i="3"/>
  <c r="D26" i="25"/>
  <c r="D34" i="18"/>
  <c r="D68" i="34" s="1"/>
  <c r="D35" i="18"/>
  <c r="D69" i="34" s="1"/>
  <c r="D35" i="13"/>
  <c r="D75" i="33" s="1"/>
  <c r="G35" i="7"/>
  <c r="G71" i="32" s="1"/>
  <c r="D35" i="7"/>
  <c r="D71" i="32" s="1"/>
  <c r="D36" i="7"/>
  <c r="G36" i="7" s="1"/>
  <c r="G72" i="32" s="1"/>
  <c r="AY266" i="3"/>
  <c r="AZ266" i="3"/>
  <c r="BB266" i="3"/>
  <c r="AY267" i="3"/>
  <c r="AZ267" i="3"/>
  <c r="BB267" i="3"/>
  <c r="AL266" i="3"/>
  <c r="L269" i="5" s="1"/>
  <c r="J269" i="5" s="1"/>
  <c r="AL267" i="3"/>
  <c r="L270" i="5" s="1"/>
  <c r="J270" i="5" s="1"/>
  <c r="AK266" i="3"/>
  <c r="J35" i="7" s="1"/>
  <c r="AK267" i="3"/>
  <c r="W266" i="3"/>
  <c r="W267" i="3"/>
  <c r="O266" i="3"/>
  <c r="P266" i="3"/>
  <c r="Q266" i="3"/>
  <c r="R266" i="3"/>
  <c r="O267" i="3"/>
  <c r="P267" i="3"/>
  <c r="Q267" i="3"/>
  <c r="R267" i="3"/>
  <c r="N266" i="3"/>
  <c r="N267" i="3"/>
  <c r="L266" i="3"/>
  <c r="K269" i="5" s="1"/>
  <c r="L267" i="3"/>
  <c r="K270" i="5" s="1"/>
  <c r="F266" i="3"/>
  <c r="F267" i="3"/>
  <c r="E266" i="3"/>
  <c r="E267" i="3"/>
  <c r="J38" i="18"/>
  <c r="A38" i="18"/>
  <c r="A72" i="34" s="1"/>
  <c r="J40" i="7"/>
  <c r="J41" i="7"/>
  <c r="A40" i="7"/>
  <c r="A76" i="32" s="1"/>
  <c r="A41" i="7"/>
  <c r="D34" i="23"/>
  <c r="D70" i="35" s="1"/>
  <c r="D33" i="13"/>
  <c r="D73" i="33" s="1"/>
  <c r="AY198" i="3"/>
  <c r="AZ198" i="3"/>
  <c r="BB198" i="3"/>
  <c r="AL198" i="3"/>
  <c r="L201" i="5" s="1"/>
  <c r="J201" i="5" s="1"/>
  <c r="AK198" i="3"/>
  <c r="W198" i="3"/>
  <c r="O198" i="3"/>
  <c r="P198" i="3"/>
  <c r="Q198" i="3"/>
  <c r="R198" i="3"/>
  <c r="N198" i="3"/>
  <c r="L198" i="3"/>
  <c r="K201" i="5" s="1"/>
  <c r="E198" i="3"/>
  <c r="F198" i="3"/>
  <c r="D15" i="27"/>
  <c r="AY249" i="3"/>
  <c r="AZ249" i="3"/>
  <c r="BB249" i="3"/>
  <c r="AK249" i="3"/>
  <c r="AL249" i="3"/>
  <c r="L252" i="5" s="1"/>
  <c r="J252" i="5" s="1"/>
  <c r="W249" i="3"/>
  <c r="O249" i="3"/>
  <c r="P249" i="3"/>
  <c r="Q249" i="3"/>
  <c r="R249" i="3"/>
  <c r="N249" i="3"/>
  <c r="L249" i="3"/>
  <c r="K252" i="5" s="1"/>
  <c r="E249" i="3"/>
  <c r="F249" i="3"/>
  <c r="J37" i="27"/>
  <c r="A37" i="27"/>
  <c r="D17" i="25"/>
  <c r="D18" i="15"/>
  <c r="AY367" i="3"/>
  <c r="AZ367" i="3"/>
  <c r="BB367" i="3"/>
  <c r="AK367" i="3"/>
  <c r="AL367" i="3"/>
  <c r="L371" i="5" s="1"/>
  <c r="J371" i="5" s="1"/>
  <c r="W367" i="3"/>
  <c r="O367" i="3"/>
  <c r="P367" i="3"/>
  <c r="Q367" i="3"/>
  <c r="R367" i="3"/>
  <c r="N367" i="3"/>
  <c r="L367" i="3"/>
  <c r="K371" i="5" s="1"/>
  <c r="E367" i="3"/>
  <c r="F367" i="3"/>
  <c r="O441" i="3"/>
  <c r="L177" i="3"/>
  <c r="K180" i="5" s="1"/>
  <c r="BB177" i="3"/>
  <c r="AY177" i="3"/>
  <c r="AZ177" i="3"/>
  <c r="AL177" i="3"/>
  <c r="L180" i="5" s="1"/>
  <c r="J180" i="5" s="1"/>
  <c r="AK177" i="3"/>
  <c r="W177" i="3"/>
  <c r="N177" i="3"/>
  <c r="O177" i="3"/>
  <c r="P177" i="3"/>
  <c r="Q177" i="3"/>
  <c r="R177" i="3"/>
  <c r="E177" i="3"/>
  <c r="F177" i="3"/>
  <c r="H10" i="4"/>
  <c r="G10" i="4"/>
  <c r="D10" i="4"/>
  <c r="F10" i="4"/>
  <c r="C10" i="4"/>
  <c r="B138" i="35"/>
  <c r="C138" i="35"/>
  <c r="H138" i="35"/>
  <c r="B114" i="35"/>
  <c r="C114" i="35"/>
  <c r="H114" i="35"/>
  <c r="B79" i="35"/>
  <c r="C79" i="35"/>
  <c r="H79" i="35"/>
  <c r="B46" i="35"/>
  <c r="C46" i="35"/>
  <c r="H46" i="35"/>
  <c r="B8" i="35"/>
  <c r="C8" i="35"/>
  <c r="H8" i="35"/>
  <c r="B135" i="34"/>
  <c r="C135" i="34"/>
  <c r="H135" i="34"/>
  <c r="B104" i="34"/>
  <c r="C104" i="34"/>
  <c r="H104" i="34"/>
  <c r="B75" i="34"/>
  <c r="C75" i="34"/>
  <c r="H75" i="34"/>
  <c r="B44" i="34"/>
  <c r="C44" i="34"/>
  <c r="H44" i="34"/>
  <c r="B8" i="34"/>
  <c r="C8" i="34"/>
  <c r="H8" i="34"/>
  <c r="B149" i="33"/>
  <c r="C149" i="33"/>
  <c r="H149" i="33"/>
  <c r="B121" i="33"/>
  <c r="C121" i="33"/>
  <c r="H121" i="33"/>
  <c r="B83" i="33"/>
  <c r="C83" i="33"/>
  <c r="H83" i="33"/>
  <c r="B50" i="33"/>
  <c r="C50" i="33"/>
  <c r="H50" i="33"/>
  <c r="B8" i="33"/>
  <c r="C8" i="33"/>
  <c r="H8" i="33"/>
  <c r="C151" i="32"/>
  <c r="H151" i="32"/>
  <c r="B151" i="32"/>
  <c r="H80" i="32"/>
  <c r="H47" i="32"/>
  <c r="H8" i="32"/>
  <c r="D14" i="1"/>
  <c r="D35" i="23"/>
  <c r="D71" i="35" s="1"/>
  <c r="D34" i="13"/>
  <c r="D74" i="33" s="1"/>
  <c r="M4" i="1"/>
  <c r="L4" i="1"/>
  <c r="BB19" i="3"/>
  <c r="BA19" i="3"/>
  <c r="AZ19" i="3"/>
  <c r="AY19" i="3"/>
  <c r="AL19" i="3"/>
  <c r="L20" i="5" s="1"/>
  <c r="J20" i="5" s="1"/>
  <c r="AK18" i="3"/>
  <c r="AK19" i="3"/>
  <c r="W19" i="3"/>
  <c r="O19" i="3"/>
  <c r="P19" i="3"/>
  <c r="Q19" i="3"/>
  <c r="R19" i="3"/>
  <c r="N19" i="3"/>
  <c r="L19" i="3"/>
  <c r="K20" i="5" s="1"/>
  <c r="F19" i="3"/>
  <c r="E20" i="3"/>
  <c r="F20" i="3"/>
  <c r="L20" i="3"/>
  <c r="K21" i="5" s="1"/>
  <c r="N20" i="3"/>
  <c r="O20" i="3"/>
  <c r="P20" i="3"/>
  <c r="Q20" i="3"/>
  <c r="R20" i="3"/>
  <c r="W20" i="3"/>
  <c r="AK20" i="3"/>
  <c r="AL20" i="3"/>
  <c r="L21" i="5" s="1"/>
  <c r="J21" i="5" s="1"/>
  <c r="AY20" i="3"/>
  <c r="AZ20" i="3"/>
  <c r="BB20" i="3"/>
  <c r="L10" i="1"/>
  <c r="G10" i="1"/>
  <c r="F10" i="1"/>
  <c r="M407" i="1"/>
  <c r="M408" i="1"/>
  <c r="A14" i="1"/>
  <c r="A15" i="1"/>
  <c r="J15" i="1" s="1"/>
  <c r="A16" i="1"/>
  <c r="J16" i="1" s="1"/>
  <c r="A17" i="1"/>
  <c r="J17" i="1" s="1"/>
  <c r="A18" i="1"/>
  <c r="A19" i="1"/>
  <c r="A20" i="1"/>
  <c r="J20" i="1" s="1"/>
  <c r="A21" i="1"/>
  <c r="J21" i="1" s="1"/>
  <c r="A22" i="1"/>
  <c r="A23" i="1"/>
  <c r="J23" i="1" s="1"/>
  <c r="A24" i="1"/>
  <c r="J24" i="1" s="1"/>
  <c r="A25" i="1"/>
  <c r="J25" i="1" s="1"/>
  <c r="A26" i="1"/>
  <c r="A27" i="1"/>
  <c r="A28" i="1"/>
  <c r="A29" i="1"/>
  <c r="J29" i="1" s="1"/>
  <c r="A30" i="1"/>
  <c r="A31" i="1"/>
  <c r="J31" i="1" s="1"/>
  <c r="A32" i="1"/>
  <c r="J32" i="1" s="1"/>
  <c r="A33" i="1"/>
  <c r="J33" i="1" s="1"/>
  <c r="A34" i="1"/>
  <c r="J34" i="1" s="1"/>
  <c r="A35" i="1"/>
  <c r="A36" i="1"/>
  <c r="A37" i="1"/>
  <c r="J37" i="1" s="1"/>
  <c r="A38" i="1"/>
  <c r="A39" i="1"/>
  <c r="J39" i="1" s="1"/>
  <c r="A40" i="1"/>
  <c r="J40" i="1" s="1"/>
  <c r="A41" i="1"/>
  <c r="A42" i="1"/>
  <c r="A43" i="1"/>
  <c r="A44" i="1"/>
  <c r="A45" i="1"/>
  <c r="J45" i="1" s="1"/>
  <c r="A46" i="1"/>
  <c r="A47" i="1"/>
  <c r="J47" i="1" s="1"/>
  <c r="A48" i="1"/>
  <c r="J48" i="1" s="1"/>
  <c r="A49" i="1"/>
  <c r="J49" i="1" s="1"/>
  <c r="A50" i="1"/>
  <c r="J50" i="1" s="1"/>
  <c r="A51" i="1"/>
  <c r="A52" i="1"/>
  <c r="A53" i="1"/>
  <c r="J53" i="1" s="1"/>
  <c r="A54" i="1"/>
  <c r="A55" i="1"/>
  <c r="J55" i="1" s="1"/>
  <c r="A56" i="1"/>
  <c r="J56" i="1" s="1"/>
  <c r="A57" i="1"/>
  <c r="J57" i="1" s="1"/>
  <c r="A58" i="1"/>
  <c r="J58" i="1" s="1"/>
  <c r="A59" i="1"/>
  <c r="A60" i="1"/>
  <c r="A61" i="1"/>
  <c r="J61" i="1" s="1"/>
  <c r="A62" i="1"/>
  <c r="A63" i="1"/>
  <c r="J63" i="1" s="1"/>
  <c r="A64" i="1"/>
  <c r="J64" i="1" s="1"/>
  <c r="A65" i="1"/>
  <c r="J65" i="1" s="1"/>
  <c r="A66" i="1"/>
  <c r="J66" i="1" s="1"/>
  <c r="A67" i="1"/>
  <c r="J67" i="1" s="1"/>
  <c r="A68" i="1"/>
  <c r="A69" i="1"/>
  <c r="J69" i="1" s="1"/>
  <c r="A70" i="1"/>
  <c r="A71" i="1"/>
  <c r="J71" i="1" s="1"/>
  <c r="A72" i="1"/>
  <c r="J72" i="1" s="1"/>
  <c r="A73" i="1"/>
  <c r="J73" i="1" s="1"/>
  <c r="A74" i="1"/>
  <c r="J74" i="1" s="1"/>
  <c r="A75" i="1"/>
  <c r="A76" i="1"/>
  <c r="J76" i="1" s="1"/>
  <c r="A77" i="1"/>
  <c r="J77" i="1" s="1"/>
  <c r="A78" i="1"/>
  <c r="A79" i="1"/>
  <c r="J79" i="1" s="1"/>
  <c r="A80" i="1"/>
  <c r="J80" i="1" s="1"/>
  <c r="A81" i="1"/>
  <c r="J81" i="1" s="1"/>
  <c r="A82" i="1"/>
  <c r="J82" i="1" s="1"/>
  <c r="A83" i="1"/>
  <c r="A84" i="1"/>
  <c r="A85" i="1"/>
  <c r="J85" i="1" s="1"/>
  <c r="A86" i="1"/>
  <c r="A87" i="1"/>
  <c r="J87" i="1" s="1"/>
  <c r="A88" i="1"/>
  <c r="J88" i="1" s="1"/>
  <c r="A89" i="1"/>
  <c r="J89" i="1" s="1"/>
  <c r="A90" i="1"/>
  <c r="A91" i="1"/>
  <c r="A92" i="1"/>
  <c r="A93" i="1"/>
  <c r="J93" i="1" s="1"/>
  <c r="A94" i="1"/>
  <c r="J94" i="1" s="1"/>
  <c r="A95" i="1"/>
  <c r="J95" i="1" s="1"/>
  <c r="A96" i="1"/>
  <c r="J96" i="1" s="1"/>
  <c r="A97" i="1"/>
  <c r="J97" i="1" s="1"/>
  <c r="A98" i="1"/>
  <c r="J98" i="1" s="1"/>
  <c r="A99" i="1"/>
  <c r="A100" i="1"/>
  <c r="A101" i="1"/>
  <c r="J101" i="1" s="1"/>
  <c r="A102" i="1"/>
  <c r="A103" i="1"/>
  <c r="J103" i="1" s="1"/>
  <c r="A104" i="1"/>
  <c r="J104" i="1" s="1"/>
  <c r="A105" i="1"/>
  <c r="J105" i="1" s="1"/>
  <c r="A106" i="1"/>
  <c r="J106" i="1" s="1"/>
  <c r="A107" i="1"/>
  <c r="J107" i="1" s="1"/>
  <c r="A108" i="1"/>
  <c r="A109" i="1"/>
  <c r="J109" i="1" s="1"/>
  <c r="A110" i="1"/>
  <c r="A111" i="1"/>
  <c r="J111" i="1" s="1"/>
  <c r="A112" i="1"/>
  <c r="J112" i="1" s="1"/>
  <c r="A113" i="1"/>
  <c r="J113" i="1" s="1"/>
  <c r="A114" i="1"/>
  <c r="A115" i="1"/>
  <c r="A116" i="1"/>
  <c r="A117" i="1"/>
  <c r="J117" i="1" s="1"/>
  <c r="A118" i="1"/>
  <c r="A119" i="1"/>
  <c r="J119" i="1" s="1"/>
  <c r="A120" i="1"/>
  <c r="J120" i="1" s="1"/>
  <c r="A121" i="1"/>
  <c r="J121" i="1" s="1"/>
  <c r="A122" i="1"/>
  <c r="J122" i="1" s="1"/>
  <c r="A123" i="1"/>
  <c r="A124" i="1"/>
  <c r="J124" i="1" s="1"/>
  <c r="A125" i="1"/>
  <c r="J125" i="1" s="1"/>
  <c r="A126" i="1"/>
  <c r="A127" i="1"/>
  <c r="J127" i="1" s="1"/>
  <c r="A128" i="1"/>
  <c r="J128" i="1" s="1"/>
  <c r="A129" i="1"/>
  <c r="J129" i="1" s="1"/>
  <c r="A130" i="1"/>
  <c r="J130" i="1" s="1"/>
  <c r="A131" i="1"/>
  <c r="J131" i="1" s="1"/>
  <c r="A132" i="1"/>
  <c r="J132" i="1" s="1"/>
  <c r="A133" i="1"/>
  <c r="J133" i="1" s="1"/>
  <c r="A134" i="1"/>
  <c r="A135" i="1"/>
  <c r="J135" i="1" s="1"/>
  <c r="A136" i="1"/>
  <c r="J136" i="1" s="1"/>
  <c r="A137" i="1"/>
  <c r="J137" i="1" s="1"/>
  <c r="A138" i="1"/>
  <c r="A139" i="1"/>
  <c r="A140" i="1"/>
  <c r="J140" i="1" s="1"/>
  <c r="A141" i="1"/>
  <c r="J141" i="1" s="1"/>
  <c r="A142" i="1"/>
  <c r="A143" i="1"/>
  <c r="J143" i="1" s="1"/>
  <c r="A144" i="1"/>
  <c r="J144" i="1" s="1"/>
  <c r="A145" i="1"/>
  <c r="J145" i="1" s="1"/>
  <c r="A146" i="1"/>
  <c r="J146" i="1" s="1"/>
  <c r="A147" i="1"/>
  <c r="A148" i="1"/>
  <c r="J148" i="1" s="1"/>
  <c r="A149" i="1"/>
  <c r="J149" i="1" s="1"/>
  <c r="A150" i="1"/>
  <c r="A151" i="1"/>
  <c r="J151" i="1" s="1"/>
  <c r="A152" i="1"/>
  <c r="J152" i="1" s="1"/>
  <c r="A153" i="1"/>
  <c r="J153" i="1" s="1"/>
  <c r="A154" i="1"/>
  <c r="A155" i="1"/>
  <c r="J155" i="1" s="1"/>
  <c r="A156" i="1"/>
  <c r="J156" i="1" s="1"/>
  <c r="A157" i="1"/>
  <c r="J157" i="1" s="1"/>
  <c r="A158" i="1"/>
  <c r="A159" i="1"/>
  <c r="J159" i="1" s="1"/>
  <c r="A160" i="1"/>
  <c r="J160" i="1" s="1"/>
  <c r="A161" i="1"/>
  <c r="J161" i="1" s="1"/>
  <c r="A162" i="1"/>
  <c r="J162" i="1" s="1"/>
  <c r="A163" i="1"/>
  <c r="A164" i="1"/>
  <c r="J164" i="1" s="1"/>
  <c r="A165" i="1"/>
  <c r="J165" i="1" s="1"/>
  <c r="A166" i="1"/>
  <c r="J166" i="1" s="1"/>
  <c r="A167" i="1"/>
  <c r="J167" i="1" s="1"/>
  <c r="A168" i="1"/>
  <c r="J168" i="1" s="1"/>
  <c r="A169" i="1"/>
  <c r="J169" i="1" s="1"/>
  <c r="A170" i="1"/>
  <c r="J170" i="1" s="1"/>
  <c r="A171" i="1"/>
  <c r="J171" i="1" s="1"/>
  <c r="A172" i="1"/>
  <c r="J172" i="1" s="1"/>
  <c r="A173" i="1"/>
  <c r="J173" i="1" s="1"/>
  <c r="A174" i="1"/>
  <c r="A175" i="1"/>
  <c r="J175" i="1" s="1"/>
  <c r="A176" i="1"/>
  <c r="J176" i="1" s="1"/>
  <c r="A177" i="1"/>
  <c r="J177" i="1" s="1"/>
  <c r="A178" i="1"/>
  <c r="J178" i="1" s="1"/>
  <c r="A179" i="1"/>
  <c r="J179" i="1" s="1"/>
  <c r="A180" i="1"/>
  <c r="J180" i="1" s="1"/>
  <c r="A181" i="1"/>
  <c r="J181" i="1" s="1"/>
  <c r="A182" i="1"/>
  <c r="A183" i="1"/>
  <c r="J183" i="1" s="1"/>
  <c r="A184" i="1"/>
  <c r="J184" i="1" s="1"/>
  <c r="A185" i="1"/>
  <c r="J185" i="1" s="1"/>
  <c r="A186" i="1"/>
  <c r="J186" i="1" s="1"/>
  <c r="A187" i="1"/>
  <c r="J187" i="1" s="1"/>
  <c r="A188" i="1"/>
  <c r="A189" i="1"/>
  <c r="J189" i="1" s="1"/>
  <c r="A190" i="1"/>
  <c r="A191" i="1"/>
  <c r="J191" i="1" s="1"/>
  <c r="A192" i="1"/>
  <c r="J192" i="1" s="1"/>
  <c r="A193" i="1"/>
  <c r="J193" i="1" s="1"/>
  <c r="A194" i="1"/>
  <c r="J194" i="1" s="1"/>
  <c r="A195" i="1"/>
  <c r="J195" i="1" s="1"/>
  <c r="A196" i="1"/>
  <c r="A197" i="1"/>
  <c r="J197" i="1" s="1"/>
  <c r="A198" i="1"/>
  <c r="A199" i="1"/>
  <c r="J199" i="1" s="1"/>
  <c r="A200" i="1"/>
  <c r="J200" i="1" s="1"/>
  <c r="A201" i="1"/>
  <c r="J201" i="1" s="1"/>
  <c r="A202" i="1"/>
  <c r="J202" i="1" s="1"/>
  <c r="A203" i="1"/>
  <c r="J203" i="1" s="1"/>
  <c r="A204" i="1"/>
  <c r="A205" i="1"/>
  <c r="J205" i="1" s="1"/>
  <c r="A206" i="1"/>
  <c r="A207" i="1"/>
  <c r="J207" i="1" s="1"/>
  <c r="A208" i="1"/>
  <c r="J208" i="1" s="1"/>
  <c r="A209" i="1"/>
  <c r="J209" i="1" s="1"/>
  <c r="A210" i="1"/>
  <c r="J210" i="1" s="1"/>
  <c r="A211" i="1"/>
  <c r="J211" i="1" s="1"/>
  <c r="A212" i="1"/>
  <c r="J212" i="1" s="1"/>
  <c r="A213" i="1"/>
  <c r="J213" i="1" s="1"/>
  <c r="A214" i="1"/>
  <c r="A215" i="1"/>
  <c r="J215" i="1" s="1"/>
  <c r="A216" i="1"/>
  <c r="J216" i="1" s="1"/>
  <c r="A217" i="1"/>
  <c r="J217" i="1" s="1"/>
  <c r="A218" i="1"/>
  <c r="J218" i="1" s="1"/>
  <c r="A219" i="1"/>
  <c r="J219" i="1" s="1"/>
  <c r="A220" i="1"/>
  <c r="A221" i="1"/>
  <c r="J221" i="1" s="1"/>
  <c r="A222" i="1"/>
  <c r="A223" i="1"/>
  <c r="A224" i="1"/>
  <c r="J224" i="1" s="1"/>
  <c r="A225" i="1"/>
  <c r="J225" i="1" s="1"/>
  <c r="A226" i="1"/>
  <c r="A227" i="1"/>
  <c r="J227" i="1" s="1"/>
  <c r="A228" i="1"/>
  <c r="A229" i="1"/>
  <c r="J229" i="1" s="1"/>
  <c r="A230" i="1"/>
  <c r="J230" i="1" s="1"/>
  <c r="A231" i="1"/>
  <c r="J231" i="1" s="1"/>
  <c r="A232" i="1"/>
  <c r="J232" i="1" s="1"/>
  <c r="A233" i="1"/>
  <c r="J233" i="1" s="1"/>
  <c r="A234" i="1"/>
  <c r="J234" i="1" s="1"/>
  <c r="A235" i="1"/>
  <c r="A236" i="1"/>
  <c r="A237" i="1"/>
  <c r="J237" i="1" s="1"/>
  <c r="A238" i="1"/>
  <c r="J238" i="1" s="1"/>
  <c r="A239" i="1"/>
  <c r="J239" i="1" s="1"/>
  <c r="A240" i="1"/>
  <c r="J240" i="1" s="1"/>
  <c r="A241" i="1"/>
  <c r="J241" i="1" s="1"/>
  <c r="A242" i="1"/>
  <c r="J242" i="1" s="1"/>
  <c r="A243" i="1"/>
  <c r="A244" i="1"/>
  <c r="A245" i="1"/>
  <c r="J245" i="1" s="1"/>
  <c r="A246" i="1"/>
  <c r="J246" i="1" s="1"/>
  <c r="A247" i="1"/>
  <c r="A248" i="1"/>
  <c r="J248" i="1" s="1"/>
  <c r="A249" i="1"/>
  <c r="J249" i="1" s="1"/>
  <c r="A250" i="1"/>
  <c r="J250" i="1" s="1"/>
  <c r="A251" i="1"/>
  <c r="A252" i="1"/>
  <c r="A253" i="1"/>
  <c r="J253" i="1" s="1"/>
  <c r="A254" i="1"/>
  <c r="A255" i="1"/>
  <c r="J255" i="1" s="1"/>
  <c r="A256" i="1"/>
  <c r="J256" i="1" s="1"/>
  <c r="A257" i="1"/>
  <c r="J257" i="1" s="1"/>
  <c r="A258" i="1"/>
  <c r="J258" i="1" s="1"/>
  <c r="A259" i="1"/>
  <c r="J259" i="1" s="1"/>
  <c r="A260" i="1"/>
  <c r="A261" i="1"/>
  <c r="J261" i="1" s="1"/>
  <c r="A262" i="1"/>
  <c r="A263" i="1"/>
  <c r="J263" i="1" s="1"/>
  <c r="A264" i="1"/>
  <c r="J264" i="1" s="1"/>
  <c r="A265" i="1"/>
  <c r="J265" i="1" s="1"/>
  <c r="A266" i="1"/>
  <c r="J266" i="1" s="1"/>
  <c r="A267" i="1"/>
  <c r="A268" i="1"/>
  <c r="A269" i="1"/>
  <c r="J269" i="1" s="1"/>
  <c r="A270" i="1"/>
  <c r="A271" i="1"/>
  <c r="J271" i="1" s="1"/>
  <c r="A272" i="1"/>
  <c r="J272" i="1" s="1"/>
  <c r="A273" i="1"/>
  <c r="J273" i="1" s="1"/>
  <c r="A274" i="1"/>
  <c r="J274" i="1" s="1"/>
  <c r="A275" i="1"/>
  <c r="A276" i="1"/>
  <c r="A277" i="1"/>
  <c r="J277" i="1" s="1"/>
  <c r="A278" i="1"/>
  <c r="A279" i="1"/>
  <c r="J279" i="1" s="1"/>
  <c r="A280" i="1"/>
  <c r="J280" i="1" s="1"/>
  <c r="A281" i="1"/>
  <c r="J281" i="1" s="1"/>
  <c r="A282" i="1"/>
  <c r="J282" i="1" s="1"/>
  <c r="A283" i="1"/>
  <c r="A284" i="1"/>
  <c r="A285" i="1"/>
  <c r="J285" i="1" s="1"/>
  <c r="A286" i="1"/>
  <c r="A287" i="1"/>
  <c r="J287" i="1" s="1"/>
  <c r="A288" i="1"/>
  <c r="J288" i="1" s="1"/>
  <c r="A289" i="1"/>
  <c r="J289" i="1" s="1"/>
  <c r="A290" i="1"/>
  <c r="J290" i="1" s="1"/>
  <c r="A291" i="1"/>
  <c r="J291" i="1" s="1"/>
  <c r="A292" i="1"/>
  <c r="A293" i="1"/>
  <c r="J293" i="1" s="1"/>
  <c r="A294" i="1"/>
  <c r="A295" i="1"/>
  <c r="J295" i="1" s="1"/>
  <c r="A296" i="1"/>
  <c r="J296" i="1" s="1"/>
  <c r="A297" i="1"/>
  <c r="J297" i="1" s="1"/>
  <c r="A298" i="1"/>
  <c r="J298" i="1" s="1"/>
  <c r="A299" i="1"/>
  <c r="A300" i="1"/>
  <c r="A301" i="1"/>
  <c r="A302" i="1"/>
  <c r="A303" i="1"/>
  <c r="J303" i="1" s="1"/>
  <c r="A304" i="1"/>
  <c r="J304" i="1" s="1"/>
  <c r="A305" i="1"/>
  <c r="J305" i="1" s="1"/>
  <c r="A306" i="1"/>
  <c r="J306" i="1" s="1"/>
  <c r="A307" i="1"/>
  <c r="J307" i="1" s="1"/>
  <c r="A308" i="1"/>
  <c r="A309" i="1"/>
  <c r="J309" i="1" s="1"/>
  <c r="A310" i="1"/>
  <c r="A311" i="1"/>
  <c r="J311" i="1" s="1"/>
  <c r="A312" i="1"/>
  <c r="J312" i="1" s="1"/>
  <c r="A313" i="1"/>
  <c r="J313" i="1" s="1"/>
  <c r="A314" i="1"/>
  <c r="J314" i="1" s="1"/>
  <c r="A315" i="1"/>
  <c r="A316" i="1"/>
  <c r="A317" i="1"/>
  <c r="J317" i="1" s="1"/>
  <c r="A318" i="1"/>
  <c r="A319" i="1"/>
  <c r="J319" i="1" s="1"/>
  <c r="A320" i="1"/>
  <c r="J320" i="1" s="1"/>
  <c r="A321" i="1"/>
  <c r="J321" i="1" s="1"/>
  <c r="A322" i="1"/>
  <c r="J322" i="1" s="1"/>
  <c r="A323" i="1"/>
  <c r="J323" i="1" s="1"/>
  <c r="A324" i="1"/>
  <c r="A325" i="1"/>
  <c r="J325" i="1" s="1"/>
  <c r="A326" i="1"/>
  <c r="A327" i="1"/>
  <c r="J327" i="1" s="1"/>
  <c r="A328" i="1"/>
  <c r="J328" i="1" s="1"/>
  <c r="A329" i="1"/>
  <c r="J329" i="1" s="1"/>
  <c r="A330" i="1"/>
  <c r="J330" i="1" s="1"/>
  <c r="A331" i="1"/>
  <c r="A332" i="1"/>
  <c r="A333" i="1"/>
  <c r="J333" i="1" s="1"/>
  <c r="A334" i="1"/>
  <c r="J334" i="1" s="1"/>
  <c r="A335" i="1"/>
  <c r="J335" i="1" s="1"/>
  <c r="A336" i="1"/>
  <c r="J336" i="1" s="1"/>
  <c r="A337" i="1"/>
  <c r="J337" i="1" s="1"/>
  <c r="A338" i="1"/>
  <c r="J338" i="1" s="1"/>
  <c r="A339" i="1"/>
  <c r="A340" i="1"/>
  <c r="A341" i="1"/>
  <c r="J341" i="1" s="1"/>
  <c r="A342" i="1"/>
  <c r="A343" i="1"/>
  <c r="J343" i="1" s="1"/>
  <c r="A344" i="1"/>
  <c r="J344" i="1" s="1"/>
  <c r="A345" i="1"/>
  <c r="J345" i="1" s="1"/>
  <c r="A346" i="1"/>
  <c r="J346" i="1" s="1"/>
  <c r="A347" i="1"/>
  <c r="J347" i="1" s="1"/>
  <c r="A348" i="1"/>
  <c r="A349" i="1"/>
  <c r="J349" i="1" s="1"/>
  <c r="A350" i="1"/>
  <c r="A351" i="1"/>
  <c r="J351" i="1" s="1"/>
  <c r="A352" i="1"/>
  <c r="J352" i="1" s="1"/>
  <c r="A353" i="1"/>
  <c r="J353" i="1" s="1"/>
  <c r="A354" i="1"/>
  <c r="J354" i="1" s="1"/>
  <c r="A355" i="1"/>
  <c r="J355" i="1" s="1"/>
  <c r="A356" i="1"/>
  <c r="A357" i="1"/>
  <c r="J357" i="1" s="1"/>
  <c r="A358" i="1"/>
  <c r="A359" i="1"/>
  <c r="J359" i="1" s="1"/>
  <c r="A360" i="1"/>
  <c r="J360" i="1" s="1"/>
  <c r="A361" i="1"/>
  <c r="J361" i="1" s="1"/>
  <c r="A362" i="1"/>
  <c r="J362" i="1" s="1"/>
  <c r="A363" i="1"/>
  <c r="J363" i="1" s="1"/>
  <c r="A364" i="1"/>
  <c r="A365" i="1"/>
  <c r="J365" i="1" s="1"/>
  <c r="A366" i="1"/>
  <c r="A367" i="1"/>
  <c r="J367" i="1" s="1"/>
  <c r="A368" i="1"/>
  <c r="J368" i="1" s="1"/>
  <c r="A369" i="1"/>
  <c r="J369" i="1" s="1"/>
  <c r="A370" i="1"/>
  <c r="J370" i="1" s="1"/>
  <c r="A371" i="1"/>
  <c r="A372" i="1"/>
  <c r="A373" i="1"/>
  <c r="J373" i="1" s="1"/>
  <c r="A374" i="1"/>
  <c r="A375" i="1"/>
  <c r="J375" i="1" s="1"/>
  <c r="A376" i="1"/>
  <c r="J376" i="1" s="1"/>
  <c r="A377" i="1"/>
  <c r="J377" i="1" s="1"/>
  <c r="A378" i="1"/>
  <c r="J378" i="1" s="1"/>
  <c r="A379" i="1"/>
  <c r="A380" i="1"/>
  <c r="A381" i="1"/>
  <c r="J381" i="1" s="1"/>
  <c r="A382" i="1"/>
  <c r="J382" i="1" s="1"/>
  <c r="A383" i="1"/>
  <c r="J383" i="1" s="1"/>
  <c r="A384" i="1"/>
  <c r="J384" i="1" s="1"/>
  <c r="A385" i="1"/>
  <c r="J385" i="1" s="1"/>
  <c r="A386" i="1"/>
  <c r="J386" i="1" s="1"/>
  <c r="A387" i="1"/>
  <c r="A388" i="1"/>
  <c r="A389" i="1"/>
  <c r="J389" i="1" s="1"/>
  <c r="A390" i="1"/>
  <c r="A391" i="1"/>
  <c r="J391" i="1" s="1"/>
  <c r="A392" i="1"/>
  <c r="J392" i="1" s="1"/>
  <c r="A393" i="1"/>
  <c r="J393" i="1" s="1"/>
  <c r="A394" i="1"/>
  <c r="J394" i="1" s="1"/>
  <c r="A395" i="1"/>
  <c r="A396" i="1"/>
  <c r="A397" i="1"/>
  <c r="J397" i="1" s="1"/>
  <c r="A398" i="1"/>
  <c r="A399" i="1"/>
  <c r="J399" i="1" s="1"/>
  <c r="A400" i="1"/>
  <c r="J400" i="1" s="1"/>
  <c r="A401" i="1"/>
  <c r="J401" i="1" s="1"/>
  <c r="A402" i="1"/>
  <c r="A403" i="1"/>
  <c r="A404" i="1"/>
  <c r="A405" i="1"/>
  <c r="J405" i="1" s="1"/>
  <c r="A406" i="1"/>
  <c r="D36" i="8"/>
  <c r="D29" i="19"/>
  <c r="BB252" i="3"/>
  <c r="AY252" i="3"/>
  <c r="AK252" i="3"/>
  <c r="AL252" i="3"/>
  <c r="L255" i="5" s="1"/>
  <c r="J255" i="5" s="1"/>
  <c r="W252" i="3"/>
  <c r="O252" i="3"/>
  <c r="P252" i="3"/>
  <c r="Q252" i="3"/>
  <c r="R252" i="3"/>
  <c r="N252" i="3"/>
  <c r="L252" i="3"/>
  <c r="K255" i="5" s="1"/>
  <c r="F252" i="3"/>
  <c r="E252" i="3"/>
  <c r="AK142" i="3"/>
  <c r="AK153" i="3"/>
  <c r="J23" i="27" s="1"/>
  <c r="AK436" i="3"/>
  <c r="AK156" i="3"/>
  <c r="AK157" i="3"/>
  <c r="AK57" i="3"/>
  <c r="AK166" i="3"/>
  <c r="AK152" i="3"/>
  <c r="AK191" i="3"/>
  <c r="AK155" i="3"/>
  <c r="AK174" i="3"/>
  <c r="AK35" i="3"/>
  <c r="J26" i="27" s="1"/>
  <c r="AK245" i="3"/>
  <c r="J9" i="27" s="1"/>
  <c r="AK25" i="3"/>
  <c r="J10" i="27" s="1"/>
  <c r="AK31" i="3"/>
  <c r="J11" i="27" s="1"/>
  <c r="AK52" i="3"/>
  <c r="J12" i="27" s="1"/>
  <c r="AK55" i="3"/>
  <c r="J13" i="27" s="1"/>
  <c r="AK147" i="3"/>
  <c r="J17" i="27" s="1"/>
  <c r="AK159" i="3"/>
  <c r="J21" i="27" s="1"/>
  <c r="AK170" i="3"/>
  <c r="AK291" i="3"/>
  <c r="AK295" i="3"/>
  <c r="AK173" i="3"/>
  <c r="AK387" i="3"/>
  <c r="AK265" i="3"/>
  <c r="AK277" i="3"/>
  <c r="AK79" i="3"/>
  <c r="J10" i="25" s="1"/>
  <c r="AK82" i="3"/>
  <c r="AK88" i="3"/>
  <c r="AK325" i="3"/>
  <c r="AK338" i="3"/>
  <c r="AK366" i="3"/>
  <c r="AK369" i="3"/>
  <c r="AK373" i="3"/>
  <c r="AK279" i="3"/>
  <c r="AK377" i="3"/>
  <c r="AK199" i="3"/>
  <c r="J23" i="25" s="1"/>
  <c r="AK330" i="3"/>
  <c r="AK333" i="3"/>
  <c r="AK349" i="3"/>
  <c r="AK360" i="3"/>
  <c r="AK390" i="3"/>
  <c r="AK391" i="3"/>
  <c r="AK118" i="3"/>
  <c r="AK397" i="3"/>
  <c r="AK398" i="3"/>
  <c r="AK400" i="3"/>
  <c r="AK403" i="3"/>
  <c r="AK404" i="3"/>
  <c r="AK406" i="3"/>
  <c r="AK410" i="3"/>
  <c r="AK411" i="3"/>
  <c r="AK125" i="3"/>
  <c r="AK419" i="3"/>
  <c r="AK420" i="3"/>
  <c r="AK429" i="3"/>
  <c r="AK431" i="3"/>
  <c r="AK422" i="3"/>
  <c r="AK413" i="3"/>
  <c r="AK113" i="3"/>
  <c r="AK261" i="3"/>
  <c r="AK319" i="3"/>
  <c r="AK72" i="3"/>
  <c r="AK73" i="3"/>
  <c r="AK311" i="3"/>
  <c r="AK342" i="3"/>
  <c r="AK372" i="3"/>
  <c r="AK115" i="3"/>
  <c r="AK208" i="3"/>
  <c r="AK212" i="3"/>
  <c r="AK240" i="3"/>
  <c r="AK5" i="3"/>
  <c r="AK209" i="3"/>
  <c r="J9" i="12" s="1"/>
  <c r="AK211" i="3"/>
  <c r="AK216" i="3"/>
  <c r="AK218" i="3"/>
  <c r="AK226" i="3"/>
  <c r="AK227" i="3"/>
  <c r="AK228" i="3"/>
  <c r="AK230" i="3"/>
  <c r="AK231" i="3"/>
  <c r="AK237" i="3"/>
  <c r="AK257" i="3"/>
  <c r="AK281" i="3"/>
  <c r="AK345" i="3"/>
  <c r="AK351" i="3"/>
  <c r="AK105" i="3"/>
  <c r="AK358" i="3"/>
  <c r="AK364" i="3"/>
  <c r="AK107" i="3"/>
  <c r="AK109" i="3"/>
  <c r="AK110" i="3"/>
  <c r="AK378" i="3"/>
  <c r="AK379" i="3"/>
  <c r="AK114" i="3"/>
  <c r="AK425" i="3"/>
  <c r="AK126" i="3"/>
  <c r="AK242" i="3"/>
  <c r="AK224" i="3"/>
  <c r="AK287" i="3"/>
  <c r="AK289" i="3"/>
  <c r="AK423" i="3"/>
  <c r="AK415" i="3"/>
  <c r="AK421" i="3"/>
  <c r="AK80" i="3"/>
  <c r="AK100" i="3"/>
  <c r="AK327" i="3"/>
  <c r="AK332" i="3"/>
  <c r="AK93" i="3"/>
  <c r="AK94" i="3"/>
  <c r="AK187" i="3"/>
  <c r="AK388" i="3"/>
  <c r="AK395" i="3"/>
  <c r="AK271" i="3"/>
  <c r="AK362" i="3"/>
  <c r="AK386" i="3"/>
  <c r="AK393" i="3"/>
  <c r="AK401" i="3"/>
  <c r="AK69" i="3"/>
  <c r="AK408" i="3"/>
  <c r="AK123" i="3"/>
  <c r="AK427" i="3"/>
  <c r="AK275" i="3"/>
  <c r="AK255" i="3"/>
  <c r="AK64" i="3"/>
  <c r="AK303" i="3"/>
  <c r="AK318" i="3"/>
  <c r="AK65" i="3"/>
  <c r="AK74" i="3"/>
  <c r="AK76" i="3"/>
  <c r="AK77" i="3"/>
  <c r="AK343" i="3"/>
  <c r="AK103" i="3"/>
  <c r="AK381" i="3"/>
  <c r="AK254" i="3"/>
  <c r="AK71" i="3"/>
  <c r="AK185" i="3"/>
  <c r="J34" i="7" s="1"/>
  <c r="AK217" i="3"/>
  <c r="AK253" i="3"/>
  <c r="AK63" i="3"/>
  <c r="AK273" i="3"/>
  <c r="AK283" i="3"/>
  <c r="AK344" i="3"/>
  <c r="AK347" i="3"/>
  <c r="AK102" i="3"/>
  <c r="AK222" i="3"/>
  <c r="AK213" i="3"/>
  <c r="AK297" i="3"/>
  <c r="J12" i="16" s="1"/>
  <c r="AK323" i="3"/>
  <c r="J14" i="15" s="1"/>
  <c r="AK95" i="3"/>
  <c r="J12" i="14" s="1"/>
  <c r="AK210" i="3"/>
  <c r="J10" i="12" s="1"/>
  <c r="AK215" i="3"/>
  <c r="J12" i="12" s="1"/>
  <c r="AK238" i="3"/>
  <c r="J22" i="12" s="1"/>
  <c r="AK239" i="3"/>
  <c r="J23" i="12" s="1"/>
  <c r="AK243" i="3"/>
  <c r="J24" i="12" s="1"/>
  <c r="AK244" i="3"/>
  <c r="J25" i="12" s="1"/>
  <c r="AK83" i="3"/>
  <c r="AK284" i="3"/>
  <c r="J10" i="10" s="1"/>
  <c r="AK293" i="3"/>
  <c r="AK300" i="3"/>
  <c r="J21" i="10" s="1"/>
  <c r="AK70" i="3"/>
  <c r="J10" i="8" s="1"/>
  <c r="AK85" i="3"/>
  <c r="J11" i="8" s="1"/>
  <c r="AK99" i="3"/>
  <c r="J12" i="8" s="1"/>
  <c r="AK385" i="3"/>
  <c r="AK124" i="3"/>
  <c r="J30" i="8" s="1"/>
  <c r="AK68" i="3"/>
  <c r="J17" i="7" s="1"/>
  <c r="AK317" i="3"/>
  <c r="J23" i="7" s="1"/>
  <c r="AK203" i="3"/>
  <c r="AK236" i="3"/>
  <c r="J16" i="6" s="1"/>
  <c r="AK66" i="3"/>
  <c r="J23" i="6" s="1"/>
  <c r="AK346" i="3"/>
  <c r="J30" i="6" s="1"/>
  <c r="AK92" i="3"/>
  <c r="J16" i="9" s="1"/>
  <c r="AK384" i="3"/>
  <c r="J20" i="9" s="1"/>
  <c r="Q3" i="3"/>
  <c r="P3" i="3"/>
  <c r="Q4" i="3"/>
  <c r="P4" i="3"/>
  <c r="Q5" i="3"/>
  <c r="P5" i="3"/>
  <c r="Q6" i="3"/>
  <c r="P6" i="3"/>
  <c r="Q7" i="3"/>
  <c r="P7" i="3"/>
  <c r="Q8" i="3"/>
  <c r="P8" i="3"/>
  <c r="Q13" i="3"/>
  <c r="P13" i="3"/>
  <c r="Q14" i="3"/>
  <c r="P14" i="3"/>
  <c r="Q17" i="3"/>
  <c r="P17" i="3"/>
  <c r="Q18" i="3"/>
  <c r="P18" i="3"/>
  <c r="Q21" i="3"/>
  <c r="P21" i="3"/>
  <c r="Q22" i="3"/>
  <c r="P22" i="3"/>
  <c r="Q23" i="3"/>
  <c r="P23" i="3"/>
  <c r="Q24" i="3"/>
  <c r="P24" i="3"/>
  <c r="Q25" i="3"/>
  <c r="P25" i="3"/>
  <c r="Q26" i="3"/>
  <c r="P26" i="3"/>
  <c r="Q27" i="3"/>
  <c r="P27" i="3"/>
  <c r="Q28" i="3"/>
  <c r="P28" i="3"/>
  <c r="Q29" i="3"/>
  <c r="P29" i="3"/>
  <c r="Q30" i="3"/>
  <c r="P30" i="3"/>
  <c r="Q31" i="3"/>
  <c r="P31" i="3"/>
  <c r="Q32" i="3"/>
  <c r="P32" i="3"/>
  <c r="Q33" i="3"/>
  <c r="P33" i="3"/>
  <c r="Q34" i="3"/>
  <c r="P34" i="3"/>
  <c r="Q35" i="3"/>
  <c r="P35" i="3"/>
  <c r="Q37" i="3"/>
  <c r="P37" i="3"/>
  <c r="Q38" i="3"/>
  <c r="P38" i="3"/>
  <c r="Q39" i="3"/>
  <c r="P39" i="3"/>
  <c r="Q40" i="3"/>
  <c r="P40" i="3"/>
  <c r="Q41" i="3"/>
  <c r="P41" i="3"/>
  <c r="Q44" i="3"/>
  <c r="P44" i="3"/>
  <c r="Q45" i="3"/>
  <c r="P45" i="3"/>
  <c r="Q46" i="3"/>
  <c r="P46" i="3"/>
  <c r="Q47" i="3"/>
  <c r="P47" i="3"/>
  <c r="Q48" i="3"/>
  <c r="P48" i="3"/>
  <c r="Q49" i="3"/>
  <c r="P49" i="3"/>
  <c r="Q50" i="3"/>
  <c r="P50" i="3"/>
  <c r="Q51" i="3"/>
  <c r="P51" i="3"/>
  <c r="Q52" i="3"/>
  <c r="P52" i="3"/>
  <c r="Q53" i="3"/>
  <c r="P53" i="3"/>
  <c r="Q54" i="3"/>
  <c r="P54" i="3"/>
  <c r="Q55" i="3"/>
  <c r="P55" i="3"/>
  <c r="Q56" i="3"/>
  <c r="P56" i="3"/>
  <c r="Q57" i="3"/>
  <c r="P57" i="3"/>
  <c r="Q58" i="3"/>
  <c r="P58" i="3"/>
  <c r="Q59" i="3"/>
  <c r="P59" i="3"/>
  <c r="Q60" i="3"/>
  <c r="P60" i="3"/>
  <c r="Q61" i="3"/>
  <c r="P61" i="3"/>
  <c r="Q62" i="3"/>
  <c r="P62" i="3"/>
  <c r="Q63" i="3"/>
  <c r="P63" i="3"/>
  <c r="Q64" i="3"/>
  <c r="P64" i="3"/>
  <c r="Q65" i="3"/>
  <c r="P65" i="3"/>
  <c r="Q66" i="3"/>
  <c r="P66" i="3"/>
  <c r="Q67" i="3"/>
  <c r="P67" i="3"/>
  <c r="Q68" i="3"/>
  <c r="P68" i="3"/>
  <c r="Q69" i="3"/>
  <c r="P69" i="3"/>
  <c r="Q185" i="3"/>
  <c r="P185" i="3"/>
  <c r="Q70" i="3"/>
  <c r="P70" i="3"/>
  <c r="Q71" i="3"/>
  <c r="P71" i="3"/>
  <c r="Q72" i="3"/>
  <c r="P72" i="3"/>
  <c r="Q73" i="3"/>
  <c r="P73" i="3"/>
  <c r="Q74" i="3"/>
  <c r="P74" i="3"/>
  <c r="Q75" i="3"/>
  <c r="P75" i="3"/>
  <c r="Q76" i="3"/>
  <c r="P76" i="3"/>
  <c r="Q77" i="3"/>
  <c r="P77" i="3"/>
  <c r="Q78" i="3"/>
  <c r="P78" i="3"/>
  <c r="Q79" i="3"/>
  <c r="P79" i="3"/>
  <c r="Q80" i="3"/>
  <c r="P80" i="3"/>
  <c r="Q81" i="3"/>
  <c r="P81" i="3"/>
  <c r="Q82" i="3"/>
  <c r="P82" i="3"/>
  <c r="Q83" i="3"/>
  <c r="P83" i="3"/>
  <c r="Q186" i="3"/>
  <c r="P186" i="3"/>
  <c r="Q84" i="3"/>
  <c r="P84" i="3"/>
  <c r="Q85" i="3"/>
  <c r="P85" i="3"/>
  <c r="Q86" i="3"/>
  <c r="P86" i="3"/>
  <c r="Q87" i="3"/>
  <c r="P87" i="3"/>
  <c r="Q88" i="3"/>
  <c r="P88" i="3"/>
  <c r="Q89" i="3"/>
  <c r="P89" i="3"/>
  <c r="Q90" i="3"/>
  <c r="P90" i="3"/>
  <c r="Q91" i="3"/>
  <c r="P91" i="3"/>
  <c r="Q92" i="3"/>
  <c r="P92" i="3"/>
  <c r="Q93" i="3"/>
  <c r="P93" i="3"/>
  <c r="Q94" i="3"/>
  <c r="P94" i="3"/>
  <c r="Q95" i="3"/>
  <c r="P95" i="3"/>
  <c r="Q96" i="3"/>
  <c r="P96" i="3"/>
  <c r="Q97" i="3"/>
  <c r="P97" i="3"/>
  <c r="Q98" i="3"/>
  <c r="P98" i="3"/>
  <c r="Q99" i="3"/>
  <c r="P99" i="3"/>
  <c r="Q100" i="3"/>
  <c r="P100" i="3"/>
  <c r="Q101" i="3"/>
  <c r="P101" i="3"/>
  <c r="Q102" i="3"/>
  <c r="P102" i="3"/>
  <c r="Q103" i="3"/>
  <c r="P103" i="3"/>
  <c r="Q105" i="3"/>
  <c r="P105" i="3"/>
  <c r="Q106" i="3"/>
  <c r="P106" i="3"/>
  <c r="Q107" i="3"/>
  <c r="P107" i="3"/>
  <c r="Q108" i="3"/>
  <c r="P108" i="3"/>
  <c r="Q109" i="3"/>
  <c r="P109" i="3"/>
  <c r="Q110" i="3"/>
  <c r="P110" i="3"/>
  <c r="Q111" i="3"/>
  <c r="P111" i="3"/>
  <c r="Q112" i="3"/>
  <c r="P112" i="3"/>
  <c r="Q113" i="3"/>
  <c r="P113" i="3"/>
  <c r="Q114" i="3"/>
  <c r="P114" i="3"/>
  <c r="Q115" i="3"/>
  <c r="P115" i="3"/>
  <c r="Q116" i="3"/>
  <c r="P116" i="3"/>
  <c r="Q117" i="3"/>
  <c r="P117" i="3"/>
  <c r="Q118" i="3"/>
  <c r="P118" i="3"/>
  <c r="Q119" i="3"/>
  <c r="P119" i="3"/>
  <c r="Q120" i="3"/>
  <c r="P120" i="3"/>
  <c r="Q121" i="3"/>
  <c r="P121" i="3"/>
  <c r="Q122" i="3"/>
  <c r="P122" i="3"/>
  <c r="Q123" i="3"/>
  <c r="P123" i="3"/>
  <c r="Q124" i="3"/>
  <c r="P124" i="3"/>
  <c r="Q125" i="3"/>
  <c r="P125" i="3"/>
  <c r="Q126" i="3"/>
  <c r="P126" i="3"/>
  <c r="P127" i="3"/>
  <c r="Q128" i="3"/>
  <c r="P128" i="3"/>
  <c r="Q129" i="3"/>
  <c r="P129" i="3"/>
  <c r="Q130" i="3"/>
  <c r="P130" i="3"/>
  <c r="Q132" i="3"/>
  <c r="P132" i="3"/>
  <c r="Q133" i="3"/>
  <c r="P133" i="3"/>
  <c r="Q134" i="3"/>
  <c r="P134" i="3"/>
  <c r="Q135" i="3"/>
  <c r="P135" i="3"/>
  <c r="P136" i="3"/>
  <c r="Q137" i="3"/>
  <c r="P137" i="3"/>
  <c r="Q138" i="3"/>
  <c r="P138" i="3"/>
  <c r="Q139" i="3"/>
  <c r="P139" i="3"/>
  <c r="Q140" i="3"/>
  <c r="P140" i="3"/>
  <c r="Q142" i="3"/>
  <c r="P142" i="3"/>
  <c r="Q143" i="3"/>
  <c r="P143" i="3"/>
  <c r="Q144" i="3"/>
  <c r="P144" i="3"/>
  <c r="Q145" i="3"/>
  <c r="P145" i="3"/>
  <c r="Q146" i="3"/>
  <c r="P146" i="3"/>
  <c r="Q147" i="3"/>
  <c r="P147" i="3"/>
  <c r="Q148" i="3"/>
  <c r="P148" i="3"/>
  <c r="Q149" i="3"/>
  <c r="P149" i="3"/>
  <c r="Q150" i="3"/>
  <c r="P150" i="3"/>
  <c r="Q151" i="3"/>
  <c r="P151" i="3"/>
  <c r="Q152" i="3"/>
  <c r="P152" i="3"/>
  <c r="Q153" i="3"/>
  <c r="P153" i="3"/>
  <c r="Q154" i="3"/>
  <c r="P154" i="3"/>
  <c r="Q155" i="3"/>
  <c r="P155" i="3"/>
  <c r="Q156" i="3"/>
  <c r="P156" i="3"/>
  <c r="Q157" i="3"/>
  <c r="P157" i="3"/>
  <c r="Q158" i="3"/>
  <c r="P158" i="3"/>
  <c r="Q159" i="3"/>
  <c r="P159" i="3"/>
  <c r="Q161" i="3"/>
  <c r="P161" i="3"/>
  <c r="Q162" i="3"/>
  <c r="P162" i="3"/>
  <c r="Q163" i="3"/>
  <c r="P163" i="3"/>
  <c r="Q164" i="3"/>
  <c r="P164" i="3"/>
  <c r="Q165" i="3"/>
  <c r="P165" i="3"/>
  <c r="Q166" i="3"/>
  <c r="P166" i="3"/>
  <c r="Q167" i="3"/>
  <c r="P167" i="3"/>
  <c r="Q168" i="3"/>
  <c r="P168" i="3"/>
  <c r="Q169" i="3"/>
  <c r="P169" i="3"/>
  <c r="Q170" i="3"/>
  <c r="P170" i="3"/>
  <c r="Q171" i="3"/>
  <c r="P171" i="3"/>
  <c r="Q172" i="3"/>
  <c r="P172" i="3"/>
  <c r="Q173" i="3"/>
  <c r="P173" i="3"/>
  <c r="Q174" i="3"/>
  <c r="P174" i="3"/>
  <c r="Q178" i="3"/>
  <c r="P178" i="3"/>
  <c r="Q179" i="3"/>
  <c r="P179" i="3"/>
  <c r="Q180" i="3"/>
  <c r="P180" i="3"/>
  <c r="Q187" i="3"/>
  <c r="P187" i="3"/>
  <c r="Q188" i="3"/>
  <c r="P188" i="3"/>
  <c r="Q189" i="3"/>
  <c r="P189" i="3"/>
  <c r="Q176" i="3"/>
  <c r="P176" i="3"/>
  <c r="Q190" i="3"/>
  <c r="P190" i="3"/>
  <c r="Q191" i="3"/>
  <c r="P191" i="3"/>
  <c r="Q192" i="3"/>
  <c r="P192" i="3"/>
  <c r="Q193" i="3"/>
  <c r="P193" i="3"/>
  <c r="Q194" i="3"/>
  <c r="P194" i="3"/>
  <c r="Q197" i="3"/>
  <c r="P197" i="3"/>
  <c r="Q199" i="3"/>
  <c r="P199" i="3"/>
  <c r="Q200" i="3"/>
  <c r="P200" i="3"/>
  <c r="Q201" i="3"/>
  <c r="P201" i="3"/>
  <c r="Q202" i="3"/>
  <c r="P202" i="3"/>
  <c r="Q203" i="3"/>
  <c r="P203" i="3"/>
  <c r="Q205" i="3"/>
  <c r="P205" i="3"/>
  <c r="Q206" i="3"/>
  <c r="P206" i="3"/>
  <c r="Q207" i="3"/>
  <c r="P207" i="3"/>
  <c r="Q208" i="3"/>
  <c r="P208" i="3"/>
  <c r="Q209" i="3"/>
  <c r="P209" i="3"/>
  <c r="Q210" i="3"/>
  <c r="P210" i="3"/>
  <c r="Q211" i="3"/>
  <c r="P211" i="3"/>
  <c r="Q212" i="3"/>
  <c r="P212" i="3"/>
  <c r="Q213" i="3"/>
  <c r="P213" i="3"/>
  <c r="Q214" i="3"/>
  <c r="P214" i="3"/>
  <c r="Q215" i="3"/>
  <c r="P215" i="3"/>
  <c r="Q216" i="3"/>
  <c r="P216" i="3"/>
  <c r="Q217" i="3"/>
  <c r="P217" i="3"/>
  <c r="Q218" i="3"/>
  <c r="P218" i="3"/>
  <c r="Q219" i="3"/>
  <c r="P219" i="3"/>
  <c r="Q220" i="3"/>
  <c r="P220" i="3"/>
  <c r="Q221" i="3"/>
  <c r="P221" i="3"/>
  <c r="Q222" i="3"/>
  <c r="P222" i="3"/>
  <c r="Q223" i="3"/>
  <c r="P223" i="3"/>
  <c r="Q224" i="3"/>
  <c r="P224" i="3"/>
  <c r="Q225" i="3"/>
  <c r="P225" i="3"/>
  <c r="Q226" i="3"/>
  <c r="P226" i="3"/>
  <c r="Q227" i="3"/>
  <c r="P227" i="3"/>
  <c r="Q228" i="3"/>
  <c r="P228" i="3"/>
  <c r="Q230" i="3"/>
  <c r="P230" i="3"/>
  <c r="Q231" i="3"/>
  <c r="P231" i="3"/>
  <c r="Q232" i="3"/>
  <c r="P232" i="3"/>
  <c r="Q233" i="3"/>
  <c r="P233" i="3"/>
  <c r="Q234" i="3"/>
  <c r="P234" i="3"/>
  <c r="Q235" i="3"/>
  <c r="P235" i="3"/>
  <c r="Q236" i="3"/>
  <c r="P236" i="3"/>
  <c r="Q237" i="3"/>
  <c r="P237" i="3"/>
  <c r="Q238" i="3"/>
  <c r="P238" i="3"/>
  <c r="Q239" i="3"/>
  <c r="P239" i="3"/>
  <c r="Q240" i="3"/>
  <c r="P240" i="3"/>
  <c r="Q241" i="3"/>
  <c r="P241" i="3"/>
  <c r="Q242" i="3"/>
  <c r="P242" i="3"/>
  <c r="Q243" i="3"/>
  <c r="P243" i="3"/>
  <c r="Q244" i="3"/>
  <c r="P244" i="3"/>
  <c r="Q245" i="3"/>
  <c r="P245" i="3"/>
  <c r="Q246" i="3"/>
  <c r="P246" i="3"/>
  <c r="Q247" i="3"/>
  <c r="P247" i="3"/>
  <c r="Q248" i="3"/>
  <c r="P248" i="3"/>
  <c r="Q250" i="3"/>
  <c r="P250" i="3"/>
  <c r="Q251" i="3"/>
  <c r="P251" i="3"/>
  <c r="Q253" i="3"/>
  <c r="P253" i="3"/>
  <c r="Q254" i="3"/>
  <c r="P254" i="3"/>
  <c r="Q255" i="3"/>
  <c r="P255" i="3"/>
  <c r="Q256" i="3"/>
  <c r="P256" i="3"/>
  <c r="Q257" i="3"/>
  <c r="P257" i="3"/>
  <c r="Q258" i="3"/>
  <c r="P258" i="3"/>
  <c r="Q259" i="3"/>
  <c r="P259" i="3"/>
  <c r="Q260" i="3"/>
  <c r="P260" i="3"/>
  <c r="Q261" i="3"/>
  <c r="P261" i="3"/>
  <c r="Q262" i="3"/>
  <c r="P262" i="3"/>
  <c r="Q263" i="3"/>
  <c r="P263" i="3"/>
  <c r="Q264" i="3"/>
  <c r="P264" i="3"/>
  <c r="Q265" i="3"/>
  <c r="P265" i="3"/>
  <c r="Q270" i="3"/>
  <c r="P270" i="3"/>
  <c r="Q271" i="3"/>
  <c r="P271" i="3"/>
  <c r="Q272" i="3"/>
  <c r="P272" i="3"/>
  <c r="Q273" i="3"/>
  <c r="P273" i="3"/>
  <c r="Q274" i="3"/>
  <c r="P274" i="3"/>
  <c r="Q275" i="3"/>
  <c r="P275" i="3"/>
  <c r="Q276" i="3"/>
  <c r="P276" i="3"/>
  <c r="Q277" i="3"/>
  <c r="P277" i="3"/>
  <c r="Q278" i="3"/>
  <c r="P278" i="3"/>
  <c r="Q279" i="3"/>
  <c r="P279" i="3"/>
  <c r="Q280" i="3"/>
  <c r="P280" i="3"/>
  <c r="Q281" i="3"/>
  <c r="P281" i="3"/>
  <c r="Q282" i="3"/>
  <c r="P282" i="3"/>
  <c r="Q283" i="3"/>
  <c r="P283" i="3"/>
  <c r="Q284" i="3"/>
  <c r="P284" i="3"/>
  <c r="Q285" i="3"/>
  <c r="P285" i="3"/>
  <c r="Q286" i="3"/>
  <c r="P286" i="3"/>
  <c r="Q287" i="3"/>
  <c r="P287" i="3"/>
  <c r="Q288" i="3"/>
  <c r="P288" i="3"/>
  <c r="Q289" i="3"/>
  <c r="P289" i="3"/>
  <c r="Q290" i="3"/>
  <c r="P290" i="3"/>
  <c r="Q291" i="3"/>
  <c r="P291" i="3"/>
  <c r="Q292" i="3"/>
  <c r="P292" i="3"/>
  <c r="Q293" i="3"/>
  <c r="P293" i="3"/>
  <c r="Q294" i="3"/>
  <c r="P294" i="3"/>
  <c r="Q295" i="3"/>
  <c r="P295" i="3"/>
  <c r="Q296" i="3"/>
  <c r="P296" i="3"/>
  <c r="Q297" i="3"/>
  <c r="P297" i="3"/>
  <c r="Q298" i="3"/>
  <c r="P298" i="3"/>
  <c r="Q299" i="3"/>
  <c r="P299" i="3"/>
  <c r="Q300" i="3"/>
  <c r="P300" i="3"/>
  <c r="Q301" i="3"/>
  <c r="P301" i="3"/>
  <c r="Q302" i="3"/>
  <c r="P302" i="3"/>
  <c r="Q303" i="3"/>
  <c r="P303" i="3"/>
  <c r="Q304" i="3"/>
  <c r="P304" i="3"/>
  <c r="Q305" i="3"/>
  <c r="P305" i="3"/>
  <c r="Q306" i="3"/>
  <c r="P306" i="3"/>
  <c r="Q307" i="3"/>
  <c r="P307" i="3"/>
  <c r="Q309" i="3"/>
  <c r="P309" i="3"/>
  <c r="Q310" i="3"/>
  <c r="P310" i="3"/>
  <c r="Q311" i="3"/>
  <c r="P311" i="3"/>
  <c r="Q312" i="3"/>
  <c r="P312" i="3"/>
  <c r="Q313" i="3"/>
  <c r="P313" i="3"/>
  <c r="Q314" i="3"/>
  <c r="P314" i="3"/>
  <c r="Q315" i="3"/>
  <c r="P315" i="3"/>
  <c r="Q316" i="3"/>
  <c r="P316" i="3"/>
  <c r="Q317" i="3"/>
  <c r="P317" i="3"/>
  <c r="Q318" i="3"/>
  <c r="P318" i="3"/>
  <c r="Q319" i="3"/>
  <c r="P319" i="3"/>
  <c r="Q320" i="3"/>
  <c r="P320" i="3"/>
  <c r="Q321" i="3"/>
  <c r="P321" i="3"/>
  <c r="Q322" i="3"/>
  <c r="P322" i="3"/>
  <c r="Q323" i="3"/>
  <c r="P323" i="3"/>
  <c r="Q324" i="3"/>
  <c r="P324" i="3"/>
  <c r="Q325" i="3"/>
  <c r="P325" i="3"/>
  <c r="Q326" i="3"/>
  <c r="P326" i="3"/>
  <c r="Q327" i="3"/>
  <c r="P327" i="3"/>
  <c r="Q328" i="3"/>
  <c r="P328" i="3"/>
  <c r="Q329" i="3"/>
  <c r="P329" i="3"/>
  <c r="Q330" i="3"/>
  <c r="P330" i="3"/>
  <c r="Q331" i="3"/>
  <c r="P331" i="3"/>
  <c r="Q332" i="3"/>
  <c r="P332" i="3"/>
  <c r="Q333" i="3"/>
  <c r="P333" i="3"/>
  <c r="Q334" i="3"/>
  <c r="P334" i="3"/>
  <c r="Q335" i="3"/>
  <c r="P335" i="3"/>
  <c r="Q336" i="3"/>
  <c r="P336" i="3"/>
  <c r="Q337" i="3"/>
  <c r="P337" i="3"/>
  <c r="Q338" i="3"/>
  <c r="P338" i="3"/>
  <c r="Q339" i="3"/>
  <c r="P339" i="3"/>
  <c r="Q340" i="3"/>
  <c r="P340" i="3"/>
  <c r="Q181" i="3"/>
  <c r="P181" i="3"/>
  <c r="Q341" i="3"/>
  <c r="P341" i="3"/>
  <c r="Q342" i="3"/>
  <c r="P342" i="3"/>
  <c r="Q343" i="3"/>
  <c r="P343" i="3"/>
  <c r="Q344" i="3"/>
  <c r="P344" i="3"/>
  <c r="Q345" i="3"/>
  <c r="P345" i="3"/>
  <c r="Q346" i="3"/>
  <c r="P346" i="3"/>
  <c r="Q347" i="3"/>
  <c r="P347" i="3"/>
  <c r="Q348" i="3"/>
  <c r="P348" i="3"/>
  <c r="Q349" i="3"/>
  <c r="P349" i="3"/>
  <c r="Q350" i="3"/>
  <c r="P350" i="3"/>
  <c r="Q351" i="3"/>
  <c r="P351" i="3"/>
  <c r="Q352" i="3"/>
  <c r="P352" i="3"/>
  <c r="Q353" i="3"/>
  <c r="P353" i="3"/>
  <c r="Q354" i="3"/>
  <c r="P354" i="3"/>
  <c r="Q355" i="3"/>
  <c r="P355" i="3"/>
  <c r="Q356" i="3"/>
  <c r="P356" i="3"/>
  <c r="Q357" i="3"/>
  <c r="P357" i="3"/>
  <c r="Q358" i="3"/>
  <c r="P358" i="3"/>
  <c r="Q359" i="3"/>
  <c r="P359" i="3"/>
  <c r="Q360" i="3"/>
  <c r="P360" i="3"/>
  <c r="Q361" i="3"/>
  <c r="P361" i="3"/>
  <c r="Q362" i="3"/>
  <c r="P362" i="3"/>
  <c r="Q363" i="3"/>
  <c r="P363" i="3"/>
  <c r="Q364" i="3"/>
  <c r="P364" i="3"/>
  <c r="Q366" i="3"/>
  <c r="P366" i="3"/>
  <c r="Q368" i="3"/>
  <c r="P368" i="3"/>
  <c r="Q369" i="3"/>
  <c r="P369" i="3"/>
  <c r="Q370" i="3"/>
  <c r="P370" i="3"/>
  <c r="Q371" i="3"/>
  <c r="P371" i="3"/>
  <c r="Q372" i="3"/>
  <c r="P372" i="3"/>
  <c r="Q373" i="3"/>
  <c r="P373" i="3"/>
  <c r="Q374" i="3"/>
  <c r="P374" i="3"/>
  <c r="Q375" i="3"/>
  <c r="P375" i="3"/>
  <c r="Q376" i="3"/>
  <c r="P376" i="3"/>
  <c r="Q377" i="3"/>
  <c r="P377" i="3"/>
  <c r="Q378" i="3"/>
  <c r="P378" i="3"/>
  <c r="Q379" i="3"/>
  <c r="P379" i="3"/>
  <c r="Q380" i="3"/>
  <c r="P380" i="3"/>
  <c r="Q381" i="3"/>
  <c r="P381" i="3"/>
  <c r="Q382" i="3"/>
  <c r="P382" i="3"/>
  <c r="Q383" i="3"/>
  <c r="P383" i="3"/>
  <c r="Q384" i="3"/>
  <c r="P384" i="3"/>
  <c r="Q385" i="3"/>
  <c r="P385" i="3"/>
  <c r="Q386" i="3"/>
  <c r="P386" i="3"/>
  <c r="Q387" i="3"/>
  <c r="P387" i="3"/>
  <c r="Q388" i="3"/>
  <c r="P388" i="3"/>
  <c r="Q389" i="3"/>
  <c r="P389" i="3"/>
  <c r="Q175" i="3"/>
  <c r="P175" i="3"/>
  <c r="Q390" i="3"/>
  <c r="P390" i="3"/>
  <c r="Q391" i="3"/>
  <c r="P391" i="3"/>
  <c r="Q392" i="3"/>
  <c r="P392" i="3"/>
  <c r="Q393" i="3"/>
  <c r="P393" i="3"/>
  <c r="Q394" i="3"/>
  <c r="P394" i="3"/>
  <c r="Q395" i="3"/>
  <c r="P395" i="3"/>
  <c r="Q396" i="3"/>
  <c r="P396" i="3"/>
  <c r="Q397" i="3"/>
  <c r="P397" i="3"/>
  <c r="Q398" i="3"/>
  <c r="P398" i="3"/>
  <c r="Q399" i="3"/>
  <c r="P399" i="3"/>
  <c r="Q400" i="3"/>
  <c r="P400" i="3"/>
  <c r="Q401" i="3"/>
  <c r="P401" i="3"/>
  <c r="Q402" i="3"/>
  <c r="P402" i="3"/>
  <c r="Q403" i="3"/>
  <c r="P403" i="3"/>
  <c r="Q404" i="3"/>
  <c r="P404" i="3"/>
  <c r="Q405" i="3"/>
  <c r="P405" i="3"/>
  <c r="Q406" i="3"/>
  <c r="P406" i="3"/>
  <c r="Q407" i="3"/>
  <c r="P407" i="3"/>
  <c r="Q408" i="3"/>
  <c r="P408" i="3"/>
  <c r="Q409" i="3"/>
  <c r="P409" i="3"/>
  <c r="Q410" i="3"/>
  <c r="P410" i="3"/>
  <c r="Q411" i="3"/>
  <c r="P411" i="3"/>
  <c r="Q412" i="3"/>
  <c r="P412" i="3"/>
  <c r="Q413" i="3"/>
  <c r="P413" i="3"/>
  <c r="Q414" i="3"/>
  <c r="P414" i="3"/>
  <c r="Q415" i="3"/>
  <c r="P415" i="3"/>
  <c r="Q416" i="3"/>
  <c r="P416" i="3"/>
  <c r="Q417" i="3"/>
  <c r="P417" i="3"/>
  <c r="Q418" i="3"/>
  <c r="P418" i="3"/>
  <c r="Q419" i="3"/>
  <c r="P419" i="3"/>
  <c r="Q420" i="3"/>
  <c r="P420" i="3"/>
  <c r="Q421" i="3"/>
  <c r="P421" i="3"/>
  <c r="Q422" i="3"/>
  <c r="P422" i="3"/>
  <c r="Q423" i="3"/>
  <c r="P423" i="3"/>
  <c r="Q424" i="3"/>
  <c r="P424" i="3"/>
  <c r="Q425" i="3"/>
  <c r="P425" i="3"/>
  <c r="Q426" i="3"/>
  <c r="P426" i="3"/>
  <c r="Q427" i="3"/>
  <c r="P427" i="3"/>
  <c r="Q428" i="3"/>
  <c r="P428" i="3"/>
  <c r="Q429" i="3"/>
  <c r="P429" i="3"/>
  <c r="Q430" i="3"/>
  <c r="P430" i="3"/>
  <c r="Q431" i="3"/>
  <c r="P431" i="3"/>
  <c r="Q432" i="3"/>
  <c r="P432" i="3"/>
  <c r="Q433" i="3"/>
  <c r="P433" i="3"/>
  <c r="Q434" i="3"/>
  <c r="P434" i="3"/>
  <c r="Q435" i="3"/>
  <c r="P435" i="3"/>
  <c r="Q436" i="3"/>
  <c r="P436" i="3"/>
  <c r="Q437" i="3"/>
  <c r="P437" i="3"/>
  <c r="Q438" i="3"/>
  <c r="P438" i="3"/>
  <c r="Q439" i="3"/>
  <c r="P439" i="3"/>
  <c r="Q440" i="3"/>
  <c r="P440" i="3"/>
  <c r="Q441" i="3"/>
  <c r="P441" i="3"/>
  <c r="W186" i="3"/>
  <c r="E186" i="3"/>
  <c r="F186" i="3"/>
  <c r="AY83" i="3"/>
  <c r="AZ83" i="3"/>
  <c r="BB83" i="3"/>
  <c r="AY186" i="3"/>
  <c r="AZ186" i="3"/>
  <c r="BB186" i="3"/>
  <c r="AL83" i="3"/>
  <c r="L84" i="5" s="1"/>
  <c r="J84" i="5" s="1"/>
  <c r="AL186" i="3"/>
  <c r="L189" i="5" s="1"/>
  <c r="J189" i="5" s="1"/>
  <c r="AK186" i="3"/>
  <c r="W83" i="3"/>
  <c r="N83" i="3"/>
  <c r="O83" i="3"/>
  <c r="R83" i="3"/>
  <c r="N186" i="3"/>
  <c r="O186" i="3"/>
  <c r="R186" i="3"/>
  <c r="L83" i="3"/>
  <c r="K84" i="5" s="1"/>
  <c r="L186" i="3"/>
  <c r="K189" i="5" s="1"/>
  <c r="E83" i="3"/>
  <c r="F83" i="3"/>
  <c r="D33" i="18"/>
  <c r="D67" i="34" s="1"/>
  <c r="D34" i="7"/>
  <c r="G34" i="7" s="1"/>
  <c r="D10" i="23"/>
  <c r="D12" i="23"/>
  <c r="D13" i="23"/>
  <c r="D14" i="23"/>
  <c r="D15" i="23"/>
  <c r="D16" i="23"/>
  <c r="D17" i="23"/>
  <c r="D18" i="23"/>
  <c r="D19" i="23"/>
  <c r="D20" i="23"/>
  <c r="D21" i="23"/>
  <c r="D22" i="23"/>
  <c r="D23" i="23"/>
  <c r="D24" i="23"/>
  <c r="D25" i="23"/>
  <c r="D26" i="23"/>
  <c r="D63" i="35" s="1"/>
  <c r="D27" i="23"/>
  <c r="D64" i="35" s="1"/>
  <c r="D28" i="23"/>
  <c r="D29" i="23"/>
  <c r="D66" i="35" s="1"/>
  <c r="D30" i="23"/>
  <c r="D67" i="35" s="1"/>
  <c r="D32" i="23"/>
  <c r="D68" i="35" s="1"/>
  <c r="D33" i="23"/>
  <c r="D69" i="35" s="1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67" i="33" s="1"/>
  <c r="D27" i="13"/>
  <c r="D68" i="33" s="1"/>
  <c r="D29" i="13"/>
  <c r="D69" i="33" s="1"/>
  <c r="D30" i="13"/>
  <c r="D70" i="33" s="1"/>
  <c r="D31" i="13"/>
  <c r="D71" i="33" s="1"/>
  <c r="D32" i="13"/>
  <c r="D72" i="33" s="1"/>
  <c r="L3" i="3"/>
  <c r="K4" i="5" s="1"/>
  <c r="L4" i="3"/>
  <c r="K5" i="5" s="1"/>
  <c r="L5" i="3"/>
  <c r="K6" i="5" s="1"/>
  <c r="L6" i="3"/>
  <c r="K7" i="5" s="1"/>
  <c r="L7" i="3"/>
  <c r="K8" i="5" s="1"/>
  <c r="L8" i="3"/>
  <c r="K9" i="5" s="1"/>
  <c r="L13" i="3"/>
  <c r="K14" i="5" s="1"/>
  <c r="L14" i="3"/>
  <c r="K15" i="5" s="1"/>
  <c r="L17" i="3"/>
  <c r="K18" i="5" s="1"/>
  <c r="L18" i="3"/>
  <c r="K19" i="5" s="1"/>
  <c r="L21" i="3"/>
  <c r="K22" i="5" s="1"/>
  <c r="L22" i="3"/>
  <c r="K23" i="5" s="1"/>
  <c r="L23" i="3"/>
  <c r="K24" i="5" s="1"/>
  <c r="L24" i="3"/>
  <c r="K25" i="5" s="1"/>
  <c r="L25" i="3"/>
  <c r="K26" i="5" s="1"/>
  <c r="L26" i="3"/>
  <c r="K27" i="5" s="1"/>
  <c r="L27" i="3"/>
  <c r="K28" i="5" s="1"/>
  <c r="L28" i="3"/>
  <c r="K29" i="5" s="1"/>
  <c r="L29" i="3"/>
  <c r="K30" i="5" s="1"/>
  <c r="L30" i="3"/>
  <c r="K31" i="5" s="1"/>
  <c r="L31" i="3"/>
  <c r="K32" i="5" s="1"/>
  <c r="L32" i="3"/>
  <c r="K33" i="5" s="1"/>
  <c r="L33" i="3"/>
  <c r="K34" i="5" s="1"/>
  <c r="L34" i="3"/>
  <c r="K35" i="5" s="1"/>
  <c r="L35" i="3"/>
  <c r="K36" i="5" s="1"/>
  <c r="L36" i="3"/>
  <c r="K37" i="5" s="1"/>
  <c r="L37" i="3"/>
  <c r="K38" i="5" s="1"/>
  <c r="L38" i="3"/>
  <c r="K39" i="5" s="1"/>
  <c r="L39" i="3"/>
  <c r="K40" i="5" s="1"/>
  <c r="L40" i="3"/>
  <c r="K41" i="5" s="1"/>
  <c r="L41" i="3"/>
  <c r="K42" i="5" s="1"/>
  <c r="L44" i="3"/>
  <c r="K45" i="5" s="1"/>
  <c r="L45" i="3"/>
  <c r="K46" i="5" s="1"/>
  <c r="L46" i="3"/>
  <c r="K47" i="5" s="1"/>
  <c r="L47" i="3"/>
  <c r="K48" i="5" s="1"/>
  <c r="L48" i="3"/>
  <c r="K49" i="5" s="1"/>
  <c r="L49" i="3"/>
  <c r="K50" i="5" s="1"/>
  <c r="L50" i="3"/>
  <c r="K51" i="5" s="1"/>
  <c r="L51" i="3"/>
  <c r="K52" i="5" s="1"/>
  <c r="L52" i="3"/>
  <c r="K53" i="5" s="1"/>
  <c r="L53" i="3"/>
  <c r="K54" i="5" s="1"/>
  <c r="L54" i="3"/>
  <c r="K55" i="5" s="1"/>
  <c r="L55" i="3"/>
  <c r="K56" i="5" s="1"/>
  <c r="L56" i="3"/>
  <c r="K57" i="5" s="1"/>
  <c r="L57" i="3"/>
  <c r="K58" i="5" s="1"/>
  <c r="L58" i="3"/>
  <c r="K59" i="5" s="1"/>
  <c r="L59" i="3"/>
  <c r="K60" i="5" s="1"/>
  <c r="L60" i="3"/>
  <c r="K61" i="5" s="1"/>
  <c r="L61" i="3"/>
  <c r="K62" i="5" s="1"/>
  <c r="L62" i="3"/>
  <c r="K63" i="5" s="1"/>
  <c r="L63" i="3"/>
  <c r="K64" i="5" s="1"/>
  <c r="L64" i="3"/>
  <c r="K65" i="5" s="1"/>
  <c r="L65" i="3"/>
  <c r="K66" i="5" s="1"/>
  <c r="L66" i="3"/>
  <c r="K67" i="5" s="1"/>
  <c r="L67" i="3"/>
  <c r="K68" i="5" s="1"/>
  <c r="L68" i="3"/>
  <c r="K69" i="5" s="1"/>
  <c r="L69" i="3"/>
  <c r="K70" i="5" s="1"/>
  <c r="L185" i="3"/>
  <c r="K188" i="5" s="1"/>
  <c r="L70" i="3"/>
  <c r="K71" i="5" s="1"/>
  <c r="L71" i="3"/>
  <c r="K72" i="5" s="1"/>
  <c r="L72" i="3"/>
  <c r="K73" i="5" s="1"/>
  <c r="L73" i="3"/>
  <c r="K74" i="5" s="1"/>
  <c r="L74" i="3"/>
  <c r="K75" i="5" s="1"/>
  <c r="L75" i="3"/>
  <c r="K76" i="5" s="1"/>
  <c r="L76" i="3"/>
  <c r="K77" i="5" s="1"/>
  <c r="L77" i="3"/>
  <c r="K78" i="5" s="1"/>
  <c r="L78" i="3"/>
  <c r="K79" i="5" s="1"/>
  <c r="L79" i="3"/>
  <c r="K80" i="5" s="1"/>
  <c r="L80" i="3"/>
  <c r="K81" i="5" s="1"/>
  <c r="L81" i="3"/>
  <c r="K82" i="5" s="1"/>
  <c r="L82" i="3"/>
  <c r="K83" i="5" s="1"/>
  <c r="L84" i="3"/>
  <c r="K85" i="5" s="1"/>
  <c r="L85" i="3"/>
  <c r="K86" i="5" s="1"/>
  <c r="L86" i="3"/>
  <c r="K87" i="5" s="1"/>
  <c r="L87" i="3"/>
  <c r="K88" i="5" s="1"/>
  <c r="L88" i="3"/>
  <c r="K89" i="5" s="1"/>
  <c r="L89" i="3"/>
  <c r="K90" i="5" s="1"/>
  <c r="L90" i="3"/>
  <c r="K91" i="5" s="1"/>
  <c r="L91" i="3"/>
  <c r="K92" i="5" s="1"/>
  <c r="L92" i="3"/>
  <c r="K93" i="5" s="1"/>
  <c r="L93" i="3"/>
  <c r="K94" i="5" s="1"/>
  <c r="L94" i="3"/>
  <c r="K95" i="5" s="1"/>
  <c r="L95" i="3"/>
  <c r="K96" i="5" s="1"/>
  <c r="L96" i="3"/>
  <c r="K97" i="5" s="1"/>
  <c r="L97" i="3"/>
  <c r="K98" i="5" s="1"/>
  <c r="L98" i="3"/>
  <c r="K99" i="5" s="1"/>
  <c r="L99" i="3"/>
  <c r="K100" i="5" s="1"/>
  <c r="L100" i="3"/>
  <c r="K101" i="5" s="1"/>
  <c r="L101" i="3"/>
  <c r="K102" i="5" s="1"/>
  <c r="L102" i="3"/>
  <c r="K103" i="5" s="1"/>
  <c r="L103" i="3"/>
  <c r="K104" i="5" s="1"/>
  <c r="L105" i="3"/>
  <c r="K106" i="5" s="1"/>
  <c r="L106" i="3"/>
  <c r="K107" i="5" s="1"/>
  <c r="K108" i="5"/>
  <c r="L107" i="3"/>
  <c r="K109" i="5" s="1"/>
  <c r="L108" i="3"/>
  <c r="K110" i="5" s="1"/>
  <c r="L109" i="3"/>
  <c r="K111" i="5" s="1"/>
  <c r="L110" i="3"/>
  <c r="K112" i="5" s="1"/>
  <c r="L111" i="3"/>
  <c r="K113" i="5" s="1"/>
  <c r="L112" i="3"/>
  <c r="K114" i="5" s="1"/>
  <c r="L113" i="3"/>
  <c r="K115" i="5" s="1"/>
  <c r="K116" i="5"/>
  <c r="L114" i="3"/>
  <c r="K117" i="5" s="1"/>
  <c r="L115" i="3"/>
  <c r="K118" i="5" s="1"/>
  <c r="L116" i="3"/>
  <c r="K119" i="5" s="1"/>
  <c r="L117" i="3"/>
  <c r="K120" i="5" s="1"/>
  <c r="L118" i="3"/>
  <c r="K121" i="5" s="1"/>
  <c r="L119" i="3"/>
  <c r="K122" i="5" s="1"/>
  <c r="L120" i="3"/>
  <c r="K123" i="5" s="1"/>
  <c r="L121" i="3"/>
  <c r="K124" i="5" s="1"/>
  <c r="L122" i="3"/>
  <c r="K125" i="5" s="1"/>
  <c r="L123" i="3"/>
  <c r="K126" i="5" s="1"/>
  <c r="L124" i="3"/>
  <c r="K127" i="5" s="1"/>
  <c r="L125" i="3"/>
  <c r="K128" i="5" s="1"/>
  <c r="L126" i="3"/>
  <c r="K129" i="5" s="1"/>
  <c r="L127" i="3"/>
  <c r="K130" i="5" s="1"/>
  <c r="L128" i="3"/>
  <c r="K131" i="5" s="1"/>
  <c r="L129" i="3"/>
  <c r="K132" i="5" s="1"/>
  <c r="L130" i="3"/>
  <c r="K133" i="5" s="1"/>
  <c r="L132" i="3"/>
  <c r="K135" i="5" s="1"/>
  <c r="L133" i="3"/>
  <c r="K136" i="5" s="1"/>
  <c r="L134" i="3"/>
  <c r="K137" i="5" s="1"/>
  <c r="L135" i="3"/>
  <c r="K138" i="5" s="1"/>
  <c r="L136" i="3"/>
  <c r="K139" i="5" s="1"/>
  <c r="L137" i="3"/>
  <c r="K140" i="5" s="1"/>
  <c r="L138" i="3"/>
  <c r="K141" i="5" s="1"/>
  <c r="L139" i="3"/>
  <c r="K142" i="5" s="1"/>
  <c r="L140" i="3"/>
  <c r="K143" i="5" s="1"/>
  <c r="L142" i="3"/>
  <c r="K145" i="5" s="1"/>
  <c r="L143" i="3"/>
  <c r="K146" i="5" s="1"/>
  <c r="L144" i="3"/>
  <c r="K147" i="5" s="1"/>
  <c r="L145" i="3"/>
  <c r="K148" i="5" s="1"/>
  <c r="L146" i="3"/>
  <c r="K149" i="5" s="1"/>
  <c r="L147" i="3"/>
  <c r="K150" i="5" s="1"/>
  <c r="L148" i="3"/>
  <c r="K151" i="5" s="1"/>
  <c r="L149" i="3"/>
  <c r="K152" i="5" s="1"/>
  <c r="L150" i="3"/>
  <c r="K153" i="5" s="1"/>
  <c r="L151" i="3"/>
  <c r="K154" i="5" s="1"/>
  <c r="L152" i="3"/>
  <c r="K155" i="5" s="1"/>
  <c r="L153" i="3"/>
  <c r="K156" i="5" s="1"/>
  <c r="L154" i="3"/>
  <c r="K157" i="5" s="1"/>
  <c r="L155" i="3"/>
  <c r="K158" i="5" s="1"/>
  <c r="L156" i="3"/>
  <c r="K159" i="5" s="1"/>
  <c r="L157" i="3"/>
  <c r="K160" i="5" s="1"/>
  <c r="L158" i="3"/>
  <c r="K161" i="5" s="1"/>
  <c r="L159" i="3"/>
  <c r="K162" i="5" s="1"/>
  <c r="L161" i="3"/>
  <c r="K164" i="5" s="1"/>
  <c r="L162" i="3"/>
  <c r="K165" i="5" s="1"/>
  <c r="L163" i="3"/>
  <c r="K166" i="5" s="1"/>
  <c r="L164" i="3"/>
  <c r="K167" i="5" s="1"/>
  <c r="L165" i="3"/>
  <c r="K168" i="5" s="1"/>
  <c r="L166" i="3"/>
  <c r="K169" i="5" s="1"/>
  <c r="L167" i="3"/>
  <c r="K170" i="5" s="1"/>
  <c r="L168" i="3"/>
  <c r="K171" i="5" s="1"/>
  <c r="L169" i="3"/>
  <c r="K172" i="5" s="1"/>
  <c r="L170" i="3"/>
  <c r="K173" i="5" s="1"/>
  <c r="L171" i="3"/>
  <c r="K174" i="5" s="1"/>
  <c r="L172" i="3"/>
  <c r="K175" i="5" s="1"/>
  <c r="L173" i="3"/>
  <c r="K176" i="5" s="1"/>
  <c r="L174" i="3"/>
  <c r="K177" i="5" s="1"/>
  <c r="L178" i="3"/>
  <c r="K181" i="5" s="1"/>
  <c r="L179" i="3"/>
  <c r="K182" i="5" s="1"/>
  <c r="L180" i="3"/>
  <c r="K183" i="5" s="1"/>
  <c r="L187" i="3"/>
  <c r="K190" i="5" s="1"/>
  <c r="L188" i="3"/>
  <c r="K191" i="5" s="1"/>
  <c r="L189" i="3"/>
  <c r="K192" i="5" s="1"/>
  <c r="L176" i="3"/>
  <c r="K179" i="5" s="1"/>
  <c r="L190" i="3"/>
  <c r="K193" i="5" s="1"/>
  <c r="L191" i="3"/>
  <c r="K194" i="5" s="1"/>
  <c r="L192" i="3"/>
  <c r="K195" i="5" s="1"/>
  <c r="L193" i="3"/>
  <c r="K196" i="5" s="1"/>
  <c r="L194" i="3"/>
  <c r="K197" i="5" s="1"/>
  <c r="L197" i="3"/>
  <c r="K200" i="5" s="1"/>
  <c r="L199" i="3"/>
  <c r="K202" i="5" s="1"/>
  <c r="L200" i="3"/>
  <c r="K203" i="5" s="1"/>
  <c r="L201" i="3"/>
  <c r="K204" i="5" s="1"/>
  <c r="L202" i="3"/>
  <c r="K205" i="5" s="1"/>
  <c r="L203" i="3"/>
  <c r="K206" i="5" s="1"/>
  <c r="L205" i="3"/>
  <c r="K208" i="5" s="1"/>
  <c r="L206" i="3"/>
  <c r="K209" i="5" s="1"/>
  <c r="L207" i="3"/>
  <c r="K210" i="5" s="1"/>
  <c r="L208" i="3"/>
  <c r="K211" i="5" s="1"/>
  <c r="L209" i="3"/>
  <c r="K212" i="5" s="1"/>
  <c r="L210" i="3"/>
  <c r="K213" i="5" s="1"/>
  <c r="L211" i="3"/>
  <c r="K214" i="5" s="1"/>
  <c r="L212" i="3"/>
  <c r="K215" i="5" s="1"/>
  <c r="L213" i="3"/>
  <c r="K216" i="5" s="1"/>
  <c r="L214" i="3"/>
  <c r="K217" i="5" s="1"/>
  <c r="L215" i="3"/>
  <c r="K218" i="5" s="1"/>
  <c r="L216" i="3"/>
  <c r="K219" i="5" s="1"/>
  <c r="L217" i="3"/>
  <c r="K220" i="5" s="1"/>
  <c r="L218" i="3"/>
  <c r="K221" i="5" s="1"/>
  <c r="L219" i="3"/>
  <c r="K222" i="5" s="1"/>
  <c r="L220" i="3"/>
  <c r="K223" i="5" s="1"/>
  <c r="L221" i="3"/>
  <c r="K224" i="5" s="1"/>
  <c r="L222" i="3"/>
  <c r="K225" i="5" s="1"/>
  <c r="L223" i="3"/>
  <c r="K226" i="5" s="1"/>
  <c r="L224" i="3"/>
  <c r="K227" i="5" s="1"/>
  <c r="L225" i="3"/>
  <c r="K228" i="5" s="1"/>
  <c r="L226" i="3"/>
  <c r="K229" i="5" s="1"/>
  <c r="L227" i="3"/>
  <c r="K230" i="5" s="1"/>
  <c r="L228" i="3"/>
  <c r="K231" i="5" s="1"/>
  <c r="L230" i="3"/>
  <c r="K233" i="5" s="1"/>
  <c r="L231" i="3"/>
  <c r="K234" i="5" s="1"/>
  <c r="L232" i="3"/>
  <c r="K235" i="5" s="1"/>
  <c r="L233" i="3"/>
  <c r="K236" i="5" s="1"/>
  <c r="L234" i="3"/>
  <c r="K237" i="5" s="1"/>
  <c r="L235" i="3"/>
  <c r="K238" i="5" s="1"/>
  <c r="L236" i="3"/>
  <c r="K239" i="5" s="1"/>
  <c r="L237" i="3"/>
  <c r="K240" i="5" s="1"/>
  <c r="L238" i="3"/>
  <c r="K241" i="5" s="1"/>
  <c r="L239" i="3"/>
  <c r="K242" i="5" s="1"/>
  <c r="L240" i="3"/>
  <c r="K243" i="5" s="1"/>
  <c r="L241" i="3"/>
  <c r="K244" i="5" s="1"/>
  <c r="L242" i="3"/>
  <c r="K245" i="5" s="1"/>
  <c r="L243" i="3"/>
  <c r="K246" i="5" s="1"/>
  <c r="L244" i="3"/>
  <c r="K247" i="5" s="1"/>
  <c r="L245" i="3"/>
  <c r="K248" i="5" s="1"/>
  <c r="L246" i="3"/>
  <c r="K249" i="5" s="1"/>
  <c r="L247" i="3"/>
  <c r="K250" i="5" s="1"/>
  <c r="L248" i="3"/>
  <c r="K251" i="5" s="1"/>
  <c r="L250" i="3"/>
  <c r="K253" i="5" s="1"/>
  <c r="L251" i="3"/>
  <c r="K254" i="5" s="1"/>
  <c r="L253" i="3"/>
  <c r="K256" i="5" s="1"/>
  <c r="L254" i="3"/>
  <c r="K257" i="5" s="1"/>
  <c r="L255" i="3"/>
  <c r="K258" i="5" s="1"/>
  <c r="L256" i="3"/>
  <c r="K259" i="5" s="1"/>
  <c r="L257" i="3"/>
  <c r="K260" i="5" s="1"/>
  <c r="L258" i="3"/>
  <c r="K261" i="5" s="1"/>
  <c r="L259" i="3"/>
  <c r="K262" i="5" s="1"/>
  <c r="L260" i="3"/>
  <c r="K263" i="5" s="1"/>
  <c r="L261" i="3"/>
  <c r="K264" i="5" s="1"/>
  <c r="L262" i="3"/>
  <c r="K265" i="5" s="1"/>
  <c r="L263" i="3"/>
  <c r="K266" i="5" s="1"/>
  <c r="L264" i="3"/>
  <c r="K267" i="5" s="1"/>
  <c r="L265" i="3"/>
  <c r="K268" i="5" s="1"/>
  <c r="L270" i="3"/>
  <c r="K273" i="5" s="1"/>
  <c r="L271" i="3"/>
  <c r="K274" i="5" s="1"/>
  <c r="L272" i="3"/>
  <c r="K275" i="5" s="1"/>
  <c r="L273" i="3"/>
  <c r="K276" i="5" s="1"/>
  <c r="L274" i="3"/>
  <c r="K277" i="5" s="1"/>
  <c r="L275" i="3"/>
  <c r="K278" i="5" s="1"/>
  <c r="L276" i="3"/>
  <c r="K279" i="5" s="1"/>
  <c r="L277" i="3"/>
  <c r="K280" i="5" s="1"/>
  <c r="L278" i="3"/>
  <c r="K281" i="5" s="1"/>
  <c r="L279" i="3"/>
  <c r="K282" i="5" s="1"/>
  <c r="L280" i="3"/>
  <c r="K283" i="5" s="1"/>
  <c r="L281" i="3"/>
  <c r="K284" i="5" s="1"/>
  <c r="L282" i="3"/>
  <c r="K285" i="5" s="1"/>
  <c r="L283" i="3"/>
  <c r="K286" i="5" s="1"/>
  <c r="L284" i="3"/>
  <c r="K287" i="5" s="1"/>
  <c r="L285" i="3"/>
  <c r="K288" i="5" s="1"/>
  <c r="L286" i="3"/>
  <c r="K289" i="5" s="1"/>
  <c r="L287" i="3"/>
  <c r="K290" i="5" s="1"/>
  <c r="L288" i="3"/>
  <c r="K291" i="5" s="1"/>
  <c r="L289" i="3"/>
  <c r="K292" i="5" s="1"/>
  <c r="L290" i="3"/>
  <c r="K293" i="5" s="1"/>
  <c r="L291" i="3"/>
  <c r="K294" i="5" s="1"/>
  <c r="L292" i="3"/>
  <c r="K295" i="5" s="1"/>
  <c r="L293" i="3"/>
  <c r="K296" i="5" s="1"/>
  <c r="L294" i="3"/>
  <c r="K297" i="5" s="1"/>
  <c r="L295" i="3"/>
  <c r="K298" i="5" s="1"/>
  <c r="L296" i="3"/>
  <c r="K299" i="5" s="1"/>
  <c r="L297" i="3"/>
  <c r="K300" i="5" s="1"/>
  <c r="L298" i="3"/>
  <c r="K301" i="5" s="1"/>
  <c r="L299" i="3"/>
  <c r="K302" i="5" s="1"/>
  <c r="L300" i="3"/>
  <c r="K303" i="5" s="1"/>
  <c r="L301" i="3"/>
  <c r="K304" i="5" s="1"/>
  <c r="L302" i="3"/>
  <c r="K305" i="5" s="1"/>
  <c r="L303" i="3"/>
  <c r="K306" i="5" s="1"/>
  <c r="L304" i="3"/>
  <c r="K307" i="5" s="1"/>
  <c r="L305" i="3"/>
  <c r="K308" i="5" s="1"/>
  <c r="L306" i="3"/>
  <c r="K309" i="5" s="1"/>
  <c r="L307" i="3"/>
  <c r="K310" i="5" s="1"/>
  <c r="L309" i="3"/>
  <c r="K312" i="5" s="1"/>
  <c r="L310" i="3"/>
  <c r="K313" i="5" s="1"/>
  <c r="L311" i="3"/>
  <c r="K314" i="5" s="1"/>
  <c r="L312" i="3"/>
  <c r="K315" i="5" s="1"/>
  <c r="L313" i="3"/>
  <c r="K316" i="5" s="1"/>
  <c r="L314" i="3"/>
  <c r="K317" i="5" s="1"/>
  <c r="L315" i="3"/>
  <c r="K318" i="5" s="1"/>
  <c r="L316" i="3"/>
  <c r="K319" i="5" s="1"/>
  <c r="L317" i="3"/>
  <c r="K320" i="5" s="1"/>
  <c r="L318" i="3"/>
  <c r="K321" i="5" s="1"/>
  <c r="L319" i="3"/>
  <c r="K322" i="5" s="1"/>
  <c r="L320" i="3"/>
  <c r="K323" i="5" s="1"/>
  <c r="L321" i="3"/>
  <c r="K324" i="5" s="1"/>
  <c r="L322" i="3"/>
  <c r="K325" i="5" s="1"/>
  <c r="L323" i="3"/>
  <c r="K326" i="5" s="1"/>
  <c r="L324" i="3"/>
  <c r="K327" i="5" s="1"/>
  <c r="L325" i="3"/>
  <c r="K328" i="5" s="1"/>
  <c r="L326" i="3"/>
  <c r="K329" i="5" s="1"/>
  <c r="L327" i="3"/>
  <c r="K330" i="5" s="1"/>
  <c r="L328" i="3"/>
  <c r="K331" i="5" s="1"/>
  <c r="L329" i="3"/>
  <c r="K332" i="5" s="1"/>
  <c r="L330" i="3"/>
  <c r="K333" i="5" s="1"/>
  <c r="L331" i="3"/>
  <c r="K334" i="5" s="1"/>
  <c r="L332" i="3"/>
  <c r="K335" i="5" s="1"/>
  <c r="L333" i="3"/>
  <c r="K336" i="5" s="1"/>
  <c r="L334" i="3"/>
  <c r="K337" i="5" s="1"/>
  <c r="L335" i="3"/>
  <c r="K338" i="5" s="1"/>
  <c r="L336" i="3"/>
  <c r="K339" i="5" s="1"/>
  <c r="L337" i="3"/>
  <c r="K340" i="5" s="1"/>
  <c r="L338" i="3"/>
  <c r="K341" i="5" s="1"/>
  <c r="L339" i="3"/>
  <c r="K342" i="5" s="1"/>
  <c r="L340" i="3"/>
  <c r="K343" i="5" s="1"/>
  <c r="L181" i="3"/>
  <c r="K184" i="5" s="1"/>
  <c r="L341" i="3"/>
  <c r="K344" i="5" s="1"/>
  <c r="L342" i="3"/>
  <c r="K345" i="5" s="1"/>
  <c r="L343" i="3"/>
  <c r="K346" i="5" s="1"/>
  <c r="L344" i="3"/>
  <c r="K347" i="5" s="1"/>
  <c r="L345" i="3"/>
  <c r="K348" i="5" s="1"/>
  <c r="L346" i="3"/>
  <c r="K349" i="5" s="1"/>
  <c r="L347" i="3"/>
  <c r="K350" i="5" s="1"/>
  <c r="L348" i="3"/>
  <c r="K351" i="5" s="1"/>
  <c r="L349" i="3"/>
  <c r="K352" i="5" s="1"/>
  <c r="L350" i="3"/>
  <c r="K353" i="5" s="1"/>
  <c r="L351" i="3"/>
  <c r="K354" i="5" s="1"/>
  <c r="L352" i="3"/>
  <c r="K355" i="5" s="1"/>
  <c r="L353" i="3"/>
  <c r="K356" i="5" s="1"/>
  <c r="L354" i="3"/>
  <c r="K357" i="5" s="1"/>
  <c r="L355" i="3"/>
  <c r="K358" i="5" s="1"/>
  <c r="L356" i="3"/>
  <c r="K359" i="5" s="1"/>
  <c r="L357" i="3"/>
  <c r="K360" i="5" s="1"/>
  <c r="K361" i="5"/>
  <c r="L358" i="3"/>
  <c r="K362" i="5" s="1"/>
  <c r="L359" i="3"/>
  <c r="K363" i="5" s="1"/>
  <c r="L360" i="3"/>
  <c r="K364" i="5" s="1"/>
  <c r="L361" i="3"/>
  <c r="K365" i="5" s="1"/>
  <c r="L362" i="3"/>
  <c r="K366" i="5" s="1"/>
  <c r="L363" i="3"/>
  <c r="K367" i="5" s="1"/>
  <c r="L364" i="3"/>
  <c r="K368" i="5" s="1"/>
  <c r="L366" i="3"/>
  <c r="K370" i="5" s="1"/>
  <c r="L368" i="3"/>
  <c r="K372" i="5" s="1"/>
  <c r="L369" i="3"/>
  <c r="K373" i="5" s="1"/>
  <c r="L370" i="3"/>
  <c r="K374" i="5" s="1"/>
  <c r="L371" i="3"/>
  <c r="K375" i="5" s="1"/>
  <c r="L372" i="3"/>
  <c r="K376" i="5" s="1"/>
  <c r="L373" i="3"/>
  <c r="K377" i="5" s="1"/>
  <c r="L374" i="3"/>
  <c r="K378" i="5" s="1"/>
  <c r="L375" i="3"/>
  <c r="K379" i="5" s="1"/>
  <c r="L376" i="3"/>
  <c r="K380" i="5" s="1"/>
  <c r="L377" i="3"/>
  <c r="K381" i="5" s="1"/>
  <c r="L378" i="3"/>
  <c r="K382" i="5" s="1"/>
  <c r="L379" i="3"/>
  <c r="K383" i="5" s="1"/>
  <c r="K384" i="5"/>
  <c r="L380" i="3"/>
  <c r="K385" i="5" s="1"/>
  <c r="L381" i="3"/>
  <c r="K386" i="5" s="1"/>
  <c r="L382" i="3"/>
  <c r="K387" i="5" s="1"/>
  <c r="L383" i="3"/>
  <c r="K388" i="5" s="1"/>
  <c r="L384" i="3"/>
  <c r="K389" i="5" s="1"/>
  <c r="L385" i="3"/>
  <c r="K390" i="5" s="1"/>
  <c r="L386" i="3"/>
  <c r="K391" i="5" s="1"/>
  <c r="L387" i="3"/>
  <c r="K392" i="5" s="1"/>
  <c r="L388" i="3"/>
  <c r="K393" i="5" s="1"/>
  <c r="L389" i="3"/>
  <c r="K394" i="5" s="1"/>
  <c r="L175" i="3"/>
  <c r="K178" i="5" s="1"/>
  <c r="L390" i="3"/>
  <c r="K395" i="5" s="1"/>
  <c r="L391" i="3"/>
  <c r="K396" i="5" s="1"/>
  <c r="L392" i="3"/>
  <c r="K397" i="5" s="1"/>
  <c r="L393" i="3"/>
  <c r="K398" i="5" s="1"/>
  <c r="L394" i="3"/>
  <c r="K399" i="5" s="1"/>
  <c r="L395" i="3"/>
  <c r="K400" i="5" s="1"/>
  <c r="L396" i="3"/>
  <c r="K401" i="5" s="1"/>
  <c r="L397" i="3"/>
  <c r="K402" i="5" s="1"/>
  <c r="L398" i="3"/>
  <c r="K403" i="5" s="1"/>
  <c r="L399" i="3"/>
  <c r="K404" i="5" s="1"/>
  <c r="L400" i="3"/>
  <c r="K405" i="5" s="1"/>
  <c r="L401" i="3"/>
  <c r="K406" i="5" s="1"/>
  <c r="L402" i="3"/>
  <c r="K407" i="5" s="1"/>
  <c r="L403" i="3"/>
  <c r="K408" i="5" s="1"/>
  <c r="L404" i="3"/>
  <c r="K409" i="5" s="1"/>
  <c r="L405" i="3"/>
  <c r="K410" i="5" s="1"/>
  <c r="L406" i="3"/>
  <c r="K411" i="5" s="1"/>
  <c r="L407" i="3"/>
  <c r="K412" i="5" s="1"/>
  <c r="L408" i="3"/>
  <c r="K413" i="5" s="1"/>
  <c r="L409" i="3"/>
  <c r="K414" i="5" s="1"/>
  <c r="L410" i="3"/>
  <c r="K415" i="5" s="1"/>
  <c r="L411" i="3"/>
  <c r="K416" i="5" s="1"/>
  <c r="L412" i="3"/>
  <c r="K417" i="5" s="1"/>
  <c r="L413" i="3"/>
  <c r="K418" i="5" s="1"/>
  <c r="L414" i="3"/>
  <c r="K419" i="5" s="1"/>
  <c r="L415" i="3"/>
  <c r="K420" i="5" s="1"/>
  <c r="L416" i="3"/>
  <c r="K421" i="5" s="1"/>
  <c r="L417" i="3"/>
  <c r="K422" i="5" s="1"/>
  <c r="L418" i="3"/>
  <c r="K423" i="5" s="1"/>
  <c r="L419" i="3"/>
  <c r="K424" i="5" s="1"/>
  <c r="L420" i="3"/>
  <c r="K425" i="5" s="1"/>
  <c r="L421" i="3"/>
  <c r="K426" i="5" s="1"/>
  <c r="L422" i="3"/>
  <c r="K427" i="5" s="1"/>
  <c r="L423" i="3"/>
  <c r="K428" i="5" s="1"/>
  <c r="L424" i="3"/>
  <c r="K429" i="5" s="1"/>
  <c r="L425" i="3"/>
  <c r="K430" i="5" s="1"/>
  <c r="L426" i="3"/>
  <c r="K431" i="5" s="1"/>
  <c r="L427" i="3"/>
  <c r="K432" i="5" s="1"/>
  <c r="L428" i="3"/>
  <c r="K433" i="5" s="1"/>
  <c r="L429" i="3"/>
  <c r="K434" i="5" s="1"/>
  <c r="L430" i="3"/>
  <c r="K435" i="5" s="1"/>
  <c r="L431" i="3"/>
  <c r="K436" i="5" s="1"/>
  <c r="L432" i="3"/>
  <c r="K437" i="5" s="1"/>
  <c r="L433" i="3"/>
  <c r="K438" i="5" s="1"/>
  <c r="L434" i="3"/>
  <c r="K439" i="5" s="1"/>
  <c r="L435" i="3"/>
  <c r="K440" i="5" s="1"/>
  <c r="L436" i="3"/>
  <c r="K441" i="5" s="1"/>
  <c r="L437" i="3"/>
  <c r="K442" i="5" s="1"/>
  <c r="L438" i="3"/>
  <c r="K443" i="5" s="1"/>
  <c r="L439" i="3"/>
  <c r="K444" i="5" s="1"/>
  <c r="L440" i="3"/>
  <c r="K445" i="5" s="1"/>
  <c r="L441" i="3"/>
  <c r="K446" i="5" s="1"/>
  <c r="BB3" i="3"/>
  <c r="BB4" i="3"/>
  <c r="BB5" i="3"/>
  <c r="BB6" i="3"/>
  <c r="BB7" i="3"/>
  <c r="BB8" i="3"/>
  <c r="BB13" i="3"/>
  <c r="BB14" i="3"/>
  <c r="BB17" i="3"/>
  <c r="BB18" i="3"/>
  <c r="BB21" i="3"/>
  <c r="BB22" i="3"/>
  <c r="BB23" i="3"/>
  <c r="BB24" i="3"/>
  <c r="BB25" i="3"/>
  <c r="BB26" i="3"/>
  <c r="BB27" i="3"/>
  <c r="BB28" i="3"/>
  <c r="BB29" i="3"/>
  <c r="BB30" i="3"/>
  <c r="BB31" i="3"/>
  <c r="BB32" i="3"/>
  <c r="BB33" i="3"/>
  <c r="BB34" i="3"/>
  <c r="BB35" i="3"/>
  <c r="BB36" i="3"/>
  <c r="BB37" i="3"/>
  <c r="BB38" i="3"/>
  <c r="BB39" i="3"/>
  <c r="BB40" i="3"/>
  <c r="BB41" i="3"/>
  <c r="BB44" i="3"/>
  <c r="BB45" i="3"/>
  <c r="BB46" i="3"/>
  <c r="BB47" i="3"/>
  <c r="BB48" i="3"/>
  <c r="BB49" i="3"/>
  <c r="BB50" i="3"/>
  <c r="BB51" i="3"/>
  <c r="BB52" i="3"/>
  <c r="BB53" i="3"/>
  <c r="BB54" i="3"/>
  <c r="BB55" i="3"/>
  <c r="BB56" i="3"/>
  <c r="BB57" i="3"/>
  <c r="BB58" i="3"/>
  <c r="BB59" i="3"/>
  <c r="BB60" i="3"/>
  <c r="BB61" i="3"/>
  <c r="BB62" i="3"/>
  <c r="BB63" i="3"/>
  <c r="BB64" i="3"/>
  <c r="BB65" i="3"/>
  <c r="BB66" i="3"/>
  <c r="BB67" i="3"/>
  <c r="BB68" i="3"/>
  <c r="BB69" i="3"/>
  <c r="BB185" i="3"/>
  <c r="BB70" i="3"/>
  <c r="BB71" i="3"/>
  <c r="BB72" i="3"/>
  <c r="BB73" i="3"/>
  <c r="BB74" i="3"/>
  <c r="BB75" i="3"/>
  <c r="BB76" i="3"/>
  <c r="BB77" i="3"/>
  <c r="BB78" i="3"/>
  <c r="BB79" i="3"/>
  <c r="BB80" i="3"/>
  <c r="BB81" i="3"/>
  <c r="BB82" i="3"/>
  <c r="BB84" i="3"/>
  <c r="BB85" i="3"/>
  <c r="BB86" i="3"/>
  <c r="BB87" i="3"/>
  <c r="BB88" i="3"/>
  <c r="BB89" i="3"/>
  <c r="BB90" i="3"/>
  <c r="BB91" i="3"/>
  <c r="BB92" i="3"/>
  <c r="BB93" i="3"/>
  <c r="BB94" i="3"/>
  <c r="BB95" i="3"/>
  <c r="BB96" i="3"/>
  <c r="BB97" i="3"/>
  <c r="BB98" i="3"/>
  <c r="BB99" i="3"/>
  <c r="BB100" i="3"/>
  <c r="BB101" i="3"/>
  <c r="BB102" i="3"/>
  <c r="BB103" i="3"/>
  <c r="BB105" i="3"/>
  <c r="BB106" i="3"/>
  <c r="BB107" i="3"/>
  <c r="BB108" i="3"/>
  <c r="BB109" i="3"/>
  <c r="BB110" i="3"/>
  <c r="BB111" i="3"/>
  <c r="BB112" i="3"/>
  <c r="BB113" i="3"/>
  <c r="BB114" i="3"/>
  <c r="BB115" i="3"/>
  <c r="BB116" i="3"/>
  <c r="BB117" i="3"/>
  <c r="BB118" i="3"/>
  <c r="BB119" i="3"/>
  <c r="BB120" i="3"/>
  <c r="BB121" i="3"/>
  <c r="BB122" i="3"/>
  <c r="BB123" i="3"/>
  <c r="BB124" i="3"/>
  <c r="BB125" i="3"/>
  <c r="BB126" i="3"/>
  <c r="BB127" i="3"/>
  <c r="BB128" i="3"/>
  <c r="BB129" i="3"/>
  <c r="BB130" i="3"/>
  <c r="BB132" i="3"/>
  <c r="BB133" i="3"/>
  <c r="BB134" i="3"/>
  <c r="BB135" i="3"/>
  <c r="BB136" i="3"/>
  <c r="BB137" i="3"/>
  <c r="BB138" i="3"/>
  <c r="BB139" i="3"/>
  <c r="BB140" i="3"/>
  <c r="BB142" i="3"/>
  <c r="BB143" i="3"/>
  <c r="BB144" i="3"/>
  <c r="BB145" i="3"/>
  <c r="BB146" i="3"/>
  <c r="BB147" i="3"/>
  <c r="BB148" i="3"/>
  <c r="BB149" i="3"/>
  <c r="BB150" i="3"/>
  <c r="BB151" i="3"/>
  <c r="BB152" i="3"/>
  <c r="BB153" i="3"/>
  <c r="BB154" i="3"/>
  <c r="BB155" i="3"/>
  <c r="BB156" i="3"/>
  <c r="BB157" i="3"/>
  <c r="BB158" i="3"/>
  <c r="BB159" i="3"/>
  <c r="BB161" i="3"/>
  <c r="BB162" i="3"/>
  <c r="BB163" i="3"/>
  <c r="BB164" i="3"/>
  <c r="BB165" i="3"/>
  <c r="BB166" i="3"/>
  <c r="BB167" i="3"/>
  <c r="BB168" i="3"/>
  <c r="BB169" i="3"/>
  <c r="BB170" i="3"/>
  <c r="BB171" i="3"/>
  <c r="BB172" i="3"/>
  <c r="BB173" i="3"/>
  <c r="BB174" i="3"/>
  <c r="BB178" i="3"/>
  <c r="BB179" i="3"/>
  <c r="BB180" i="3"/>
  <c r="BB187" i="3"/>
  <c r="BB188" i="3"/>
  <c r="BB189" i="3"/>
  <c r="BB176" i="3"/>
  <c r="BB190" i="3"/>
  <c r="BB191" i="3"/>
  <c r="BB192" i="3"/>
  <c r="BB193" i="3"/>
  <c r="BB194" i="3"/>
  <c r="BB197" i="3"/>
  <c r="BB199" i="3"/>
  <c r="BB200" i="3"/>
  <c r="BB201" i="3"/>
  <c r="BB202" i="3"/>
  <c r="BB203" i="3"/>
  <c r="BB205" i="3"/>
  <c r="BB206" i="3"/>
  <c r="BB207" i="3"/>
  <c r="BB208" i="3"/>
  <c r="BB209" i="3"/>
  <c r="BB210" i="3"/>
  <c r="BB211" i="3"/>
  <c r="BB212" i="3"/>
  <c r="BB213" i="3"/>
  <c r="BB214" i="3"/>
  <c r="BB215" i="3"/>
  <c r="BB216" i="3"/>
  <c r="BB217" i="3"/>
  <c r="BB218" i="3"/>
  <c r="BB219" i="3"/>
  <c r="BB220" i="3"/>
  <c r="BB221" i="3"/>
  <c r="BB222" i="3"/>
  <c r="BB223" i="3"/>
  <c r="BB224" i="3"/>
  <c r="BB225" i="3"/>
  <c r="BB226" i="3"/>
  <c r="BB227" i="3"/>
  <c r="BB228" i="3"/>
  <c r="BB230" i="3"/>
  <c r="BB231" i="3"/>
  <c r="BB232" i="3"/>
  <c r="BB233" i="3"/>
  <c r="BB234" i="3"/>
  <c r="BB235" i="3"/>
  <c r="BB236" i="3"/>
  <c r="BB237" i="3"/>
  <c r="BB238" i="3"/>
  <c r="BB239" i="3"/>
  <c r="BB240" i="3"/>
  <c r="BB241" i="3"/>
  <c r="BB242" i="3"/>
  <c r="BB243" i="3"/>
  <c r="BB244" i="3"/>
  <c r="BB245" i="3"/>
  <c r="BB246" i="3"/>
  <c r="BB247" i="3"/>
  <c r="BB248" i="3"/>
  <c r="BB250" i="3"/>
  <c r="BB251" i="3"/>
  <c r="BB253" i="3"/>
  <c r="BB254" i="3"/>
  <c r="BB255" i="3"/>
  <c r="BB256" i="3"/>
  <c r="BB257" i="3"/>
  <c r="BB258" i="3"/>
  <c r="BB259" i="3"/>
  <c r="BB260" i="3"/>
  <c r="BB261" i="3"/>
  <c r="BB262" i="3"/>
  <c r="BB263" i="3"/>
  <c r="BB264" i="3"/>
  <c r="BB265" i="3"/>
  <c r="BB270" i="3"/>
  <c r="BB271" i="3"/>
  <c r="BB272" i="3"/>
  <c r="BB273" i="3"/>
  <c r="BB274" i="3"/>
  <c r="BB275" i="3"/>
  <c r="BB276" i="3"/>
  <c r="BB277" i="3"/>
  <c r="BB278" i="3"/>
  <c r="BB279" i="3"/>
  <c r="BB280" i="3"/>
  <c r="BB281" i="3"/>
  <c r="BB282" i="3"/>
  <c r="BB283" i="3"/>
  <c r="BB284" i="3"/>
  <c r="BB285" i="3"/>
  <c r="BB286" i="3"/>
  <c r="BB287" i="3"/>
  <c r="BB288" i="3"/>
  <c r="BB289" i="3"/>
  <c r="BB290" i="3"/>
  <c r="BB291" i="3"/>
  <c r="BB292" i="3"/>
  <c r="BB293" i="3"/>
  <c r="BB294" i="3"/>
  <c r="BB295" i="3"/>
  <c r="BB296" i="3"/>
  <c r="BB297" i="3"/>
  <c r="BB298" i="3"/>
  <c r="BB299" i="3"/>
  <c r="BB300" i="3"/>
  <c r="BB301" i="3"/>
  <c r="BB302" i="3"/>
  <c r="BB303" i="3"/>
  <c r="BB304" i="3"/>
  <c r="BB305" i="3"/>
  <c r="BB306" i="3"/>
  <c r="BB307" i="3"/>
  <c r="BB309" i="3"/>
  <c r="BB310" i="3"/>
  <c r="BB311" i="3"/>
  <c r="BB312" i="3"/>
  <c r="BB313" i="3"/>
  <c r="BB314" i="3"/>
  <c r="BB315" i="3"/>
  <c r="BB316" i="3"/>
  <c r="BB317" i="3"/>
  <c r="BB318" i="3"/>
  <c r="BB319" i="3"/>
  <c r="BB320" i="3"/>
  <c r="BB321" i="3"/>
  <c r="BB322" i="3"/>
  <c r="BB323" i="3"/>
  <c r="BB324" i="3"/>
  <c r="BB325" i="3"/>
  <c r="BB326" i="3"/>
  <c r="BB327" i="3"/>
  <c r="BB328" i="3"/>
  <c r="BB329" i="3"/>
  <c r="BB330" i="3"/>
  <c r="BB331" i="3"/>
  <c r="BB332" i="3"/>
  <c r="BB333" i="3"/>
  <c r="BB334" i="3"/>
  <c r="BB335" i="3"/>
  <c r="BB336" i="3"/>
  <c r="BB337" i="3"/>
  <c r="BB338" i="3"/>
  <c r="BB339" i="3"/>
  <c r="BB340" i="3"/>
  <c r="BB181" i="3"/>
  <c r="BB341" i="3"/>
  <c r="BB342" i="3"/>
  <c r="BB343" i="3"/>
  <c r="BB344" i="3"/>
  <c r="BB345" i="3"/>
  <c r="BB346" i="3"/>
  <c r="BB347" i="3"/>
  <c r="BB348" i="3"/>
  <c r="BB349" i="3"/>
  <c r="BB350" i="3"/>
  <c r="BB351" i="3"/>
  <c r="BB352" i="3"/>
  <c r="BB353" i="3"/>
  <c r="BB354" i="3"/>
  <c r="BB355" i="3"/>
  <c r="BB356" i="3"/>
  <c r="BB357" i="3"/>
  <c r="BB358" i="3"/>
  <c r="BB359" i="3"/>
  <c r="BB360" i="3"/>
  <c r="BB361" i="3"/>
  <c r="BB362" i="3"/>
  <c r="BB363" i="3"/>
  <c r="BB364" i="3"/>
  <c r="BB366" i="3"/>
  <c r="BB368" i="3"/>
  <c r="BB369" i="3"/>
  <c r="BB370" i="3"/>
  <c r="BB371" i="3"/>
  <c r="BB372" i="3"/>
  <c r="BB373" i="3"/>
  <c r="BB374" i="3"/>
  <c r="BB375" i="3"/>
  <c r="BB376" i="3"/>
  <c r="BB377" i="3"/>
  <c r="BB378" i="3"/>
  <c r="BB379" i="3"/>
  <c r="BB380" i="3"/>
  <c r="BB381" i="3"/>
  <c r="BB382" i="3"/>
  <c r="BB383" i="3"/>
  <c r="BB384" i="3"/>
  <c r="BB385" i="3"/>
  <c r="BB386" i="3"/>
  <c r="BB387" i="3"/>
  <c r="BB388" i="3"/>
  <c r="BB389" i="3"/>
  <c r="BB175" i="3"/>
  <c r="BB390" i="3"/>
  <c r="BB391" i="3"/>
  <c r="BB392" i="3"/>
  <c r="BB393" i="3"/>
  <c r="BB394" i="3"/>
  <c r="BB395" i="3"/>
  <c r="BB396" i="3"/>
  <c r="BB397" i="3"/>
  <c r="BB398" i="3"/>
  <c r="BB399" i="3"/>
  <c r="BB400" i="3"/>
  <c r="BB401" i="3"/>
  <c r="BB402" i="3"/>
  <c r="BB403" i="3"/>
  <c r="BB404" i="3"/>
  <c r="BB405" i="3"/>
  <c r="BB406" i="3"/>
  <c r="BB407" i="3"/>
  <c r="BB408" i="3"/>
  <c r="BB409" i="3"/>
  <c r="BB410" i="3"/>
  <c r="BB411" i="3"/>
  <c r="BB412" i="3"/>
  <c r="BB413" i="3"/>
  <c r="BB414" i="3"/>
  <c r="BB415" i="3"/>
  <c r="BB416" i="3"/>
  <c r="BB417" i="3"/>
  <c r="BB418" i="3"/>
  <c r="BB419" i="3"/>
  <c r="BB420" i="3"/>
  <c r="BB421" i="3"/>
  <c r="BB422" i="3"/>
  <c r="BB423" i="3"/>
  <c r="BB424" i="3"/>
  <c r="BB425" i="3"/>
  <c r="BB426" i="3"/>
  <c r="BB427" i="3"/>
  <c r="BB428" i="3"/>
  <c r="BB429" i="3"/>
  <c r="BB430" i="3"/>
  <c r="BB431" i="3"/>
  <c r="BB432" i="3"/>
  <c r="BB433" i="3"/>
  <c r="BB434" i="3"/>
  <c r="BB435" i="3"/>
  <c r="BB436" i="3"/>
  <c r="BB437" i="3"/>
  <c r="BB438" i="3"/>
  <c r="BB439" i="3"/>
  <c r="BB440" i="3"/>
  <c r="BB441" i="3"/>
  <c r="AZ170" i="3"/>
  <c r="AY170" i="3"/>
  <c r="AL170" i="3"/>
  <c r="L173" i="5" s="1"/>
  <c r="J173" i="5" s="1"/>
  <c r="W170" i="3"/>
  <c r="R170" i="3"/>
  <c r="O170" i="3"/>
  <c r="N170" i="3"/>
  <c r="E170" i="3"/>
  <c r="F170" i="3"/>
  <c r="B6" i="32"/>
  <c r="B45" i="32" s="1"/>
  <c r="B118" i="32"/>
  <c r="C118" i="32"/>
  <c r="H118" i="32"/>
  <c r="B80" i="32"/>
  <c r="C80" i="32"/>
  <c r="B47" i="32"/>
  <c r="C47" i="32"/>
  <c r="C8" i="32"/>
  <c r="B8" i="32"/>
  <c r="AZ200" i="3"/>
  <c r="AZ201" i="3"/>
  <c r="AY200" i="3"/>
  <c r="AY201" i="3"/>
  <c r="AL200" i="3"/>
  <c r="L203" i="5" s="1"/>
  <c r="J203" i="5" s="1"/>
  <c r="AL201" i="3"/>
  <c r="L204" i="5" s="1"/>
  <c r="J204" i="5" s="1"/>
  <c r="AK200" i="3"/>
  <c r="AK201" i="3"/>
  <c r="W200" i="3"/>
  <c r="W201" i="3"/>
  <c r="O200" i="3"/>
  <c r="R200" i="3"/>
  <c r="O201" i="3"/>
  <c r="R201" i="3"/>
  <c r="N200" i="3"/>
  <c r="N201" i="3"/>
  <c r="E200" i="3"/>
  <c r="E201" i="3"/>
  <c r="F200" i="3"/>
  <c r="F201" i="3"/>
  <c r="D40" i="17"/>
  <c r="D43" i="6"/>
  <c r="D41" i="32" s="1"/>
  <c r="AY213" i="3"/>
  <c r="AZ213" i="3"/>
  <c r="AL213" i="3"/>
  <c r="L216" i="5" s="1"/>
  <c r="J216" i="5" s="1"/>
  <c r="W213" i="3"/>
  <c r="N213" i="3"/>
  <c r="O213" i="3"/>
  <c r="R213" i="3"/>
  <c r="E213" i="3"/>
  <c r="F213" i="3"/>
  <c r="E3" i="3"/>
  <c r="E4" i="3"/>
  <c r="E5" i="3"/>
  <c r="E6" i="3"/>
  <c r="E7" i="3"/>
  <c r="E8" i="3"/>
  <c r="E13" i="3"/>
  <c r="E14" i="3"/>
  <c r="E17" i="3"/>
  <c r="E18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185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2" i="3"/>
  <c r="E133" i="3"/>
  <c r="E134" i="3"/>
  <c r="E135" i="3"/>
  <c r="E136" i="3"/>
  <c r="E137" i="3"/>
  <c r="E138" i="3"/>
  <c r="E139" i="3"/>
  <c r="E140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1" i="3"/>
  <c r="E162" i="3"/>
  <c r="E163" i="3"/>
  <c r="E164" i="3"/>
  <c r="E165" i="3"/>
  <c r="E166" i="3"/>
  <c r="E167" i="3"/>
  <c r="E168" i="3"/>
  <c r="E169" i="3"/>
  <c r="E171" i="3"/>
  <c r="E172" i="3"/>
  <c r="E173" i="3"/>
  <c r="E174" i="3"/>
  <c r="E178" i="3"/>
  <c r="E179" i="3"/>
  <c r="E180" i="3"/>
  <c r="E187" i="3"/>
  <c r="E188" i="3"/>
  <c r="E189" i="3"/>
  <c r="E176" i="3"/>
  <c r="E190" i="3"/>
  <c r="E191" i="3"/>
  <c r="E192" i="3"/>
  <c r="E193" i="3"/>
  <c r="E194" i="3"/>
  <c r="E197" i="3"/>
  <c r="E199" i="3"/>
  <c r="E202" i="3"/>
  <c r="E203" i="3"/>
  <c r="E205" i="3"/>
  <c r="E206" i="3"/>
  <c r="E207" i="3"/>
  <c r="E208" i="3"/>
  <c r="E209" i="3"/>
  <c r="E210" i="3"/>
  <c r="E211" i="3"/>
  <c r="E212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50" i="3"/>
  <c r="E251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181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6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175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AY51" i="3"/>
  <c r="AZ51" i="3"/>
  <c r="AL51" i="3"/>
  <c r="L52" i="5" s="1"/>
  <c r="J52" i="5" s="1"/>
  <c r="AK51" i="3"/>
  <c r="W51" i="3"/>
  <c r="O51" i="3"/>
  <c r="R51" i="3"/>
  <c r="N51" i="3"/>
  <c r="F51" i="3"/>
  <c r="J68" i="17"/>
  <c r="A68" i="17"/>
  <c r="J75" i="6"/>
  <c r="A75" i="6"/>
  <c r="D27" i="27"/>
  <c r="AY433" i="3"/>
  <c r="AZ433" i="3"/>
  <c r="AY174" i="3"/>
  <c r="AZ174" i="3"/>
  <c r="AL433" i="3"/>
  <c r="L438" i="5" s="1"/>
  <c r="J438" i="5" s="1"/>
  <c r="AL174" i="3"/>
  <c r="L177" i="5" s="1"/>
  <c r="J177" i="5" s="1"/>
  <c r="AK433" i="3"/>
  <c r="W433" i="3"/>
  <c r="W174" i="3"/>
  <c r="O433" i="3"/>
  <c r="R433" i="3"/>
  <c r="O174" i="3"/>
  <c r="R174" i="3"/>
  <c r="N433" i="3"/>
  <c r="N174" i="3"/>
  <c r="F433" i="3"/>
  <c r="F174" i="3"/>
  <c r="AZ176" i="3"/>
  <c r="AY176" i="3"/>
  <c r="AL176" i="3"/>
  <c r="L179" i="5" s="1"/>
  <c r="J179" i="5" s="1"/>
  <c r="AK176" i="3"/>
  <c r="W176" i="3"/>
  <c r="O176" i="3"/>
  <c r="R176" i="3"/>
  <c r="N176" i="3"/>
  <c r="F176" i="3"/>
  <c r="D25" i="25"/>
  <c r="G25" i="25" s="1"/>
  <c r="G130" i="35" s="1"/>
  <c r="D29" i="15"/>
  <c r="AY189" i="3"/>
  <c r="AZ189" i="3"/>
  <c r="AL189" i="3"/>
  <c r="L192" i="5" s="1"/>
  <c r="J192" i="5" s="1"/>
  <c r="AK189" i="3"/>
  <c r="W189" i="3"/>
  <c r="N189" i="3"/>
  <c r="O189" i="3"/>
  <c r="R189" i="3"/>
  <c r="F189" i="3"/>
  <c r="D33" i="21"/>
  <c r="D38" i="10"/>
  <c r="AY188" i="3"/>
  <c r="AZ188" i="3"/>
  <c r="AL188" i="3"/>
  <c r="L191" i="5" s="1"/>
  <c r="J191" i="5" s="1"/>
  <c r="AK188" i="3"/>
  <c r="W188" i="3"/>
  <c r="O188" i="3"/>
  <c r="R188" i="3"/>
  <c r="N188" i="3"/>
  <c r="F188" i="3"/>
  <c r="AY173" i="3"/>
  <c r="AZ173" i="3"/>
  <c r="AL173" i="3"/>
  <c r="L176" i="5" s="1"/>
  <c r="J176" i="5" s="1"/>
  <c r="W173" i="3"/>
  <c r="N173" i="3"/>
  <c r="O173" i="3"/>
  <c r="R173" i="3"/>
  <c r="F173" i="3"/>
  <c r="D37" i="22"/>
  <c r="D38" i="22"/>
  <c r="D41" i="12"/>
  <c r="D42" i="12"/>
  <c r="D41" i="33" s="1"/>
  <c r="AY224" i="3"/>
  <c r="AZ224" i="3"/>
  <c r="AY225" i="3"/>
  <c r="AZ225" i="3"/>
  <c r="AL224" i="3"/>
  <c r="L227" i="5" s="1"/>
  <c r="J227" i="5" s="1"/>
  <c r="AL225" i="3"/>
  <c r="L228" i="5" s="1"/>
  <c r="J228" i="5" s="1"/>
  <c r="AK225" i="3"/>
  <c r="W224" i="3"/>
  <c r="W225" i="3"/>
  <c r="N224" i="3"/>
  <c r="O224" i="3"/>
  <c r="R224" i="3"/>
  <c r="N225" i="3"/>
  <c r="O225" i="3"/>
  <c r="R225" i="3"/>
  <c r="F224" i="3"/>
  <c r="F225" i="3"/>
  <c r="J41" i="22"/>
  <c r="A41" i="22"/>
  <c r="A40" i="35" s="1"/>
  <c r="J46" i="12"/>
  <c r="A46" i="12"/>
  <c r="A44" i="33" s="1"/>
  <c r="D39" i="17"/>
  <c r="D37" i="34" s="1"/>
  <c r="D38" i="17"/>
  <c r="D41" i="6"/>
  <c r="D42" i="6"/>
  <c r="D40" i="32" s="1"/>
  <c r="AY222" i="3"/>
  <c r="AZ222" i="3"/>
  <c r="AY223" i="3"/>
  <c r="AZ223" i="3"/>
  <c r="AL222" i="3"/>
  <c r="L225" i="5" s="1"/>
  <c r="J225" i="5" s="1"/>
  <c r="AL223" i="3"/>
  <c r="L226" i="5" s="1"/>
  <c r="J226" i="5" s="1"/>
  <c r="AK223" i="3"/>
  <c r="W222" i="3"/>
  <c r="W223" i="3"/>
  <c r="N222" i="3"/>
  <c r="O222" i="3"/>
  <c r="R222" i="3"/>
  <c r="N223" i="3"/>
  <c r="O223" i="3"/>
  <c r="R223" i="3"/>
  <c r="F222" i="3"/>
  <c r="F223" i="3"/>
  <c r="J69" i="17"/>
  <c r="J70" i="17"/>
  <c r="A69" i="17"/>
  <c r="A70" i="17"/>
  <c r="J76" i="6"/>
  <c r="A76" i="6"/>
  <c r="D28" i="26"/>
  <c r="D29" i="26"/>
  <c r="D31" i="16"/>
  <c r="D30" i="16"/>
  <c r="AY220" i="3"/>
  <c r="AZ220" i="3"/>
  <c r="AY221" i="3"/>
  <c r="AZ221" i="3"/>
  <c r="AL220" i="3"/>
  <c r="L223" i="5" s="1"/>
  <c r="J223" i="5" s="1"/>
  <c r="AL221" i="3"/>
  <c r="L224" i="5" s="1"/>
  <c r="J224" i="5" s="1"/>
  <c r="AK220" i="3"/>
  <c r="J31" i="16" s="1"/>
  <c r="AK221" i="3"/>
  <c r="W220" i="3"/>
  <c r="W221" i="3"/>
  <c r="O220" i="3"/>
  <c r="R220" i="3"/>
  <c r="O221" i="3"/>
  <c r="R221" i="3"/>
  <c r="N220" i="3"/>
  <c r="N221" i="3"/>
  <c r="F220" i="3"/>
  <c r="F221" i="3"/>
  <c r="AY100" i="3"/>
  <c r="AZ100" i="3"/>
  <c r="AL100" i="3"/>
  <c r="L101" i="5" s="1"/>
  <c r="J101" i="5" s="1"/>
  <c r="W100" i="3"/>
  <c r="O100" i="3"/>
  <c r="R100" i="3"/>
  <c r="N100" i="3"/>
  <c r="F100" i="3"/>
  <c r="AY116" i="3"/>
  <c r="AZ116" i="3"/>
  <c r="AL116" i="3"/>
  <c r="L119" i="5" s="1"/>
  <c r="J119" i="5" s="1"/>
  <c r="AK116" i="3"/>
  <c r="J33" i="23" s="1"/>
  <c r="W116" i="3"/>
  <c r="N116" i="3"/>
  <c r="O116" i="3"/>
  <c r="R116" i="3"/>
  <c r="F116" i="3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26" i="26"/>
  <c r="D27" i="26"/>
  <c r="D28" i="16"/>
  <c r="D29" i="16"/>
  <c r="AZ375" i="3"/>
  <c r="AZ376" i="3"/>
  <c r="AY375" i="3"/>
  <c r="AY376" i="3"/>
  <c r="AL375" i="3"/>
  <c r="L379" i="5" s="1"/>
  <c r="J379" i="5" s="1"/>
  <c r="AL376" i="3"/>
  <c r="L380" i="5" s="1"/>
  <c r="J380" i="5" s="1"/>
  <c r="AK375" i="3"/>
  <c r="J29" i="16" s="1"/>
  <c r="AK376" i="3"/>
  <c r="W375" i="3"/>
  <c r="W376" i="3"/>
  <c r="O375" i="3"/>
  <c r="R375" i="3"/>
  <c r="O376" i="3"/>
  <c r="R376" i="3"/>
  <c r="N375" i="3"/>
  <c r="N376" i="3"/>
  <c r="F375" i="3"/>
  <c r="F376" i="3"/>
  <c r="D28" i="19"/>
  <c r="D35" i="8"/>
  <c r="AY275" i="3"/>
  <c r="AZ275" i="3"/>
  <c r="AY276" i="3"/>
  <c r="AZ276" i="3"/>
  <c r="AL275" i="3"/>
  <c r="L278" i="5" s="1"/>
  <c r="J278" i="5" s="1"/>
  <c r="AL276" i="3"/>
  <c r="L279" i="5" s="1"/>
  <c r="J279" i="5" s="1"/>
  <c r="AK276" i="3"/>
  <c r="W275" i="3"/>
  <c r="W276" i="3"/>
  <c r="O275" i="3"/>
  <c r="R275" i="3"/>
  <c r="O276" i="3"/>
  <c r="R276" i="3"/>
  <c r="N275" i="3"/>
  <c r="N276" i="3"/>
  <c r="F275" i="3"/>
  <c r="F276" i="3"/>
  <c r="H408" i="1"/>
  <c r="Q136" i="3" s="1"/>
  <c r="J408" i="1"/>
  <c r="R3" i="3"/>
  <c r="R4" i="3"/>
  <c r="R5" i="3"/>
  <c r="R6" i="3"/>
  <c r="R7" i="3"/>
  <c r="R8" i="3"/>
  <c r="R13" i="3"/>
  <c r="R14" i="3"/>
  <c r="R17" i="3"/>
  <c r="R18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7" i="3"/>
  <c r="R38" i="3"/>
  <c r="R39" i="3"/>
  <c r="R40" i="3"/>
  <c r="R41" i="3"/>
  <c r="R44" i="3"/>
  <c r="R45" i="3"/>
  <c r="R46" i="3"/>
  <c r="R47" i="3"/>
  <c r="R48" i="3"/>
  <c r="R49" i="3"/>
  <c r="R50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185" i="3"/>
  <c r="R70" i="3"/>
  <c r="R71" i="3"/>
  <c r="R72" i="3"/>
  <c r="R73" i="3"/>
  <c r="R74" i="3"/>
  <c r="R75" i="3"/>
  <c r="R76" i="3"/>
  <c r="R77" i="3"/>
  <c r="R78" i="3"/>
  <c r="R79" i="3"/>
  <c r="R80" i="3"/>
  <c r="R178" i="3"/>
  <c r="R81" i="3"/>
  <c r="R82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187" i="3"/>
  <c r="R97" i="3"/>
  <c r="R98" i="3"/>
  <c r="R99" i="3"/>
  <c r="R101" i="3"/>
  <c r="R102" i="3"/>
  <c r="R103" i="3"/>
  <c r="R105" i="3"/>
  <c r="R106" i="3"/>
  <c r="R107" i="3"/>
  <c r="R108" i="3"/>
  <c r="R109" i="3"/>
  <c r="R110" i="3"/>
  <c r="R111" i="3"/>
  <c r="R112" i="3"/>
  <c r="R113" i="3"/>
  <c r="R114" i="3"/>
  <c r="R115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2" i="3"/>
  <c r="R133" i="3"/>
  <c r="R134" i="3"/>
  <c r="R135" i="3"/>
  <c r="R136" i="3"/>
  <c r="R137" i="3"/>
  <c r="R138" i="3"/>
  <c r="R139" i="3"/>
  <c r="R140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1" i="3"/>
  <c r="R162" i="3"/>
  <c r="R163" i="3"/>
  <c r="R164" i="3"/>
  <c r="R165" i="3"/>
  <c r="R166" i="3"/>
  <c r="R167" i="3"/>
  <c r="R168" i="3"/>
  <c r="R169" i="3"/>
  <c r="R171" i="3"/>
  <c r="R172" i="3"/>
  <c r="R179" i="3"/>
  <c r="R180" i="3"/>
  <c r="R190" i="3"/>
  <c r="R191" i="3"/>
  <c r="R192" i="3"/>
  <c r="R193" i="3"/>
  <c r="R194" i="3"/>
  <c r="R197" i="3"/>
  <c r="R199" i="3"/>
  <c r="R202" i="3"/>
  <c r="R203" i="3"/>
  <c r="R205" i="3"/>
  <c r="R206" i="3"/>
  <c r="R207" i="3"/>
  <c r="R208" i="3"/>
  <c r="R209" i="3"/>
  <c r="R210" i="3"/>
  <c r="R211" i="3"/>
  <c r="R212" i="3"/>
  <c r="R214" i="3"/>
  <c r="R215" i="3"/>
  <c r="R216" i="3"/>
  <c r="R217" i="3"/>
  <c r="R218" i="3"/>
  <c r="R219" i="3"/>
  <c r="R226" i="3"/>
  <c r="R227" i="3"/>
  <c r="R228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50" i="3"/>
  <c r="R251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70" i="3"/>
  <c r="R271" i="3"/>
  <c r="R272" i="3"/>
  <c r="R273" i="3"/>
  <c r="R274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290" i="3"/>
  <c r="R291" i="3"/>
  <c r="R292" i="3"/>
  <c r="R293" i="3"/>
  <c r="R294" i="3"/>
  <c r="R295" i="3"/>
  <c r="R296" i="3"/>
  <c r="R297" i="3"/>
  <c r="R298" i="3"/>
  <c r="R299" i="3"/>
  <c r="R300" i="3"/>
  <c r="R301" i="3"/>
  <c r="R302" i="3"/>
  <c r="R303" i="3"/>
  <c r="R304" i="3"/>
  <c r="R305" i="3"/>
  <c r="R306" i="3"/>
  <c r="R307" i="3"/>
  <c r="R309" i="3"/>
  <c r="R310" i="3"/>
  <c r="R311" i="3"/>
  <c r="R312" i="3"/>
  <c r="R313" i="3"/>
  <c r="R314" i="3"/>
  <c r="R315" i="3"/>
  <c r="R316" i="3"/>
  <c r="R317" i="3"/>
  <c r="R318" i="3"/>
  <c r="R319" i="3"/>
  <c r="R320" i="3"/>
  <c r="R321" i="3"/>
  <c r="R322" i="3"/>
  <c r="R323" i="3"/>
  <c r="R324" i="3"/>
  <c r="R325" i="3"/>
  <c r="R326" i="3"/>
  <c r="R327" i="3"/>
  <c r="R328" i="3"/>
  <c r="R329" i="3"/>
  <c r="R330" i="3"/>
  <c r="R331" i="3"/>
  <c r="R332" i="3"/>
  <c r="R333" i="3"/>
  <c r="R334" i="3"/>
  <c r="R335" i="3"/>
  <c r="R336" i="3"/>
  <c r="R337" i="3"/>
  <c r="R338" i="3"/>
  <c r="R339" i="3"/>
  <c r="R340" i="3"/>
  <c r="R181" i="3"/>
  <c r="R341" i="3"/>
  <c r="R342" i="3"/>
  <c r="R343" i="3"/>
  <c r="R344" i="3"/>
  <c r="R345" i="3"/>
  <c r="R346" i="3"/>
  <c r="R347" i="3"/>
  <c r="R348" i="3"/>
  <c r="R349" i="3"/>
  <c r="R350" i="3"/>
  <c r="R351" i="3"/>
  <c r="R352" i="3"/>
  <c r="R353" i="3"/>
  <c r="R354" i="3"/>
  <c r="R355" i="3"/>
  <c r="R356" i="3"/>
  <c r="R357" i="3"/>
  <c r="R358" i="3"/>
  <c r="R359" i="3"/>
  <c r="R360" i="3"/>
  <c r="R361" i="3"/>
  <c r="R362" i="3"/>
  <c r="R363" i="3"/>
  <c r="R364" i="3"/>
  <c r="R366" i="3"/>
  <c r="R368" i="3"/>
  <c r="R369" i="3"/>
  <c r="R370" i="3"/>
  <c r="R371" i="3"/>
  <c r="R372" i="3"/>
  <c r="R373" i="3"/>
  <c r="R374" i="3"/>
  <c r="R377" i="3"/>
  <c r="R378" i="3"/>
  <c r="R379" i="3"/>
  <c r="R380" i="3"/>
  <c r="R381" i="3"/>
  <c r="R382" i="3"/>
  <c r="R383" i="3"/>
  <c r="R384" i="3"/>
  <c r="R385" i="3"/>
  <c r="R386" i="3"/>
  <c r="R387" i="3"/>
  <c r="R388" i="3"/>
  <c r="R389" i="3"/>
  <c r="R175" i="3"/>
  <c r="R390" i="3"/>
  <c r="R391" i="3"/>
  <c r="R392" i="3"/>
  <c r="R393" i="3"/>
  <c r="R394" i="3"/>
  <c r="R395" i="3"/>
  <c r="R396" i="3"/>
  <c r="R397" i="3"/>
  <c r="R398" i="3"/>
  <c r="R399" i="3"/>
  <c r="R400" i="3"/>
  <c r="R401" i="3"/>
  <c r="R402" i="3"/>
  <c r="R403" i="3"/>
  <c r="R404" i="3"/>
  <c r="R405" i="3"/>
  <c r="R406" i="3"/>
  <c r="R407" i="3"/>
  <c r="R408" i="3"/>
  <c r="R409" i="3"/>
  <c r="R410" i="3"/>
  <c r="R411" i="3"/>
  <c r="R412" i="3"/>
  <c r="R413" i="3"/>
  <c r="R414" i="3"/>
  <c r="R415" i="3"/>
  <c r="R416" i="3"/>
  <c r="R417" i="3"/>
  <c r="R418" i="3"/>
  <c r="R419" i="3"/>
  <c r="R420" i="3"/>
  <c r="R421" i="3"/>
  <c r="R422" i="3"/>
  <c r="R423" i="3"/>
  <c r="R424" i="3"/>
  <c r="R425" i="3"/>
  <c r="R426" i="3"/>
  <c r="R427" i="3"/>
  <c r="R428" i="3"/>
  <c r="R429" i="3"/>
  <c r="R430" i="3"/>
  <c r="R431" i="3"/>
  <c r="R432" i="3"/>
  <c r="R434" i="3"/>
  <c r="R435" i="3"/>
  <c r="R436" i="3"/>
  <c r="R437" i="3"/>
  <c r="R438" i="3"/>
  <c r="R439" i="3"/>
  <c r="R440" i="3"/>
  <c r="R441" i="3"/>
  <c r="O3" i="3"/>
  <c r="O4" i="3"/>
  <c r="O5" i="3"/>
  <c r="O6" i="3"/>
  <c r="O7" i="3"/>
  <c r="O8" i="3"/>
  <c r="O13" i="3"/>
  <c r="O14" i="3"/>
  <c r="O17" i="3"/>
  <c r="O18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7" i="3"/>
  <c r="O38" i="3"/>
  <c r="O39" i="3"/>
  <c r="O40" i="3"/>
  <c r="O41" i="3"/>
  <c r="O44" i="3"/>
  <c r="O45" i="3"/>
  <c r="O46" i="3"/>
  <c r="O47" i="3"/>
  <c r="O48" i="3"/>
  <c r="O49" i="3"/>
  <c r="O50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185" i="3"/>
  <c r="O70" i="3"/>
  <c r="O71" i="3"/>
  <c r="O72" i="3"/>
  <c r="O73" i="3"/>
  <c r="O74" i="3"/>
  <c r="O75" i="3"/>
  <c r="O76" i="3"/>
  <c r="O77" i="3"/>
  <c r="O78" i="3"/>
  <c r="O79" i="3"/>
  <c r="O80" i="3"/>
  <c r="O178" i="3"/>
  <c r="O81" i="3"/>
  <c r="O82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187" i="3"/>
  <c r="O97" i="3"/>
  <c r="O98" i="3"/>
  <c r="O99" i="3"/>
  <c r="O101" i="3"/>
  <c r="O102" i="3"/>
  <c r="O103" i="3"/>
  <c r="O105" i="3"/>
  <c r="O106" i="3"/>
  <c r="O107" i="3"/>
  <c r="O108" i="3"/>
  <c r="O109" i="3"/>
  <c r="O110" i="3"/>
  <c r="O111" i="3"/>
  <c r="O112" i="3"/>
  <c r="O113" i="3"/>
  <c r="O114" i="3"/>
  <c r="O115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2" i="3"/>
  <c r="O133" i="3"/>
  <c r="O134" i="3"/>
  <c r="O135" i="3"/>
  <c r="O136" i="3"/>
  <c r="O137" i="3"/>
  <c r="O138" i="3"/>
  <c r="O139" i="3"/>
  <c r="O140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1" i="3"/>
  <c r="O162" i="3"/>
  <c r="O163" i="3"/>
  <c r="O164" i="3"/>
  <c r="O165" i="3"/>
  <c r="O166" i="3"/>
  <c r="O167" i="3"/>
  <c r="O168" i="3"/>
  <c r="O169" i="3"/>
  <c r="O171" i="3"/>
  <c r="O172" i="3"/>
  <c r="O179" i="3"/>
  <c r="O180" i="3"/>
  <c r="O190" i="3"/>
  <c r="O191" i="3"/>
  <c r="O192" i="3"/>
  <c r="O193" i="3"/>
  <c r="O194" i="3"/>
  <c r="O197" i="3"/>
  <c r="O199" i="3"/>
  <c r="O202" i="3"/>
  <c r="O203" i="3"/>
  <c r="O205" i="3"/>
  <c r="O206" i="3"/>
  <c r="O207" i="3"/>
  <c r="O208" i="3"/>
  <c r="O209" i="3"/>
  <c r="O210" i="3"/>
  <c r="O211" i="3"/>
  <c r="O212" i="3"/>
  <c r="O214" i="3"/>
  <c r="O215" i="3"/>
  <c r="O216" i="3"/>
  <c r="O217" i="3"/>
  <c r="O218" i="3"/>
  <c r="O219" i="3"/>
  <c r="O226" i="3"/>
  <c r="O227" i="3"/>
  <c r="O228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50" i="3"/>
  <c r="O251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70" i="3"/>
  <c r="O271" i="3"/>
  <c r="O272" i="3"/>
  <c r="O273" i="3"/>
  <c r="O274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181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6" i="3"/>
  <c r="O368" i="3"/>
  <c r="O369" i="3"/>
  <c r="O370" i="3"/>
  <c r="O371" i="3"/>
  <c r="O372" i="3"/>
  <c r="O373" i="3"/>
  <c r="O374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175" i="3"/>
  <c r="O390" i="3"/>
  <c r="O391" i="3"/>
  <c r="O392" i="3"/>
  <c r="O393" i="3"/>
  <c r="O394" i="3"/>
  <c r="O395" i="3"/>
  <c r="O396" i="3"/>
  <c r="O397" i="3"/>
  <c r="O398" i="3"/>
  <c r="O399" i="3"/>
  <c r="O400" i="3"/>
  <c r="O401" i="3"/>
  <c r="O402" i="3"/>
  <c r="O403" i="3"/>
  <c r="O404" i="3"/>
  <c r="O405" i="3"/>
  <c r="O406" i="3"/>
  <c r="O407" i="3"/>
  <c r="O408" i="3"/>
  <c r="O409" i="3"/>
  <c r="O410" i="3"/>
  <c r="O411" i="3"/>
  <c r="O412" i="3"/>
  <c r="O413" i="3"/>
  <c r="O414" i="3"/>
  <c r="O415" i="3"/>
  <c r="O416" i="3"/>
  <c r="O417" i="3"/>
  <c r="O418" i="3"/>
  <c r="O419" i="3"/>
  <c r="O420" i="3"/>
  <c r="O421" i="3"/>
  <c r="O422" i="3"/>
  <c r="O423" i="3"/>
  <c r="O424" i="3"/>
  <c r="O425" i="3"/>
  <c r="O426" i="3"/>
  <c r="O427" i="3"/>
  <c r="O428" i="3"/>
  <c r="O429" i="3"/>
  <c r="O430" i="3"/>
  <c r="O431" i="3"/>
  <c r="O432" i="3"/>
  <c r="O434" i="3"/>
  <c r="O435" i="3"/>
  <c r="O436" i="3"/>
  <c r="O437" i="3"/>
  <c r="O438" i="3"/>
  <c r="O439" i="3"/>
  <c r="O440" i="3"/>
  <c r="H407" i="1"/>
  <c r="Q127" i="3" s="1"/>
  <c r="J407" i="1"/>
  <c r="D32" i="21"/>
  <c r="D37" i="10"/>
  <c r="G179" i="32" s="1"/>
  <c r="F176" i="4"/>
  <c r="E176" i="4"/>
  <c r="B176" i="4"/>
  <c r="A176" i="4"/>
  <c r="AZ87" i="3"/>
  <c r="AY87" i="3"/>
  <c r="AL87" i="3"/>
  <c r="L88" i="5" s="1"/>
  <c r="J88" i="5" s="1"/>
  <c r="AK87" i="3"/>
  <c r="W87" i="3"/>
  <c r="N87" i="3"/>
  <c r="F87" i="3"/>
  <c r="AZ120" i="3"/>
  <c r="AY120" i="3"/>
  <c r="AL120" i="3"/>
  <c r="L123" i="5" s="1"/>
  <c r="J123" i="5" s="1"/>
  <c r="AK120" i="3"/>
  <c r="W120" i="3"/>
  <c r="N120" i="3"/>
  <c r="F120" i="3"/>
  <c r="D31" i="18"/>
  <c r="D33" i="7"/>
  <c r="G33" i="7" s="1"/>
  <c r="AZ80" i="3"/>
  <c r="AZ178" i="3"/>
  <c r="AY80" i="3"/>
  <c r="AY178" i="3"/>
  <c r="AL80" i="3"/>
  <c r="L81" i="5" s="1"/>
  <c r="J81" i="5" s="1"/>
  <c r="AL178" i="3"/>
  <c r="L181" i="5" s="1"/>
  <c r="J181" i="5" s="1"/>
  <c r="AK178" i="3"/>
  <c r="W80" i="3"/>
  <c r="W178" i="3"/>
  <c r="N80" i="3"/>
  <c r="N178" i="3"/>
  <c r="N81" i="3"/>
  <c r="F80" i="3"/>
  <c r="F178" i="3"/>
  <c r="D26" i="27"/>
  <c r="AZ190" i="3"/>
  <c r="AY190" i="3"/>
  <c r="AL190" i="3"/>
  <c r="L193" i="5" s="1"/>
  <c r="J193" i="5" s="1"/>
  <c r="AK190" i="3"/>
  <c r="W190" i="3"/>
  <c r="N190" i="3"/>
  <c r="F190" i="3"/>
  <c r="AZ331" i="3"/>
  <c r="AY331" i="3"/>
  <c r="AL331" i="3"/>
  <c r="L334" i="5" s="1"/>
  <c r="J334" i="5" s="1"/>
  <c r="AK331" i="3"/>
  <c r="W331" i="3"/>
  <c r="N331" i="3"/>
  <c r="F331" i="3"/>
  <c r="D30" i="18"/>
  <c r="D31" i="7"/>
  <c r="W71" i="3"/>
  <c r="W192" i="3"/>
  <c r="AZ192" i="3"/>
  <c r="AY192" i="3"/>
  <c r="AK192" i="3"/>
  <c r="AL192" i="3"/>
  <c r="L195" i="5" s="1"/>
  <c r="J195" i="5" s="1"/>
  <c r="N192" i="3"/>
  <c r="F192" i="3"/>
  <c r="D24" i="26"/>
  <c r="D25" i="26"/>
  <c r="D27" i="16"/>
  <c r="D26" i="16"/>
  <c r="AZ206" i="3"/>
  <c r="AZ207" i="3"/>
  <c r="AY206" i="3"/>
  <c r="AY207" i="3"/>
  <c r="AL206" i="3"/>
  <c r="L209" i="5" s="1"/>
  <c r="J209" i="5" s="1"/>
  <c r="AL207" i="3"/>
  <c r="L210" i="5" s="1"/>
  <c r="J210" i="5" s="1"/>
  <c r="AK214" i="3"/>
  <c r="AK219" i="3"/>
  <c r="AK232" i="3"/>
  <c r="AK233" i="3"/>
  <c r="AK234" i="3"/>
  <c r="J25" i="13" s="1"/>
  <c r="AK235" i="3"/>
  <c r="AK241" i="3"/>
  <c r="AK246" i="3"/>
  <c r="AK247" i="3"/>
  <c r="AK248" i="3"/>
  <c r="AK250" i="3"/>
  <c r="AK251" i="3"/>
  <c r="AK256" i="3"/>
  <c r="AK258" i="3"/>
  <c r="AK259" i="3"/>
  <c r="AK260" i="3"/>
  <c r="AK262" i="3"/>
  <c r="AK263" i="3"/>
  <c r="AK264" i="3"/>
  <c r="AK270" i="3"/>
  <c r="AK272" i="3"/>
  <c r="AK274" i="3"/>
  <c r="AK278" i="3"/>
  <c r="AK280" i="3"/>
  <c r="AK282" i="3"/>
  <c r="AK285" i="3"/>
  <c r="AK286" i="3"/>
  <c r="AK288" i="3"/>
  <c r="AK290" i="3"/>
  <c r="AK292" i="3"/>
  <c r="AK294" i="3"/>
  <c r="AK296" i="3"/>
  <c r="AK298" i="3"/>
  <c r="AK299" i="3"/>
  <c r="AK301" i="3"/>
  <c r="AK302" i="3"/>
  <c r="AK304" i="3"/>
  <c r="AK305" i="3"/>
  <c r="J9" i="25" s="1"/>
  <c r="AK306" i="3"/>
  <c r="AK307" i="3"/>
  <c r="AK309" i="3"/>
  <c r="AK310" i="3"/>
  <c r="AK312" i="3"/>
  <c r="AK313" i="3"/>
  <c r="AK314" i="3"/>
  <c r="AK315" i="3"/>
  <c r="AK316" i="3"/>
  <c r="AK320" i="3"/>
  <c r="AK321" i="3"/>
  <c r="AK322" i="3"/>
  <c r="AK324" i="3"/>
  <c r="AK326" i="3"/>
  <c r="AK328" i="3"/>
  <c r="AK329" i="3"/>
  <c r="J9" i="24" s="1"/>
  <c r="AK334" i="3"/>
  <c r="AK335" i="3"/>
  <c r="AK336" i="3"/>
  <c r="AK337" i="3"/>
  <c r="AK339" i="3"/>
  <c r="AK340" i="3"/>
  <c r="AK181" i="3"/>
  <c r="AK341" i="3"/>
  <c r="AK348" i="3"/>
  <c r="AK350" i="3"/>
  <c r="AK352" i="3"/>
  <c r="J18" i="26" s="1"/>
  <c r="AK353" i="3"/>
  <c r="AK354" i="3"/>
  <c r="J19" i="16" s="1"/>
  <c r="AK355" i="3"/>
  <c r="AK356" i="3"/>
  <c r="J19" i="26" s="1"/>
  <c r="AK357" i="3"/>
  <c r="J21" i="16" s="1"/>
  <c r="AK359" i="3"/>
  <c r="AK361" i="3"/>
  <c r="AK363" i="3"/>
  <c r="AK368" i="3"/>
  <c r="AK370" i="3"/>
  <c r="AK371" i="3"/>
  <c r="AK374" i="3"/>
  <c r="AK380" i="3"/>
  <c r="AK382" i="3"/>
  <c r="AK383" i="3"/>
  <c r="AK389" i="3"/>
  <c r="AK175" i="3"/>
  <c r="AK392" i="3"/>
  <c r="AK394" i="3"/>
  <c r="AK396" i="3"/>
  <c r="AK399" i="3"/>
  <c r="AK402" i="3"/>
  <c r="AK405" i="3"/>
  <c r="J22" i="26" s="1"/>
  <c r="AK407" i="3"/>
  <c r="AK409" i="3"/>
  <c r="AK412" i="3"/>
  <c r="AK414" i="3"/>
  <c r="AK416" i="3"/>
  <c r="AK417" i="3"/>
  <c r="AK418" i="3"/>
  <c r="AK424" i="3"/>
  <c r="AK426" i="3"/>
  <c r="AK428" i="3"/>
  <c r="AK430" i="3"/>
  <c r="AK432" i="3"/>
  <c r="AK434" i="3"/>
  <c r="AK435" i="3"/>
  <c r="AK437" i="3"/>
  <c r="AK438" i="3"/>
  <c r="AK439" i="3"/>
  <c r="AK440" i="3"/>
  <c r="AK441" i="3"/>
  <c r="AK206" i="3"/>
  <c r="J27" i="16" s="1"/>
  <c r="AK207" i="3"/>
  <c r="W206" i="3"/>
  <c r="W207" i="3"/>
  <c r="N206" i="3"/>
  <c r="N207" i="3"/>
  <c r="F206" i="3"/>
  <c r="F207" i="3"/>
  <c r="D33" i="24"/>
  <c r="D32" i="24"/>
  <c r="D35" i="14"/>
  <c r="J62" i="1"/>
  <c r="J70" i="1"/>
  <c r="J78" i="1"/>
  <c r="J86" i="1"/>
  <c r="J102" i="1"/>
  <c r="J110" i="1"/>
  <c r="J254" i="1"/>
  <c r="J270" i="1"/>
  <c r="J294" i="1"/>
  <c r="J302" i="1"/>
  <c r="J310" i="1"/>
  <c r="J318" i="1"/>
  <c r="J326" i="1"/>
  <c r="J358" i="1"/>
  <c r="J366" i="1"/>
  <c r="J374" i="1"/>
  <c r="J398" i="1"/>
  <c r="J406" i="1"/>
  <c r="A10" i="4"/>
  <c r="B10" i="4"/>
  <c r="E10" i="4"/>
  <c r="A93" i="4"/>
  <c r="B93" i="4"/>
  <c r="C93" i="4"/>
  <c r="D93" i="4"/>
  <c r="E93" i="4"/>
  <c r="F93" i="4"/>
  <c r="G93" i="4"/>
  <c r="H93" i="4"/>
  <c r="A129" i="4"/>
  <c r="B129" i="4"/>
  <c r="C129" i="4"/>
  <c r="D129" i="4"/>
  <c r="E129" i="4"/>
  <c r="F129" i="4"/>
  <c r="G129" i="4"/>
  <c r="H129" i="4"/>
  <c r="C176" i="4"/>
  <c r="D176" i="4"/>
  <c r="G176" i="4"/>
  <c r="H176" i="4"/>
  <c r="A229" i="4"/>
  <c r="B229" i="4"/>
  <c r="C229" i="4"/>
  <c r="D229" i="4"/>
  <c r="E229" i="4"/>
  <c r="F229" i="4"/>
  <c r="G229" i="4"/>
  <c r="H229" i="4"/>
  <c r="D40" i="12"/>
  <c r="D36" i="22"/>
  <c r="AY242" i="3"/>
  <c r="AZ242" i="3"/>
  <c r="W242" i="3"/>
  <c r="N242" i="3"/>
  <c r="AL242" i="3"/>
  <c r="L245" i="5" s="1"/>
  <c r="J245" i="5" s="1"/>
  <c r="F242" i="3"/>
  <c r="D11" i="16"/>
  <c r="D37" i="17"/>
  <c r="AZ97" i="3"/>
  <c r="AY97" i="3"/>
  <c r="AL97" i="3"/>
  <c r="L98" i="5" s="1"/>
  <c r="J98" i="5" s="1"/>
  <c r="AK97" i="3"/>
  <c r="W97" i="3"/>
  <c r="N97" i="3"/>
  <c r="F97" i="3"/>
  <c r="F128" i="3"/>
  <c r="D20" i="25"/>
  <c r="D21" i="15"/>
  <c r="AY279" i="3"/>
  <c r="AZ279" i="3"/>
  <c r="AL279" i="3"/>
  <c r="L282" i="5" s="1"/>
  <c r="J282" i="5" s="1"/>
  <c r="W279" i="3"/>
  <c r="N279" i="3"/>
  <c r="F279" i="3"/>
  <c r="AY168" i="3"/>
  <c r="AZ168" i="3"/>
  <c r="AL168" i="3"/>
  <c r="L171" i="5" s="1"/>
  <c r="J171" i="5" s="1"/>
  <c r="AK168" i="3"/>
  <c r="W168" i="3"/>
  <c r="N168" i="3"/>
  <c r="F168" i="3"/>
  <c r="AZ71" i="3"/>
  <c r="AY71" i="3"/>
  <c r="AL71" i="3"/>
  <c r="L72" i="5" s="1"/>
  <c r="J72" i="5" s="1"/>
  <c r="N71" i="3"/>
  <c r="F71" i="3"/>
  <c r="D12" i="17"/>
  <c r="D12" i="6"/>
  <c r="AZ217" i="3"/>
  <c r="AY217" i="3"/>
  <c r="AL217" i="3"/>
  <c r="L220" i="5" s="1"/>
  <c r="J220" i="5" s="1"/>
  <c r="W217" i="3"/>
  <c r="N217" i="3"/>
  <c r="F217" i="3"/>
  <c r="D28" i="27"/>
  <c r="AZ193" i="3"/>
  <c r="AY193" i="3"/>
  <c r="AL193" i="3"/>
  <c r="L196" i="5" s="1"/>
  <c r="J196" i="5" s="1"/>
  <c r="AK193" i="3"/>
  <c r="W193" i="3"/>
  <c r="N193" i="3"/>
  <c r="F193" i="3"/>
  <c r="D25" i="27"/>
  <c r="W191" i="3"/>
  <c r="B1" i="9"/>
  <c r="B1" i="8"/>
  <c r="W3" i="3"/>
  <c r="W4" i="3"/>
  <c r="W5" i="3"/>
  <c r="W6" i="3"/>
  <c r="W7" i="3"/>
  <c r="W8" i="3"/>
  <c r="W13" i="3"/>
  <c r="W14" i="3"/>
  <c r="W17" i="3"/>
  <c r="W18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4" i="3"/>
  <c r="W45" i="3"/>
  <c r="W46" i="3"/>
  <c r="W47" i="3"/>
  <c r="W48" i="3"/>
  <c r="W49" i="3"/>
  <c r="W50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185" i="3"/>
  <c r="W70" i="3"/>
  <c r="W72" i="3"/>
  <c r="W73" i="3"/>
  <c r="W74" i="3"/>
  <c r="W75" i="3"/>
  <c r="W76" i="3"/>
  <c r="W77" i="3"/>
  <c r="W78" i="3"/>
  <c r="W79" i="3"/>
  <c r="W81" i="3"/>
  <c r="W82" i="3"/>
  <c r="W84" i="3"/>
  <c r="W85" i="3"/>
  <c r="W86" i="3"/>
  <c r="W88" i="3"/>
  <c r="W89" i="3"/>
  <c r="W90" i="3"/>
  <c r="W91" i="3"/>
  <c r="W92" i="3"/>
  <c r="W93" i="3"/>
  <c r="W94" i="3"/>
  <c r="W95" i="3"/>
  <c r="W96" i="3"/>
  <c r="W187" i="3"/>
  <c r="W98" i="3"/>
  <c r="W99" i="3"/>
  <c r="W101" i="3"/>
  <c r="W102" i="3"/>
  <c r="W103" i="3"/>
  <c r="W105" i="3"/>
  <c r="W106" i="3"/>
  <c r="W107" i="3"/>
  <c r="W108" i="3"/>
  <c r="W109" i="3"/>
  <c r="W110" i="3"/>
  <c r="W111" i="3"/>
  <c r="W112" i="3"/>
  <c r="W113" i="3"/>
  <c r="W114" i="3"/>
  <c r="W115" i="3"/>
  <c r="W117" i="3"/>
  <c r="W118" i="3"/>
  <c r="W119" i="3"/>
  <c r="W121" i="3"/>
  <c r="W122" i="3"/>
  <c r="W123" i="3"/>
  <c r="W124" i="3"/>
  <c r="W125" i="3"/>
  <c r="W126" i="3"/>
  <c r="W127" i="3"/>
  <c r="W128" i="3"/>
  <c r="W129" i="3"/>
  <c r="W130" i="3"/>
  <c r="W132" i="3"/>
  <c r="W133" i="3"/>
  <c r="W134" i="3"/>
  <c r="W135" i="3"/>
  <c r="W136" i="3"/>
  <c r="W137" i="3"/>
  <c r="W138" i="3"/>
  <c r="W139" i="3"/>
  <c r="W140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1" i="3"/>
  <c r="W162" i="3"/>
  <c r="W163" i="3"/>
  <c r="W164" i="3"/>
  <c r="W165" i="3"/>
  <c r="W166" i="3"/>
  <c r="W167" i="3"/>
  <c r="W169" i="3"/>
  <c r="W171" i="3"/>
  <c r="W172" i="3"/>
  <c r="W194" i="3"/>
  <c r="W179" i="3"/>
  <c r="W180" i="3"/>
  <c r="W197" i="3"/>
  <c r="W199" i="3"/>
  <c r="W202" i="3"/>
  <c r="W203" i="3"/>
  <c r="W205" i="3"/>
  <c r="W208" i="3"/>
  <c r="W209" i="3"/>
  <c r="W210" i="3"/>
  <c r="W211" i="3"/>
  <c r="W212" i="3"/>
  <c r="W214" i="3"/>
  <c r="W215" i="3"/>
  <c r="W216" i="3"/>
  <c r="W218" i="3"/>
  <c r="W219" i="3"/>
  <c r="W226" i="3"/>
  <c r="W227" i="3"/>
  <c r="W228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3" i="3"/>
  <c r="W244" i="3"/>
  <c r="W245" i="3"/>
  <c r="W246" i="3"/>
  <c r="W247" i="3"/>
  <c r="W248" i="3"/>
  <c r="W250" i="3"/>
  <c r="W251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70" i="3"/>
  <c r="W271" i="3"/>
  <c r="W272" i="3"/>
  <c r="W273" i="3"/>
  <c r="W274" i="3"/>
  <c r="W277" i="3"/>
  <c r="W278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2" i="3"/>
  <c r="W333" i="3"/>
  <c r="W334" i="3"/>
  <c r="W335" i="3"/>
  <c r="W336" i="3"/>
  <c r="W337" i="3"/>
  <c r="W338" i="3"/>
  <c r="W339" i="3"/>
  <c r="W340" i="3"/>
  <c r="W181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6" i="3"/>
  <c r="W368" i="3"/>
  <c r="W369" i="3"/>
  <c r="W370" i="3"/>
  <c r="W371" i="3"/>
  <c r="W372" i="3"/>
  <c r="W373" i="3"/>
  <c r="W374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175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4" i="3"/>
  <c r="W435" i="3"/>
  <c r="W436" i="3"/>
  <c r="W437" i="3"/>
  <c r="W438" i="3"/>
  <c r="W439" i="3"/>
  <c r="W440" i="3"/>
  <c r="W441" i="3"/>
  <c r="B1" i="27"/>
  <c r="D28" i="15"/>
  <c r="D36" i="17"/>
  <c r="D23" i="26"/>
  <c r="B1" i="18"/>
  <c r="B1" i="17"/>
  <c r="B1" i="21"/>
  <c r="B1" i="26"/>
  <c r="AZ172" i="3"/>
  <c r="AZ194" i="3"/>
  <c r="AZ179" i="3"/>
  <c r="AZ180" i="3"/>
  <c r="AZ197" i="3"/>
  <c r="AZ199" i="3"/>
  <c r="AZ202" i="3"/>
  <c r="AZ203" i="3"/>
  <c r="AZ205" i="3"/>
  <c r="AZ208" i="3"/>
  <c r="AZ209" i="3"/>
  <c r="AZ210" i="3"/>
  <c r="AZ211" i="3"/>
  <c r="AZ212" i="3"/>
  <c r="AZ214" i="3"/>
  <c r="AZ215" i="3"/>
  <c r="AZ216" i="3"/>
  <c r="AZ218" i="3"/>
  <c r="AZ219" i="3"/>
  <c r="AZ226" i="3"/>
  <c r="AZ227" i="3"/>
  <c r="AZ228" i="3"/>
  <c r="AZ230" i="3"/>
  <c r="AZ231" i="3"/>
  <c r="AZ232" i="3"/>
  <c r="AZ233" i="3"/>
  <c r="AZ234" i="3"/>
  <c r="AZ235" i="3"/>
  <c r="AZ236" i="3"/>
  <c r="AZ237" i="3"/>
  <c r="AZ238" i="3"/>
  <c r="AZ239" i="3"/>
  <c r="AZ240" i="3"/>
  <c r="AZ241" i="3"/>
  <c r="AZ243" i="3"/>
  <c r="AZ244" i="3"/>
  <c r="AZ245" i="3"/>
  <c r="AZ246" i="3"/>
  <c r="AZ247" i="3"/>
  <c r="AZ248" i="3"/>
  <c r="AZ250" i="3"/>
  <c r="AZ251" i="3"/>
  <c r="AZ253" i="3"/>
  <c r="AZ254" i="3"/>
  <c r="AZ255" i="3"/>
  <c r="AZ256" i="3"/>
  <c r="AZ257" i="3"/>
  <c r="AZ258" i="3"/>
  <c r="AZ259" i="3"/>
  <c r="AZ260" i="3"/>
  <c r="AZ261" i="3"/>
  <c r="AZ262" i="3"/>
  <c r="AZ263" i="3"/>
  <c r="AZ264" i="3"/>
  <c r="AZ265" i="3"/>
  <c r="AZ270" i="3"/>
  <c r="AZ271" i="3"/>
  <c r="AZ272" i="3"/>
  <c r="AZ273" i="3"/>
  <c r="AZ274" i="3"/>
  <c r="AZ277" i="3"/>
  <c r="AZ278" i="3"/>
  <c r="AZ280" i="3"/>
  <c r="AZ281" i="3"/>
  <c r="AZ282" i="3"/>
  <c r="AZ283" i="3"/>
  <c r="AZ284" i="3"/>
  <c r="AZ285" i="3"/>
  <c r="AZ286" i="3"/>
  <c r="AZ287" i="3"/>
  <c r="AZ288" i="3"/>
  <c r="AZ289" i="3"/>
  <c r="AZ290" i="3"/>
  <c r="AZ291" i="3"/>
  <c r="AZ292" i="3"/>
  <c r="AZ293" i="3"/>
  <c r="AZ294" i="3"/>
  <c r="AZ295" i="3"/>
  <c r="AZ296" i="3"/>
  <c r="AZ297" i="3"/>
  <c r="AZ298" i="3"/>
  <c r="AZ299" i="3"/>
  <c r="AZ300" i="3"/>
  <c r="AZ301" i="3"/>
  <c r="AZ302" i="3"/>
  <c r="AZ303" i="3"/>
  <c r="AZ304" i="3"/>
  <c r="AZ305" i="3"/>
  <c r="AZ306" i="3"/>
  <c r="AZ307" i="3"/>
  <c r="AZ309" i="3"/>
  <c r="AZ310" i="3"/>
  <c r="AZ311" i="3"/>
  <c r="AZ312" i="3"/>
  <c r="AZ313" i="3"/>
  <c r="AZ314" i="3"/>
  <c r="AZ315" i="3"/>
  <c r="AZ316" i="3"/>
  <c r="AZ317" i="3"/>
  <c r="AZ318" i="3"/>
  <c r="AZ319" i="3"/>
  <c r="AZ320" i="3"/>
  <c r="AZ321" i="3"/>
  <c r="AZ322" i="3"/>
  <c r="AZ323" i="3"/>
  <c r="AZ324" i="3"/>
  <c r="AZ325" i="3"/>
  <c r="AZ326" i="3"/>
  <c r="AZ327" i="3"/>
  <c r="AZ328" i="3"/>
  <c r="AZ329" i="3"/>
  <c r="AZ330" i="3"/>
  <c r="AZ332" i="3"/>
  <c r="AZ333" i="3"/>
  <c r="AZ334" i="3"/>
  <c r="AZ335" i="3"/>
  <c r="AZ336" i="3"/>
  <c r="AZ337" i="3"/>
  <c r="AZ338" i="3"/>
  <c r="AZ339" i="3"/>
  <c r="AZ340" i="3"/>
  <c r="AZ181" i="3"/>
  <c r="AZ341" i="3"/>
  <c r="AZ342" i="3"/>
  <c r="AZ343" i="3"/>
  <c r="AZ344" i="3"/>
  <c r="AZ345" i="3"/>
  <c r="AZ346" i="3"/>
  <c r="AZ347" i="3"/>
  <c r="AZ348" i="3"/>
  <c r="AZ349" i="3"/>
  <c r="AZ350" i="3"/>
  <c r="AZ351" i="3"/>
  <c r="AZ352" i="3"/>
  <c r="AZ353" i="3"/>
  <c r="AZ354" i="3"/>
  <c r="AZ355" i="3"/>
  <c r="AZ356" i="3"/>
  <c r="AZ357" i="3"/>
  <c r="AZ358" i="3"/>
  <c r="AZ359" i="3"/>
  <c r="AZ360" i="3"/>
  <c r="AZ361" i="3"/>
  <c r="AZ362" i="3"/>
  <c r="AZ363" i="3"/>
  <c r="AZ364" i="3"/>
  <c r="AZ366" i="3"/>
  <c r="AZ368" i="3"/>
  <c r="AZ369" i="3"/>
  <c r="AZ370" i="3"/>
  <c r="AZ371" i="3"/>
  <c r="AZ372" i="3"/>
  <c r="AZ373" i="3"/>
  <c r="AZ374" i="3"/>
  <c r="AZ377" i="3"/>
  <c r="AZ378" i="3"/>
  <c r="AZ379" i="3"/>
  <c r="AZ380" i="3"/>
  <c r="AZ381" i="3"/>
  <c r="AZ382" i="3"/>
  <c r="AZ383" i="3"/>
  <c r="AZ384" i="3"/>
  <c r="AZ385" i="3"/>
  <c r="AZ386" i="3"/>
  <c r="AZ387" i="3"/>
  <c r="AZ388" i="3"/>
  <c r="AZ389" i="3"/>
  <c r="AZ175" i="3"/>
  <c r="AZ390" i="3"/>
  <c r="AZ391" i="3"/>
  <c r="AZ392" i="3"/>
  <c r="AZ393" i="3"/>
  <c r="AZ394" i="3"/>
  <c r="AZ395" i="3"/>
  <c r="AZ396" i="3"/>
  <c r="AZ397" i="3"/>
  <c r="AZ398" i="3"/>
  <c r="AZ399" i="3"/>
  <c r="AZ400" i="3"/>
  <c r="AZ401" i="3"/>
  <c r="AZ402" i="3"/>
  <c r="AZ403" i="3"/>
  <c r="AZ404" i="3"/>
  <c r="AZ405" i="3"/>
  <c r="AZ406" i="3"/>
  <c r="AZ407" i="3"/>
  <c r="AZ408" i="3"/>
  <c r="AZ409" i="3"/>
  <c r="AZ410" i="3"/>
  <c r="AZ411" i="3"/>
  <c r="AZ412" i="3"/>
  <c r="AZ413" i="3"/>
  <c r="AZ414" i="3"/>
  <c r="AZ415" i="3"/>
  <c r="AZ416" i="3"/>
  <c r="AZ417" i="3"/>
  <c r="AZ418" i="3"/>
  <c r="AZ419" i="3"/>
  <c r="AZ420" i="3"/>
  <c r="AZ421" i="3"/>
  <c r="AZ422" i="3"/>
  <c r="AZ423" i="3"/>
  <c r="AZ424" i="3"/>
  <c r="AZ425" i="3"/>
  <c r="AZ426" i="3"/>
  <c r="AZ427" i="3"/>
  <c r="AZ428" i="3"/>
  <c r="AZ429" i="3"/>
  <c r="AZ430" i="3"/>
  <c r="AZ431" i="3"/>
  <c r="AZ432" i="3"/>
  <c r="AZ434" i="3"/>
  <c r="AZ435" i="3"/>
  <c r="AZ436" i="3"/>
  <c r="AZ437" i="3"/>
  <c r="AZ438" i="3"/>
  <c r="AZ439" i="3"/>
  <c r="AZ440" i="3"/>
  <c r="AZ441" i="3"/>
  <c r="AZ171" i="3"/>
  <c r="AZ3" i="3"/>
  <c r="AZ4" i="3"/>
  <c r="AZ5" i="3"/>
  <c r="AZ6" i="3"/>
  <c r="AZ7" i="3"/>
  <c r="AZ8" i="3"/>
  <c r="AZ13" i="3"/>
  <c r="AZ14" i="3"/>
  <c r="AZ17" i="3"/>
  <c r="AZ18" i="3"/>
  <c r="AZ21" i="3"/>
  <c r="AZ22" i="3"/>
  <c r="AZ23" i="3"/>
  <c r="AZ24" i="3"/>
  <c r="AZ25" i="3"/>
  <c r="AZ26" i="3"/>
  <c r="AZ27" i="3"/>
  <c r="AZ28" i="3"/>
  <c r="AZ29" i="3"/>
  <c r="AZ30" i="3"/>
  <c r="AZ31" i="3"/>
  <c r="AZ32" i="3"/>
  <c r="AZ33" i="3"/>
  <c r="AZ34" i="3"/>
  <c r="AZ35" i="3"/>
  <c r="AZ36" i="3"/>
  <c r="AZ37" i="3"/>
  <c r="AZ38" i="3"/>
  <c r="AZ39" i="3"/>
  <c r="AZ40" i="3"/>
  <c r="AZ41" i="3"/>
  <c r="AZ44" i="3"/>
  <c r="AZ45" i="3"/>
  <c r="AZ46" i="3"/>
  <c r="AZ47" i="3"/>
  <c r="AZ48" i="3"/>
  <c r="AZ49" i="3"/>
  <c r="AZ50" i="3"/>
  <c r="AZ52" i="3"/>
  <c r="AZ191" i="3"/>
  <c r="AZ53" i="3"/>
  <c r="AZ54" i="3"/>
  <c r="AZ55" i="3"/>
  <c r="AZ56" i="3"/>
  <c r="AZ57" i="3"/>
  <c r="AZ58" i="3"/>
  <c r="AZ59" i="3"/>
  <c r="AZ60" i="3"/>
  <c r="AZ61" i="3"/>
  <c r="AZ62" i="3"/>
  <c r="AZ63" i="3"/>
  <c r="AZ64" i="3"/>
  <c r="AZ65" i="3"/>
  <c r="AZ66" i="3"/>
  <c r="AZ67" i="3"/>
  <c r="AZ68" i="3"/>
  <c r="AZ69" i="3"/>
  <c r="AZ185" i="3"/>
  <c r="AZ70" i="3"/>
  <c r="AZ72" i="3"/>
  <c r="AZ73" i="3"/>
  <c r="AZ74" i="3"/>
  <c r="AZ75" i="3"/>
  <c r="AZ76" i="3"/>
  <c r="AZ77" i="3"/>
  <c r="AZ78" i="3"/>
  <c r="AZ79" i="3"/>
  <c r="AZ81" i="3"/>
  <c r="AZ82" i="3"/>
  <c r="AZ84" i="3"/>
  <c r="AZ85" i="3"/>
  <c r="AZ86" i="3"/>
  <c r="AZ88" i="3"/>
  <c r="AZ89" i="3"/>
  <c r="AZ90" i="3"/>
  <c r="AZ91" i="3"/>
  <c r="AZ92" i="3"/>
  <c r="AZ93" i="3"/>
  <c r="AZ94" i="3"/>
  <c r="AZ95" i="3"/>
  <c r="AZ96" i="3"/>
  <c r="AZ187" i="3"/>
  <c r="AZ98" i="3"/>
  <c r="AZ99" i="3"/>
  <c r="AZ101" i="3"/>
  <c r="AZ102" i="3"/>
  <c r="AZ103" i="3"/>
  <c r="AZ105" i="3"/>
  <c r="AZ106" i="3"/>
  <c r="AZ107" i="3"/>
  <c r="AZ108" i="3"/>
  <c r="AZ109" i="3"/>
  <c r="AZ110" i="3"/>
  <c r="AZ111" i="3"/>
  <c r="AZ112" i="3"/>
  <c r="AZ113" i="3"/>
  <c r="AZ114" i="3"/>
  <c r="AZ115" i="3"/>
  <c r="AZ117" i="3"/>
  <c r="AZ118" i="3"/>
  <c r="AZ119" i="3"/>
  <c r="AZ121" i="3"/>
  <c r="AZ122" i="3"/>
  <c r="AZ123" i="3"/>
  <c r="AZ124" i="3"/>
  <c r="AZ125" i="3"/>
  <c r="AZ126" i="3"/>
  <c r="AZ127" i="3"/>
  <c r="AZ128" i="3"/>
  <c r="AZ129" i="3"/>
  <c r="AZ130" i="3"/>
  <c r="AZ132" i="3"/>
  <c r="AZ133" i="3"/>
  <c r="AZ134" i="3"/>
  <c r="AZ135" i="3"/>
  <c r="AZ136" i="3"/>
  <c r="AZ137" i="3"/>
  <c r="AZ138" i="3"/>
  <c r="AZ139" i="3"/>
  <c r="AZ140" i="3"/>
  <c r="AZ142" i="3"/>
  <c r="AZ143" i="3"/>
  <c r="AZ144" i="3"/>
  <c r="AZ145" i="3"/>
  <c r="AZ146" i="3"/>
  <c r="AZ147" i="3"/>
  <c r="AZ148" i="3"/>
  <c r="AZ149" i="3"/>
  <c r="AZ150" i="3"/>
  <c r="AZ151" i="3"/>
  <c r="AZ152" i="3"/>
  <c r="AZ153" i="3"/>
  <c r="AZ154" i="3"/>
  <c r="AZ155" i="3"/>
  <c r="AZ156" i="3"/>
  <c r="AZ157" i="3"/>
  <c r="AZ158" i="3"/>
  <c r="AZ159" i="3"/>
  <c r="AZ161" i="3"/>
  <c r="AZ162" i="3"/>
  <c r="AZ163" i="3"/>
  <c r="AZ164" i="3"/>
  <c r="AZ165" i="3"/>
  <c r="AZ166" i="3"/>
  <c r="AZ167" i="3"/>
  <c r="AZ169" i="3"/>
  <c r="AY3" i="3"/>
  <c r="AY4" i="3"/>
  <c r="AY5" i="3"/>
  <c r="AY6" i="3"/>
  <c r="AY7" i="3"/>
  <c r="AY13" i="3"/>
  <c r="AY14" i="3"/>
  <c r="AY17" i="3"/>
  <c r="AY18" i="3"/>
  <c r="AY21" i="3"/>
  <c r="AY22" i="3"/>
  <c r="AY23" i="3"/>
  <c r="AY24" i="3"/>
  <c r="AY25" i="3"/>
  <c r="AY26" i="3"/>
  <c r="AY27" i="3"/>
  <c r="AY28" i="3"/>
  <c r="AY29" i="3"/>
  <c r="AY30" i="3"/>
  <c r="AY31" i="3"/>
  <c r="AY32" i="3"/>
  <c r="AY33" i="3"/>
  <c r="AY34" i="3"/>
  <c r="AY35" i="3"/>
  <c r="AY36" i="3"/>
  <c r="AY37" i="3"/>
  <c r="AY38" i="3"/>
  <c r="AY39" i="3"/>
  <c r="AY40" i="3"/>
  <c r="AY41" i="3"/>
  <c r="AY44" i="3"/>
  <c r="AY45" i="3"/>
  <c r="AY46" i="3"/>
  <c r="AY47" i="3"/>
  <c r="AY48" i="3"/>
  <c r="AY49" i="3"/>
  <c r="AY50" i="3"/>
  <c r="AY52" i="3"/>
  <c r="AY191" i="3"/>
  <c r="AY53" i="3"/>
  <c r="AY54" i="3"/>
  <c r="AY55" i="3"/>
  <c r="AY56" i="3"/>
  <c r="AY57" i="3"/>
  <c r="AY58" i="3"/>
  <c r="AY59" i="3"/>
  <c r="AY60" i="3"/>
  <c r="AY61" i="3"/>
  <c r="AY62" i="3"/>
  <c r="AY63" i="3"/>
  <c r="AY64" i="3"/>
  <c r="AY65" i="3"/>
  <c r="AY66" i="3"/>
  <c r="AY67" i="3"/>
  <c r="AY68" i="3"/>
  <c r="AY69" i="3"/>
  <c r="AY185" i="3"/>
  <c r="AY70" i="3"/>
  <c r="AY72" i="3"/>
  <c r="AY73" i="3"/>
  <c r="AY74" i="3"/>
  <c r="AY75" i="3"/>
  <c r="AY76" i="3"/>
  <c r="AY77" i="3"/>
  <c r="AY78" i="3"/>
  <c r="AY79" i="3"/>
  <c r="AY81" i="3"/>
  <c r="AY82" i="3"/>
  <c r="AY84" i="3"/>
  <c r="AY85" i="3"/>
  <c r="AY88" i="3"/>
  <c r="AY89" i="3"/>
  <c r="AY90" i="3"/>
  <c r="AY91" i="3"/>
  <c r="AY92" i="3"/>
  <c r="AY93" i="3"/>
  <c r="AY94" i="3"/>
  <c r="AY95" i="3"/>
  <c r="AY96" i="3"/>
  <c r="AY187" i="3"/>
  <c r="AY98" i="3"/>
  <c r="AY99" i="3"/>
  <c r="AY101" i="3"/>
  <c r="AY102" i="3"/>
  <c r="AY103" i="3"/>
  <c r="AY105" i="3"/>
  <c r="AY106" i="3"/>
  <c r="AY107" i="3"/>
  <c r="AY108" i="3"/>
  <c r="AY109" i="3"/>
  <c r="AY110" i="3"/>
  <c r="AY111" i="3"/>
  <c r="AY112" i="3"/>
  <c r="AY113" i="3"/>
  <c r="AY114" i="3"/>
  <c r="AY115" i="3"/>
  <c r="AY117" i="3"/>
  <c r="AY118" i="3"/>
  <c r="AY119" i="3"/>
  <c r="AY121" i="3"/>
  <c r="AY122" i="3"/>
  <c r="AY123" i="3"/>
  <c r="AY124" i="3"/>
  <c r="AY125" i="3"/>
  <c r="AY126" i="3"/>
  <c r="AY127" i="3"/>
  <c r="AY128" i="3"/>
  <c r="AY129" i="3"/>
  <c r="AY130" i="3"/>
  <c r="AY132" i="3"/>
  <c r="AY133" i="3"/>
  <c r="AY134" i="3"/>
  <c r="AY135" i="3"/>
  <c r="AY136" i="3"/>
  <c r="AY137" i="3"/>
  <c r="AY138" i="3"/>
  <c r="AY139" i="3"/>
  <c r="AY140" i="3"/>
  <c r="AY142" i="3"/>
  <c r="AY143" i="3"/>
  <c r="AY144" i="3"/>
  <c r="AY145" i="3"/>
  <c r="AY146" i="3"/>
  <c r="AY147" i="3"/>
  <c r="AY148" i="3"/>
  <c r="AY149" i="3"/>
  <c r="AY150" i="3"/>
  <c r="AY151" i="3"/>
  <c r="AY152" i="3"/>
  <c r="AY153" i="3"/>
  <c r="AY154" i="3"/>
  <c r="AY155" i="3"/>
  <c r="AY156" i="3"/>
  <c r="AY157" i="3"/>
  <c r="AY158" i="3"/>
  <c r="AY159" i="3"/>
  <c r="AY161" i="3"/>
  <c r="AY162" i="3"/>
  <c r="AY163" i="3"/>
  <c r="AY164" i="3"/>
  <c r="AY165" i="3"/>
  <c r="AY166" i="3"/>
  <c r="AY167" i="3"/>
  <c r="AY169" i="3"/>
  <c r="AY171" i="3"/>
  <c r="AY172" i="3"/>
  <c r="AY194" i="3"/>
  <c r="AY179" i="3"/>
  <c r="AY180" i="3"/>
  <c r="AY197" i="3"/>
  <c r="AY199" i="3"/>
  <c r="AY202" i="3"/>
  <c r="AY203" i="3"/>
  <c r="AY205" i="3"/>
  <c r="AY208" i="3"/>
  <c r="AY209" i="3"/>
  <c r="AY210" i="3"/>
  <c r="AY211" i="3"/>
  <c r="AY212" i="3"/>
  <c r="AY214" i="3"/>
  <c r="AY215" i="3"/>
  <c r="AY216" i="3"/>
  <c r="AY218" i="3"/>
  <c r="AY219" i="3"/>
  <c r="AY226" i="3"/>
  <c r="AY227" i="3"/>
  <c r="AY228" i="3"/>
  <c r="AY230" i="3"/>
  <c r="AY231" i="3"/>
  <c r="AY232" i="3"/>
  <c r="AY233" i="3"/>
  <c r="AY234" i="3"/>
  <c r="AY235" i="3"/>
  <c r="AY236" i="3"/>
  <c r="AY237" i="3"/>
  <c r="AY238" i="3"/>
  <c r="AY239" i="3"/>
  <c r="AY240" i="3"/>
  <c r="AY241" i="3"/>
  <c r="AY243" i="3"/>
  <c r="AY244" i="3"/>
  <c r="AY245" i="3"/>
  <c r="AY246" i="3"/>
  <c r="AY247" i="3"/>
  <c r="AY248" i="3"/>
  <c r="AY250" i="3"/>
  <c r="AY251" i="3"/>
  <c r="AY253" i="3"/>
  <c r="AY254" i="3"/>
  <c r="AY255" i="3"/>
  <c r="AY256" i="3"/>
  <c r="AY257" i="3"/>
  <c r="AY258" i="3"/>
  <c r="AY259" i="3"/>
  <c r="AY260" i="3"/>
  <c r="AY261" i="3"/>
  <c r="AY262" i="3"/>
  <c r="AY263" i="3"/>
  <c r="AY264" i="3"/>
  <c r="AY265" i="3"/>
  <c r="AY270" i="3"/>
  <c r="AY271" i="3"/>
  <c r="AY272" i="3"/>
  <c r="AY273" i="3"/>
  <c r="AY274" i="3"/>
  <c r="AY277" i="3"/>
  <c r="AY278" i="3"/>
  <c r="AY280" i="3"/>
  <c r="AY281" i="3"/>
  <c r="AY282" i="3"/>
  <c r="AY283" i="3"/>
  <c r="AY284" i="3"/>
  <c r="AY285" i="3"/>
  <c r="AY286" i="3"/>
  <c r="AY287" i="3"/>
  <c r="AY288" i="3"/>
  <c r="AY289" i="3"/>
  <c r="AY290" i="3"/>
  <c r="AY291" i="3"/>
  <c r="AY292" i="3"/>
  <c r="AY293" i="3"/>
  <c r="AY294" i="3"/>
  <c r="AY295" i="3"/>
  <c r="AY296" i="3"/>
  <c r="AY297" i="3"/>
  <c r="AY298" i="3"/>
  <c r="AY299" i="3"/>
  <c r="AY300" i="3"/>
  <c r="AY301" i="3"/>
  <c r="AY302" i="3"/>
  <c r="AY303" i="3"/>
  <c r="AY304" i="3"/>
  <c r="AY305" i="3"/>
  <c r="AY306" i="3"/>
  <c r="AY307" i="3"/>
  <c r="AY309" i="3"/>
  <c r="AY310" i="3"/>
  <c r="AY311" i="3"/>
  <c r="AY312" i="3"/>
  <c r="AY313" i="3"/>
  <c r="AY314" i="3"/>
  <c r="AY315" i="3"/>
  <c r="AY316" i="3"/>
  <c r="AY317" i="3"/>
  <c r="AY318" i="3"/>
  <c r="AY319" i="3"/>
  <c r="AY320" i="3"/>
  <c r="AY321" i="3"/>
  <c r="AY322" i="3"/>
  <c r="AY323" i="3"/>
  <c r="AY324" i="3"/>
  <c r="AY325" i="3"/>
  <c r="AY326" i="3"/>
  <c r="AY327" i="3"/>
  <c r="AY328" i="3"/>
  <c r="AY329" i="3"/>
  <c r="AY330" i="3"/>
  <c r="AY332" i="3"/>
  <c r="AY333" i="3"/>
  <c r="AY334" i="3"/>
  <c r="AY335" i="3"/>
  <c r="AY336" i="3"/>
  <c r="AY337" i="3"/>
  <c r="AY338" i="3"/>
  <c r="AY339" i="3"/>
  <c r="AY340" i="3"/>
  <c r="AY181" i="3"/>
  <c r="AY341" i="3"/>
  <c r="AY342" i="3"/>
  <c r="AY343" i="3"/>
  <c r="AY344" i="3"/>
  <c r="AY345" i="3"/>
  <c r="AY346" i="3"/>
  <c r="AY347" i="3"/>
  <c r="AY348" i="3"/>
  <c r="AY349" i="3"/>
  <c r="AY350" i="3"/>
  <c r="AY351" i="3"/>
  <c r="AY352" i="3"/>
  <c r="AY353" i="3"/>
  <c r="AY354" i="3"/>
  <c r="AY355" i="3"/>
  <c r="AY356" i="3"/>
  <c r="AY357" i="3"/>
  <c r="AY358" i="3"/>
  <c r="AY359" i="3"/>
  <c r="AY360" i="3"/>
  <c r="AY361" i="3"/>
  <c r="AY362" i="3"/>
  <c r="AY363" i="3"/>
  <c r="AY364" i="3"/>
  <c r="AY366" i="3"/>
  <c r="AY368" i="3"/>
  <c r="AY369" i="3"/>
  <c r="AY370" i="3"/>
  <c r="AY371" i="3"/>
  <c r="AY372" i="3"/>
  <c r="AY373" i="3"/>
  <c r="AY374" i="3"/>
  <c r="AY377" i="3"/>
  <c r="AY378" i="3"/>
  <c r="AY379" i="3"/>
  <c r="AY380" i="3"/>
  <c r="AY381" i="3"/>
  <c r="AY382" i="3"/>
  <c r="AY383" i="3"/>
  <c r="AY384" i="3"/>
  <c r="AY385" i="3"/>
  <c r="AY386" i="3"/>
  <c r="AY387" i="3"/>
  <c r="AY388" i="3"/>
  <c r="AY389" i="3"/>
  <c r="AY175" i="3"/>
  <c r="AY390" i="3"/>
  <c r="AY391" i="3"/>
  <c r="AY392" i="3"/>
  <c r="AY393" i="3"/>
  <c r="AY394" i="3"/>
  <c r="AY395" i="3"/>
  <c r="AY396" i="3"/>
  <c r="AY397" i="3"/>
  <c r="AY398" i="3"/>
  <c r="AY399" i="3"/>
  <c r="AY400" i="3"/>
  <c r="AY401" i="3"/>
  <c r="AY402" i="3"/>
  <c r="AY403" i="3"/>
  <c r="AY404" i="3"/>
  <c r="AY405" i="3"/>
  <c r="AY406" i="3"/>
  <c r="AY407" i="3"/>
  <c r="AY408" i="3"/>
  <c r="AY409" i="3"/>
  <c r="AY410" i="3"/>
  <c r="AY411" i="3"/>
  <c r="AY412" i="3"/>
  <c r="AY413" i="3"/>
  <c r="AY414" i="3"/>
  <c r="AY415" i="3"/>
  <c r="AY416" i="3"/>
  <c r="AY417" i="3"/>
  <c r="AY418" i="3"/>
  <c r="AY419" i="3"/>
  <c r="AY420" i="3"/>
  <c r="AY421" i="3"/>
  <c r="AY422" i="3"/>
  <c r="AY423" i="3"/>
  <c r="AY424" i="3"/>
  <c r="AY425" i="3"/>
  <c r="AY426" i="3"/>
  <c r="AY427" i="3"/>
  <c r="AY428" i="3"/>
  <c r="AY429" i="3"/>
  <c r="AY430" i="3"/>
  <c r="AY431" i="3"/>
  <c r="AY432" i="3"/>
  <c r="AY434" i="3"/>
  <c r="AY435" i="3"/>
  <c r="AY436" i="3"/>
  <c r="AY437" i="3"/>
  <c r="AY438" i="3"/>
  <c r="AY439" i="3"/>
  <c r="AY440" i="3"/>
  <c r="AY441" i="3"/>
  <c r="AL171" i="3"/>
  <c r="L174" i="5" s="1"/>
  <c r="J174" i="5" s="1"/>
  <c r="AK172" i="3"/>
  <c r="AK194" i="3"/>
  <c r="AK179" i="3"/>
  <c r="AK180" i="3"/>
  <c r="AK197" i="3"/>
  <c r="AK202" i="3"/>
  <c r="AK205" i="3"/>
  <c r="AK171" i="3"/>
  <c r="AK3" i="3"/>
  <c r="AK4" i="3"/>
  <c r="AK6" i="3"/>
  <c r="AK7" i="3"/>
  <c r="AK8" i="3"/>
  <c r="AK13" i="3"/>
  <c r="AK14" i="3"/>
  <c r="AK17" i="3"/>
  <c r="AK21" i="3"/>
  <c r="AK22" i="3"/>
  <c r="AK23" i="3"/>
  <c r="AK24" i="3"/>
  <c r="AK26" i="3"/>
  <c r="AK27" i="3"/>
  <c r="AK28" i="3"/>
  <c r="AK29" i="3"/>
  <c r="AK30" i="3"/>
  <c r="AK32" i="3"/>
  <c r="AK33" i="3"/>
  <c r="AK34" i="3"/>
  <c r="AK36" i="3"/>
  <c r="AK37" i="3"/>
  <c r="AK38" i="3"/>
  <c r="AK39" i="3"/>
  <c r="AK40" i="3"/>
  <c r="AK41" i="3"/>
  <c r="AK44" i="3"/>
  <c r="AK45" i="3"/>
  <c r="AK46" i="3"/>
  <c r="AK47" i="3"/>
  <c r="AK48" i="3"/>
  <c r="AK49" i="3"/>
  <c r="AK50" i="3"/>
  <c r="AK53" i="3"/>
  <c r="AK54" i="3"/>
  <c r="AK56" i="3"/>
  <c r="AK58" i="3"/>
  <c r="AK59" i="3"/>
  <c r="AK60" i="3"/>
  <c r="AK61" i="3"/>
  <c r="AK62" i="3"/>
  <c r="AK67" i="3"/>
  <c r="AK75" i="3"/>
  <c r="J23" i="16" s="1"/>
  <c r="AK78" i="3"/>
  <c r="AK81" i="3"/>
  <c r="J24" i="16" s="1"/>
  <c r="AK84" i="3"/>
  <c r="AK86" i="3"/>
  <c r="AK89" i="3"/>
  <c r="AK90" i="3"/>
  <c r="J9" i="20" s="1"/>
  <c r="AK91" i="3"/>
  <c r="AK96" i="3"/>
  <c r="AK98" i="3"/>
  <c r="AK101" i="3"/>
  <c r="AK106" i="3"/>
  <c r="AK108" i="3"/>
  <c r="AK111" i="3"/>
  <c r="AK112" i="3"/>
  <c r="AK117" i="3"/>
  <c r="AK119" i="3"/>
  <c r="AK121" i="3"/>
  <c r="AK122" i="3"/>
  <c r="J29" i="15" s="1"/>
  <c r="AK127" i="3"/>
  <c r="AK128" i="3"/>
  <c r="AK129" i="3"/>
  <c r="AK130" i="3"/>
  <c r="AK132" i="3"/>
  <c r="AK133" i="3"/>
  <c r="AK134" i="3"/>
  <c r="AK135" i="3"/>
  <c r="AK136" i="3"/>
  <c r="AK137" i="3"/>
  <c r="AK138" i="3"/>
  <c r="AK139" i="3"/>
  <c r="AK140" i="3"/>
  <c r="AK143" i="3"/>
  <c r="AK144" i="3"/>
  <c r="AK145" i="3"/>
  <c r="AK146" i="3"/>
  <c r="AK148" i="3"/>
  <c r="AK149" i="3"/>
  <c r="AK150" i="3"/>
  <c r="AK151" i="3"/>
  <c r="AK154" i="3"/>
  <c r="AK158" i="3"/>
  <c r="AK161" i="3"/>
  <c r="AK162" i="3"/>
  <c r="AK163" i="3"/>
  <c r="AK164" i="3"/>
  <c r="AK165" i="3"/>
  <c r="AK167" i="3"/>
  <c r="AK169" i="3"/>
  <c r="N172" i="3"/>
  <c r="N194" i="3"/>
  <c r="N179" i="3"/>
  <c r="N180" i="3"/>
  <c r="N197" i="3"/>
  <c r="N199" i="3"/>
  <c r="N202" i="3"/>
  <c r="N203" i="3"/>
  <c r="N205" i="3"/>
  <c r="N208" i="3"/>
  <c r="N209" i="3"/>
  <c r="N210" i="3"/>
  <c r="N211" i="3"/>
  <c r="N212" i="3"/>
  <c r="N214" i="3"/>
  <c r="N215" i="3"/>
  <c r="N216" i="3"/>
  <c r="N218" i="3"/>
  <c r="N219" i="3"/>
  <c r="N226" i="3"/>
  <c r="N227" i="3"/>
  <c r="N228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3" i="3"/>
  <c r="N244" i="3"/>
  <c r="N245" i="3"/>
  <c r="N246" i="3"/>
  <c r="N247" i="3"/>
  <c r="N248" i="3"/>
  <c r="N250" i="3"/>
  <c r="N251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70" i="3"/>
  <c r="N271" i="3"/>
  <c r="N272" i="3"/>
  <c r="N273" i="3"/>
  <c r="N274" i="3"/>
  <c r="N277" i="3"/>
  <c r="N278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96" i="3"/>
  <c r="N297" i="3"/>
  <c r="N298" i="3"/>
  <c r="N299" i="3"/>
  <c r="N300" i="3"/>
  <c r="N301" i="3"/>
  <c r="N302" i="3"/>
  <c r="N303" i="3"/>
  <c r="N304" i="3"/>
  <c r="N305" i="3"/>
  <c r="N306" i="3"/>
  <c r="N307" i="3"/>
  <c r="N309" i="3"/>
  <c r="N310" i="3"/>
  <c r="N311" i="3"/>
  <c r="N312" i="3"/>
  <c r="N313" i="3"/>
  <c r="N314" i="3"/>
  <c r="N315" i="3"/>
  <c r="N316" i="3"/>
  <c r="N317" i="3"/>
  <c r="N318" i="3"/>
  <c r="N319" i="3"/>
  <c r="N320" i="3"/>
  <c r="N321" i="3"/>
  <c r="N322" i="3"/>
  <c r="N323" i="3"/>
  <c r="N324" i="3"/>
  <c r="N325" i="3"/>
  <c r="N326" i="3"/>
  <c r="N327" i="3"/>
  <c r="N328" i="3"/>
  <c r="N329" i="3"/>
  <c r="N330" i="3"/>
  <c r="N332" i="3"/>
  <c r="N333" i="3"/>
  <c r="N334" i="3"/>
  <c r="N335" i="3"/>
  <c r="N336" i="3"/>
  <c r="N337" i="3"/>
  <c r="N338" i="3"/>
  <c r="N339" i="3"/>
  <c r="N340" i="3"/>
  <c r="N181" i="3"/>
  <c r="N341" i="3"/>
  <c r="N342" i="3"/>
  <c r="N343" i="3"/>
  <c r="N344" i="3"/>
  <c r="N345" i="3"/>
  <c r="N346" i="3"/>
  <c r="N347" i="3"/>
  <c r="N348" i="3"/>
  <c r="N349" i="3"/>
  <c r="N350" i="3"/>
  <c r="N351" i="3"/>
  <c r="N352" i="3"/>
  <c r="N353" i="3"/>
  <c r="N354" i="3"/>
  <c r="N355" i="3"/>
  <c r="N356" i="3"/>
  <c r="N357" i="3"/>
  <c r="N358" i="3"/>
  <c r="N359" i="3"/>
  <c r="N360" i="3"/>
  <c r="N361" i="3"/>
  <c r="N362" i="3"/>
  <c r="N363" i="3"/>
  <c r="N364" i="3"/>
  <c r="N366" i="3"/>
  <c r="N368" i="3"/>
  <c r="N369" i="3"/>
  <c r="N370" i="3"/>
  <c r="N371" i="3"/>
  <c r="N372" i="3"/>
  <c r="N373" i="3"/>
  <c r="N374" i="3"/>
  <c r="N377" i="3"/>
  <c r="N378" i="3"/>
  <c r="N379" i="3"/>
  <c r="N380" i="3"/>
  <c r="N381" i="3"/>
  <c r="N382" i="3"/>
  <c r="N383" i="3"/>
  <c r="N384" i="3"/>
  <c r="N385" i="3"/>
  <c r="N386" i="3"/>
  <c r="N387" i="3"/>
  <c r="N388" i="3"/>
  <c r="N389" i="3"/>
  <c r="N175" i="3"/>
  <c r="N390" i="3"/>
  <c r="N391" i="3"/>
  <c r="N392" i="3"/>
  <c r="N393" i="3"/>
  <c r="N394" i="3"/>
  <c r="N395" i="3"/>
  <c r="N396" i="3"/>
  <c r="N397" i="3"/>
  <c r="N398" i="3"/>
  <c r="N399" i="3"/>
  <c r="N400" i="3"/>
  <c r="N401" i="3"/>
  <c r="N402" i="3"/>
  <c r="N403" i="3"/>
  <c r="N404" i="3"/>
  <c r="N405" i="3"/>
  <c r="N406" i="3"/>
  <c r="N407" i="3"/>
  <c r="N408" i="3"/>
  <c r="N409" i="3"/>
  <c r="N410" i="3"/>
  <c r="N411" i="3"/>
  <c r="N412" i="3"/>
  <c r="N413" i="3"/>
  <c r="N414" i="3"/>
  <c r="N415" i="3"/>
  <c r="N416" i="3"/>
  <c r="N417" i="3"/>
  <c r="N418" i="3"/>
  <c r="N419" i="3"/>
  <c r="N420" i="3"/>
  <c r="N421" i="3"/>
  <c r="N422" i="3"/>
  <c r="N423" i="3"/>
  <c r="N424" i="3"/>
  <c r="N425" i="3"/>
  <c r="N426" i="3"/>
  <c r="N427" i="3"/>
  <c r="N428" i="3"/>
  <c r="N429" i="3"/>
  <c r="N430" i="3"/>
  <c r="N431" i="3"/>
  <c r="N432" i="3"/>
  <c r="N434" i="3"/>
  <c r="N435" i="3"/>
  <c r="N436" i="3"/>
  <c r="N437" i="3"/>
  <c r="N438" i="3"/>
  <c r="N439" i="3"/>
  <c r="N440" i="3"/>
  <c r="N441" i="3"/>
  <c r="N171" i="3"/>
  <c r="N3" i="3"/>
  <c r="N4" i="3"/>
  <c r="N5" i="3"/>
  <c r="N6" i="3"/>
  <c r="N7" i="3"/>
  <c r="N8" i="3"/>
  <c r="N13" i="3"/>
  <c r="N14" i="3"/>
  <c r="N17" i="3"/>
  <c r="N18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4" i="3"/>
  <c r="N45" i="3"/>
  <c r="N46" i="3"/>
  <c r="N47" i="3"/>
  <c r="N48" i="3"/>
  <c r="N49" i="3"/>
  <c r="N50" i="3"/>
  <c r="N52" i="3"/>
  <c r="N191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185" i="3"/>
  <c r="N70" i="3"/>
  <c r="N72" i="3"/>
  <c r="N73" i="3"/>
  <c r="N74" i="3"/>
  <c r="N75" i="3"/>
  <c r="N76" i="3"/>
  <c r="N77" i="3"/>
  <c r="N78" i="3"/>
  <c r="N79" i="3"/>
  <c r="N82" i="3"/>
  <c r="N84" i="3"/>
  <c r="N85" i="3"/>
  <c r="N86" i="3"/>
  <c r="N88" i="3"/>
  <c r="N89" i="3"/>
  <c r="N90" i="3"/>
  <c r="N91" i="3"/>
  <c r="N92" i="3"/>
  <c r="N93" i="3"/>
  <c r="N94" i="3"/>
  <c r="N95" i="3"/>
  <c r="N96" i="3"/>
  <c r="N187" i="3"/>
  <c r="N98" i="3"/>
  <c r="N99" i="3"/>
  <c r="N101" i="3"/>
  <c r="N102" i="3"/>
  <c r="N103" i="3"/>
  <c r="N105" i="3"/>
  <c r="N106" i="3"/>
  <c r="N107" i="3"/>
  <c r="N108" i="3"/>
  <c r="N109" i="3"/>
  <c r="N110" i="3"/>
  <c r="N111" i="3"/>
  <c r="N112" i="3"/>
  <c r="N113" i="3"/>
  <c r="N114" i="3"/>
  <c r="N115" i="3"/>
  <c r="N117" i="3"/>
  <c r="N118" i="3"/>
  <c r="N119" i="3"/>
  <c r="N121" i="3"/>
  <c r="N122" i="3"/>
  <c r="N123" i="3"/>
  <c r="N124" i="3"/>
  <c r="N125" i="3"/>
  <c r="N126" i="3"/>
  <c r="N127" i="3"/>
  <c r="N128" i="3"/>
  <c r="N129" i="3"/>
  <c r="N130" i="3"/>
  <c r="N132" i="3"/>
  <c r="N133" i="3"/>
  <c r="N134" i="3"/>
  <c r="N135" i="3"/>
  <c r="N136" i="3"/>
  <c r="N137" i="3"/>
  <c r="N138" i="3"/>
  <c r="N139" i="3"/>
  <c r="N140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1" i="3"/>
  <c r="N162" i="3"/>
  <c r="N163" i="3"/>
  <c r="N164" i="3"/>
  <c r="N165" i="3"/>
  <c r="N166" i="3"/>
  <c r="N167" i="3"/>
  <c r="N169" i="3"/>
  <c r="F171" i="3"/>
  <c r="J27" i="25"/>
  <c r="B1" i="6"/>
  <c r="D27" i="15"/>
  <c r="G27" i="15"/>
  <c r="G139" i="33" s="1"/>
  <c r="D22" i="26"/>
  <c r="G22" i="26"/>
  <c r="G151" i="35" s="1"/>
  <c r="D25" i="16"/>
  <c r="D24" i="16"/>
  <c r="D23" i="16"/>
  <c r="D163" i="33" s="1"/>
  <c r="D21" i="26"/>
  <c r="G21" i="26"/>
  <c r="G150" i="35" s="1"/>
  <c r="D20" i="26"/>
  <c r="D19" i="26"/>
  <c r="D18" i="26"/>
  <c r="D17" i="26"/>
  <c r="D16" i="26"/>
  <c r="D15" i="26"/>
  <c r="D14" i="26"/>
  <c r="D22" i="16"/>
  <c r="D21" i="16"/>
  <c r="D161" i="33" s="1"/>
  <c r="G21" i="16"/>
  <c r="G161" i="33" s="1"/>
  <c r="D20" i="16"/>
  <c r="D160" i="33" s="1"/>
  <c r="D19" i="16"/>
  <c r="D159" i="33" s="1"/>
  <c r="G19" i="16"/>
  <c r="G159" i="33" s="1"/>
  <c r="D18" i="16"/>
  <c r="D158" i="33" s="1"/>
  <c r="D17" i="16"/>
  <c r="D157" i="33" s="1"/>
  <c r="D16" i="16"/>
  <c r="D15" i="16"/>
  <c r="D14" i="16"/>
  <c r="J30" i="26"/>
  <c r="A30" i="26"/>
  <c r="A159" i="35" s="1"/>
  <c r="I32" i="16"/>
  <c r="I172" i="33" s="1"/>
  <c r="J32" i="16"/>
  <c r="A32" i="16"/>
  <c r="A172" i="33" s="1"/>
  <c r="D24" i="25"/>
  <c r="D23" i="25"/>
  <c r="G23" i="25"/>
  <c r="G128" i="35" s="1"/>
  <c r="D22" i="25"/>
  <c r="D21" i="25"/>
  <c r="D19" i="25"/>
  <c r="D18" i="25"/>
  <c r="D16" i="25"/>
  <c r="A27" i="25"/>
  <c r="A132" i="35" s="1"/>
  <c r="D26" i="15"/>
  <c r="G26" i="15" s="1"/>
  <c r="G138" i="33" s="1"/>
  <c r="D25" i="15"/>
  <c r="D24" i="15"/>
  <c r="D23" i="15"/>
  <c r="D22" i="15"/>
  <c r="D20" i="15"/>
  <c r="D19" i="15"/>
  <c r="D17" i="15"/>
  <c r="J30" i="15"/>
  <c r="A30" i="15"/>
  <c r="A142" i="33" s="1"/>
  <c r="AL121" i="3"/>
  <c r="L124" i="5" s="1"/>
  <c r="J124" i="5" s="1"/>
  <c r="F121" i="3"/>
  <c r="AL78" i="3"/>
  <c r="L79" i="5" s="1"/>
  <c r="J79" i="5" s="1"/>
  <c r="F78" i="3"/>
  <c r="D32" i="9"/>
  <c r="D29" i="20"/>
  <c r="AL327" i="3"/>
  <c r="L330" i="5" s="1"/>
  <c r="J330" i="5" s="1"/>
  <c r="F327" i="3"/>
  <c r="D29" i="18"/>
  <c r="AL254" i="3"/>
  <c r="L257" i="5" s="1"/>
  <c r="J257" i="5" s="1"/>
  <c r="F254" i="3"/>
  <c r="D35" i="22"/>
  <c r="D39" i="12"/>
  <c r="AL194" i="3"/>
  <c r="L197" i="5" s="1"/>
  <c r="J197" i="5" s="1"/>
  <c r="F194" i="3"/>
  <c r="D30" i="7"/>
  <c r="D24" i="27"/>
  <c r="AL197" i="3"/>
  <c r="L200" i="5" s="1"/>
  <c r="J200" i="5" s="1"/>
  <c r="F197" i="3"/>
  <c r="F152" i="3"/>
  <c r="D13" i="26"/>
  <c r="D28" i="18"/>
  <c r="D36" i="10"/>
  <c r="G178" i="32" s="1"/>
  <c r="AL60" i="3"/>
  <c r="L61" i="5" s="1"/>
  <c r="J61" i="5" s="1"/>
  <c r="F60" i="3"/>
  <c r="J51" i="1"/>
  <c r="J52" i="1"/>
  <c r="J54" i="1"/>
  <c r="J14" i="1"/>
  <c r="J59" i="1"/>
  <c r="J60" i="1"/>
  <c r="J68" i="1"/>
  <c r="J75" i="1"/>
  <c r="J83" i="1"/>
  <c r="J84" i="1"/>
  <c r="J90" i="1"/>
  <c r="J91" i="1"/>
  <c r="J92" i="1"/>
  <c r="J99" i="1"/>
  <c r="J100" i="1"/>
  <c r="J108" i="1"/>
  <c r="J114" i="1"/>
  <c r="J115" i="1"/>
  <c r="J116" i="1"/>
  <c r="J118" i="1"/>
  <c r="J174" i="1"/>
  <c r="J182" i="1"/>
  <c r="J188" i="1"/>
  <c r="J190" i="1"/>
  <c r="J196" i="1"/>
  <c r="J198" i="1"/>
  <c r="J204" i="1"/>
  <c r="J206" i="1"/>
  <c r="J214" i="1"/>
  <c r="J220" i="1"/>
  <c r="J222" i="1"/>
  <c r="J223" i="1"/>
  <c r="J226" i="1"/>
  <c r="J228" i="1"/>
  <c r="J235" i="1"/>
  <c r="J236" i="1"/>
  <c r="J243" i="1"/>
  <c r="J244" i="1"/>
  <c r="J247" i="1"/>
  <c r="J251" i="1"/>
  <c r="J252" i="1"/>
  <c r="J260" i="1"/>
  <c r="J262" i="1"/>
  <c r="J267" i="1"/>
  <c r="J268" i="1"/>
  <c r="J275" i="1"/>
  <c r="J276" i="1"/>
  <c r="J278" i="1"/>
  <c r="J283" i="1"/>
  <c r="J284" i="1"/>
  <c r="J286" i="1"/>
  <c r="J292" i="1"/>
  <c r="J299" i="1"/>
  <c r="J300" i="1"/>
  <c r="J301" i="1"/>
  <c r="J308" i="1"/>
  <c r="J315" i="1"/>
  <c r="J316" i="1"/>
  <c r="J324" i="1"/>
  <c r="J331" i="1"/>
  <c r="J332" i="1"/>
  <c r="J339" i="1"/>
  <c r="J340" i="1"/>
  <c r="J342" i="1"/>
  <c r="J348" i="1"/>
  <c r="J350" i="1"/>
  <c r="J356" i="1"/>
  <c r="J364" i="1"/>
  <c r="J371" i="1"/>
  <c r="J372" i="1"/>
  <c r="J379" i="1"/>
  <c r="J380" i="1"/>
  <c r="J387" i="1"/>
  <c r="J388" i="1"/>
  <c r="J18" i="1"/>
  <c r="J19" i="1"/>
  <c r="J22" i="1"/>
  <c r="J26" i="1"/>
  <c r="J27" i="1"/>
  <c r="J28" i="1"/>
  <c r="J30" i="1"/>
  <c r="J35" i="1"/>
  <c r="J36" i="1"/>
  <c r="J38" i="1"/>
  <c r="J41" i="1"/>
  <c r="J42" i="1"/>
  <c r="J43" i="1"/>
  <c r="J44" i="1"/>
  <c r="J46" i="1"/>
  <c r="J390" i="1"/>
  <c r="J123" i="1"/>
  <c r="J126" i="1"/>
  <c r="J134" i="1"/>
  <c r="J138" i="1"/>
  <c r="J139" i="1"/>
  <c r="J142" i="1"/>
  <c r="J147" i="1"/>
  <c r="J150" i="1"/>
  <c r="J154" i="1"/>
  <c r="J158" i="1"/>
  <c r="J163" i="1"/>
  <c r="J395" i="1"/>
  <c r="J396" i="1"/>
  <c r="J402" i="1"/>
  <c r="J403" i="1"/>
  <c r="J404" i="1"/>
  <c r="AL14" i="3"/>
  <c r="L15" i="5" s="1"/>
  <c r="J15" i="5" s="1"/>
  <c r="F14" i="3"/>
  <c r="AL172" i="3"/>
  <c r="L175" i="5" s="1"/>
  <c r="J175" i="5" s="1"/>
  <c r="F172" i="3"/>
  <c r="F441" i="3"/>
  <c r="AL441" i="3"/>
  <c r="L446" i="5" s="1"/>
  <c r="J446" i="5" s="1"/>
  <c r="D12" i="18"/>
  <c r="D13" i="18"/>
  <c r="D14" i="18"/>
  <c r="D13" i="7"/>
  <c r="D14" i="7"/>
  <c r="AL303" i="3"/>
  <c r="L306" i="5" s="1"/>
  <c r="J306" i="5" s="1"/>
  <c r="AL304" i="3"/>
  <c r="L307" i="5" s="1"/>
  <c r="J307" i="5" s="1"/>
  <c r="F303" i="3"/>
  <c r="F304" i="3"/>
  <c r="AL212" i="3"/>
  <c r="L215" i="5" s="1"/>
  <c r="J215" i="5" s="1"/>
  <c r="F212" i="3"/>
  <c r="D34" i="14"/>
  <c r="AL425" i="3"/>
  <c r="L430" i="5" s="1"/>
  <c r="J430" i="5" s="1"/>
  <c r="AL426" i="3"/>
  <c r="L431" i="5" s="1"/>
  <c r="J431" i="5" s="1"/>
  <c r="F426" i="3"/>
  <c r="F425" i="3"/>
  <c r="D23" i="27"/>
  <c r="D27" i="20"/>
  <c r="D28" i="20"/>
  <c r="F169" i="3"/>
  <c r="F3" i="3"/>
  <c r="F4" i="3"/>
  <c r="F5" i="3"/>
  <c r="F6" i="3"/>
  <c r="F7" i="3"/>
  <c r="F8" i="3"/>
  <c r="F13" i="3"/>
  <c r="F17" i="3"/>
  <c r="F18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4" i="3"/>
  <c r="F45" i="3"/>
  <c r="F46" i="3"/>
  <c r="F47" i="3"/>
  <c r="F48" i="3"/>
  <c r="F49" i="3"/>
  <c r="F50" i="3"/>
  <c r="F52" i="3"/>
  <c r="F191" i="3"/>
  <c r="F53" i="3"/>
  <c r="F54" i="3"/>
  <c r="F55" i="3"/>
  <c r="F56" i="3"/>
  <c r="F57" i="3"/>
  <c r="F58" i="3"/>
  <c r="F59" i="3"/>
  <c r="F61" i="3"/>
  <c r="F62" i="3"/>
  <c r="F63" i="3"/>
  <c r="F64" i="3"/>
  <c r="F65" i="3"/>
  <c r="F66" i="3"/>
  <c r="F67" i="3"/>
  <c r="F68" i="3"/>
  <c r="F69" i="3"/>
  <c r="F185" i="3"/>
  <c r="F70" i="3"/>
  <c r="F72" i="3"/>
  <c r="F73" i="3"/>
  <c r="F74" i="3"/>
  <c r="F75" i="3"/>
  <c r="F76" i="3"/>
  <c r="F77" i="3"/>
  <c r="F79" i="3"/>
  <c r="F81" i="3"/>
  <c r="F82" i="3"/>
  <c r="F84" i="3"/>
  <c r="F85" i="3"/>
  <c r="F86" i="3"/>
  <c r="F88" i="3"/>
  <c r="F89" i="3"/>
  <c r="F90" i="3"/>
  <c r="F91" i="3"/>
  <c r="F92" i="3"/>
  <c r="F93" i="3"/>
  <c r="F94" i="3"/>
  <c r="F95" i="3"/>
  <c r="F96" i="3"/>
  <c r="F187" i="3"/>
  <c r="F98" i="3"/>
  <c r="F99" i="3"/>
  <c r="F101" i="3"/>
  <c r="F102" i="3"/>
  <c r="F103" i="3"/>
  <c r="F105" i="3"/>
  <c r="F199" i="3"/>
  <c r="F202" i="3"/>
  <c r="F106" i="3"/>
  <c r="F107" i="3"/>
  <c r="F108" i="3"/>
  <c r="F109" i="3"/>
  <c r="F110" i="3"/>
  <c r="F111" i="3"/>
  <c r="F112" i="3"/>
  <c r="F113" i="3"/>
  <c r="F114" i="3"/>
  <c r="F115" i="3"/>
  <c r="F117" i="3"/>
  <c r="F118" i="3"/>
  <c r="F119" i="3"/>
  <c r="F122" i="3"/>
  <c r="F123" i="3"/>
  <c r="F124" i="3"/>
  <c r="F125" i="3"/>
  <c r="F126" i="3"/>
  <c r="F127" i="3"/>
  <c r="F129" i="3"/>
  <c r="F130" i="3"/>
  <c r="F132" i="3"/>
  <c r="F133" i="3"/>
  <c r="F134" i="3"/>
  <c r="F135" i="3"/>
  <c r="F136" i="3"/>
  <c r="F137" i="3"/>
  <c r="F138" i="3"/>
  <c r="F139" i="3"/>
  <c r="F140" i="3"/>
  <c r="F142" i="3"/>
  <c r="F143" i="3"/>
  <c r="F144" i="3"/>
  <c r="F145" i="3"/>
  <c r="F146" i="3"/>
  <c r="F147" i="3"/>
  <c r="F148" i="3"/>
  <c r="F149" i="3"/>
  <c r="F150" i="3"/>
  <c r="F151" i="3"/>
  <c r="F153" i="3"/>
  <c r="F154" i="3"/>
  <c r="F155" i="3"/>
  <c r="F156" i="3"/>
  <c r="F157" i="3"/>
  <c r="F158" i="3"/>
  <c r="F159" i="3"/>
  <c r="F161" i="3"/>
  <c r="F162" i="3"/>
  <c r="F163" i="3"/>
  <c r="F164" i="3"/>
  <c r="F165" i="3"/>
  <c r="F166" i="3"/>
  <c r="F167" i="3"/>
  <c r="F179" i="3"/>
  <c r="F180" i="3"/>
  <c r="F203" i="3"/>
  <c r="F205" i="3"/>
  <c r="F208" i="3"/>
  <c r="F209" i="3"/>
  <c r="F210" i="3"/>
  <c r="F211" i="3"/>
  <c r="F214" i="3"/>
  <c r="F215" i="3"/>
  <c r="F216" i="3"/>
  <c r="F218" i="3"/>
  <c r="F219" i="3"/>
  <c r="F226" i="3"/>
  <c r="F227" i="3"/>
  <c r="F228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3" i="3"/>
  <c r="F244" i="3"/>
  <c r="F245" i="3"/>
  <c r="F246" i="3"/>
  <c r="F247" i="3"/>
  <c r="F248" i="3"/>
  <c r="F250" i="3"/>
  <c r="F251" i="3"/>
  <c r="F253" i="3"/>
  <c r="F255" i="3"/>
  <c r="F256" i="3"/>
  <c r="F257" i="3"/>
  <c r="F258" i="3"/>
  <c r="F259" i="3"/>
  <c r="F260" i="3"/>
  <c r="F261" i="3"/>
  <c r="F262" i="3"/>
  <c r="F263" i="3"/>
  <c r="F264" i="3"/>
  <c r="F265" i="3"/>
  <c r="F270" i="3"/>
  <c r="F271" i="3"/>
  <c r="F272" i="3"/>
  <c r="F273" i="3"/>
  <c r="F274" i="3"/>
  <c r="F277" i="3"/>
  <c r="F278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5" i="3"/>
  <c r="F306" i="3"/>
  <c r="F307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8" i="3"/>
  <c r="F329" i="3"/>
  <c r="F330" i="3"/>
  <c r="F332" i="3"/>
  <c r="F333" i="3"/>
  <c r="F334" i="3"/>
  <c r="F335" i="3"/>
  <c r="F336" i="3"/>
  <c r="F337" i="3"/>
  <c r="F338" i="3"/>
  <c r="F339" i="3"/>
  <c r="F340" i="3"/>
  <c r="F181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6" i="3"/>
  <c r="F368" i="3"/>
  <c r="F369" i="3"/>
  <c r="F370" i="3"/>
  <c r="F371" i="3"/>
  <c r="F372" i="3"/>
  <c r="F373" i="3"/>
  <c r="F374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175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7" i="3"/>
  <c r="F428" i="3"/>
  <c r="F429" i="3"/>
  <c r="F430" i="3"/>
  <c r="F431" i="3"/>
  <c r="F432" i="3"/>
  <c r="F434" i="3"/>
  <c r="F435" i="3"/>
  <c r="F436" i="3"/>
  <c r="F437" i="3"/>
  <c r="F438" i="3"/>
  <c r="F439" i="3"/>
  <c r="F440" i="3"/>
  <c r="D31" i="21"/>
  <c r="D35" i="10"/>
  <c r="G177" i="32" s="1"/>
  <c r="AL407" i="3"/>
  <c r="L412" i="5" s="1"/>
  <c r="J412" i="5" s="1"/>
  <c r="AL199" i="3"/>
  <c r="L202" i="5" s="1"/>
  <c r="J202" i="5" s="1"/>
  <c r="AL202" i="3"/>
  <c r="L205" i="5" s="1"/>
  <c r="J205" i="5" s="1"/>
  <c r="AL169" i="3"/>
  <c r="L172" i="5" s="1"/>
  <c r="J172" i="5" s="1"/>
  <c r="D38" i="12"/>
  <c r="D34" i="22"/>
  <c r="D30" i="9"/>
  <c r="D31" i="9"/>
  <c r="AL67" i="3"/>
  <c r="L68" i="5" s="1"/>
  <c r="J68" i="5" s="1"/>
  <c r="A6" i="4"/>
  <c r="D9" i="27"/>
  <c r="G9" i="27" s="1"/>
  <c r="D10" i="27"/>
  <c r="D11" i="27"/>
  <c r="D12" i="27"/>
  <c r="D13" i="27"/>
  <c r="D14" i="27"/>
  <c r="D17" i="27"/>
  <c r="D18" i="27"/>
  <c r="D19" i="27"/>
  <c r="D20" i="27"/>
  <c r="D21" i="27"/>
  <c r="D22" i="27"/>
  <c r="D9" i="26"/>
  <c r="G9" i="26" s="1"/>
  <c r="G138" i="35" s="1"/>
  <c r="D138" i="35"/>
  <c r="D10" i="26"/>
  <c r="D11" i="26"/>
  <c r="D12" i="26"/>
  <c r="D10" i="25"/>
  <c r="D11" i="25"/>
  <c r="D12" i="25"/>
  <c r="D13" i="25"/>
  <c r="D14" i="25"/>
  <c r="D15" i="25"/>
  <c r="D9" i="25"/>
  <c r="G9" i="25"/>
  <c r="D9" i="24"/>
  <c r="D79" i="35" s="1"/>
  <c r="D10" i="24"/>
  <c r="D11" i="24"/>
  <c r="D12" i="24"/>
  <c r="D13" i="24"/>
  <c r="D14" i="24"/>
  <c r="D15" i="24"/>
  <c r="D16" i="24"/>
  <c r="D17" i="24"/>
  <c r="D18" i="24"/>
  <c r="D19" i="24"/>
  <c r="D20" i="24"/>
  <c r="D21" i="24"/>
  <c r="D22" i="24"/>
  <c r="D23" i="24"/>
  <c r="D24" i="24"/>
  <c r="D25" i="24"/>
  <c r="D26" i="24"/>
  <c r="D27" i="24"/>
  <c r="D28" i="24"/>
  <c r="D29" i="24"/>
  <c r="D30" i="24"/>
  <c r="D31" i="24"/>
  <c r="D9" i="23"/>
  <c r="G9" i="23" s="1"/>
  <c r="G46" i="35" s="1"/>
  <c r="D46" i="35"/>
  <c r="D9" i="22"/>
  <c r="D8" i="35" s="1"/>
  <c r="D10" i="22"/>
  <c r="D11" i="22"/>
  <c r="D12" i="22"/>
  <c r="D13" i="22"/>
  <c r="D14" i="22"/>
  <c r="D15" i="22"/>
  <c r="D16" i="22"/>
  <c r="D18" i="22"/>
  <c r="D19" i="22"/>
  <c r="D20" i="22"/>
  <c r="D21" i="22"/>
  <c r="D22" i="22"/>
  <c r="D23" i="22"/>
  <c r="D24" i="22"/>
  <c r="D25" i="22"/>
  <c r="D26" i="22"/>
  <c r="D27" i="22"/>
  <c r="D28" i="22"/>
  <c r="D29" i="22"/>
  <c r="D30" i="22"/>
  <c r="D31" i="22"/>
  <c r="D32" i="22"/>
  <c r="D33" i="22"/>
  <c r="D10" i="21"/>
  <c r="D11" i="21"/>
  <c r="D12" i="21"/>
  <c r="D13" i="21"/>
  <c r="D14" i="21"/>
  <c r="D15" i="21"/>
  <c r="D16" i="21"/>
  <c r="D17" i="21"/>
  <c r="D18" i="21"/>
  <c r="D19" i="21"/>
  <c r="D20" i="21"/>
  <c r="D21" i="21"/>
  <c r="D22" i="21"/>
  <c r="D23" i="21"/>
  <c r="D24" i="21"/>
  <c r="D25" i="21"/>
  <c r="D26" i="21"/>
  <c r="D27" i="21"/>
  <c r="D28" i="21"/>
  <c r="D29" i="21"/>
  <c r="D30" i="21"/>
  <c r="D9" i="21"/>
  <c r="D135" i="34" s="1"/>
  <c r="G9" i="21"/>
  <c r="G135" i="34" s="1"/>
  <c r="D9" i="20"/>
  <c r="D104" i="34" s="1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9" i="19"/>
  <c r="G9" i="19" s="1"/>
  <c r="G75" i="34" s="1"/>
  <c r="D10" i="19"/>
  <c r="D11" i="19"/>
  <c r="D12" i="19"/>
  <c r="D13" i="19"/>
  <c r="D14" i="19"/>
  <c r="D15" i="19"/>
  <c r="D16" i="19"/>
  <c r="D17" i="19"/>
  <c r="D18" i="19"/>
  <c r="D19" i="19"/>
  <c r="D20" i="19"/>
  <c r="D23" i="19"/>
  <c r="D24" i="19"/>
  <c r="D25" i="19"/>
  <c r="D26" i="19"/>
  <c r="D27" i="19"/>
  <c r="D10" i="18"/>
  <c r="D11" i="18"/>
  <c r="D15" i="18"/>
  <c r="D16" i="18"/>
  <c r="D18" i="18"/>
  <c r="D19" i="18"/>
  <c r="D20" i="18"/>
  <c r="D21" i="18"/>
  <c r="D22" i="18"/>
  <c r="D23" i="18"/>
  <c r="D24" i="18"/>
  <c r="D25" i="18"/>
  <c r="D26" i="18"/>
  <c r="D27" i="18"/>
  <c r="D9" i="18"/>
  <c r="G9" i="18" s="1"/>
  <c r="G44" i="34" s="1"/>
  <c r="D10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31" i="17"/>
  <c r="D33" i="17"/>
  <c r="G33" i="17" s="1"/>
  <c r="D34" i="17"/>
  <c r="D32" i="34" s="1"/>
  <c r="D35" i="17"/>
  <c r="D33" i="34" s="1"/>
  <c r="D9" i="17"/>
  <c r="D8" i="34" s="1"/>
  <c r="D9" i="16"/>
  <c r="D149" i="33" s="1"/>
  <c r="D10" i="16"/>
  <c r="D12" i="16"/>
  <c r="D13" i="16"/>
  <c r="D11" i="15"/>
  <c r="D12" i="15"/>
  <c r="D13" i="15"/>
  <c r="D14" i="15"/>
  <c r="D15" i="15"/>
  <c r="D16" i="15"/>
  <c r="D9" i="15"/>
  <c r="G9" i="15" s="1"/>
  <c r="G121" i="33" s="1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9" i="13"/>
  <c r="G9" i="13" s="1"/>
  <c r="G50" i="33" s="1"/>
  <c r="D50" i="33"/>
  <c r="D9" i="12"/>
  <c r="D8" i="33" s="1"/>
  <c r="D10" i="12"/>
  <c r="D11" i="12"/>
  <c r="D12" i="12"/>
  <c r="D13" i="12"/>
  <c r="D14" i="12"/>
  <c r="D15" i="12"/>
  <c r="D16" i="12"/>
  <c r="D17" i="12"/>
  <c r="D18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10" i="10"/>
  <c r="D11" i="10"/>
  <c r="G153" i="32" s="1"/>
  <c r="D12" i="10"/>
  <c r="G154" i="32" s="1"/>
  <c r="D13" i="10"/>
  <c r="G155" i="32" s="1"/>
  <c r="D14" i="10"/>
  <c r="G156" i="32" s="1"/>
  <c r="D15" i="10"/>
  <c r="G157" i="32" s="1"/>
  <c r="D16" i="10"/>
  <c r="G158" i="32" s="1"/>
  <c r="D17" i="10"/>
  <c r="G159" i="32" s="1"/>
  <c r="D18" i="10"/>
  <c r="G160" i="32" s="1"/>
  <c r="D19" i="10"/>
  <c r="G161" i="32" s="1"/>
  <c r="D20" i="10"/>
  <c r="G162" i="32" s="1"/>
  <c r="D21" i="10"/>
  <c r="G163" i="32" s="1"/>
  <c r="D22" i="10"/>
  <c r="G164" i="32" s="1"/>
  <c r="D23" i="10"/>
  <c r="G165" i="32" s="1"/>
  <c r="D24" i="10"/>
  <c r="G166" i="32" s="1"/>
  <c r="D25" i="10"/>
  <c r="G167" i="32" s="1"/>
  <c r="D26" i="10"/>
  <c r="G168" i="32" s="1"/>
  <c r="D27" i="10"/>
  <c r="G169" i="32" s="1"/>
  <c r="D28" i="10"/>
  <c r="G170" i="32" s="1"/>
  <c r="D29" i="10"/>
  <c r="G171" i="32" s="1"/>
  <c r="D30" i="10"/>
  <c r="G172" i="32" s="1"/>
  <c r="D31" i="10"/>
  <c r="G173" i="32" s="1"/>
  <c r="D32" i="10"/>
  <c r="G174" i="32" s="1"/>
  <c r="D33" i="10"/>
  <c r="G175" i="32" s="1"/>
  <c r="D34" i="10"/>
  <c r="G176" i="32" s="1"/>
  <c r="D9" i="10"/>
  <c r="D151" i="32" s="1"/>
  <c r="G9" i="10"/>
  <c r="D9" i="9"/>
  <c r="D118" i="32" s="1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9" i="8"/>
  <c r="D80" i="32" s="1"/>
  <c r="D10" i="7"/>
  <c r="D11" i="7"/>
  <c r="D12" i="7"/>
  <c r="D15" i="7"/>
  <c r="D16" i="7"/>
  <c r="D17" i="7"/>
  <c r="D19" i="7"/>
  <c r="D20" i="7"/>
  <c r="D21" i="7"/>
  <c r="D22" i="7"/>
  <c r="D23" i="7"/>
  <c r="D24" i="7"/>
  <c r="D25" i="7"/>
  <c r="D26" i="7"/>
  <c r="D27" i="7"/>
  <c r="D28" i="7"/>
  <c r="D29" i="7"/>
  <c r="D9" i="7"/>
  <c r="D47" i="32" s="1"/>
  <c r="D10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8" i="6"/>
  <c r="G38" i="6" s="1"/>
  <c r="D39" i="6"/>
  <c r="D37" i="32" s="1"/>
  <c r="D40" i="6"/>
  <c r="D38" i="32" s="1"/>
  <c r="D9" i="6"/>
  <c r="G9" i="6" s="1"/>
  <c r="G8" i="32" s="1"/>
  <c r="AL3" i="3"/>
  <c r="L4" i="5" s="1"/>
  <c r="J4" i="5" s="1"/>
  <c r="AL4" i="3"/>
  <c r="L5" i="5" s="1"/>
  <c r="AL203" i="3"/>
  <c r="L206" i="5" s="1"/>
  <c r="J206" i="5" s="1"/>
  <c r="AL205" i="3"/>
  <c r="L208" i="5" s="1"/>
  <c r="J208" i="5" s="1"/>
  <c r="AL208" i="3"/>
  <c r="L211" i="5" s="1"/>
  <c r="J211" i="5" s="1"/>
  <c r="AL209" i="3"/>
  <c r="L212" i="5" s="1"/>
  <c r="J212" i="5" s="1"/>
  <c r="AL210" i="3"/>
  <c r="L213" i="5" s="1"/>
  <c r="J213" i="5" s="1"/>
  <c r="AL211" i="3"/>
  <c r="L214" i="5" s="1"/>
  <c r="J214" i="5" s="1"/>
  <c r="AL214" i="3"/>
  <c r="L217" i="5" s="1"/>
  <c r="J217" i="5" s="1"/>
  <c r="AL5" i="3"/>
  <c r="L6" i="5" s="1"/>
  <c r="J6" i="5" s="1"/>
  <c r="AL215" i="3"/>
  <c r="L218" i="5" s="1"/>
  <c r="J218" i="5" s="1"/>
  <c r="AL6" i="3"/>
  <c r="L7" i="5" s="1"/>
  <c r="J7" i="5" s="1"/>
  <c r="AL7" i="3"/>
  <c r="L8" i="5" s="1"/>
  <c r="J8" i="5" s="1"/>
  <c r="AL216" i="3"/>
  <c r="L219" i="5" s="1"/>
  <c r="J219" i="5" s="1"/>
  <c r="AL218" i="3"/>
  <c r="L221" i="5" s="1"/>
  <c r="J221" i="5" s="1"/>
  <c r="AL219" i="3"/>
  <c r="L222" i="5" s="1"/>
  <c r="J222" i="5" s="1"/>
  <c r="AL226" i="3"/>
  <c r="L229" i="5" s="1"/>
  <c r="J229" i="5" s="1"/>
  <c r="AL227" i="3"/>
  <c r="L230" i="5" s="1"/>
  <c r="J230" i="5" s="1"/>
  <c r="AL228" i="3"/>
  <c r="L231" i="5" s="1"/>
  <c r="J231" i="5" s="1"/>
  <c r="AL230" i="3"/>
  <c r="L233" i="5" s="1"/>
  <c r="J233" i="5" s="1"/>
  <c r="AL231" i="3"/>
  <c r="L234" i="5" s="1"/>
  <c r="J234" i="5" s="1"/>
  <c r="AL232" i="3"/>
  <c r="L235" i="5" s="1"/>
  <c r="J235" i="5" s="1"/>
  <c r="AL233" i="3"/>
  <c r="L236" i="5" s="1"/>
  <c r="J236" i="5" s="1"/>
  <c r="AL8" i="3"/>
  <c r="L9" i="5" s="1"/>
  <c r="J9" i="5" s="1"/>
  <c r="AL234" i="3"/>
  <c r="L237" i="5" s="1"/>
  <c r="J237" i="5" s="1"/>
  <c r="AL235" i="3"/>
  <c r="L238" i="5" s="1"/>
  <c r="J238" i="5" s="1"/>
  <c r="AL13" i="3"/>
  <c r="L14" i="5" s="1"/>
  <c r="J14" i="5" s="1"/>
  <c r="AL236" i="3"/>
  <c r="L239" i="5" s="1"/>
  <c r="J239" i="5" s="1"/>
  <c r="AL237" i="3"/>
  <c r="L240" i="5" s="1"/>
  <c r="J240" i="5" s="1"/>
  <c r="AL238" i="3"/>
  <c r="L241" i="5" s="1"/>
  <c r="J241" i="5" s="1"/>
  <c r="AL239" i="3"/>
  <c r="L242" i="5" s="1"/>
  <c r="J242" i="5" s="1"/>
  <c r="AL240" i="3"/>
  <c r="L243" i="5" s="1"/>
  <c r="J243" i="5" s="1"/>
  <c r="AL241" i="3"/>
  <c r="L244" i="5" s="1"/>
  <c r="J244" i="5" s="1"/>
  <c r="AL243" i="3"/>
  <c r="L246" i="5" s="1"/>
  <c r="J246" i="5" s="1"/>
  <c r="AL244" i="3"/>
  <c r="L247" i="5" s="1"/>
  <c r="J247" i="5" s="1"/>
  <c r="AL17" i="3"/>
  <c r="L18" i="5" s="1"/>
  <c r="J18" i="5" s="1"/>
  <c r="AL18" i="3"/>
  <c r="L19" i="5" s="1"/>
  <c r="J19" i="5" s="1"/>
  <c r="AL21" i="3"/>
  <c r="L22" i="5" s="1"/>
  <c r="J22" i="5" s="1"/>
  <c r="AL22" i="3"/>
  <c r="L23" i="5" s="1"/>
  <c r="J23" i="5" s="1"/>
  <c r="AL23" i="3"/>
  <c r="L24" i="5" s="1"/>
  <c r="J24" i="5" s="1"/>
  <c r="AL24" i="3"/>
  <c r="L25" i="5" s="1"/>
  <c r="J25" i="5" s="1"/>
  <c r="AL245" i="3"/>
  <c r="L248" i="5" s="1"/>
  <c r="J248" i="5" s="1"/>
  <c r="AL25" i="3"/>
  <c r="L26" i="5" s="1"/>
  <c r="J26" i="5" s="1"/>
  <c r="AL246" i="3"/>
  <c r="L249" i="5" s="1"/>
  <c r="J249" i="5" s="1"/>
  <c r="AL26" i="3"/>
  <c r="L27" i="5" s="1"/>
  <c r="J27" i="5" s="1"/>
  <c r="AL27" i="3"/>
  <c r="L28" i="5" s="1"/>
  <c r="J28" i="5" s="1"/>
  <c r="AL28" i="3"/>
  <c r="L29" i="5" s="1"/>
  <c r="J29" i="5" s="1"/>
  <c r="AL29" i="3"/>
  <c r="L30" i="5" s="1"/>
  <c r="J30" i="5" s="1"/>
  <c r="AL30" i="3"/>
  <c r="L31" i="5" s="1"/>
  <c r="J31" i="5" s="1"/>
  <c r="AL31" i="3"/>
  <c r="L32" i="5" s="1"/>
  <c r="J32" i="5" s="1"/>
  <c r="AL247" i="3"/>
  <c r="L250" i="5" s="1"/>
  <c r="J250" i="5" s="1"/>
  <c r="AL32" i="3"/>
  <c r="L33" i="5" s="1"/>
  <c r="J33" i="5" s="1"/>
  <c r="AL33" i="3"/>
  <c r="L34" i="5" s="1"/>
  <c r="J34" i="5" s="1"/>
  <c r="AL34" i="3"/>
  <c r="L35" i="5" s="1"/>
  <c r="J35" i="5" s="1"/>
  <c r="AL35" i="3"/>
  <c r="L36" i="5" s="1"/>
  <c r="J36" i="5" s="1"/>
  <c r="AL36" i="3"/>
  <c r="L37" i="5" s="1"/>
  <c r="J37" i="5" s="1"/>
  <c r="AL37" i="3"/>
  <c r="L38" i="5" s="1"/>
  <c r="J38" i="5" s="1"/>
  <c r="AL38" i="3"/>
  <c r="L39" i="5" s="1"/>
  <c r="J39" i="5" s="1"/>
  <c r="AL39" i="3"/>
  <c r="L40" i="5" s="1"/>
  <c r="J40" i="5" s="1"/>
  <c r="AL40" i="3"/>
  <c r="L41" i="5" s="1"/>
  <c r="J41" i="5" s="1"/>
  <c r="AL41" i="3"/>
  <c r="L42" i="5" s="1"/>
  <c r="J42" i="5" s="1"/>
  <c r="AL44" i="3"/>
  <c r="L45" i="5" s="1"/>
  <c r="J45" i="5" s="1"/>
  <c r="AL45" i="3"/>
  <c r="L46" i="5" s="1"/>
  <c r="J46" i="5" s="1"/>
  <c r="AL46" i="3"/>
  <c r="L47" i="5" s="1"/>
  <c r="J47" i="5" s="1"/>
  <c r="AL47" i="3"/>
  <c r="L48" i="5" s="1"/>
  <c r="J48" i="5" s="1"/>
  <c r="AL48" i="3"/>
  <c r="L49" i="5" s="1"/>
  <c r="J49" i="5" s="1"/>
  <c r="AL49" i="3"/>
  <c r="L50" i="5" s="1"/>
  <c r="J50" i="5" s="1"/>
  <c r="AL50" i="3"/>
  <c r="L51" i="5" s="1"/>
  <c r="J51" i="5" s="1"/>
  <c r="AL52" i="3"/>
  <c r="L53" i="5" s="1"/>
  <c r="J53" i="5" s="1"/>
  <c r="AL248" i="3"/>
  <c r="L251" i="5" s="1"/>
  <c r="J251" i="5" s="1"/>
  <c r="AL191" i="3"/>
  <c r="L194" i="5" s="1"/>
  <c r="J194" i="5" s="1"/>
  <c r="AL53" i="3"/>
  <c r="L54" i="5" s="1"/>
  <c r="J54" i="5" s="1"/>
  <c r="AL54" i="3"/>
  <c r="L55" i="5" s="1"/>
  <c r="J55" i="5" s="1"/>
  <c r="AL55" i="3"/>
  <c r="L56" i="5" s="1"/>
  <c r="J56" i="5" s="1"/>
  <c r="AL250" i="3"/>
  <c r="L253" i="5" s="1"/>
  <c r="J253" i="5" s="1"/>
  <c r="AL56" i="3"/>
  <c r="L57" i="5" s="1"/>
  <c r="J57" i="5" s="1"/>
  <c r="AL57" i="3"/>
  <c r="L58" i="5" s="1"/>
  <c r="J58" i="5" s="1"/>
  <c r="AL251" i="3"/>
  <c r="L254" i="5" s="1"/>
  <c r="J254" i="5" s="1"/>
  <c r="AL58" i="3"/>
  <c r="L59" i="5" s="1"/>
  <c r="J59" i="5" s="1"/>
  <c r="AL59" i="3"/>
  <c r="L60" i="5" s="1"/>
  <c r="J60" i="5" s="1"/>
  <c r="AL61" i="3"/>
  <c r="L62" i="5" s="1"/>
  <c r="J62" i="5" s="1"/>
  <c r="AL253" i="3"/>
  <c r="L256" i="5" s="1"/>
  <c r="J256" i="5" s="1"/>
  <c r="AL62" i="3"/>
  <c r="L63" i="5" s="1"/>
  <c r="J63" i="5" s="1"/>
  <c r="AL255" i="3"/>
  <c r="L258" i="5" s="1"/>
  <c r="J258" i="5" s="1"/>
  <c r="AL256" i="3"/>
  <c r="L259" i="5" s="1"/>
  <c r="J259" i="5" s="1"/>
  <c r="AL257" i="3"/>
  <c r="L260" i="5" s="1"/>
  <c r="J260" i="5" s="1"/>
  <c r="AL258" i="3"/>
  <c r="L261" i="5" s="1"/>
  <c r="J261" i="5" s="1"/>
  <c r="AL63" i="3"/>
  <c r="L64" i="5" s="1"/>
  <c r="J64" i="5" s="1"/>
  <c r="AL259" i="3"/>
  <c r="L262" i="5" s="1"/>
  <c r="J262" i="5" s="1"/>
  <c r="AL64" i="3"/>
  <c r="L65" i="5" s="1"/>
  <c r="J65" i="5" s="1"/>
  <c r="AL260" i="3"/>
  <c r="L263" i="5" s="1"/>
  <c r="J263" i="5" s="1"/>
  <c r="AL261" i="3"/>
  <c r="L264" i="5" s="1"/>
  <c r="J264" i="5" s="1"/>
  <c r="AL65" i="3"/>
  <c r="L66" i="5" s="1"/>
  <c r="J66" i="5" s="1"/>
  <c r="AL262" i="3"/>
  <c r="L265" i="5" s="1"/>
  <c r="J265" i="5" s="1"/>
  <c r="AL263" i="3"/>
  <c r="L266" i="5" s="1"/>
  <c r="J266" i="5" s="1"/>
  <c r="AL66" i="3"/>
  <c r="L67" i="5" s="1"/>
  <c r="J67" i="5" s="1"/>
  <c r="AL264" i="3"/>
  <c r="L267" i="5" s="1"/>
  <c r="J267" i="5" s="1"/>
  <c r="AL265" i="3"/>
  <c r="L268" i="5" s="1"/>
  <c r="J268" i="5" s="1"/>
  <c r="AL270" i="3"/>
  <c r="L273" i="5" s="1"/>
  <c r="J273" i="5" s="1"/>
  <c r="AL273" i="3"/>
  <c r="L276" i="5" s="1"/>
  <c r="J276" i="5" s="1"/>
  <c r="AL274" i="3"/>
  <c r="L277" i="5" s="1"/>
  <c r="J277" i="5" s="1"/>
  <c r="AL277" i="3"/>
  <c r="L280" i="5" s="1"/>
  <c r="J280" i="5" s="1"/>
  <c r="AL278" i="3"/>
  <c r="L281" i="5" s="1"/>
  <c r="J281" i="5" s="1"/>
  <c r="AL68" i="3"/>
  <c r="L69" i="5" s="1"/>
  <c r="J69" i="5" s="1"/>
  <c r="AL280" i="3"/>
  <c r="L283" i="5" s="1"/>
  <c r="J283" i="5" s="1"/>
  <c r="AL281" i="3"/>
  <c r="L284" i="5" s="1"/>
  <c r="J284" i="5" s="1"/>
  <c r="AL282" i="3"/>
  <c r="L285" i="5" s="1"/>
  <c r="J285" i="5" s="1"/>
  <c r="AL283" i="3"/>
  <c r="L286" i="5" s="1"/>
  <c r="J286" i="5" s="1"/>
  <c r="AL284" i="3"/>
  <c r="L287" i="5" s="1"/>
  <c r="J287" i="5" s="1"/>
  <c r="AL285" i="3"/>
  <c r="L288" i="5" s="1"/>
  <c r="J288" i="5" s="1"/>
  <c r="AL69" i="3"/>
  <c r="L70" i="5" s="1"/>
  <c r="J70" i="5" s="1"/>
  <c r="AL286" i="3"/>
  <c r="L289" i="5" s="1"/>
  <c r="J289" i="5" s="1"/>
  <c r="AL287" i="3"/>
  <c r="L290" i="5" s="1"/>
  <c r="J290" i="5" s="1"/>
  <c r="AL288" i="3"/>
  <c r="L291" i="5" s="1"/>
  <c r="J291" i="5" s="1"/>
  <c r="AL289" i="3"/>
  <c r="L292" i="5" s="1"/>
  <c r="J292" i="5" s="1"/>
  <c r="AL290" i="3"/>
  <c r="L293" i="5" s="1"/>
  <c r="J293" i="5" s="1"/>
  <c r="AL291" i="3"/>
  <c r="L294" i="5" s="1"/>
  <c r="J294" i="5" s="1"/>
  <c r="AL292" i="3"/>
  <c r="L295" i="5" s="1"/>
  <c r="J295" i="5" s="1"/>
  <c r="AL293" i="3"/>
  <c r="L296" i="5" s="1"/>
  <c r="J296" i="5" s="1"/>
  <c r="AL294" i="3"/>
  <c r="L297" i="5" s="1"/>
  <c r="J297" i="5" s="1"/>
  <c r="AL295" i="3"/>
  <c r="L298" i="5" s="1"/>
  <c r="J298" i="5" s="1"/>
  <c r="AL296" i="3"/>
  <c r="L299" i="5" s="1"/>
  <c r="J299" i="5" s="1"/>
  <c r="AL297" i="3"/>
  <c r="L300" i="5" s="1"/>
  <c r="J300" i="5" s="1"/>
  <c r="AL298" i="3"/>
  <c r="L301" i="5" s="1"/>
  <c r="J301" i="5" s="1"/>
  <c r="AL299" i="3"/>
  <c r="L302" i="5" s="1"/>
  <c r="J302" i="5" s="1"/>
  <c r="AL300" i="3"/>
  <c r="L303" i="5" s="1"/>
  <c r="J303" i="5" s="1"/>
  <c r="AL185" i="3"/>
  <c r="L188" i="5" s="1"/>
  <c r="J188" i="5" s="1"/>
  <c r="AL70" i="3"/>
  <c r="L71" i="5" s="1"/>
  <c r="J71" i="5" s="1"/>
  <c r="AL301" i="3"/>
  <c r="L304" i="5" s="1"/>
  <c r="J304" i="5" s="1"/>
  <c r="AL302" i="3"/>
  <c r="L305" i="5" s="1"/>
  <c r="J305" i="5" s="1"/>
  <c r="AL305" i="3"/>
  <c r="L308" i="5" s="1"/>
  <c r="J308" i="5" s="1"/>
  <c r="AL72" i="3"/>
  <c r="L73" i="5" s="1"/>
  <c r="J73" i="5" s="1"/>
  <c r="AL306" i="3"/>
  <c r="L309" i="5" s="1"/>
  <c r="J309" i="5" s="1"/>
  <c r="AL73" i="3"/>
  <c r="L74" i="5" s="1"/>
  <c r="J74" i="5" s="1"/>
  <c r="AL307" i="3"/>
  <c r="L310" i="5" s="1"/>
  <c r="J310" i="5" s="1"/>
  <c r="AL74" i="3"/>
  <c r="L75" i="5" s="1"/>
  <c r="J75" i="5" s="1"/>
  <c r="AL309" i="3"/>
  <c r="L312" i="5" s="1"/>
  <c r="J312" i="5" s="1"/>
  <c r="AL75" i="3"/>
  <c r="L76" i="5" s="1"/>
  <c r="J76" i="5" s="1"/>
  <c r="AL310" i="3"/>
  <c r="L313" i="5" s="1"/>
  <c r="J313" i="5" s="1"/>
  <c r="AL311" i="3"/>
  <c r="L314" i="5" s="1"/>
  <c r="J314" i="5" s="1"/>
  <c r="AL76" i="3"/>
  <c r="L77" i="5" s="1"/>
  <c r="J77" i="5" s="1"/>
  <c r="AL312" i="3"/>
  <c r="L315" i="5" s="1"/>
  <c r="J315" i="5" s="1"/>
  <c r="AL77" i="3"/>
  <c r="L78" i="5" s="1"/>
  <c r="J78" i="5" s="1"/>
  <c r="AL313" i="3"/>
  <c r="L316" i="5" s="1"/>
  <c r="J316" i="5" s="1"/>
  <c r="AL79" i="3"/>
  <c r="L80" i="5" s="1"/>
  <c r="J80" i="5" s="1"/>
  <c r="AL314" i="3"/>
  <c r="L317" i="5" s="1"/>
  <c r="J317" i="5" s="1"/>
  <c r="AL81" i="3"/>
  <c r="L82" i="5" s="1"/>
  <c r="J82" i="5" s="1"/>
  <c r="AL315" i="3"/>
  <c r="L318" i="5" s="1"/>
  <c r="J318" i="5" s="1"/>
  <c r="AL82" i="3"/>
  <c r="L83" i="5" s="1"/>
  <c r="J83" i="5" s="1"/>
  <c r="AL316" i="3"/>
  <c r="L319" i="5" s="1"/>
  <c r="J319" i="5" s="1"/>
  <c r="AL317" i="3"/>
  <c r="L320" i="5" s="1"/>
  <c r="J320" i="5" s="1"/>
  <c r="AL318" i="3"/>
  <c r="L321" i="5" s="1"/>
  <c r="J321" i="5" s="1"/>
  <c r="AL84" i="3"/>
  <c r="L85" i="5" s="1"/>
  <c r="J85" i="5" s="1"/>
  <c r="AL319" i="3"/>
  <c r="L322" i="5" s="1"/>
  <c r="J322" i="5" s="1"/>
  <c r="AL320" i="3"/>
  <c r="L323" i="5" s="1"/>
  <c r="J323" i="5" s="1"/>
  <c r="AL321" i="3"/>
  <c r="L324" i="5" s="1"/>
  <c r="J324" i="5" s="1"/>
  <c r="AL85" i="3"/>
  <c r="L86" i="5" s="1"/>
  <c r="J86" i="5" s="1"/>
  <c r="AL322" i="3"/>
  <c r="L325" i="5" s="1"/>
  <c r="J325" i="5" s="1"/>
  <c r="AL86" i="3"/>
  <c r="L87" i="5" s="1"/>
  <c r="J87" i="5" s="1"/>
  <c r="AL323" i="3"/>
  <c r="L326" i="5" s="1"/>
  <c r="J326" i="5" s="1"/>
  <c r="AL88" i="3"/>
  <c r="L89" i="5" s="1"/>
  <c r="J89" i="5" s="1"/>
  <c r="AL324" i="3"/>
  <c r="L327" i="5" s="1"/>
  <c r="J327" i="5" s="1"/>
  <c r="AL89" i="3"/>
  <c r="L90" i="5" s="1"/>
  <c r="J90" i="5" s="1"/>
  <c r="AL90" i="3"/>
  <c r="L91" i="5" s="1"/>
  <c r="J91" i="5" s="1"/>
  <c r="AL179" i="3"/>
  <c r="L182" i="5" s="1"/>
  <c r="J182" i="5" s="1"/>
  <c r="AL91" i="3"/>
  <c r="L92" i="5" s="1"/>
  <c r="J92" i="5" s="1"/>
  <c r="AL325" i="3"/>
  <c r="L328" i="5" s="1"/>
  <c r="J328" i="5" s="1"/>
  <c r="AL326" i="3"/>
  <c r="L329" i="5" s="1"/>
  <c r="J329" i="5" s="1"/>
  <c r="AL328" i="3"/>
  <c r="L331" i="5" s="1"/>
  <c r="J331" i="5" s="1"/>
  <c r="AL329" i="3"/>
  <c r="L332" i="5" s="1"/>
  <c r="J332" i="5" s="1"/>
  <c r="AL330" i="3"/>
  <c r="L333" i="5" s="1"/>
  <c r="J333" i="5" s="1"/>
  <c r="AL332" i="3"/>
  <c r="L335" i="5" s="1"/>
  <c r="J335" i="5" s="1"/>
  <c r="AL333" i="3"/>
  <c r="L336" i="5" s="1"/>
  <c r="J336" i="5" s="1"/>
  <c r="AL92" i="3"/>
  <c r="L93" i="5" s="1"/>
  <c r="J93" i="5" s="1"/>
  <c r="AL334" i="3"/>
  <c r="L337" i="5" s="1"/>
  <c r="J337" i="5" s="1"/>
  <c r="AL93" i="3"/>
  <c r="L94" i="5" s="1"/>
  <c r="J94" i="5" s="1"/>
  <c r="AL335" i="3"/>
  <c r="L338" i="5" s="1"/>
  <c r="J338" i="5" s="1"/>
  <c r="AL94" i="3"/>
  <c r="L95" i="5" s="1"/>
  <c r="J95" i="5" s="1"/>
  <c r="AL336" i="3"/>
  <c r="L339" i="5" s="1"/>
  <c r="J339" i="5" s="1"/>
  <c r="AL95" i="3"/>
  <c r="L96" i="5" s="1"/>
  <c r="J96" i="5" s="1"/>
  <c r="AL337" i="3"/>
  <c r="L340" i="5" s="1"/>
  <c r="J340" i="5" s="1"/>
  <c r="AL338" i="3"/>
  <c r="L341" i="5" s="1"/>
  <c r="J341" i="5" s="1"/>
  <c r="AL339" i="3"/>
  <c r="L342" i="5" s="1"/>
  <c r="J342" i="5" s="1"/>
  <c r="AL96" i="3"/>
  <c r="L97" i="5" s="1"/>
  <c r="J97" i="5" s="1"/>
  <c r="AL187" i="3"/>
  <c r="L190" i="5" s="1"/>
  <c r="J190" i="5" s="1"/>
  <c r="AL340" i="3"/>
  <c r="L343" i="5" s="1"/>
  <c r="J343" i="5" s="1"/>
  <c r="AL98" i="3"/>
  <c r="L99" i="5" s="1"/>
  <c r="J99" i="5" s="1"/>
  <c r="AL99" i="3"/>
  <c r="L100" i="5" s="1"/>
  <c r="J100" i="5" s="1"/>
  <c r="AL181" i="3"/>
  <c r="L184" i="5" s="1"/>
  <c r="J184" i="5" s="1"/>
  <c r="AL341" i="3"/>
  <c r="L344" i="5" s="1"/>
  <c r="J344" i="5" s="1"/>
  <c r="AL342" i="3"/>
  <c r="L345" i="5" s="1"/>
  <c r="J345" i="5" s="1"/>
  <c r="AL343" i="3"/>
  <c r="L346" i="5" s="1"/>
  <c r="J346" i="5" s="1"/>
  <c r="AL101" i="3"/>
  <c r="L102" i="5" s="1"/>
  <c r="J102" i="5" s="1"/>
  <c r="AL344" i="3"/>
  <c r="L347" i="5" s="1"/>
  <c r="J347" i="5" s="1"/>
  <c r="AL345" i="3"/>
  <c r="L348" i="5" s="1"/>
  <c r="J348" i="5" s="1"/>
  <c r="AL346" i="3"/>
  <c r="L349" i="5" s="1"/>
  <c r="J349" i="5" s="1"/>
  <c r="AL347" i="3"/>
  <c r="L350" i="5" s="1"/>
  <c r="J350" i="5" s="1"/>
  <c r="AL348" i="3"/>
  <c r="L351" i="5" s="1"/>
  <c r="J351" i="5" s="1"/>
  <c r="AL349" i="3"/>
  <c r="L352" i="5" s="1"/>
  <c r="J352" i="5" s="1"/>
  <c r="AL350" i="3"/>
  <c r="L353" i="5" s="1"/>
  <c r="J353" i="5" s="1"/>
  <c r="AL102" i="3"/>
  <c r="L103" i="5" s="1"/>
  <c r="J103" i="5" s="1"/>
  <c r="AL180" i="3"/>
  <c r="L183" i="5" s="1"/>
  <c r="J183" i="5" s="1"/>
  <c r="AL351" i="3"/>
  <c r="L354" i="5" s="1"/>
  <c r="J354" i="5" s="1"/>
  <c r="AL352" i="3"/>
  <c r="L355" i="5" s="1"/>
  <c r="J355" i="5" s="1"/>
  <c r="AL103" i="3"/>
  <c r="L104" i="5" s="1"/>
  <c r="J104" i="5" s="1"/>
  <c r="AL353" i="3"/>
  <c r="L356" i="5" s="1"/>
  <c r="J356" i="5" s="1"/>
  <c r="AL354" i="3"/>
  <c r="L357" i="5" s="1"/>
  <c r="J357" i="5" s="1"/>
  <c r="AL355" i="3"/>
  <c r="L358" i="5" s="1"/>
  <c r="J358" i="5" s="1"/>
  <c r="AL105" i="3"/>
  <c r="L106" i="5" s="1"/>
  <c r="J106" i="5" s="1"/>
  <c r="AL356" i="3"/>
  <c r="L359" i="5" s="1"/>
  <c r="J359" i="5" s="1"/>
  <c r="AL106" i="3"/>
  <c r="L107" i="5" s="1"/>
  <c r="J107" i="5" s="1"/>
  <c r="AL357" i="3"/>
  <c r="L360" i="5" s="1"/>
  <c r="J360" i="5" s="1"/>
  <c r="L108" i="5"/>
  <c r="L361" i="5"/>
  <c r="AL358" i="3"/>
  <c r="L362" i="5" s="1"/>
  <c r="J362" i="5" s="1"/>
  <c r="AL359" i="3"/>
  <c r="L363" i="5" s="1"/>
  <c r="J363" i="5" s="1"/>
  <c r="AL360" i="3"/>
  <c r="L364" i="5" s="1"/>
  <c r="J364" i="5" s="1"/>
  <c r="AL361" i="3"/>
  <c r="L365" i="5" s="1"/>
  <c r="J365" i="5" s="1"/>
  <c r="AL362" i="3"/>
  <c r="L366" i="5" s="1"/>
  <c r="J366" i="5" s="1"/>
  <c r="AL363" i="3"/>
  <c r="L367" i="5" s="1"/>
  <c r="J367" i="5" s="1"/>
  <c r="AL364" i="3"/>
  <c r="L368" i="5" s="1"/>
  <c r="J368" i="5" s="1"/>
  <c r="AL366" i="3"/>
  <c r="L370" i="5" s="1"/>
  <c r="J370" i="5" s="1"/>
  <c r="AL107" i="3"/>
  <c r="L109" i="5" s="1"/>
  <c r="J109" i="5" s="1"/>
  <c r="AL368" i="3"/>
  <c r="L372" i="5" s="1"/>
  <c r="J372" i="5" s="1"/>
  <c r="AL108" i="3"/>
  <c r="L110" i="5" s="1"/>
  <c r="J110" i="5" s="1"/>
  <c r="AL369" i="3"/>
  <c r="L373" i="5" s="1"/>
  <c r="J373" i="5" s="1"/>
  <c r="AL370" i="3"/>
  <c r="L374" i="5" s="1"/>
  <c r="J374" i="5" s="1"/>
  <c r="AL109" i="3"/>
  <c r="L111" i="5" s="1"/>
  <c r="J111" i="5" s="1"/>
  <c r="AL371" i="3"/>
  <c r="L375" i="5" s="1"/>
  <c r="J375" i="5" s="1"/>
  <c r="AL110" i="3"/>
  <c r="L112" i="5" s="1"/>
  <c r="J112" i="5" s="1"/>
  <c r="AL372" i="3"/>
  <c r="L376" i="5" s="1"/>
  <c r="J376" i="5" s="1"/>
  <c r="AL111" i="3"/>
  <c r="L113" i="5" s="1"/>
  <c r="J113" i="5" s="1"/>
  <c r="AL373" i="3"/>
  <c r="L377" i="5" s="1"/>
  <c r="J377" i="5" s="1"/>
  <c r="AL374" i="3"/>
  <c r="L378" i="5" s="1"/>
  <c r="J378" i="5" s="1"/>
  <c r="AL377" i="3"/>
  <c r="L381" i="5" s="1"/>
  <c r="J381" i="5" s="1"/>
  <c r="AL112" i="3"/>
  <c r="L114" i="5" s="1"/>
  <c r="J114" i="5" s="1"/>
  <c r="AL378" i="3"/>
  <c r="L382" i="5" s="1"/>
  <c r="J382" i="5" s="1"/>
  <c r="AL379" i="3"/>
  <c r="L383" i="5" s="1"/>
  <c r="J383" i="5" s="1"/>
  <c r="AL113" i="3"/>
  <c r="L115" i="5" s="1"/>
  <c r="J115" i="5" s="1"/>
  <c r="L384" i="5"/>
  <c r="L116" i="5"/>
  <c r="AL114" i="3"/>
  <c r="L117" i="5" s="1"/>
  <c r="J117" i="5" s="1"/>
  <c r="AL380" i="3"/>
  <c r="L385" i="5" s="1"/>
  <c r="J385" i="5" s="1"/>
  <c r="AL381" i="3"/>
  <c r="L386" i="5" s="1"/>
  <c r="J386" i="5" s="1"/>
  <c r="AL115" i="3"/>
  <c r="L118" i="5" s="1"/>
  <c r="J118" i="5" s="1"/>
  <c r="AL382" i="3"/>
  <c r="L387" i="5" s="1"/>
  <c r="J387" i="5" s="1"/>
  <c r="AL383" i="3"/>
  <c r="L388" i="5" s="1"/>
  <c r="J388" i="5" s="1"/>
  <c r="AL384" i="3"/>
  <c r="L389" i="5" s="1"/>
  <c r="J389" i="5" s="1"/>
  <c r="AL385" i="3"/>
  <c r="L390" i="5" s="1"/>
  <c r="J390" i="5" s="1"/>
  <c r="AL117" i="3"/>
  <c r="L120" i="5" s="1"/>
  <c r="J120" i="5" s="1"/>
  <c r="AL386" i="3"/>
  <c r="L391" i="5" s="1"/>
  <c r="J391" i="5" s="1"/>
  <c r="AL387" i="3"/>
  <c r="L392" i="5" s="1"/>
  <c r="J392" i="5" s="1"/>
  <c r="AL388" i="3"/>
  <c r="L393" i="5" s="1"/>
  <c r="J393" i="5" s="1"/>
  <c r="AL389" i="3"/>
  <c r="L394" i="5" s="1"/>
  <c r="J394" i="5" s="1"/>
  <c r="AL175" i="3"/>
  <c r="L178" i="5" s="1"/>
  <c r="J178" i="5" s="1"/>
  <c r="AL390" i="3"/>
  <c r="L395" i="5" s="1"/>
  <c r="J395" i="5" s="1"/>
  <c r="AL391" i="3"/>
  <c r="L396" i="5" s="1"/>
  <c r="J396" i="5" s="1"/>
  <c r="AL392" i="3"/>
  <c r="L397" i="5" s="1"/>
  <c r="J397" i="5" s="1"/>
  <c r="AL393" i="3"/>
  <c r="L398" i="5" s="1"/>
  <c r="J398" i="5" s="1"/>
  <c r="AL118" i="3"/>
  <c r="L121" i="5" s="1"/>
  <c r="J121" i="5" s="1"/>
  <c r="AL119" i="3"/>
  <c r="L122" i="5" s="1"/>
  <c r="J122" i="5" s="1"/>
  <c r="AL394" i="3"/>
  <c r="L399" i="5" s="1"/>
  <c r="J399" i="5" s="1"/>
  <c r="AL395" i="3"/>
  <c r="L400" i="5" s="1"/>
  <c r="J400" i="5" s="1"/>
  <c r="AL396" i="3"/>
  <c r="L401" i="5" s="1"/>
  <c r="J401" i="5" s="1"/>
  <c r="AL397" i="3"/>
  <c r="L402" i="5" s="1"/>
  <c r="J402" i="5" s="1"/>
  <c r="AL398" i="3"/>
  <c r="L403" i="5" s="1"/>
  <c r="J403" i="5" s="1"/>
  <c r="AL399" i="3"/>
  <c r="L404" i="5" s="1"/>
  <c r="J404" i="5" s="1"/>
  <c r="AL400" i="3"/>
  <c r="L405" i="5" s="1"/>
  <c r="J405" i="5" s="1"/>
  <c r="AL401" i="3"/>
  <c r="L406" i="5" s="1"/>
  <c r="J406" i="5" s="1"/>
  <c r="AL402" i="3"/>
  <c r="L407" i="5" s="1"/>
  <c r="J407" i="5" s="1"/>
  <c r="AL403" i="3"/>
  <c r="L408" i="5" s="1"/>
  <c r="J408" i="5" s="1"/>
  <c r="AL404" i="3"/>
  <c r="L409" i="5" s="1"/>
  <c r="J409" i="5" s="1"/>
  <c r="AL405" i="3"/>
  <c r="L410" i="5" s="1"/>
  <c r="J410" i="5" s="1"/>
  <c r="AL406" i="3"/>
  <c r="L411" i="5" s="1"/>
  <c r="J411" i="5" s="1"/>
  <c r="AL122" i="3"/>
  <c r="L125" i="5" s="1"/>
  <c r="J125" i="5" s="1"/>
  <c r="AL408" i="3"/>
  <c r="L413" i="5" s="1"/>
  <c r="J413" i="5" s="1"/>
  <c r="AL123" i="3"/>
  <c r="L126" i="5" s="1"/>
  <c r="J126" i="5" s="1"/>
  <c r="AL409" i="3"/>
  <c r="L414" i="5" s="1"/>
  <c r="J414" i="5" s="1"/>
  <c r="AL410" i="3"/>
  <c r="L415" i="5" s="1"/>
  <c r="J415" i="5" s="1"/>
  <c r="AL411" i="3"/>
  <c r="L416" i="5" s="1"/>
  <c r="J416" i="5" s="1"/>
  <c r="AL412" i="3"/>
  <c r="L417" i="5" s="1"/>
  <c r="J417" i="5" s="1"/>
  <c r="AL413" i="3"/>
  <c r="L418" i="5" s="1"/>
  <c r="J418" i="5" s="1"/>
  <c r="AL124" i="3"/>
  <c r="L127" i="5" s="1"/>
  <c r="J127" i="5" s="1"/>
  <c r="AL414" i="3"/>
  <c r="L419" i="5" s="1"/>
  <c r="J419" i="5" s="1"/>
  <c r="AL415" i="3"/>
  <c r="L420" i="5" s="1"/>
  <c r="J420" i="5" s="1"/>
  <c r="AL416" i="3"/>
  <c r="L421" i="5" s="1"/>
  <c r="J421" i="5" s="1"/>
  <c r="AL417" i="3"/>
  <c r="L422" i="5" s="1"/>
  <c r="J422" i="5" s="1"/>
  <c r="AL418" i="3"/>
  <c r="L423" i="5" s="1"/>
  <c r="J423" i="5" s="1"/>
  <c r="AL125" i="3"/>
  <c r="L128" i="5" s="1"/>
  <c r="J128" i="5" s="1"/>
  <c r="AL419" i="3"/>
  <c r="L424" i="5" s="1"/>
  <c r="J424" i="5" s="1"/>
  <c r="AL420" i="3"/>
  <c r="L425" i="5" s="1"/>
  <c r="J425" i="5" s="1"/>
  <c r="AL421" i="3"/>
  <c r="L426" i="5" s="1"/>
  <c r="J426" i="5" s="1"/>
  <c r="AL422" i="3"/>
  <c r="L427" i="5" s="1"/>
  <c r="J427" i="5" s="1"/>
  <c r="AL126" i="3"/>
  <c r="L129" i="5" s="1"/>
  <c r="J129" i="5" s="1"/>
  <c r="AL423" i="3"/>
  <c r="L428" i="5" s="1"/>
  <c r="J428" i="5" s="1"/>
  <c r="AL424" i="3"/>
  <c r="L429" i="5" s="1"/>
  <c r="J429" i="5" s="1"/>
  <c r="AL427" i="3"/>
  <c r="L432" i="5" s="1"/>
  <c r="J432" i="5" s="1"/>
  <c r="AL428" i="3"/>
  <c r="L433" i="5" s="1"/>
  <c r="J433" i="5" s="1"/>
  <c r="AL429" i="3"/>
  <c r="L434" i="5" s="1"/>
  <c r="J434" i="5" s="1"/>
  <c r="AL430" i="3"/>
  <c r="L435" i="5" s="1"/>
  <c r="J435" i="5" s="1"/>
  <c r="AL431" i="3"/>
  <c r="L436" i="5" s="1"/>
  <c r="J436" i="5" s="1"/>
  <c r="AL432" i="3"/>
  <c r="L437" i="5" s="1"/>
  <c r="J437" i="5" s="1"/>
  <c r="AL127" i="3"/>
  <c r="L130" i="5" s="1"/>
  <c r="J130" i="5" s="1"/>
  <c r="AL128" i="3"/>
  <c r="L131" i="5" s="1"/>
  <c r="J131" i="5" s="1"/>
  <c r="AL129" i="3"/>
  <c r="L132" i="5" s="1"/>
  <c r="J132" i="5" s="1"/>
  <c r="AL130" i="3"/>
  <c r="L133" i="5" s="1"/>
  <c r="J133" i="5" s="1"/>
  <c r="AL132" i="3"/>
  <c r="L135" i="5" s="1"/>
  <c r="J135" i="5" s="1"/>
  <c r="AL133" i="3"/>
  <c r="L136" i="5" s="1"/>
  <c r="J136" i="5" s="1"/>
  <c r="AL134" i="3"/>
  <c r="L137" i="5" s="1"/>
  <c r="J137" i="5" s="1"/>
  <c r="AL135" i="3"/>
  <c r="L138" i="5" s="1"/>
  <c r="J138" i="5" s="1"/>
  <c r="AL136" i="3"/>
  <c r="L139" i="5" s="1"/>
  <c r="J139" i="5" s="1"/>
  <c r="AL137" i="3"/>
  <c r="L140" i="5" s="1"/>
  <c r="J140" i="5" s="1"/>
  <c r="AL138" i="3"/>
  <c r="L141" i="5" s="1"/>
  <c r="J141" i="5" s="1"/>
  <c r="AL139" i="3"/>
  <c r="L142" i="5" s="1"/>
  <c r="J142" i="5" s="1"/>
  <c r="AL140" i="3"/>
  <c r="L143" i="5" s="1"/>
  <c r="J143" i="5" s="1"/>
  <c r="AL142" i="3"/>
  <c r="L145" i="5" s="1"/>
  <c r="J145" i="5" s="1"/>
  <c r="AL143" i="3"/>
  <c r="L146" i="5" s="1"/>
  <c r="J146" i="5" s="1"/>
  <c r="AL144" i="3"/>
  <c r="L147" i="5" s="1"/>
  <c r="J147" i="5" s="1"/>
  <c r="AL145" i="3"/>
  <c r="L148" i="5" s="1"/>
  <c r="J148" i="5" s="1"/>
  <c r="AL146" i="3"/>
  <c r="L149" i="5" s="1"/>
  <c r="J149" i="5" s="1"/>
  <c r="AL147" i="3"/>
  <c r="L150" i="5" s="1"/>
  <c r="J150" i="5" s="1"/>
  <c r="AL434" i="3"/>
  <c r="L439" i="5" s="1"/>
  <c r="J439" i="5" s="1"/>
  <c r="AL148" i="3"/>
  <c r="L151" i="5" s="1"/>
  <c r="J151" i="5" s="1"/>
  <c r="AL149" i="3"/>
  <c r="L152" i="5" s="1"/>
  <c r="J152" i="5" s="1"/>
  <c r="AL150" i="3"/>
  <c r="L153" i="5" s="1"/>
  <c r="J153" i="5" s="1"/>
  <c r="AL151" i="3"/>
  <c r="L154" i="5" s="1"/>
  <c r="J154" i="5" s="1"/>
  <c r="AL152" i="3"/>
  <c r="L155" i="5" s="1"/>
  <c r="J155" i="5" s="1"/>
  <c r="AL153" i="3"/>
  <c r="L156" i="5" s="1"/>
  <c r="J156" i="5" s="1"/>
  <c r="AL435" i="3"/>
  <c r="L440" i="5" s="1"/>
  <c r="J440" i="5" s="1"/>
  <c r="AL436" i="3"/>
  <c r="L441" i="5" s="1"/>
  <c r="J441" i="5" s="1"/>
  <c r="AL154" i="3"/>
  <c r="L157" i="5" s="1"/>
  <c r="J157" i="5" s="1"/>
  <c r="AL155" i="3"/>
  <c r="L158" i="5" s="1"/>
  <c r="J158" i="5" s="1"/>
  <c r="AL437" i="3"/>
  <c r="L442" i="5" s="1"/>
  <c r="J442" i="5" s="1"/>
  <c r="AL156" i="3"/>
  <c r="L159" i="5" s="1"/>
  <c r="J159" i="5" s="1"/>
  <c r="AL157" i="3"/>
  <c r="L160" i="5" s="1"/>
  <c r="J160" i="5" s="1"/>
  <c r="AL158" i="3"/>
  <c r="L161" i="5" s="1"/>
  <c r="J161" i="5" s="1"/>
  <c r="AL438" i="3"/>
  <c r="L443" i="5" s="1"/>
  <c r="J443" i="5" s="1"/>
  <c r="AL159" i="3"/>
  <c r="L162" i="5" s="1"/>
  <c r="J162" i="5" s="1"/>
  <c r="AL439" i="3"/>
  <c r="L444" i="5" s="1"/>
  <c r="J444" i="5" s="1"/>
  <c r="AL161" i="3"/>
  <c r="L164" i="5" s="1"/>
  <c r="J164" i="5" s="1"/>
  <c r="AL162" i="3"/>
  <c r="L165" i="5" s="1"/>
  <c r="J165" i="5" s="1"/>
  <c r="AL163" i="3"/>
  <c r="L166" i="5" s="1"/>
  <c r="J166" i="5" s="1"/>
  <c r="AL164" i="3"/>
  <c r="L167" i="5" s="1"/>
  <c r="J167" i="5" s="1"/>
  <c r="AL165" i="3"/>
  <c r="L168" i="5" s="1"/>
  <c r="J168" i="5" s="1"/>
  <c r="AL166" i="3"/>
  <c r="L169" i="5" s="1"/>
  <c r="J169" i="5" s="1"/>
  <c r="AL440" i="3"/>
  <c r="L445" i="5" s="1"/>
  <c r="J445" i="5" s="1"/>
  <c r="AL167" i="3"/>
  <c r="L170" i="5" s="1"/>
  <c r="J170" i="5" s="1"/>
  <c r="B7" i="22"/>
  <c r="B1" i="25"/>
  <c r="B1" i="24"/>
  <c r="B1" i="23"/>
  <c r="B1" i="22"/>
  <c r="B1" i="20"/>
  <c r="B1" i="19"/>
  <c r="B1" i="16"/>
  <c r="B1" i="15"/>
  <c r="B1" i="13"/>
  <c r="B1" i="12"/>
  <c r="B1" i="10"/>
  <c r="B1" i="7"/>
  <c r="B7" i="17"/>
  <c r="B7" i="18" s="1"/>
  <c r="B7" i="12"/>
  <c r="B7" i="10"/>
  <c r="A7" i="4" s="1"/>
  <c r="B7" i="9"/>
  <c r="B7" i="8"/>
  <c r="B7" i="7"/>
  <c r="B1" i="14"/>
  <c r="G27" i="13"/>
  <c r="G68" i="33" s="1"/>
  <c r="G9" i="24"/>
  <c r="G24" i="26"/>
  <c r="G153" i="35" s="1"/>
  <c r="G20" i="26"/>
  <c r="G149" i="35" s="1"/>
  <c r="G23" i="26"/>
  <c r="G152" i="35" s="1"/>
  <c r="G29" i="16"/>
  <c r="G169" i="33" s="1"/>
  <c r="G28" i="16"/>
  <c r="G168" i="33" s="1"/>
  <c r="G26" i="16"/>
  <c r="G166" i="33" s="1"/>
  <c r="G29" i="15"/>
  <c r="G141" i="33" s="1"/>
  <c r="G18" i="16"/>
  <c r="G158" i="33" s="1"/>
  <c r="G27" i="16"/>
  <c r="G167" i="33" s="1"/>
  <c r="G31" i="16"/>
  <c r="G171" i="33" s="1"/>
  <c r="G34" i="23"/>
  <c r="G70" i="35" s="1"/>
  <c r="G32" i="23"/>
  <c r="G68" i="35" s="1"/>
  <c r="G30" i="23"/>
  <c r="G67" i="35" s="1"/>
  <c r="G26" i="13"/>
  <c r="G67" i="33" s="1"/>
  <c r="G32" i="13"/>
  <c r="G72" i="33" s="1"/>
  <c r="G31" i="13"/>
  <c r="G71" i="33" s="1"/>
  <c r="G33" i="13"/>
  <c r="G73" i="33" s="1"/>
  <c r="G29" i="13"/>
  <c r="G69" i="33" s="1"/>
  <c r="G35" i="13"/>
  <c r="G75" i="33" s="1"/>
  <c r="G33" i="18"/>
  <c r="G67" i="34" s="1"/>
  <c r="G35" i="18"/>
  <c r="G69" i="34" s="1"/>
  <c r="G408" i="1"/>
  <c r="G9" i="12"/>
  <c r="G8" i="33" s="1"/>
  <c r="G42" i="12"/>
  <c r="G41" i="33" s="1"/>
  <c r="G34" i="13"/>
  <c r="G74" i="33" s="1"/>
  <c r="G29" i="23"/>
  <c r="G66" i="35" s="1"/>
  <c r="G35" i="23"/>
  <c r="G71" i="35" s="1"/>
  <c r="G30" i="13"/>
  <c r="G70" i="33" s="1"/>
  <c r="D114" i="35"/>
  <c r="G28" i="15"/>
  <c r="G140" i="33" s="1"/>
  <c r="I35" i="13"/>
  <c r="I75" i="33" s="1"/>
  <c r="I33" i="13"/>
  <c r="I73" i="33" s="1"/>
  <c r="I34" i="13"/>
  <c r="I74" i="33" s="1"/>
  <c r="H6" i="1"/>
  <c r="I6" i="1"/>
  <c r="H9" i="1"/>
  <c r="I9" i="1"/>
  <c r="I7" i="1"/>
  <c r="I5" i="1"/>
  <c r="H5" i="1"/>
  <c r="H7" i="1"/>
  <c r="H8" i="1"/>
  <c r="I8" i="1"/>
  <c r="J17" i="10" l="1"/>
  <c r="J18" i="10"/>
  <c r="J25" i="17"/>
  <c r="J29" i="6"/>
  <c r="J29" i="18"/>
  <c r="J30" i="7"/>
  <c r="J14" i="18"/>
  <c r="J12" i="7"/>
  <c r="J27" i="8"/>
  <c r="J23" i="19"/>
  <c r="J32" i="18"/>
  <c r="J33" i="7"/>
  <c r="J19" i="9"/>
  <c r="J32" i="7"/>
  <c r="J31" i="18"/>
  <c r="J24" i="21"/>
  <c r="J25" i="21"/>
  <c r="J25" i="10"/>
  <c r="J24" i="10"/>
  <c r="J37" i="12"/>
  <c r="J33" i="22"/>
  <c r="J24" i="22"/>
  <c r="J30" i="12"/>
  <c r="J15" i="22"/>
  <c r="J17" i="12"/>
  <c r="J22" i="23"/>
  <c r="J21" i="23"/>
  <c r="J20" i="13"/>
  <c r="J21" i="13"/>
  <c r="J13" i="23"/>
  <c r="J12" i="13"/>
  <c r="J26" i="21"/>
  <c r="J29" i="24"/>
  <c r="J30" i="10"/>
  <c r="J31" i="14"/>
  <c r="J21" i="24"/>
  <c r="J22" i="14"/>
  <c r="J11" i="24"/>
  <c r="J11" i="14"/>
  <c r="J12" i="20"/>
  <c r="J15" i="25"/>
  <c r="J13" i="20"/>
  <c r="J16" i="15"/>
  <c r="J12" i="9"/>
  <c r="J13" i="9"/>
  <c r="J12" i="26"/>
  <c r="J16" i="21"/>
  <c r="J17" i="21"/>
  <c r="J19" i="10"/>
  <c r="J13" i="16"/>
  <c r="J20" i="10"/>
  <c r="J22" i="27"/>
  <c r="J16" i="36"/>
  <c r="J13" i="36"/>
  <c r="J16" i="27"/>
  <c r="J15" i="27"/>
  <c r="J15" i="36"/>
  <c r="J21" i="36"/>
  <c r="J22" i="36"/>
  <c r="J31" i="27"/>
  <c r="J22" i="17"/>
  <c r="J26" i="6"/>
  <c r="J25" i="18"/>
  <c r="J27" i="7"/>
  <c r="J12" i="18"/>
  <c r="J13" i="18"/>
  <c r="J13" i="7"/>
  <c r="J14" i="7"/>
  <c r="J23" i="8"/>
  <c r="J24" i="8"/>
  <c r="J20" i="19"/>
  <c r="J17" i="20"/>
  <c r="J18" i="9"/>
  <c r="J18" i="21"/>
  <c r="J19" i="21"/>
  <c r="J22" i="10"/>
  <c r="J23" i="10"/>
  <c r="J31" i="22"/>
  <c r="J35" i="12"/>
  <c r="J34" i="17"/>
  <c r="J39" i="6"/>
  <c r="J23" i="22"/>
  <c r="J29" i="12"/>
  <c r="J29" i="17"/>
  <c r="J34" i="6"/>
  <c r="J14" i="22"/>
  <c r="J16" i="12"/>
  <c r="J20" i="23"/>
  <c r="J19" i="13"/>
  <c r="J12" i="23"/>
  <c r="J23" i="17"/>
  <c r="J11" i="13"/>
  <c r="J24" i="17"/>
  <c r="J28" i="6"/>
  <c r="J27" i="6"/>
  <c r="J28" i="24"/>
  <c r="J30" i="14"/>
  <c r="J23" i="20"/>
  <c r="J24" i="20"/>
  <c r="J20" i="24"/>
  <c r="J21" i="14"/>
  <c r="J27" i="9"/>
  <c r="J26" i="9"/>
  <c r="J10" i="24"/>
  <c r="J10" i="14"/>
  <c r="J11" i="20"/>
  <c r="J14" i="25"/>
  <c r="J10" i="20"/>
  <c r="J15" i="15"/>
  <c r="J11" i="9"/>
  <c r="J10" i="9"/>
  <c r="J14" i="21"/>
  <c r="J11" i="26"/>
  <c r="J11" i="16"/>
  <c r="J15" i="10"/>
  <c r="J14" i="27"/>
  <c r="J14" i="36"/>
  <c r="J29" i="19"/>
  <c r="J36" i="8"/>
  <c r="J36" i="22"/>
  <c r="J40" i="12"/>
  <c r="J39" i="22"/>
  <c r="J43" i="12"/>
  <c r="J19" i="17"/>
  <c r="J18" i="17"/>
  <c r="J21" i="6"/>
  <c r="J22" i="6"/>
  <c r="J25" i="7"/>
  <c r="J23" i="18"/>
  <c r="J11" i="18"/>
  <c r="J11" i="7"/>
  <c r="J18" i="19"/>
  <c r="J21" i="8"/>
  <c r="J16" i="20"/>
  <c r="J17" i="9"/>
  <c r="J12" i="21"/>
  <c r="J13" i="21"/>
  <c r="J13" i="10"/>
  <c r="J14" i="10"/>
  <c r="J30" i="22"/>
  <c r="J34" i="12"/>
  <c r="J22" i="22"/>
  <c r="J28" i="12"/>
  <c r="J13" i="22"/>
  <c r="J15" i="12"/>
  <c r="J19" i="23"/>
  <c r="J18" i="13"/>
  <c r="J10" i="23"/>
  <c r="J10" i="13"/>
  <c r="J27" i="24"/>
  <c r="J25" i="20"/>
  <c r="J26" i="20"/>
  <c r="J29" i="14"/>
  <c r="J29" i="9"/>
  <c r="J28" i="9"/>
  <c r="J19" i="24"/>
  <c r="J20" i="14"/>
  <c r="J12" i="25"/>
  <c r="J12" i="15"/>
  <c r="J15" i="21"/>
  <c r="J10" i="26"/>
  <c r="J10" i="16"/>
  <c r="J16" i="10"/>
  <c r="J12" i="36"/>
  <c r="J20" i="27"/>
  <c r="J5" i="5"/>
  <c r="J21" i="19"/>
  <c r="J25" i="8"/>
  <c r="J17" i="17"/>
  <c r="J20" i="6"/>
  <c r="J22" i="18"/>
  <c r="J24" i="7"/>
  <c r="J10" i="18"/>
  <c r="J10" i="7"/>
  <c r="J17" i="19"/>
  <c r="J20" i="8"/>
  <c r="J15" i="20"/>
  <c r="J15" i="9"/>
  <c r="J10" i="21"/>
  <c r="J11" i="21"/>
  <c r="J11" i="10"/>
  <c r="J12" i="10"/>
  <c r="J23" i="15"/>
  <c r="J29" i="22"/>
  <c r="J21" i="22"/>
  <c r="J20" i="17"/>
  <c r="J27" i="12"/>
  <c r="J21" i="17"/>
  <c r="J24" i="6"/>
  <c r="J25" i="6"/>
  <c r="J12" i="22"/>
  <c r="J14" i="12"/>
  <c r="J10" i="17"/>
  <c r="J10" i="6"/>
  <c r="J18" i="23"/>
  <c r="J17" i="13"/>
  <c r="J26" i="18"/>
  <c r="J27" i="18"/>
  <c r="J28" i="7"/>
  <c r="J29" i="7"/>
  <c r="J22" i="21"/>
  <c r="J26" i="24"/>
  <c r="J23" i="21"/>
  <c r="J27" i="14"/>
  <c r="J28" i="10"/>
  <c r="J29" i="10"/>
  <c r="J18" i="24"/>
  <c r="J22" i="8"/>
  <c r="J19" i="14"/>
  <c r="J19" i="19"/>
  <c r="J22" i="25"/>
  <c r="J24" i="15"/>
  <c r="J11" i="25"/>
  <c r="J11" i="15"/>
  <c r="J11" i="36"/>
  <c r="J19" i="27"/>
  <c r="J11" i="23"/>
  <c r="J10" i="15"/>
  <c r="J41" i="17"/>
  <c r="J45" i="6"/>
  <c r="J13" i="25"/>
  <c r="J13" i="15"/>
  <c r="J40" i="17"/>
  <c r="J44" i="6"/>
  <c r="J43" i="6"/>
  <c r="J17" i="6"/>
  <c r="J14" i="17"/>
  <c r="J21" i="18"/>
  <c r="J22" i="7"/>
  <c r="J35" i="8"/>
  <c r="J28" i="19"/>
  <c r="J19" i="8"/>
  <c r="J15" i="19"/>
  <c r="J16" i="19"/>
  <c r="J18" i="8"/>
  <c r="J29" i="20"/>
  <c r="J14" i="20"/>
  <c r="J32" i="9"/>
  <c r="J14" i="9"/>
  <c r="J38" i="22"/>
  <c r="J37" i="22"/>
  <c r="J41" i="12"/>
  <c r="J42" i="12"/>
  <c r="J28" i="22"/>
  <c r="J33" i="12"/>
  <c r="J20" i="22"/>
  <c r="J15" i="17"/>
  <c r="J26" i="12"/>
  <c r="J16" i="17"/>
  <c r="J18" i="6"/>
  <c r="J19" i="6"/>
  <c r="J11" i="22"/>
  <c r="J13" i="12"/>
  <c r="J17" i="23"/>
  <c r="J24" i="18"/>
  <c r="J26" i="7"/>
  <c r="J16" i="13"/>
  <c r="J33" i="24"/>
  <c r="J28" i="14"/>
  <c r="J25" i="24"/>
  <c r="J26" i="14"/>
  <c r="J20" i="21"/>
  <c r="J21" i="21"/>
  <c r="J17" i="24"/>
  <c r="J18" i="14"/>
  <c r="J26" i="10"/>
  <c r="J27" i="10"/>
  <c r="J20" i="25"/>
  <c r="J21" i="15"/>
  <c r="J20" i="36"/>
  <c r="J27" i="27"/>
  <c r="J10" i="36"/>
  <c r="J18" i="27"/>
  <c r="J13" i="24"/>
  <c r="J14" i="14"/>
  <c r="J39" i="17"/>
  <c r="J38" i="17"/>
  <c r="J41" i="6"/>
  <c r="J42" i="6"/>
  <c r="J12" i="17"/>
  <c r="J12" i="6"/>
  <c r="J20" i="18"/>
  <c r="J21" i="7"/>
  <c r="J27" i="19"/>
  <c r="J31" i="8"/>
  <c r="J32" i="8"/>
  <c r="J26" i="19"/>
  <c r="J27" i="20"/>
  <c r="J28" i="20"/>
  <c r="J30" i="9"/>
  <c r="J31" i="9"/>
  <c r="J33" i="21"/>
  <c r="J38" i="10"/>
  <c r="J27" i="22"/>
  <c r="J33" i="17"/>
  <c r="J32" i="12"/>
  <c r="J38" i="6"/>
  <c r="J19" i="22"/>
  <c r="J21" i="12"/>
  <c r="J10" i="22"/>
  <c r="J11" i="12"/>
  <c r="J16" i="23"/>
  <c r="J15" i="13"/>
  <c r="J28" i="21"/>
  <c r="J32" i="24"/>
  <c r="J35" i="14"/>
  <c r="J32" i="10"/>
  <c r="J31" i="21"/>
  <c r="J24" i="24"/>
  <c r="J25" i="14"/>
  <c r="J35" i="10"/>
  <c r="J20" i="20"/>
  <c r="J16" i="24"/>
  <c r="J23" i="9"/>
  <c r="J21" i="25"/>
  <c r="J19" i="25"/>
  <c r="J20" i="15"/>
  <c r="J22" i="15"/>
  <c r="J16" i="26"/>
  <c r="J17" i="26"/>
  <c r="J16" i="16"/>
  <c r="J17" i="16"/>
  <c r="J19" i="36"/>
  <c r="J28" i="27"/>
  <c r="J29" i="27"/>
  <c r="J30" i="27"/>
  <c r="J28" i="17"/>
  <c r="J33" i="6"/>
  <c r="J17" i="18"/>
  <c r="J18" i="18"/>
  <c r="J18" i="7"/>
  <c r="J19" i="7"/>
  <c r="J25" i="19"/>
  <c r="J29" i="8"/>
  <c r="J21" i="20"/>
  <c r="J22" i="20"/>
  <c r="J24" i="9"/>
  <c r="J25" i="9"/>
  <c r="J32" i="21"/>
  <c r="J37" i="10"/>
  <c r="J35" i="22"/>
  <c r="J39" i="12"/>
  <c r="J26" i="22"/>
  <c r="J31" i="17"/>
  <c r="J32" i="17"/>
  <c r="J31" i="12"/>
  <c r="J36" i="6"/>
  <c r="J37" i="6"/>
  <c r="J18" i="22"/>
  <c r="J20" i="12"/>
  <c r="J15" i="23"/>
  <c r="J19" i="18"/>
  <c r="J14" i="13"/>
  <c r="J20" i="7"/>
  <c r="J31" i="24"/>
  <c r="J33" i="14"/>
  <c r="J36" i="17"/>
  <c r="J37" i="17"/>
  <c r="J34" i="8"/>
  <c r="J33" i="8"/>
  <c r="J23" i="24"/>
  <c r="J22" i="19"/>
  <c r="J26" i="8"/>
  <c r="J24" i="14"/>
  <c r="J13" i="19"/>
  <c r="J14" i="24"/>
  <c r="J14" i="19"/>
  <c r="J15" i="14"/>
  <c r="J16" i="8"/>
  <c r="J17" i="8"/>
  <c r="J18" i="25"/>
  <c r="J19" i="15"/>
  <c r="J15" i="26"/>
  <c r="J14" i="26"/>
  <c r="J14" i="16"/>
  <c r="J15" i="16"/>
  <c r="J18" i="36"/>
  <c r="J25" i="27"/>
  <c r="J24" i="23"/>
  <c r="J25" i="23"/>
  <c r="J23" i="13"/>
  <c r="J24" i="13"/>
  <c r="J10" i="19"/>
  <c r="J15" i="24"/>
  <c r="J17" i="14"/>
  <c r="J13" i="8"/>
  <c r="J15" i="6"/>
  <c r="J14" i="6"/>
  <c r="J27" i="17"/>
  <c r="J31" i="6"/>
  <c r="J32" i="6"/>
  <c r="J26" i="17"/>
  <c r="J30" i="18"/>
  <c r="J31" i="7"/>
  <c r="J15" i="18"/>
  <c r="J16" i="18"/>
  <c r="J15" i="7"/>
  <c r="J16" i="7"/>
  <c r="J24" i="19"/>
  <c r="J28" i="8"/>
  <c r="J19" i="20"/>
  <c r="J18" i="20"/>
  <c r="J21" i="9"/>
  <c r="J22" i="9"/>
  <c r="J27" i="21"/>
  <c r="J31" i="10"/>
  <c r="J34" i="22"/>
  <c r="J34" i="14"/>
  <c r="J38" i="12"/>
  <c r="J25" i="22"/>
  <c r="J35" i="6"/>
  <c r="J30" i="17"/>
  <c r="J23" i="23"/>
  <c r="J22" i="13"/>
  <c r="J14" i="23"/>
  <c r="J13" i="13"/>
  <c r="J30" i="21"/>
  <c r="J30" i="24"/>
  <c r="J29" i="21"/>
  <c r="J34" i="10"/>
  <c r="J32" i="14"/>
  <c r="J33" i="10"/>
  <c r="J22" i="24"/>
  <c r="J23" i="14"/>
  <c r="J11" i="19"/>
  <c r="J12" i="24"/>
  <c r="J13" i="14"/>
  <c r="J14" i="8"/>
  <c r="J17" i="25"/>
  <c r="J16" i="25"/>
  <c r="J17" i="15"/>
  <c r="J18" i="15"/>
  <c r="J13" i="26"/>
  <c r="J28" i="18"/>
  <c r="J36" i="10"/>
  <c r="J16" i="14"/>
  <c r="J24" i="27"/>
  <c r="J17" i="36"/>
  <c r="B7" i="23"/>
  <c r="B7" i="36"/>
  <c r="J31" i="23"/>
  <c r="J28" i="13"/>
  <c r="J36" i="7"/>
  <c r="G60" i="35"/>
  <c r="D60" i="35"/>
  <c r="G52" i="35"/>
  <c r="D52" i="35"/>
  <c r="G59" i="35"/>
  <c r="D59" i="35"/>
  <c r="G51" i="35"/>
  <c r="D51" i="35"/>
  <c r="G58" i="35"/>
  <c r="D58" i="35"/>
  <c r="G50" i="35"/>
  <c r="D50" i="35"/>
  <c r="G28" i="23"/>
  <c r="G65" i="35" s="1"/>
  <c r="D65" i="35"/>
  <c r="G57" i="35"/>
  <c r="D57" i="35"/>
  <c r="G49" i="35"/>
  <c r="D49" i="35"/>
  <c r="G56" i="35"/>
  <c r="D56" i="35"/>
  <c r="G47" i="35"/>
  <c r="D47" i="35"/>
  <c r="G55" i="35"/>
  <c r="D55" i="35"/>
  <c r="G33" i="23"/>
  <c r="G69" i="35" s="1"/>
  <c r="G62" i="35"/>
  <c r="D62" i="35"/>
  <c r="G54" i="35"/>
  <c r="D54" i="35"/>
  <c r="G61" i="35"/>
  <c r="D61" i="35"/>
  <c r="G53" i="35"/>
  <c r="D53" i="35"/>
  <c r="G64" i="33"/>
  <c r="D64" i="33"/>
  <c r="G56" i="33"/>
  <c r="D56" i="33"/>
  <c r="G63" i="33"/>
  <c r="D63" i="33"/>
  <c r="G55" i="33"/>
  <c r="D55" i="33"/>
  <c r="G62" i="33"/>
  <c r="D62" i="33"/>
  <c r="G54" i="33"/>
  <c r="D54" i="33"/>
  <c r="G61" i="33"/>
  <c r="D61" i="33"/>
  <c r="G53" i="33"/>
  <c r="D53" i="33"/>
  <c r="G60" i="33"/>
  <c r="D60" i="33"/>
  <c r="G52" i="33"/>
  <c r="D52" i="33"/>
  <c r="G59" i="33"/>
  <c r="D59" i="33"/>
  <c r="G51" i="33"/>
  <c r="D51" i="33"/>
  <c r="G66" i="33"/>
  <c r="D66" i="33"/>
  <c r="G58" i="33"/>
  <c r="D58" i="33"/>
  <c r="G65" i="33"/>
  <c r="D65" i="33"/>
  <c r="G57" i="33"/>
  <c r="D57" i="33"/>
  <c r="J26" i="36"/>
  <c r="J34" i="27"/>
  <c r="J32" i="27"/>
  <c r="J33" i="27"/>
  <c r="J27" i="36"/>
  <c r="J30" i="23"/>
  <c r="B7" i="13"/>
  <c r="J25" i="36"/>
  <c r="J9" i="36"/>
  <c r="J24" i="36"/>
  <c r="J23" i="36"/>
  <c r="G92" i="34"/>
  <c r="D92" i="34"/>
  <c r="G91" i="34"/>
  <c r="D91" i="34"/>
  <c r="G89" i="34"/>
  <c r="D89" i="34"/>
  <c r="G80" i="34"/>
  <c r="D80" i="34"/>
  <c r="G88" i="34"/>
  <c r="D88" i="34"/>
  <c r="G79" i="34"/>
  <c r="D79" i="34"/>
  <c r="G83" i="34"/>
  <c r="D83" i="34"/>
  <c r="G86" i="34"/>
  <c r="D86" i="34"/>
  <c r="G94" i="34"/>
  <c r="D94" i="34"/>
  <c r="G93" i="34"/>
  <c r="D93" i="34"/>
  <c r="G78" i="34"/>
  <c r="D78" i="34"/>
  <c r="G85" i="34"/>
  <c r="D85" i="34"/>
  <c r="G77" i="34"/>
  <c r="D77" i="34"/>
  <c r="G84" i="34"/>
  <c r="D84" i="34"/>
  <c r="G76" i="34"/>
  <c r="D76" i="34"/>
  <c r="G82" i="34"/>
  <c r="D82" i="34"/>
  <c r="G90" i="34"/>
  <c r="D90" i="34"/>
  <c r="G81" i="34"/>
  <c r="D81" i="34"/>
  <c r="B6" i="35"/>
  <c r="E25" i="35" s="1"/>
  <c r="B116" i="32"/>
  <c r="E134" i="32" s="1"/>
  <c r="B6" i="33"/>
  <c r="E31" i="33" s="1"/>
  <c r="B149" i="32"/>
  <c r="E165" i="32" s="1"/>
  <c r="B78" i="32"/>
  <c r="E90" i="32" s="1"/>
  <c r="E9" i="35"/>
  <c r="E27" i="35"/>
  <c r="E12" i="35"/>
  <c r="E37" i="35"/>
  <c r="E32" i="35"/>
  <c r="E40" i="35"/>
  <c r="D44" i="34"/>
  <c r="G9" i="7"/>
  <c r="G47" i="32" s="1"/>
  <c r="J33" i="18"/>
  <c r="D9" i="35"/>
  <c r="G9" i="35"/>
  <c r="G15" i="35"/>
  <c r="D15" i="35"/>
  <c r="G21" i="35"/>
  <c r="D21" i="35"/>
  <c r="G36" i="35"/>
  <c r="D36" i="35"/>
  <c r="G27" i="35"/>
  <c r="D27" i="35"/>
  <c r="D18" i="35"/>
  <c r="G18" i="35"/>
  <c r="D32" i="35"/>
  <c r="G32" i="35"/>
  <c r="G29" i="35"/>
  <c r="D29" i="35"/>
  <c r="G12" i="35"/>
  <c r="D12" i="35"/>
  <c r="G28" i="35"/>
  <c r="D28" i="35"/>
  <c r="G20" i="35"/>
  <c r="D20" i="35"/>
  <c r="G11" i="35"/>
  <c r="D11" i="35"/>
  <c r="D33" i="35"/>
  <c r="G33" i="35"/>
  <c r="G35" i="35"/>
  <c r="D35" i="35"/>
  <c r="D25" i="35"/>
  <c r="G25" i="35"/>
  <c r="D17" i="35"/>
  <c r="G17" i="35"/>
  <c r="D34" i="35"/>
  <c r="G34" i="35"/>
  <c r="D16" i="35"/>
  <c r="G16" i="35"/>
  <c r="D10" i="35"/>
  <c r="G10" i="35"/>
  <c r="D24" i="35"/>
  <c r="G24" i="35"/>
  <c r="D14" i="35"/>
  <c r="G14" i="35"/>
  <c r="G19" i="35"/>
  <c r="D19" i="35"/>
  <c r="D26" i="35"/>
  <c r="G26" i="35"/>
  <c r="G31" i="35"/>
  <c r="D31" i="35"/>
  <c r="G23" i="35"/>
  <c r="D23" i="35"/>
  <c r="D30" i="35"/>
  <c r="G30" i="35"/>
  <c r="D22" i="35"/>
  <c r="G22" i="35"/>
  <c r="G13" i="35"/>
  <c r="D13" i="35"/>
  <c r="G37" i="35"/>
  <c r="D37" i="35"/>
  <c r="G36" i="33"/>
  <c r="D36" i="33"/>
  <c r="D19" i="33"/>
  <c r="G19" i="33"/>
  <c r="G34" i="33"/>
  <c r="D34" i="33"/>
  <c r="D16" i="33"/>
  <c r="G16" i="33"/>
  <c r="D29" i="33"/>
  <c r="G29" i="33"/>
  <c r="D21" i="33"/>
  <c r="G21" i="33"/>
  <c r="G12" i="33"/>
  <c r="D12" i="33"/>
  <c r="G18" i="33"/>
  <c r="D18" i="33"/>
  <c r="G20" i="33"/>
  <c r="D20" i="33"/>
  <c r="G10" i="33"/>
  <c r="D10" i="33"/>
  <c r="G26" i="33"/>
  <c r="D26" i="33"/>
  <c r="D39" i="33"/>
  <c r="G39" i="33"/>
  <c r="D11" i="33"/>
  <c r="G11" i="33"/>
  <c r="D27" i="33"/>
  <c r="G27" i="33"/>
  <c r="D37" i="33"/>
  <c r="G37" i="33"/>
  <c r="G17" i="33"/>
  <c r="D17" i="33"/>
  <c r="D38" i="33"/>
  <c r="G38" i="33"/>
  <c r="G33" i="33"/>
  <c r="D33" i="33"/>
  <c r="G32" i="33"/>
  <c r="D32" i="33"/>
  <c r="D15" i="33"/>
  <c r="G15" i="33"/>
  <c r="D40" i="33"/>
  <c r="G40" i="33"/>
  <c r="G28" i="33"/>
  <c r="D28" i="33"/>
  <c r="D35" i="33"/>
  <c r="G35" i="33"/>
  <c r="G9" i="33"/>
  <c r="D9" i="33"/>
  <c r="G25" i="33"/>
  <c r="D25" i="33"/>
  <c r="G24" i="33"/>
  <c r="D24" i="33"/>
  <c r="D31" i="33"/>
  <c r="G31" i="33"/>
  <c r="D23" i="33"/>
  <c r="G23" i="33"/>
  <c r="D14" i="33"/>
  <c r="G14" i="33"/>
  <c r="D30" i="33"/>
  <c r="G30" i="33"/>
  <c r="D22" i="33"/>
  <c r="G22" i="33"/>
  <c r="D13" i="33"/>
  <c r="G13" i="33"/>
  <c r="E113" i="32"/>
  <c r="E82" i="32"/>
  <c r="E114" i="32"/>
  <c r="E107" i="32"/>
  <c r="E100" i="32"/>
  <c r="E93" i="32"/>
  <c r="E102" i="32"/>
  <c r="E95" i="32"/>
  <c r="E103" i="32"/>
  <c r="E53" i="32"/>
  <c r="E61" i="32"/>
  <c r="E69" i="32"/>
  <c r="E47" i="32"/>
  <c r="E54" i="32"/>
  <c r="E62" i="32"/>
  <c r="E70" i="32"/>
  <c r="E55" i="32"/>
  <c r="E63" i="32"/>
  <c r="E71" i="32"/>
  <c r="E48" i="32"/>
  <c r="E56" i="32"/>
  <c r="E64" i="32"/>
  <c r="E72" i="32"/>
  <c r="E49" i="32"/>
  <c r="E57" i="32"/>
  <c r="E65" i="32"/>
  <c r="E73" i="32"/>
  <c r="E50" i="32"/>
  <c r="E58" i="32"/>
  <c r="E66" i="32"/>
  <c r="E74" i="32"/>
  <c r="E51" i="32"/>
  <c r="E59" i="32"/>
  <c r="E67" i="32"/>
  <c r="E75" i="32"/>
  <c r="E52" i="32"/>
  <c r="E60" i="32"/>
  <c r="E68" i="32"/>
  <c r="E76" i="32"/>
  <c r="B6" i="34"/>
  <c r="E39" i="34" s="1"/>
  <c r="E16" i="32"/>
  <c r="E24" i="32"/>
  <c r="E32" i="32"/>
  <c r="E40" i="32"/>
  <c r="E9" i="32"/>
  <c r="E17" i="32"/>
  <c r="E25" i="32"/>
  <c r="E33" i="32"/>
  <c r="E41" i="32"/>
  <c r="E10" i="32"/>
  <c r="E18" i="32"/>
  <c r="E26" i="32"/>
  <c r="E34" i="32"/>
  <c r="E42" i="32"/>
  <c r="E11" i="32"/>
  <c r="E19" i="32"/>
  <c r="E27" i="32"/>
  <c r="E35" i="32"/>
  <c r="E43" i="32"/>
  <c r="E12" i="32"/>
  <c r="E20" i="32"/>
  <c r="E28" i="32"/>
  <c r="E36" i="32"/>
  <c r="E8" i="32"/>
  <c r="E13" i="32"/>
  <c r="E21" i="32"/>
  <c r="E29" i="32"/>
  <c r="E37" i="32"/>
  <c r="E14" i="32"/>
  <c r="E22" i="32"/>
  <c r="E30" i="32"/>
  <c r="E38" i="32"/>
  <c r="E15" i="32"/>
  <c r="E23" i="32"/>
  <c r="E31" i="32"/>
  <c r="E39" i="32"/>
  <c r="E142" i="32"/>
  <c r="E146" i="32"/>
  <c r="E166" i="32"/>
  <c r="E162" i="32"/>
  <c r="BA436" i="3"/>
  <c r="BO436" i="3"/>
  <c r="BA428" i="3"/>
  <c r="BO428" i="3"/>
  <c r="BA420" i="3"/>
  <c r="BO420" i="3"/>
  <c r="BA412" i="3"/>
  <c r="BO412" i="3"/>
  <c r="BA404" i="3"/>
  <c r="BO404" i="3"/>
  <c r="BA396" i="3"/>
  <c r="BO396" i="3"/>
  <c r="BA389" i="3"/>
  <c r="BO389" i="3"/>
  <c r="BA381" i="3"/>
  <c r="BO381" i="3"/>
  <c r="BA374" i="3"/>
  <c r="BO374" i="3"/>
  <c r="BA364" i="3"/>
  <c r="BO364" i="3"/>
  <c r="BA357" i="3"/>
  <c r="A20" i="26" s="1"/>
  <c r="A149" i="35" s="1"/>
  <c r="BO357" i="3"/>
  <c r="BA349" i="3"/>
  <c r="BO349" i="3"/>
  <c r="BA341" i="3"/>
  <c r="BO341" i="3"/>
  <c r="BA334" i="3"/>
  <c r="BO334" i="3"/>
  <c r="BA326" i="3"/>
  <c r="BO326" i="3"/>
  <c r="BA319" i="3"/>
  <c r="BO319" i="3"/>
  <c r="BA311" i="3"/>
  <c r="BO311" i="3"/>
  <c r="BA302" i="3"/>
  <c r="BO302" i="3"/>
  <c r="BA294" i="3"/>
  <c r="BO294" i="3"/>
  <c r="BA286" i="3"/>
  <c r="BO286" i="3"/>
  <c r="BA278" i="3"/>
  <c r="BO278" i="3"/>
  <c r="BA270" i="3"/>
  <c r="BO270" i="3"/>
  <c r="BA258" i="3"/>
  <c r="BO258" i="3"/>
  <c r="BA248" i="3"/>
  <c r="BO248" i="3"/>
  <c r="BA240" i="3"/>
  <c r="BO240" i="3"/>
  <c r="BA232" i="3"/>
  <c r="BO232" i="3"/>
  <c r="BA223" i="3"/>
  <c r="BO223" i="3"/>
  <c r="BA215" i="3"/>
  <c r="A12" i="12" s="1"/>
  <c r="BO215" i="3"/>
  <c r="BA206" i="3"/>
  <c r="A24" i="26" s="1"/>
  <c r="A153" i="35" s="1"/>
  <c r="BO206" i="3"/>
  <c r="BA193" i="3"/>
  <c r="BO193" i="3"/>
  <c r="BA180" i="3"/>
  <c r="BO180" i="3"/>
  <c r="BA168" i="3"/>
  <c r="BO168" i="3"/>
  <c r="BA159" i="3"/>
  <c r="A21" i="27" s="1"/>
  <c r="BO159" i="3"/>
  <c r="BA151" i="3"/>
  <c r="BO151" i="3"/>
  <c r="BA143" i="3"/>
  <c r="BO143" i="3"/>
  <c r="BA134" i="3"/>
  <c r="BO134" i="3"/>
  <c r="BA125" i="3"/>
  <c r="BO125" i="3"/>
  <c r="BA117" i="3"/>
  <c r="BO117" i="3"/>
  <c r="BA110" i="3"/>
  <c r="BO110" i="3"/>
  <c r="BA102" i="3"/>
  <c r="BO102" i="3"/>
  <c r="BA94" i="3"/>
  <c r="BO94" i="3"/>
  <c r="BA86" i="3"/>
  <c r="BO86" i="3"/>
  <c r="BA77" i="3"/>
  <c r="BO77" i="3"/>
  <c r="BA185" i="3"/>
  <c r="A34" i="7" s="1"/>
  <c r="BO185" i="3"/>
  <c r="BA62" i="3"/>
  <c r="BO62" i="3"/>
  <c r="BA54" i="3"/>
  <c r="BO54" i="3"/>
  <c r="BA46" i="3"/>
  <c r="BO46" i="3"/>
  <c r="BA36" i="3"/>
  <c r="BO36" i="3"/>
  <c r="BA28" i="3"/>
  <c r="BO28" i="3"/>
  <c r="BA18" i="3"/>
  <c r="BO18" i="3"/>
  <c r="BA4" i="3"/>
  <c r="BO4" i="3"/>
  <c r="BA213" i="3"/>
  <c r="BO213" i="3"/>
  <c r="BA252" i="3"/>
  <c r="BO252" i="3"/>
  <c r="BA267" i="3"/>
  <c r="BO267" i="3"/>
  <c r="BA435" i="3"/>
  <c r="BO435" i="3"/>
  <c r="BA427" i="3"/>
  <c r="BO427" i="3"/>
  <c r="BA419" i="3"/>
  <c r="BO419" i="3"/>
  <c r="BA411" i="3"/>
  <c r="BO411" i="3"/>
  <c r="BA403" i="3"/>
  <c r="BO403" i="3"/>
  <c r="BA395" i="3"/>
  <c r="BO395" i="3"/>
  <c r="BA388" i="3"/>
  <c r="BO388" i="3"/>
  <c r="BA380" i="3"/>
  <c r="BO380" i="3"/>
  <c r="BA373" i="3"/>
  <c r="BO373" i="3"/>
  <c r="BA363" i="3"/>
  <c r="BO363" i="3"/>
  <c r="BA356" i="3"/>
  <c r="A20" i="16" s="1"/>
  <c r="A160" i="33" s="1"/>
  <c r="BO356" i="3"/>
  <c r="BA348" i="3"/>
  <c r="BO348" i="3"/>
  <c r="BA181" i="3"/>
  <c r="BO181" i="3"/>
  <c r="BA333" i="3"/>
  <c r="BO333" i="3"/>
  <c r="BA325" i="3"/>
  <c r="BO325" i="3"/>
  <c r="BA318" i="3"/>
  <c r="BO318" i="3"/>
  <c r="BA310" i="3"/>
  <c r="BO310" i="3"/>
  <c r="BA301" i="3"/>
  <c r="BO301" i="3"/>
  <c r="BA293" i="3"/>
  <c r="BO293" i="3"/>
  <c r="BA285" i="3"/>
  <c r="BO285" i="3"/>
  <c r="BA277" i="3"/>
  <c r="BO277" i="3"/>
  <c r="BA265" i="3"/>
  <c r="BO265" i="3"/>
  <c r="BA257" i="3"/>
  <c r="BO257" i="3"/>
  <c r="BA247" i="3"/>
  <c r="BO247" i="3"/>
  <c r="BA239" i="3"/>
  <c r="A23" i="12" s="1"/>
  <c r="BO239" i="3"/>
  <c r="BA231" i="3"/>
  <c r="BO231" i="3"/>
  <c r="BA222" i="3"/>
  <c r="BO222" i="3"/>
  <c r="BA214" i="3"/>
  <c r="BO214" i="3"/>
  <c r="BA205" i="3"/>
  <c r="BO205" i="3"/>
  <c r="BA192" i="3"/>
  <c r="BO192" i="3"/>
  <c r="BA179" i="3"/>
  <c r="BO179" i="3"/>
  <c r="BA167" i="3"/>
  <c r="BO167" i="3"/>
  <c r="BA158" i="3"/>
  <c r="BO158" i="3"/>
  <c r="BA150" i="3"/>
  <c r="BO150" i="3"/>
  <c r="BA142" i="3"/>
  <c r="BO142" i="3"/>
  <c r="BA133" i="3"/>
  <c r="BO133" i="3"/>
  <c r="BA124" i="3"/>
  <c r="A30" i="8" s="1"/>
  <c r="BO124" i="3"/>
  <c r="BA116" i="3"/>
  <c r="A31" i="13" s="1"/>
  <c r="A71" i="33" s="1"/>
  <c r="BO116" i="3"/>
  <c r="BA109" i="3"/>
  <c r="BO109" i="3"/>
  <c r="BA101" i="3"/>
  <c r="BO101" i="3"/>
  <c r="BA93" i="3"/>
  <c r="BO93" i="3"/>
  <c r="BA85" i="3"/>
  <c r="A11" i="8" s="1"/>
  <c r="BO85" i="3"/>
  <c r="BA76" i="3"/>
  <c r="BO76" i="3"/>
  <c r="BA69" i="3"/>
  <c r="BO69" i="3"/>
  <c r="BA61" i="3"/>
  <c r="BO61" i="3"/>
  <c r="BA53" i="3"/>
  <c r="BO53" i="3"/>
  <c r="BA45" i="3"/>
  <c r="BO45" i="3"/>
  <c r="BA35" i="3"/>
  <c r="A26" i="27" s="1"/>
  <c r="BO35" i="3"/>
  <c r="BA27" i="3"/>
  <c r="BO27" i="3"/>
  <c r="BA17" i="3"/>
  <c r="BO17" i="3"/>
  <c r="BA3" i="3"/>
  <c r="BO3" i="3"/>
  <c r="BA170" i="3"/>
  <c r="BO170" i="3"/>
  <c r="BA367" i="3"/>
  <c r="BO367" i="3"/>
  <c r="BA266" i="3"/>
  <c r="A35" i="7" s="1"/>
  <c r="BO266" i="3"/>
  <c r="BA442" i="3"/>
  <c r="BO442" i="3"/>
  <c r="BA434" i="3"/>
  <c r="BO434" i="3"/>
  <c r="BA426" i="3"/>
  <c r="BO426" i="3"/>
  <c r="BA418" i="3"/>
  <c r="BO418" i="3"/>
  <c r="BA410" i="3"/>
  <c r="BO410" i="3"/>
  <c r="BA402" i="3"/>
  <c r="BO402" i="3"/>
  <c r="BA394" i="3"/>
  <c r="BO394" i="3"/>
  <c r="BA387" i="3"/>
  <c r="BO387" i="3"/>
  <c r="BA372" i="3"/>
  <c r="BO372" i="3"/>
  <c r="BA362" i="3"/>
  <c r="BO362" i="3"/>
  <c r="BA355" i="3"/>
  <c r="BO355" i="3"/>
  <c r="BA347" i="3"/>
  <c r="BO347" i="3"/>
  <c r="BA340" i="3"/>
  <c r="BO340" i="3"/>
  <c r="BA332" i="3"/>
  <c r="BO332" i="3"/>
  <c r="BA324" i="3"/>
  <c r="BO324" i="3"/>
  <c r="BA317" i="3"/>
  <c r="A23" i="7" s="1"/>
  <c r="BO317" i="3"/>
  <c r="BA309" i="3"/>
  <c r="BO309" i="3"/>
  <c r="BA300" i="3"/>
  <c r="A21" i="10" s="1"/>
  <c r="BO300" i="3"/>
  <c r="BA292" i="3"/>
  <c r="BO292" i="3"/>
  <c r="BA284" i="3"/>
  <c r="A10" i="10" s="1"/>
  <c r="BO284" i="3"/>
  <c r="BA276" i="3"/>
  <c r="BO276" i="3"/>
  <c r="BA264" i="3"/>
  <c r="BO264" i="3"/>
  <c r="BA256" i="3"/>
  <c r="BO256" i="3"/>
  <c r="BA246" i="3"/>
  <c r="BO246" i="3"/>
  <c r="BA238" i="3"/>
  <c r="A22" i="12" s="1"/>
  <c r="BO238" i="3"/>
  <c r="BA230" i="3"/>
  <c r="BO230" i="3"/>
  <c r="BA221" i="3"/>
  <c r="BO221" i="3"/>
  <c r="BA212" i="3"/>
  <c r="BO212" i="3"/>
  <c r="BA203" i="3"/>
  <c r="BO203" i="3"/>
  <c r="BA191" i="3"/>
  <c r="BO191" i="3"/>
  <c r="BA178" i="3"/>
  <c r="BO178" i="3"/>
  <c r="BA166" i="3"/>
  <c r="BO166" i="3"/>
  <c r="BA157" i="3"/>
  <c r="BO157" i="3"/>
  <c r="BA149" i="3"/>
  <c r="BO149" i="3"/>
  <c r="BA140" i="3"/>
  <c r="BO140" i="3"/>
  <c r="BA132" i="3"/>
  <c r="BO132" i="3"/>
  <c r="BA123" i="3"/>
  <c r="BO123" i="3"/>
  <c r="BA115" i="3"/>
  <c r="BO115" i="3"/>
  <c r="BA108" i="3"/>
  <c r="BO108" i="3"/>
  <c r="BA100" i="3"/>
  <c r="BO100" i="3"/>
  <c r="BA92" i="3"/>
  <c r="A16" i="9" s="1"/>
  <c r="BO92" i="3"/>
  <c r="BA84" i="3"/>
  <c r="BO84" i="3"/>
  <c r="BA75" i="3"/>
  <c r="A23" i="16" s="1"/>
  <c r="A163" i="33" s="1"/>
  <c r="BO75" i="3"/>
  <c r="BA68" i="3"/>
  <c r="A17" i="7" s="1"/>
  <c r="BO68" i="3"/>
  <c r="BA60" i="3"/>
  <c r="BO60" i="3"/>
  <c r="BA52" i="3"/>
  <c r="A12" i="27" s="1"/>
  <c r="BO52" i="3"/>
  <c r="BA44" i="3"/>
  <c r="BO44" i="3"/>
  <c r="BA34" i="3"/>
  <c r="BO34" i="3"/>
  <c r="BA26" i="3"/>
  <c r="BO26" i="3"/>
  <c r="BA14" i="3"/>
  <c r="BO14" i="3"/>
  <c r="BA20" i="3"/>
  <c r="BO20" i="3"/>
  <c r="BA177" i="3"/>
  <c r="A34" i="23" s="1"/>
  <c r="A70" i="35" s="1"/>
  <c r="BO177" i="3"/>
  <c r="BA441" i="3"/>
  <c r="BO441" i="3"/>
  <c r="BA433" i="3"/>
  <c r="BO433" i="3"/>
  <c r="BA425" i="3"/>
  <c r="BO425" i="3"/>
  <c r="BA417" i="3"/>
  <c r="BO417" i="3"/>
  <c r="BA409" i="3"/>
  <c r="BO409" i="3"/>
  <c r="BA401" i="3"/>
  <c r="BO401" i="3"/>
  <c r="BA393" i="3"/>
  <c r="BO393" i="3"/>
  <c r="BA386" i="3"/>
  <c r="BO386" i="3"/>
  <c r="BA379" i="3"/>
  <c r="BO379" i="3"/>
  <c r="BA371" i="3"/>
  <c r="BO371" i="3"/>
  <c r="BA361" i="3"/>
  <c r="BO361" i="3"/>
  <c r="BA354" i="3"/>
  <c r="A19" i="16" s="1"/>
  <c r="A159" i="33" s="1"/>
  <c r="BO354" i="3"/>
  <c r="BA346" i="3"/>
  <c r="A30" i="6" s="1"/>
  <c r="BO346" i="3"/>
  <c r="BA339" i="3"/>
  <c r="BO339" i="3"/>
  <c r="BA331" i="3"/>
  <c r="BO331" i="3"/>
  <c r="BA323" i="3"/>
  <c r="A14" i="15" s="1"/>
  <c r="BO323" i="3"/>
  <c r="BA316" i="3"/>
  <c r="BO316" i="3"/>
  <c r="BA307" i="3"/>
  <c r="BO307" i="3"/>
  <c r="BA299" i="3"/>
  <c r="BO299" i="3"/>
  <c r="BA291" i="3"/>
  <c r="BO291" i="3"/>
  <c r="BA283" i="3"/>
  <c r="BO283" i="3"/>
  <c r="BA275" i="3"/>
  <c r="BO275" i="3"/>
  <c r="BA263" i="3"/>
  <c r="BO263" i="3"/>
  <c r="BA255" i="3"/>
  <c r="BO255" i="3"/>
  <c r="BA245" i="3"/>
  <c r="A9" i="27" s="1"/>
  <c r="BO245" i="3"/>
  <c r="BA237" i="3"/>
  <c r="BO237" i="3"/>
  <c r="BA228" i="3"/>
  <c r="BO228" i="3"/>
  <c r="BA220" i="3"/>
  <c r="A31" i="16" s="1"/>
  <c r="A171" i="33" s="1"/>
  <c r="BO220" i="3"/>
  <c r="BA211" i="3"/>
  <c r="BO211" i="3"/>
  <c r="BA190" i="3"/>
  <c r="BO190" i="3"/>
  <c r="BA174" i="3"/>
  <c r="BO174" i="3"/>
  <c r="BA165" i="3"/>
  <c r="BO165" i="3"/>
  <c r="BA156" i="3"/>
  <c r="BO156" i="3"/>
  <c r="BA148" i="3"/>
  <c r="BO148" i="3"/>
  <c r="BA139" i="3"/>
  <c r="BO139" i="3"/>
  <c r="BA130" i="3"/>
  <c r="BO130" i="3"/>
  <c r="BA122" i="3"/>
  <c r="A29" i="15" s="1"/>
  <c r="A141" i="33" s="1"/>
  <c r="BO122" i="3"/>
  <c r="BA114" i="3"/>
  <c r="BO114" i="3"/>
  <c r="BA107" i="3"/>
  <c r="BO107" i="3"/>
  <c r="BA99" i="3"/>
  <c r="A12" i="8" s="1"/>
  <c r="BO99" i="3"/>
  <c r="BA91" i="3"/>
  <c r="BO91" i="3"/>
  <c r="BA82" i="3"/>
  <c r="BO82" i="3"/>
  <c r="BA74" i="3"/>
  <c r="BO74" i="3"/>
  <c r="BA67" i="3"/>
  <c r="BO67" i="3"/>
  <c r="BA59" i="3"/>
  <c r="BO59" i="3"/>
  <c r="BA51" i="3"/>
  <c r="BO51" i="3"/>
  <c r="BA41" i="3"/>
  <c r="BO41" i="3"/>
  <c r="BA33" i="3"/>
  <c r="BO33" i="3"/>
  <c r="BA25" i="3"/>
  <c r="A10" i="27" s="1"/>
  <c r="BO25" i="3"/>
  <c r="BA13" i="3"/>
  <c r="BO13" i="3"/>
  <c r="BA83" i="3"/>
  <c r="BO83" i="3"/>
  <c r="BA249" i="3"/>
  <c r="BO249" i="3"/>
  <c r="BA198" i="3"/>
  <c r="BO198" i="3"/>
  <c r="BA229" i="3"/>
  <c r="BO229" i="3"/>
  <c r="BA440" i="3"/>
  <c r="BO440" i="3"/>
  <c r="BA432" i="3"/>
  <c r="BO432" i="3"/>
  <c r="BA424" i="3"/>
  <c r="BO424" i="3"/>
  <c r="BA416" i="3"/>
  <c r="BO416" i="3"/>
  <c r="BA408" i="3"/>
  <c r="BO408" i="3"/>
  <c r="BA400" i="3"/>
  <c r="BO400" i="3"/>
  <c r="BA392" i="3"/>
  <c r="BO392" i="3"/>
  <c r="BA385" i="3"/>
  <c r="BO385" i="3"/>
  <c r="BA378" i="3"/>
  <c r="BO378" i="3"/>
  <c r="BA370" i="3"/>
  <c r="BO370" i="3"/>
  <c r="BA360" i="3"/>
  <c r="BO360" i="3"/>
  <c r="BA353" i="3"/>
  <c r="BO353" i="3"/>
  <c r="BA345" i="3"/>
  <c r="BO345" i="3"/>
  <c r="BA338" i="3"/>
  <c r="BO338" i="3"/>
  <c r="BA330" i="3"/>
  <c r="BO330" i="3"/>
  <c r="BA315" i="3"/>
  <c r="BO315" i="3"/>
  <c r="BA306" i="3"/>
  <c r="BO306" i="3"/>
  <c r="BA298" i="3"/>
  <c r="BO298" i="3"/>
  <c r="BA290" i="3"/>
  <c r="BO290" i="3"/>
  <c r="BA282" i="3"/>
  <c r="BO282" i="3"/>
  <c r="BA274" i="3"/>
  <c r="BO274" i="3"/>
  <c r="BA262" i="3"/>
  <c r="BO262" i="3"/>
  <c r="BA254" i="3"/>
  <c r="BO254" i="3"/>
  <c r="BA244" i="3"/>
  <c r="A25" i="12" s="1"/>
  <c r="BO244" i="3"/>
  <c r="BA236" i="3"/>
  <c r="A16" i="6" s="1"/>
  <c r="BO236" i="3"/>
  <c r="BA227" i="3"/>
  <c r="BO227" i="3"/>
  <c r="BA219" i="3"/>
  <c r="BO219" i="3"/>
  <c r="BA210" i="3"/>
  <c r="A10" i="12" s="1"/>
  <c r="BO210" i="3"/>
  <c r="BA202" i="3"/>
  <c r="BO202" i="3"/>
  <c r="BA176" i="3"/>
  <c r="BO176" i="3"/>
  <c r="BA173" i="3"/>
  <c r="BO173" i="3"/>
  <c r="BA164" i="3"/>
  <c r="BO164" i="3"/>
  <c r="BA155" i="3"/>
  <c r="BO155" i="3"/>
  <c r="BA147" i="3"/>
  <c r="A17" i="27" s="1"/>
  <c r="BO147" i="3"/>
  <c r="BA138" i="3"/>
  <c r="BO138" i="3"/>
  <c r="BA129" i="3"/>
  <c r="BO129" i="3"/>
  <c r="BA121" i="3"/>
  <c r="BO121" i="3"/>
  <c r="BA98" i="3"/>
  <c r="BO98" i="3"/>
  <c r="BA90" i="3"/>
  <c r="A9" i="20" s="1"/>
  <c r="A104" i="34" s="1"/>
  <c r="BO90" i="3"/>
  <c r="BA81" i="3"/>
  <c r="A24" i="16" s="1"/>
  <c r="A164" i="33" s="1"/>
  <c r="BO81" i="3"/>
  <c r="BA73" i="3"/>
  <c r="BO73" i="3"/>
  <c r="BA66" i="3"/>
  <c r="A23" i="6" s="1"/>
  <c r="BO66" i="3"/>
  <c r="BA58" i="3"/>
  <c r="BO58" i="3"/>
  <c r="BA50" i="3"/>
  <c r="BO50" i="3"/>
  <c r="BA40" i="3"/>
  <c r="BO40" i="3"/>
  <c r="BA32" i="3"/>
  <c r="BO32" i="3"/>
  <c r="BA24" i="3"/>
  <c r="BO24" i="3"/>
  <c r="BA8" i="3"/>
  <c r="BO8" i="3"/>
  <c r="BA201" i="3"/>
  <c r="BO201" i="3"/>
  <c r="BA12" i="3"/>
  <c r="BO12" i="3"/>
  <c r="BA439" i="3"/>
  <c r="BO439" i="3"/>
  <c r="BA431" i="3"/>
  <c r="BO431" i="3"/>
  <c r="BA423" i="3"/>
  <c r="BO423" i="3"/>
  <c r="BA415" i="3"/>
  <c r="BO415" i="3"/>
  <c r="BA407" i="3"/>
  <c r="BO407" i="3"/>
  <c r="BA399" i="3"/>
  <c r="BO399" i="3"/>
  <c r="BA391" i="3"/>
  <c r="BO391" i="3"/>
  <c r="BA384" i="3"/>
  <c r="A20" i="9" s="1"/>
  <c r="BO384" i="3"/>
  <c r="BA377" i="3"/>
  <c r="BO377" i="3"/>
  <c r="BA369" i="3"/>
  <c r="BO369" i="3"/>
  <c r="BA359" i="3"/>
  <c r="BO359" i="3"/>
  <c r="BA352" i="3"/>
  <c r="A18" i="26" s="1"/>
  <c r="BO352" i="3"/>
  <c r="BA344" i="3"/>
  <c r="BO344" i="3"/>
  <c r="BA337" i="3"/>
  <c r="BO337" i="3"/>
  <c r="BA329" i="3"/>
  <c r="A9" i="24" s="1"/>
  <c r="A79" i="35" s="1"/>
  <c r="BO329" i="3"/>
  <c r="BA322" i="3"/>
  <c r="BO322" i="3"/>
  <c r="BA314" i="3"/>
  <c r="BO314" i="3"/>
  <c r="BA305" i="3"/>
  <c r="A9" i="25" s="1"/>
  <c r="A114" i="35" s="1"/>
  <c r="BO305" i="3"/>
  <c r="BA297" i="3"/>
  <c r="A12" i="16" s="1"/>
  <c r="BO297" i="3"/>
  <c r="BA289" i="3"/>
  <c r="BO289" i="3"/>
  <c r="BA281" i="3"/>
  <c r="BO281" i="3"/>
  <c r="BA273" i="3"/>
  <c r="BO273" i="3"/>
  <c r="BA261" i="3"/>
  <c r="BO261" i="3"/>
  <c r="BA253" i="3"/>
  <c r="BO253" i="3"/>
  <c r="BA243" i="3"/>
  <c r="A24" i="12" s="1"/>
  <c r="BO243" i="3"/>
  <c r="BA235" i="3"/>
  <c r="BO235" i="3"/>
  <c r="BA226" i="3"/>
  <c r="BO226" i="3"/>
  <c r="BA218" i="3"/>
  <c r="BO218" i="3"/>
  <c r="BA209" i="3"/>
  <c r="A9" i="22" s="1"/>
  <c r="A8" i="35" s="1"/>
  <c r="BO209" i="3"/>
  <c r="BA199" i="3"/>
  <c r="A23" i="25" s="1"/>
  <c r="BO199" i="3"/>
  <c r="BA189" i="3"/>
  <c r="BO189" i="3"/>
  <c r="BA172" i="3"/>
  <c r="BO172" i="3"/>
  <c r="BA163" i="3"/>
  <c r="BO163" i="3"/>
  <c r="BA154" i="3"/>
  <c r="BO154" i="3"/>
  <c r="BA146" i="3"/>
  <c r="BO146" i="3"/>
  <c r="BA137" i="3"/>
  <c r="BO137" i="3"/>
  <c r="BA128" i="3"/>
  <c r="BO128" i="3"/>
  <c r="BA120" i="3"/>
  <c r="BO120" i="3"/>
  <c r="BA113" i="3"/>
  <c r="BO113" i="3"/>
  <c r="BA106" i="3"/>
  <c r="BO106" i="3"/>
  <c r="BA97" i="3"/>
  <c r="BO97" i="3"/>
  <c r="BA89" i="3"/>
  <c r="BO89" i="3"/>
  <c r="BA80" i="3"/>
  <c r="BO80" i="3"/>
  <c r="BA72" i="3"/>
  <c r="BO72" i="3"/>
  <c r="BA65" i="3"/>
  <c r="BO65" i="3"/>
  <c r="BA57" i="3"/>
  <c r="BO57" i="3"/>
  <c r="BA49" i="3"/>
  <c r="BO49" i="3"/>
  <c r="BA39" i="3"/>
  <c r="BO39" i="3"/>
  <c r="BA31" i="3"/>
  <c r="A11" i="27" s="1"/>
  <c r="BO31" i="3"/>
  <c r="BA23" i="3"/>
  <c r="BO23" i="3"/>
  <c r="BA7" i="3"/>
  <c r="BO7" i="3"/>
  <c r="BA200" i="3"/>
  <c r="BO200" i="3"/>
  <c r="BA438" i="3"/>
  <c r="BO438" i="3"/>
  <c r="BA430" i="3"/>
  <c r="BO430" i="3"/>
  <c r="BA422" i="3"/>
  <c r="BO422" i="3"/>
  <c r="BA414" i="3"/>
  <c r="BO414" i="3"/>
  <c r="BA406" i="3"/>
  <c r="BO406" i="3"/>
  <c r="BA398" i="3"/>
  <c r="BO398" i="3"/>
  <c r="BA390" i="3"/>
  <c r="BO390" i="3"/>
  <c r="BA383" i="3"/>
  <c r="BO383" i="3"/>
  <c r="BA376" i="3"/>
  <c r="BO376" i="3"/>
  <c r="BA368" i="3"/>
  <c r="BO368" i="3"/>
  <c r="BA358" i="3"/>
  <c r="BO358" i="3"/>
  <c r="BA351" i="3"/>
  <c r="BO351" i="3"/>
  <c r="BA343" i="3"/>
  <c r="BO343" i="3"/>
  <c r="BA336" i="3"/>
  <c r="BO336" i="3"/>
  <c r="BA328" i="3"/>
  <c r="BO328" i="3"/>
  <c r="BA321" i="3"/>
  <c r="BO321" i="3"/>
  <c r="BA313" i="3"/>
  <c r="BO313" i="3"/>
  <c r="BA304" i="3"/>
  <c r="BO304" i="3"/>
  <c r="BA296" i="3"/>
  <c r="BO296" i="3"/>
  <c r="BA288" i="3"/>
  <c r="BO288" i="3"/>
  <c r="BA280" i="3"/>
  <c r="BO280" i="3"/>
  <c r="BA272" i="3"/>
  <c r="BO272" i="3"/>
  <c r="BA260" i="3"/>
  <c r="BO260" i="3"/>
  <c r="BA251" i="3"/>
  <c r="BO251" i="3"/>
  <c r="BA242" i="3"/>
  <c r="BO242" i="3"/>
  <c r="BA234" i="3"/>
  <c r="A25" i="13" s="1"/>
  <c r="BO234" i="3"/>
  <c r="BA225" i="3"/>
  <c r="BO225" i="3"/>
  <c r="BA217" i="3"/>
  <c r="BO217" i="3"/>
  <c r="BA208" i="3"/>
  <c r="BO208" i="3"/>
  <c r="BA197" i="3"/>
  <c r="BO197" i="3"/>
  <c r="BA188" i="3"/>
  <c r="BO188" i="3"/>
  <c r="BA171" i="3"/>
  <c r="BO171" i="3"/>
  <c r="BA162" i="3"/>
  <c r="BO162" i="3"/>
  <c r="BA153" i="3"/>
  <c r="A23" i="27" s="1"/>
  <c r="BO153" i="3"/>
  <c r="BA145" i="3"/>
  <c r="BO145" i="3"/>
  <c r="BA136" i="3"/>
  <c r="BO136" i="3"/>
  <c r="BA127" i="3"/>
  <c r="BO127" i="3"/>
  <c r="BA119" i="3"/>
  <c r="BO119" i="3"/>
  <c r="BA112" i="3"/>
  <c r="BO112" i="3"/>
  <c r="BA105" i="3"/>
  <c r="BO105" i="3"/>
  <c r="BA96" i="3"/>
  <c r="BO96" i="3"/>
  <c r="BA88" i="3"/>
  <c r="BO88" i="3"/>
  <c r="BA79" i="3"/>
  <c r="A10" i="25" s="1"/>
  <c r="BO79" i="3"/>
  <c r="BA71" i="3"/>
  <c r="BO71" i="3"/>
  <c r="BA64" i="3"/>
  <c r="BO64" i="3"/>
  <c r="BA56" i="3"/>
  <c r="BO56" i="3"/>
  <c r="BA48" i="3"/>
  <c r="BO48" i="3"/>
  <c r="BA38" i="3"/>
  <c r="BO38" i="3"/>
  <c r="BA30" i="3"/>
  <c r="BO30" i="3"/>
  <c r="BA22" i="3"/>
  <c r="BO22" i="3"/>
  <c r="BA6" i="3"/>
  <c r="BO6" i="3"/>
  <c r="BA11" i="3"/>
  <c r="BO11" i="3"/>
  <c r="BA437" i="3"/>
  <c r="BO437" i="3"/>
  <c r="BA429" i="3"/>
  <c r="BO429" i="3"/>
  <c r="BA421" i="3"/>
  <c r="BO421" i="3"/>
  <c r="BA413" i="3"/>
  <c r="BO413" i="3"/>
  <c r="BA405" i="3"/>
  <c r="A22" i="26" s="1"/>
  <c r="A151" i="35" s="1"/>
  <c r="BO405" i="3"/>
  <c r="BA397" i="3"/>
  <c r="BO397" i="3"/>
  <c r="BA175" i="3"/>
  <c r="BO175" i="3"/>
  <c r="BA382" i="3"/>
  <c r="BO382" i="3"/>
  <c r="BA375" i="3"/>
  <c r="A28" i="16" s="1"/>
  <c r="A168" i="33" s="1"/>
  <c r="BO375" i="3"/>
  <c r="BA366" i="3"/>
  <c r="BO366" i="3"/>
  <c r="BA350" i="3"/>
  <c r="BO350" i="3"/>
  <c r="BA342" i="3"/>
  <c r="BO342" i="3"/>
  <c r="BA335" i="3"/>
  <c r="BO335" i="3"/>
  <c r="BA327" i="3"/>
  <c r="BO327" i="3"/>
  <c r="BA320" i="3"/>
  <c r="BO320" i="3"/>
  <c r="BA312" i="3"/>
  <c r="BO312" i="3"/>
  <c r="BA303" i="3"/>
  <c r="BO303" i="3"/>
  <c r="BA295" i="3"/>
  <c r="BO295" i="3"/>
  <c r="BA287" i="3"/>
  <c r="BO287" i="3"/>
  <c r="BA279" i="3"/>
  <c r="BO279" i="3"/>
  <c r="BA271" i="3"/>
  <c r="BO271" i="3"/>
  <c r="BA259" i="3"/>
  <c r="BO259" i="3"/>
  <c r="BA250" i="3"/>
  <c r="BO250" i="3"/>
  <c r="BA241" i="3"/>
  <c r="BO241" i="3"/>
  <c r="BA233" i="3"/>
  <c r="BO233" i="3"/>
  <c r="BA224" i="3"/>
  <c r="BO224" i="3"/>
  <c r="BA216" i="3"/>
  <c r="BO216" i="3"/>
  <c r="BA207" i="3"/>
  <c r="BO207" i="3"/>
  <c r="BA194" i="3"/>
  <c r="BO194" i="3"/>
  <c r="BA187" i="3"/>
  <c r="BO187" i="3"/>
  <c r="BA169" i="3"/>
  <c r="BO169" i="3"/>
  <c r="BA161" i="3"/>
  <c r="BO161" i="3"/>
  <c r="BA152" i="3"/>
  <c r="BO152" i="3"/>
  <c r="BA144" i="3"/>
  <c r="BO144" i="3"/>
  <c r="BA135" i="3"/>
  <c r="BO135" i="3"/>
  <c r="BA126" i="3"/>
  <c r="BO126" i="3"/>
  <c r="BA118" i="3"/>
  <c r="BO118" i="3"/>
  <c r="BA111" i="3"/>
  <c r="BO111" i="3"/>
  <c r="BA103" i="3"/>
  <c r="BO103" i="3"/>
  <c r="BA95" i="3"/>
  <c r="A12" i="14" s="1"/>
  <c r="BO95" i="3"/>
  <c r="BA87" i="3"/>
  <c r="BO87" i="3"/>
  <c r="BA78" i="3"/>
  <c r="BO78" i="3"/>
  <c r="BA70" i="3"/>
  <c r="A10" i="8" s="1"/>
  <c r="BO70" i="3"/>
  <c r="BA63" i="3"/>
  <c r="BO63" i="3"/>
  <c r="BA55" i="3"/>
  <c r="A13" i="27" s="1"/>
  <c r="BO55" i="3"/>
  <c r="BA47" i="3"/>
  <c r="BO47" i="3"/>
  <c r="BA37" i="3"/>
  <c r="BO37" i="3"/>
  <c r="BA29" i="3"/>
  <c r="BO29" i="3"/>
  <c r="BA21" i="3"/>
  <c r="BO21" i="3"/>
  <c r="BA5" i="3"/>
  <c r="BO5" i="3"/>
  <c r="BA186" i="3"/>
  <c r="BO186" i="3"/>
  <c r="G26" i="26"/>
  <c r="G155" i="35" s="1"/>
  <c r="G19" i="26"/>
  <c r="G148" i="35" s="1"/>
  <c r="G18" i="26"/>
  <c r="G147" i="35" s="1"/>
  <c r="G29" i="26"/>
  <c r="G158" i="35" s="1"/>
  <c r="D152" i="33"/>
  <c r="G152" i="33"/>
  <c r="D156" i="33"/>
  <c r="G156" i="33"/>
  <c r="G22" i="16"/>
  <c r="G162" i="33" s="1"/>
  <c r="D162" i="33"/>
  <c r="G23" i="16"/>
  <c r="G163" i="33" s="1"/>
  <c r="G151" i="33"/>
  <c r="D151" i="33"/>
  <c r="G30" i="16"/>
  <c r="G170" i="33" s="1"/>
  <c r="G153" i="33"/>
  <c r="D153" i="33"/>
  <c r="G150" i="33"/>
  <c r="D150" i="33"/>
  <c r="G24" i="16"/>
  <c r="G164" i="33" s="1"/>
  <c r="D164" i="33"/>
  <c r="D154" i="33"/>
  <c r="G154" i="33"/>
  <c r="D155" i="33"/>
  <c r="G155" i="33"/>
  <c r="D21" i="34"/>
  <c r="G21" i="34"/>
  <c r="D27" i="34"/>
  <c r="G27" i="34"/>
  <c r="G26" i="34"/>
  <c r="D26" i="34"/>
  <c r="D18" i="34"/>
  <c r="G18" i="34"/>
  <c r="D25" i="34"/>
  <c r="G25" i="34"/>
  <c r="D17" i="34"/>
  <c r="G17" i="34"/>
  <c r="G37" i="17"/>
  <c r="G35" i="34" s="1"/>
  <c r="D35" i="34"/>
  <c r="G29" i="34"/>
  <c r="D29" i="34"/>
  <c r="D13" i="34"/>
  <c r="G13" i="34"/>
  <c r="G28" i="34"/>
  <c r="D28" i="34"/>
  <c r="G12" i="34"/>
  <c r="D12" i="34"/>
  <c r="G19" i="34"/>
  <c r="D19" i="34"/>
  <c r="D9" i="34"/>
  <c r="G9" i="34"/>
  <c r="D16" i="34"/>
  <c r="G16" i="34"/>
  <c r="G36" i="17"/>
  <c r="G34" i="34" s="1"/>
  <c r="D34" i="34"/>
  <c r="G20" i="34"/>
  <c r="D20" i="34"/>
  <c r="D24" i="34"/>
  <c r="G24" i="34"/>
  <c r="G23" i="34"/>
  <c r="D23" i="34"/>
  <c r="G15" i="34"/>
  <c r="D15" i="34"/>
  <c r="G31" i="34"/>
  <c r="D31" i="34"/>
  <c r="G22" i="34"/>
  <c r="D22" i="34"/>
  <c r="G14" i="34"/>
  <c r="D14" i="34"/>
  <c r="G38" i="17"/>
  <c r="G36" i="34" s="1"/>
  <c r="D36" i="34"/>
  <c r="G10" i="34"/>
  <c r="D10" i="34"/>
  <c r="G40" i="17"/>
  <c r="G38" i="34" s="1"/>
  <c r="D38" i="34"/>
  <c r="G17" i="32"/>
  <c r="D17" i="32"/>
  <c r="G24" i="32"/>
  <c r="D24" i="32"/>
  <c r="G29" i="32"/>
  <c r="D29" i="32"/>
  <c r="G13" i="32"/>
  <c r="D13" i="32"/>
  <c r="G25" i="32"/>
  <c r="D25" i="32"/>
  <c r="G32" i="32"/>
  <c r="D32" i="32"/>
  <c r="G21" i="32"/>
  <c r="D21" i="32"/>
  <c r="G28" i="32"/>
  <c r="D28" i="32"/>
  <c r="G20" i="32"/>
  <c r="D20" i="32"/>
  <c r="G12" i="32"/>
  <c r="D12" i="32"/>
  <c r="G36" i="32"/>
  <c r="D36" i="32"/>
  <c r="G27" i="32"/>
  <c r="D27" i="32"/>
  <c r="G19" i="32"/>
  <c r="D19" i="32"/>
  <c r="G9" i="32"/>
  <c r="D9" i="32"/>
  <c r="G33" i="32"/>
  <c r="D33" i="32"/>
  <c r="G34" i="32"/>
  <c r="D34" i="32"/>
  <c r="G26" i="32"/>
  <c r="D26" i="32"/>
  <c r="G18" i="32"/>
  <c r="D18" i="32"/>
  <c r="G41" i="6"/>
  <c r="G39" i="32" s="1"/>
  <c r="D39" i="32"/>
  <c r="G10" i="32"/>
  <c r="D10" i="32"/>
  <c r="G16" i="32"/>
  <c r="D16" i="32"/>
  <c r="G31" i="32"/>
  <c r="D31" i="32"/>
  <c r="G23" i="32"/>
  <c r="D23" i="32"/>
  <c r="G15" i="32"/>
  <c r="D15" i="32"/>
  <c r="G30" i="32"/>
  <c r="D30" i="32"/>
  <c r="G22" i="32"/>
  <c r="D22" i="32"/>
  <c r="G14" i="32"/>
  <c r="D14" i="32"/>
  <c r="G57" i="34"/>
  <c r="D57" i="34"/>
  <c r="G45" i="34"/>
  <c r="D45" i="34"/>
  <c r="D54" i="34"/>
  <c r="G54" i="34"/>
  <c r="D62" i="34"/>
  <c r="G62" i="34"/>
  <c r="G64" i="34"/>
  <c r="D64" i="34"/>
  <c r="G65" i="34"/>
  <c r="D65" i="34"/>
  <c r="G56" i="34"/>
  <c r="D56" i="34"/>
  <c r="G61" i="34"/>
  <c r="D61" i="34"/>
  <c r="G49" i="34"/>
  <c r="D49" i="34"/>
  <c r="G55" i="34"/>
  <c r="D55" i="34"/>
  <c r="G63" i="34"/>
  <c r="D63" i="34"/>
  <c r="D53" i="34"/>
  <c r="G53" i="34"/>
  <c r="D60" i="34"/>
  <c r="G60" i="34"/>
  <c r="D52" i="34"/>
  <c r="G52" i="34"/>
  <c r="G48" i="34"/>
  <c r="D48" i="34"/>
  <c r="G59" i="34"/>
  <c r="D59" i="34"/>
  <c r="G51" i="34"/>
  <c r="D51" i="34"/>
  <c r="D47" i="34"/>
  <c r="G47" i="34"/>
  <c r="D58" i="34"/>
  <c r="G58" i="34"/>
  <c r="D50" i="34"/>
  <c r="G50" i="34"/>
  <c r="D46" i="34"/>
  <c r="G46" i="34"/>
  <c r="D66" i="34"/>
  <c r="G66" i="34"/>
  <c r="G63" i="32"/>
  <c r="G55" i="32"/>
  <c r="G56" i="32"/>
  <c r="G62" i="32"/>
  <c r="G52" i="32"/>
  <c r="G68" i="32"/>
  <c r="G61" i="32"/>
  <c r="G53" i="32"/>
  <c r="G51" i="32"/>
  <c r="G67" i="32"/>
  <c r="G70" i="32"/>
  <c r="G69" i="32"/>
  <c r="G54" i="32"/>
  <c r="G50" i="32"/>
  <c r="G59" i="32"/>
  <c r="G64" i="32"/>
  <c r="G60" i="32"/>
  <c r="G49" i="32"/>
  <c r="G66" i="32"/>
  <c r="G58" i="32"/>
  <c r="G48" i="32"/>
  <c r="G65" i="32"/>
  <c r="G57" i="32"/>
  <c r="J34" i="23"/>
  <c r="G37" i="27"/>
  <c r="E23" i="33"/>
  <c r="E25" i="33"/>
  <c r="E33" i="33"/>
  <c r="E41" i="33"/>
  <c r="E28" i="33"/>
  <c r="E14" i="33"/>
  <c r="E22" i="33"/>
  <c r="E30" i="33"/>
  <c r="E27" i="33"/>
  <c r="E19" i="33"/>
  <c r="E16" i="33"/>
  <c r="E24" i="33"/>
  <c r="E43" i="33"/>
  <c r="E21" i="33"/>
  <c r="E29" i="33"/>
  <c r="E37" i="33"/>
  <c r="E18" i="33"/>
  <c r="E42" i="33"/>
  <c r="E46" i="33"/>
  <c r="G407" i="1"/>
  <c r="G26" i="23"/>
  <c r="G63" i="35" s="1"/>
  <c r="G27" i="23"/>
  <c r="G64" i="35" s="1"/>
  <c r="G24" i="15"/>
  <c r="G136" i="33" s="1"/>
  <c r="J25" i="15"/>
  <c r="J26" i="23"/>
  <c r="B119" i="33"/>
  <c r="E8" i="33"/>
  <c r="E8" i="34"/>
  <c r="J9" i="15"/>
  <c r="J9" i="8"/>
  <c r="AO71" i="3"/>
  <c r="AP71" i="3" s="1"/>
  <c r="AR71" i="3" s="1"/>
  <c r="N72" i="5" s="1"/>
  <c r="AO39" i="3"/>
  <c r="AT39" i="3" s="1" a="1"/>
  <c r="AT39" i="3" s="1"/>
  <c r="AO23" i="3"/>
  <c r="AP23" i="3" s="1"/>
  <c r="J9" i="21"/>
  <c r="S160" i="3"/>
  <c r="Y160" i="3" s="1"/>
  <c r="G90" i="32"/>
  <c r="G89" i="32"/>
  <c r="G98" i="32"/>
  <c r="G105" i="32"/>
  <c r="G81" i="32"/>
  <c r="G104" i="32"/>
  <c r="G88" i="32"/>
  <c r="G103" i="32"/>
  <c r="G94" i="32"/>
  <c r="G96" i="32"/>
  <c r="G87" i="32"/>
  <c r="G102" i="32"/>
  <c r="G86" i="32"/>
  <c r="G82" i="32"/>
  <c r="G97" i="32"/>
  <c r="G9" i="8"/>
  <c r="G80" i="32" s="1"/>
  <c r="G101" i="32"/>
  <c r="G93" i="32"/>
  <c r="G85" i="32"/>
  <c r="G100" i="32"/>
  <c r="G92" i="32"/>
  <c r="G84" i="32"/>
  <c r="G99" i="32"/>
  <c r="G91" i="32"/>
  <c r="G83" i="32"/>
  <c r="G106" i="32"/>
  <c r="G107" i="32"/>
  <c r="J29" i="23"/>
  <c r="AV160" i="3"/>
  <c r="G34" i="17"/>
  <c r="G32" i="34" s="1"/>
  <c r="G35" i="17"/>
  <c r="G33" i="34" s="1"/>
  <c r="G40" i="6"/>
  <c r="G38" i="32" s="1"/>
  <c r="G39" i="6"/>
  <c r="G37" i="32" s="1"/>
  <c r="J9" i="13"/>
  <c r="J29" i="13"/>
  <c r="J26" i="15"/>
  <c r="J28" i="15"/>
  <c r="G28" i="26"/>
  <c r="G157" i="35" s="1"/>
  <c r="G9" i="16"/>
  <c r="G149" i="33" s="1"/>
  <c r="D121" i="33"/>
  <c r="D68" i="32"/>
  <c r="D70" i="32"/>
  <c r="D72" i="32"/>
  <c r="G43" i="6"/>
  <c r="G41" i="32" s="1"/>
  <c r="G42" i="6"/>
  <c r="G40" i="32" s="1"/>
  <c r="J25" i="16"/>
  <c r="AO257" i="3"/>
  <c r="AT257" i="3" s="1" a="1"/>
  <c r="AT257" i="3" s="1"/>
  <c r="AU257" i="3" s="1"/>
  <c r="AV257" i="3" s="1"/>
  <c r="G38" i="14"/>
  <c r="G112" i="33" s="1"/>
  <c r="AO282" i="3"/>
  <c r="AT282" i="3" s="1" a="1"/>
  <c r="AT282" i="3" s="1"/>
  <c r="AU282" i="3" s="1"/>
  <c r="AV282" i="3" s="1"/>
  <c r="J30" i="13"/>
  <c r="J24" i="25"/>
  <c r="J9" i="19"/>
  <c r="G25" i="26"/>
  <c r="G154" i="35" s="1"/>
  <c r="G27" i="26"/>
  <c r="G156" i="35" s="1"/>
  <c r="G24" i="25"/>
  <c r="G129" i="35" s="1"/>
  <c r="G26" i="25"/>
  <c r="G131" i="35" s="1"/>
  <c r="G36" i="24"/>
  <c r="G106" i="35" s="1"/>
  <c r="G9" i="22"/>
  <c r="G8" i="35" s="1"/>
  <c r="D75" i="34"/>
  <c r="G34" i="18"/>
  <c r="G68" i="34" s="1"/>
  <c r="G9" i="17"/>
  <c r="G8" i="34" s="1"/>
  <c r="G39" i="17"/>
  <c r="G37" i="34" s="1"/>
  <c r="G17" i="16"/>
  <c r="G157" i="33" s="1"/>
  <c r="G25" i="16"/>
  <c r="G165" i="33" s="1"/>
  <c r="G20" i="16"/>
  <c r="G160" i="33" s="1"/>
  <c r="G25" i="15"/>
  <c r="G137" i="33" s="1"/>
  <c r="J31" i="13"/>
  <c r="D83" i="33"/>
  <c r="G9" i="14"/>
  <c r="G83" i="33" s="1"/>
  <c r="D180" i="32"/>
  <c r="D178" i="32"/>
  <c r="D176" i="32"/>
  <c r="D174" i="32"/>
  <c r="D172" i="32"/>
  <c r="D170" i="32"/>
  <c r="D168" i="32"/>
  <c r="D166" i="32"/>
  <c r="D164" i="32"/>
  <c r="D162" i="32"/>
  <c r="D160" i="32"/>
  <c r="D158" i="32"/>
  <c r="D156" i="32"/>
  <c r="D154" i="32"/>
  <c r="D152" i="32"/>
  <c r="D179" i="32"/>
  <c r="D177" i="32"/>
  <c r="D175" i="32"/>
  <c r="D173" i="32"/>
  <c r="D171" i="32"/>
  <c r="D169" i="32"/>
  <c r="D167" i="32"/>
  <c r="D165" i="32"/>
  <c r="D163" i="32"/>
  <c r="D161" i="32"/>
  <c r="D159" i="32"/>
  <c r="D157" i="32"/>
  <c r="D155" i="32"/>
  <c r="D153" i="32"/>
  <c r="G9" i="9"/>
  <c r="G118" i="32" s="1"/>
  <c r="D106" i="32"/>
  <c r="D104" i="32"/>
  <c r="D102" i="32"/>
  <c r="D100" i="32"/>
  <c r="D98" i="32"/>
  <c r="D96" i="32"/>
  <c r="D94" i="32"/>
  <c r="D92" i="32"/>
  <c r="D90" i="32"/>
  <c r="D88" i="32"/>
  <c r="D86" i="32"/>
  <c r="D84" i="32"/>
  <c r="D82" i="32"/>
  <c r="D107" i="32"/>
  <c r="D105" i="32"/>
  <c r="D103" i="32"/>
  <c r="D101" i="32"/>
  <c r="D99" i="32"/>
  <c r="D97" i="32"/>
  <c r="D95" i="32"/>
  <c r="D93" i="32"/>
  <c r="D91" i="32"/>
  <c r="D89" i="32"/>
  <c r="D87" i="32"/>
  <c r="D85" i="32"/>
  <c r="D83" i="32"/>
  <c r="D81" i="32"/>
  <c r="B7" i="19"/>
  <c r="B44" i="35"/>
  <c r="D66" i="32"/>
  <c r="D64" i="32"/>
  <c r="D62" i="32"/>
  <c r="D60" i="32"/>
  <c r="D58" i="32"/>
  <c r="D56" i="32"/>
  <c r="D54" i="32"/>
  <c r="D52" i="32"/>
  <c r="D50" i="32"/>
  <c r="D48" i="32"/>
  <c r="D69" i="32"/>
  <c r="D67" i="32"/>
  <c r="D65" i="32"/>
  <c r="D63" i="32"/>
  <c r="D61" i="32"/>
  <c r="D59" i="32"/>
  <c r="D57" i="32"/>
  <c r="D55" i="32"/>
  <c r="D53" i="32"/>
  <c r="D51" i="32"/>
  <c r="D49" i="32"/>
  <c r="B7" i="21"/>
  <c r="E7" i="4" s="1"/>
  <c r="D8" i="32"/>
  <c r="B7" i="24"/>
  <c r="B136" i="35"/>
  <c r="G6" i="4"/>
  <c r="B7" i="20"/>
  <c r="G9" i="20"/>
  <c r="G134" i="32"/>
  <c r="G126" i="32"/>
  <c r="D140" i="32"/>
  <c r="G140" i="32"/>
  <c r="D133" i="32"/>
  <c r="D125" i="32"/>
  <c r="G125" i="32"/>
  <c r="D139" i="32"/>
  <c r="G139" i="32"/>
  <c r="D132" i="32"/>
  <c r="G132" i="32"/>
  <c r="D124" i="32"/>
  <c r="D131" i="32"/>
  <c r="D123" i="32"/>
  <c r="G123" i="32"/>
  <c r="D141" i="32"/>
  <c r="G141" i="32"/>
  <c r="G138" i="32"/>
  <c r="G130" i="32"/>
  <c r="G122" i="32"/>
  <c r="D137" i="32"/>
  <c r="D129" i="32"/>
  <c r="G129" i="32"/>
  <c r="D121" i="32"/>
  <c r="G136" i="32"/>
  <c r="G128" i="32"/>
  <c r="D135" i="32"/>
  <c r="G135" i="32"/>
  <c r="D127" i="32"/>
  <c r="G127" i="32"/>
  <c r="D119" i="32"/>
  <c r="G119" i="32"/>
  <c r="G36" i="27"/>
  <c r="G41" i="10"/>
  <c r="G183" i="32" s="1"/>
  <c r="G40" i="10"/>
  <c r="G182" i="32" s="1"/>
  <c r="AO120" i="3"/>
  <c r="AT120" i="3" s="1" a="1"/>
  <c r="AT120" i="3" s="1"/>
  <c r="AV120" i="3" s="1"/>
  <c r="J32" i="13"/>
  <c r="J32" i="23"/>
  <c r="J9" i="6"/>
  <c r="G38" i="21"/>
  <c r="G164" i="34" s="1"/>
  <c r="G180" i="32"/>
  <c r="G152" i="32"/>
  <c r="G133" i="32"/>
  <c r="G124" i="32"/>
  <c r="G131" i="32"/>
  <c r="D138" i="32"/>
  <c r="D136" i="32"/>
  <c r="D134" i="32"/>
  <c r="D130" i="32"/>
  <c r="D128" i="32"/>
  <c r="D126" i="32"/>
  <c r="D122" i="32"/>
  <c r="D120" i="32"/>
  <c r="G137" i="32"/>
  <c r="G121" i="32"/>
  <c r="G37" i="21"/>
  <c r="G163" i="34" s="1"/>
  <c r="AO50" i="3"/>
  <c r="AP50" i="3" s="1"/>
  <c r="AO40" i="3"/>
  <c r="AP40" i="3" s="1"/>
  <c r="AQ40" i="3" s="1"/>
  <c r="AO62" i="3"/>
  <c r="AT62" i="3" s="1" a="1"/>
  <c r="AT62" i="3" s="1"/>
  <c r="AV62" i="3" s="1"/>
  <c r="AO69" i="3"/>
  <c r="AP69" i="3" s="1"/>
  <c r="AQ69" i="3" s="1"/>
  <c r="AO18" i="3"/>
  <c r="AT18" i="3" s="1" a="1"/>
  <c r="AT18" i="3" s="1"/>
  <c r="AO427" i="3"/>
  <c r="AP427" i="3" s="1"/>
  <c r="AQ427" i="3" s="1"/>
  <c r="AR427" i="3" s="1"/>
  <c r="N432" i="5" s="1"/>
  <c r="AO395" i="3"/>
  <c r="AP395" i="3" s="1"/>
  <c r="AQ395" i="3" s="1"/>
  <c r="AR395" i="3" s="1"/>
  <c r="N400" i="5" s="1"/>
  <c r="AO325" i="3"/>
  <c r="AP325" i="3" s="1"/>
  <c r="AQ325" i="3" s="1"/>
  <c r="AR325" i="3" s="1"/>
  <c r="N328" i="5" s="1"/>
  <c r="AO285" i="3"/>
  <c r="AP285" i="3" s="1"/>
  <c r="AQ285" i="3" s="1"/>
  <c r="AR285" i="3" s="1"/>
  <c r="N288" i="5" s="1"/>
  <c r="AO239" i="3"/>
  <c r="AP239" i="3" s="1"/>
  <c r="AQ239" i="3" s="1"/>
  <c r="AR239" i="3" s="1"/>
  <c r="N242" i="5" s="1"/>
  <c r="AO172" i="3"/>
  <c r="AP172" i="3" s="1"/>
  <c r="AR172" i="3" s="1"/>
  <c r="N175" i="5" s="1"/>
  <c r="AO164" i="3"/>
  <c r="AT164" i="3" s="1" a="1"/>
  <c r="AT164" i="3" s="1"/>
  <c r="AO147" i="3"/>
  <c r="AP147" i="3" s="1"/>
  <c r="AQ147" i="3" s="1"/>
  <c r="AO113" i="3"/>
  <c r="AP113" i="3" s="1"/>
  <c r="AO106" i="3"/>
  <c r="AP106" i="3" s="1"/>
  <c r="AO97" i="3"/>
  <c r="AT97" i="3" s="1" a="1"/>
  <c r="AT97" i="3" s="1"/>
  <c r="AO90" i="3"/>
  <c r="AT90" i="3" s="1" a="1"/>
  <c r="AT90" i="3" s="1"/>
  <c r="AU90" i="3" s="1"/>
  <c r="AO83" i="3"/>
  <c r="AT83" i="3" s="1" a="1"/>
  <c r="AT83" i="3" s="1"/>
  <c r="AV83" i="3" s="1"/>
  <c r="AO79" i="3"/>
  <c r="AP79" i="3" s="1"/>
  <c r="AQ79" i="3" s="1"/>
  <c r="AO57" i="3"/>
  <c r="AP57" i="3" s="1"/>
  <c r="AR57" i="3" s="1"/>
  <c r="N58" i="5" s="1"/>
  <c r="AO49" i="3"/>
  <c r="AT49" i="3" s="1" a="1"/>
  <c r="AT49" i="3" s="1"/>
  <c r="AV49" i="3" s="1"/>
  <c r="AO31" i="3"/>
  <c r="AT31" i="3" s="1" a="1"/>
  <c r="AT31" i="3" s="1"/>
  <c r="AU31" i="3" s="1"/>
  <c r="AO7" i="3"/>
  <c r="AP7" i="3" s="1"/>
  <c r="AR7" i="3" s="1"/>
  <c r="N8" i="5" s="1"/>
  <c r="AO35" i="3"/>
  <c r="AT35" i="3" s="1" a="1"/>
  <c r="AT35" i="3" s="1"/>
  <c r="M8" i="1"/>
  <c r="N8" i="1" s="1"/>
  <c r="M6" i="1"/>
  <c r="N6" i="1" s="1"/>
  <c r="M5" i="1"/>
  <c r="N5" i="1" s="1"/>
  <c r="M9" i="1"/>
  <c r="N9" i="1" s="1"/>
  <c r="M7" i="1"/>
  <c r="N7" i="1" s="1"/>
  <c r="J9" i="17"/>
  <c r="G35" i="24"/>
  <c r="G105" i="35" s="1"/>
  <c r="AO440" i="3"/>
  <c r="AP440" i="3" s="1"/>
  <c r="AQ440" i="3" s="1"/>
  <c r="AR440" i="3" s="1"/>
  <c r="N445" i="5" s="1"/>
  <c r="AO378" i="3"/>
  <c r="AT378" i="3" s="1" a="1"/>
  <c r="AT378" i="3" s="1"/>
  <c r="AU378" i="3" s="1"/>
  <c r="AV378" i="3" s="1"/>
  <c r="AO193" i="3"/>
  <c r="AT193" i="3" s="1" a="1"/>
  <c r="AT193" i="3" s="1"/>
  <c r="AU193" i="3" s="1"/>
  <c r="AV193" i="3" s="1"/>
  <c r="AO76" i="3"/>
  <c r="AP76" i="3" s="1"/>
  <c r="AQ76" i="3" s="1"/>
  <c r="AO72" i="3"/>
  <c r="AP72" i="3" s="1"/>
  <c r="AO65" i="3"/>
  <c r="AT65" i="3" s="1" a="1"/>
  <c r="AT65" i="3" s="1"/>
  <c r="AU65" i="3" s="1"/>
  <c r="AO58" i="3"/>
  <c r="AP58" i="3" s="1"/>
  <c r="AO54" i="3"/>
  <c r="AP54" i="3" s="1"/>
  <c r="AR54" i="3" s="1"/>
  <c r="N55" i="5" s="1"/>
  <c r="AO46" i="3"/>
  <c r="AP46" i="3" s="1"/>
  <c r="AR46" i="3" s="1"/>
  <c r="N47" i="5" s="1"/>
  <c r="AO36" i="3"/>
  <c r="AT36" i="3" s="1" a="1"/>
  <c r="AT36" i="3" s="1"/>
  <c r="AU36" i="3" s="1"/>
  <c r="AO32" i="3"/>
  <c r="AT32" i="3" s="1" a="1"/>
  <c r="AT32" i="3" s="1"/>
  <c r="AV32" i="3" s="1"/>
  <c r="AO28" i="3"/>
  <c r="AT28" i="3" s="1" a="1"/>
  <c r="AT28" i="3" s="1"/>
  <c r="AU28" i="3" s="1"/>
  <c r="AO24" i="3"/>
  <c r="AT24" i="3" s="1" a="1"/>
  <c r="AT24" i="3" s="1"/>
  <c r="AV24" i="3" s="1"/>
  <c r="AO8" i="3"/>
  <c r="AT8" i="3" s="1" a="1"/>
  <c r="AT8" i="3" s="1"/>
  <c r="AO4" i="3"/>
  <c r="AT4" i="3" s="1" a="1"/>
  <c r="AT4" i="3" s="1"/>
  <c r="AV4" i="3" s="1"/>
  <c r="AO404" i="3"/>
  <c r="AT404" i="3" s="1" a="1"/>
  <c r="AT404" i="3" s="1"/>
  <c r="AU404" i="3" s="1"/>
  <c r="AV404" i="3" s="1"/>
  <c r="AO319" i="3"/>
  <c r="AP319" i="3" s="1"/>
  <c r="AQ319" i="3" s="1"/>
  <c r="AR319" i="3" s="1"/>
  <c r="N322" i="5" s="1"/>
  <c r="AO249" i="3"/>
  <c r="AP249" i="3" s="1"/>
  <c r="AQ249" i="3" s="1"/>
  <c r="AR249" i="3" s="1"/>
  <c r="N252" i="5" s="1"/>
  <c r="AO267" i="3"/>
  <c r="AT267" i="3" s="1" a="1"/>
  <c r="AT267" i="3" s="1"/>
  <c r="AU267" i="3" s="1"/>
  <c r="AV267" i="3" s="1"/>
  <c r="J27" i="13"/>
  <c r="AO367" i="3"/>
  <c r="AP367" i="3" s="1"/>
  <c r="AQ367" i="3" s="1"/>
  <c r="AR367" i="3" s="1"/>
  <c r="N371" i="5" s="1"/>
  <c r="AO266" i="3"/>
  <c r="AP266" i="3" s="1"/>
  <c r="AQ266" i="3" s="1"/>
  <c r="AR266" i="3" s="1"/>
  <c r="N269" i="5" s="1"/>
  <c r="AO438" i="3"/>
  <c r="AP438" i="3" s="1"/>
  <c r="AQ438" i="3" s="1"/>
  <c r="AR438" i="3" s="1"/>
  <c r="N443" i="5" s="1"/>
  <c r="AO434" i="3"/>
  <c r="AP434" i="3" s="1"/>
  <c r="AQ434" i="3" s="1"/>
  <c r="AR434" i="3" s="1"/>
  <c r="N439" i="5" s="1"/>
  <c r="AO426" i="3"/>
  <c r="AT426" i="3" s="1" a="1"/>
  <c r="AT426" i="3" s="1"/>
  <c r="AU426" i="3" s="1"/>
  <c r="AV426" i="3" s="1"/>
  <c r="AO418" i="3"/>
  <c r="AT418" i="3" s="1" a="1"/>
  <c r="AT418" i="3" s="1"/>
  <c r="AU418" i="3" s="1"/>
  <c r="AV418" i="3" s="1"/>
  <c r="AO410" i="3"/>
  <c r="AP410" i="3" s="1"/>
  <c r="AQ410" i="3" s="1"/>
  <c r="AR410" i="3" s="1"/>
  <c r="N415" i="5" s="1"/>
  <c r="AO402" i="3"/>
  <c r="AT402" i="3" s="1" a="1"/>
  <c r="AT402" i="3" s="1"/>
  <c r="AU402" i="3" s="1"/>
  <c r="AV402" i="3" s="1"/>
  <c r="AO394" i="3"/>
  <c r="AP394" i="3" s="1"/>
  <c r="AQ394" i="3" s="1"/>
  <c r="AR394" i="3" s="1"/>
  <c r="N399" i="5" s="1"/>
  <c r="AO387" i="3"/>
  <c r="AP387" i="3" s="1"/>
  <c r="AQ387" i="3" s="1"/>
  <c r="AR387" i="3" s="1"/>
  <c r="N392" i="5" s="1"/>
  <c r="AO372" i="3"/>
  <c r="AP372" i="3" s="1"/>
  <c r="AQ372" i="3" s="1"/>
  <c r="AR372" i="3" s="1"/>
  <c r="N376" i="5" s="1"/>
  <c r="AO362" i="3"/>
  <c r="AP362" i="3" s="1"/>
  <c r="AQ362" i="3" s="1"/>
  <c r="AR362" i="3" s="1"/>
  <c r="N366" i="5" s="1"/>
  <c r="AO355" i="3"/>
  <c r="AP355" i="3" s="1"/>
  <c r="AQ355" i="3" s="1"/>
  <c r="AR355" i="3" s="1"/>
  <c r="N358" i="5" s="1"/>
  <c r="AO347" i="3"/>
  <c r="AP347" i="3" s="1"/>
  <c r="AQ347" i="3" s="1"/>
  <c r="AR347" i="3" s="1"/>
  <c r="N350" i="5" s="1"/>
  <c r="AO340" i="3"/>
  <c r="AT340" i="3" s="1" a="1"/>
  <c r="AT340" i="3" s="1"/>
  <c r="AU340" i="3" s="1"/>
  <c r="AV340" i="3" s="1"/>
  <c r="AO332" i="3"/>
  <c r="AP332" i="3" s="1"/>
  <c r="AQ332" i="3" s="1"/>
  <c r="AR332" i="3" s="1"/>
  <c r="N335" i="5" s="1"/>
  <c r="AO324" i="3"/>
  <c r="AT324" i="3" s="1" a="1"/>
  <c r="AT324" i="3" s="1"/>
  <c r="AU324" i="3" s="1"/>
  <c r="AV324" i="3" s="1"/>
  <c r="AO317" i="3"/>
  <c r="AT317" i="3" s="1" a="1"/>
  <c r="AT317" i="3" s="1"/>
  <c r="AU317" i="3" s="1"/>
  <c r="AV317" i="3" s="1"/>
  <c r="AO309" i="3"/>
  <c r="AT309" i="3" s="1" a="1"/>
  <c r="AT309" i="3" s="1"/>
  <c r="AU309" i="3" s="1"/>
  <c r="AV309" i="3" s="1"/>
  <c r="AO300" i="3"/>
  <c r="AP300" i="3" s="1"/>
  <c r="AQ300" i="3" s="1"/>
  <c r="AR300" i="3" s="1"/>
  <c r="N303" i="5" s="1"/>
  <c r="AO292" i="3"/>
  <c r="AP292" i="3" s="1"/>
  <c r="AQ292" i="3" s="1"/>
  <c r="AR292" i="3" s="1"/>
  <c r="N295" i="5" s="1"/>
  <c r="AO284" i="3"/>
  <c r="AP284" i="3" s="1"/>
  <c r="AQ284" i="3" s="1"/>
  <c r="AR284" i="3" s="1"/>
  <c r="N287" i="5" s="1"/>
  <c r="AO276" i="3"/>
  <c r="AP276" i="3" s="1"/>
  <c r="AQ276" i="3" s="1"/>
  <c r="AR276" i="3" s="1"/>
  <c r="N279" i="5" s="1"/>
  <c r="AO264" i="3"/>
  <c r="AT264" i="3" s="1" a="1"/>
  <c r="AT264" i="3" s="1"/>
  <c r="AU264" i="3" s="1"/>
  <c r="AV264" i="3" s="1"/>
  <c r="AO256" i="3"/>
  <c r="AT256" i="3" s="1" a="1"/>
  <c r="AT256" i="3" s="1"/>
  <c r="AU256" i="3" s="1"/>
  <c r="AV256" i="3" s="1"/>
  <c r="AO246" i="3"/>
  <c r="AT246" i="3" s="1" a="1"/>
  <c r="AT246" i="3" s="1"/>
  <c r="AU246" i="3" s="1"/>
  <c r="AV246" i="3" s="1"/>
  <c r="AO238" i="3"/>
  <c r="AT238" i="3" s="1" a="1"/>
  <c r="AT238" i="3" s="1"/>
  <c r="AU238" i="3" s="1"/>
  <c r="AV238" i="3" s="1"/>
  <c r="AO230" i="3"/>
  <c r="AP230" i="3" s="1"/>
  <c r="AQ230" i="3" s="1"/>
  <c r="AR230" i="3" s="1"/>
  <c r="N233" i="5" s="1"/>
  <c r="AO221" i="3"/>
  <c r="AP221" i="3" s="1"/>
  <c r="AQ221" i="3" s="1"/>
  <c r="AR221" i="3" s="1"/>
  <c r="N224" i="5" s="1"/>
  <c r="AO213" i="3"/>
  <c r="AT213" i="3" s="1" a="1"/>
  <c r="AT213" i="3" s="1"/>
  <c r="AU213" i="3" s="1"/>
  <c r="AV213" i="3" s="1"/>
  <c r="AO205" i="3"/>
  <c r="AP205" i="3" s="1"/>
  <c r="AQ205" i="3" s="1"/>
  <c r="AR205" i="3" s="1"/>
  <c r="N208" i="5" s="1"/>
  <c r="AO188" i="3"/>
  <c r="AT188" i="3" s="1" a="1"/>
  <c r="AT188" i="3" s="1"/>
  <c r="AU188" i="3" s="1"/>
  <c r="AV188" i="3" s="1"/>
  <c r="AO171" i="3"/>
  <c r="AT171" i="3" s="1" a="1"/>
  <c r="AT171" i="3" s="1"/>
  <c r="AO163" i="3"/>
  <c r="AP163" i="3" s="1"/>
  <c r="AQ163" i="3" s="1"/>
  <c r="AO154" i="3"/>
  <c r="AT154" i="3" s="1" a="1"/>
  <c r="AT154" i="3" s="1"/>
  <c r="AU154" i="3" s="1"/>
  <c r="AO146" i="3"/>
  <c r="AT146" i="3" s="1" a="1"/>
  <c r="AT146" i="3" s="1"/>
  <c r="AV146" i="3" s="1"/>
  <c r="AO137" i="3"/>
  <c r="AP137" i="3" s="1"/>
  <c r="AR137" i="3" s="1"/>
  <c r="N140" i="5" s="1"/>
  <c r="AO128" i="3"/>
  <c r="AT128" i="3" s="1" a="1"/>
  <c r="AT128" i="3" s="1"/>
  <c r="AV128" i="3" s="1"/>
  <c r="AO123" i="3"/>
  <c r="AP123" i="3" s="1"/>
  <c r="AQ123" i="3" s="1"/>
  <c r="AO119" i="3"/>
  <c r="AP119" i="3" s="1"/>
  <c r="AO112" i="3"/>
  <c r="AT112" i="3" s="1" a="1"/>
  <c r="AT112" i="3" s="1"/>
  <c r="AV112" i="3" s="1"/>
  <c r="AO105" i="3"/>
  <c r="AT105" i="3" s="1" a="1"/>
  <c r="AT105" i="3" s="1"/>
  <c r="AU105" i="3" s="1"/>
  <c r="AO100" i="3"/>
  <c r="AP100" i="3" s="1"/>
  <c r="AR100" i="3" s="1"/>
  <c r="N101" i="5" s="1"/>
  <c r="AO96" i="3"/>
  <c r="AT96" i="3" s="1" a="1"/>
  <c r="AT96" i="3" s="1"/>
  <c r="AV96" i="3" s="1"/>
  <c r="AO89" i="3"/>
  <c r="AT89" i="3" s="1" a="1"/>
  <c r="AT89" i="3" s="1"/>
  <c r="AV89" i="3" s="1"/>
  <c r="AO82" i="3"/>
  <c r="AP82" i="3" s="1"/>
  <c r="AO74" i="3"/>
  <c r="AP74" i="3" s="1"/>
  <c r="AR74" i="3" s="1"/>
  <c r="N75" i="5" s="1"/>
  <c r="AO67" i="3"/>
  <c r="AT67" i="3" s="1" a="1"/>
  <c r="AT67" i="3" s="1"/>
  <c r="AV67" i="3" s="1"/>
  <c r="AO34" i="3"/>
  <c r="AP34" i="3" s="1"/>
  <c r="AQ34" i="3" s="1"/>
  <c r="AO26" i="3"/>
  <c r="AP26" i="3" s="1"/>
  <c r="G79" i="35"/>
  <c r="G151" i="32"/>
  <c r="G28" i="25"/>
  <c r="G133" i="35" s="1"/>
  <c r="J18" i="16"/>
  <c r="J9" i="22"/>
  <c r="B102" i="34"/>
  <c r="C6" i="4"/>
  <c r="B7" i="14"/>
  <c r="B7" i="15"/>
  <c r="B77" i="35"/>
  <c r="B7" i="27"/>
  <c r="B48" i="33"/>
  <c r="B7" i="26"/>
  <c r="G7" i="4" s="1"/>
  <c r="B147" i="33"/>
  <c r="B81" i="33"/>
  <c r="E6" i="4"/>
  <c r="B7" i="16"/>
  <c r="C7" i="4" s="1"/>
  <c r="B7" i="25"/>
  <c r="AO260" i="3"/>
  <c r="AT260" i="3" s="1" a="1"/>
  <c r="AT260" i="3" s="1"/>
  <c r="AU260" i="3" s="1"/>
  <c r="AV260" i="3" s="1"/>
  <c r="AO142" i="3"/>
  <c r="AT142" i="3" s="1" a="1"/>
  <c r="AT142" i="3" s="1"/>
  <c r="AV142" i="3" s="1"/>
  <c r="AO251" i="3"/>
  <c r="AP251" i="3" s="1"/>
  <c r="AQ251" i="3" s="1"/>
  <c r="AR251" i="3" s="1"/>
  <c r="N254" i="5" s="1"/>
  <c r="AO422" i="3"/>
  <c r="AP422" i="3" s="1"/>
  <c r="AQ422" i="3" s="1"/>
  <c r="AR422" i="3" s="1"/>
  <c r="N427" i="5" s="1"/>
  <c r="AO101" i="3"/>
  <c r="AP101" i="3" s="1"/>
  <c r="AO398" i="3"/>
  <c r="AT398" i="3" s="1" a="1"/>
  <c r="AT398" i="3" s="1"/>
  <c r="AU398" i="3" s="1"/>
  <c r="AV398" i="3" s="1"/>
  <c r="AO313" i="3"/>
  <c r="AT313" i="3" s="1" a="1"/>
  <c r="AT313" i="3" s="1"/>
  <c r="AU313" i="3" s="1"/>
  <c r="AV313" i="3" s="1"/>
  <c r="AO296" i="3"/>
  <c r="AP296" i="3" s="1"/>
  <c r="AQ296" i="3" s="1"/>
  <c r="AR296" i="3" s="1"/>
  <c r="N299" i="5" s="1"/>
  <c r="AO173" i="3"/>
  <c r="AT173" i="3" s="1" a="1"/>
  <c r="AT173" i="3" s="1"/>
  <c r="AV173" i="3" s="1"/>
  <c r="AO80" i="3"/>
  <c r="AT80" i="3" s="1" a="1"/>
  <c r="AT80" i="3" s="1"/>
  <c r="AO383" i="3"/>
  <c r="AP383" i="3" s="1"/>
  <c r="AQ383" i="3" s="1"/>
  <c r="AR383" i="3" s="1"/>
  <c r="N388" i="5" s="1"/>
  <c r="AO358" i="3"/>
  <c r="AP358" i="3" s="1"/>
  <c r="AQ358" i="3" s="1"/>
  <c r="AR358" i="3" s="1"/>
  <c r="N362" i="5" s="1"/>
  <c r="AO288" i="3"/>
  <c r="AP288" i="3" s="1"/>
  <c r="AQ288" i="3" s="1"/>
  <c r="AR288" i="3" s="1"/>
  <c r="N291" i="5" s="1"/>
  <c r="AO209" i="3"/>
  <c r="AP209" i="3" s="1"/>
  <c r="AQ209" i="3" s="1"/>
  <c r="AR209" i="3" s="1"/>
  <c r="N212" i="5" s="1"/>
  <c r="AO430" i="3"/>
  <c r="AT430" i="3" s="1" a="1"/>
  <c r="AT430" i="3" s="1"/>
  <c r="AU430" i="3" s="1"/>
  <c r="AV430" i="3" s="1"/>
  <c r="J29" i="26"/>
  <c r="J30" i="16"/>
  <c r="J28" i="26"/>
  <c r="AO442" i="3"/>
  <c r="AO127" i="3"/>
  <c r="AP127" i="3" s="1"/>
  <c r="AO417" i="3"/>
  <c r="AP417" i="3" s="1"/>
  <c r="AQ417" i="3" s="1"/>
  <c r="AR417" i="3" s="1"/>
  <c r="N422" i="5" s="1"/>
  <c r="AO361" i="3"/>
  <c r="AP361" i="3" s="1"/>
  <c r="AQ361" i="3" s="1"/>
  <c r="AR361" i="3" s="1"/>
  <c r="N365" i="5" s="1"/>
  <c r="AO88" i="3"/>
  <c r="AP88" i="3" s="1"/>
  <c r="AQ88" i="3" s="1"/>
  <c r="AO177" i="3"/>
  <c r="AP177" i="3" s="1"/>
  <c r="J24" i="26"/>
  <c r="AO322" i="3"/>
  <c r="AP322" i="3" s="1"/>
  <c r="AQ322" i="3" s="1"/>
  <c r="AR322" i="3" s="1"/>
  <c r="N325" i="5" s="1"/>
  <c r="AO202" i="3"/>
  <c r="AT202" i="3" s="1" a="1"/>
  <c r="AT202" i="3" s="1"/>
  <c r="AU202" i="3" s="1"/>
  <c r="AV202" i="3" s="1"/>
  <c r="AO391" i="3"/>
  <c r="AT391" i="3" s="1" a="1"/>
  <c r="AT391" i="3" s="1"/>
  <c r="AU391" i="3" s="1"/>
  <c r="AV391" i="3" s="1"/>
  <c r="AO198" i="3"/>
  <c r="AP198" i="3" s="1"/>
  <c r="AQ198" i="3" s="1"/>
  <c r="AR198" i="3" s="1"/>
  <c r="N201" i="5" s="1"/>
  <c r="AO253" i="3"/>
  <c r="AT253" i="3" s="1" a="1"/>
  <c r="AT253" i="3" s="1"/>
  <c r="AU253" i="3" s="1"/>
  <c r="AV253" i="3" s="1"/>
  <c r="AO431" i="3"/>
  <c r="AT431" i="3" s="1" a="1"/>
  <c r="AT431" i="3" s="1"/>
  <c r="AU431" i="3" s="1"/>
  <c r="AV431" i="3" s="1"/>
  <c r="AO261" i="3"/>
  <c r="AT261" i="3" s="1" a="1"/>
  <c r="AT261" i="3" s="1"/>
  <c r="AU261" i="3" s="1"/>
  <c r="AV261" i="3" s="1"/>
  <c r="AO439" i="3"/>
  <c r="AP439" i="3" s="1"/>
  <c r="AQ439" i="3" s="1"/>
  <c r="AR439" i="3" s="1"/>
  <c r="N444" i="5" s="1"/>
  <c r="AO243" i="3"/>
  <c r="AT243" i="3" s="1" a="1"/>
  <c r="AT243" i="3" s="1"/>
  <c r="AU243" i="3" s="1"/>
  <c r="AV243" i="3" s="1"/>
  <c r="K8" i="1"/>
  <c r="J8" i="1"/>
  <c r="K9" i="1"/>
  <c r="J7" i="1"/>
  <c r="J6" i="1"/>
  <c r="K7" i="1"/>
  <c r="K6" i="1"/>
  <c r="K5" i="1"/>
  <c r="I10" i="1"/>
  <c r="K10" i="1" s="1"/>
  <c r="J9" i="1"/>
  <c r="J5" i="1"/>
  <c r="H10" i="1"/>
  <c r="J10" i="1" s="1"/>
  <c r="AO255" i="3"/>
  <c r="AP255" i="3" s="1"/>
  <c r="AQ255" i="3" s="1"/>
  <c r="AR255" i="3" s="1"/>
  <c r="N258" i="5" s="1"/>
  <c r="AO250" i="3"/>
  <c r="AP250" i="3" s="1"/>
  <c r="AQ250" i="3" s="1"/>
  <c r="AR250" i="3" s="1"/>
  <c r="N253" i="5" s="1"/>
  <c r="AO245" i="3"/>
  <c r="AP245" i="3" s="1"/>
  <c r="AQ245" i="3" s="1"/>
  <c r="AR245" i="3" s="1"/>
  <c r="N248" i="5" s="1"/>
  <c r="AO157" i="3"/>
  <c r="AP157" i="3" s="1"/>
  <c r="AQ157" i="3" s="1"/>
  <c r="AO111" i="3"/>
  <c r="AP111" i="3" s="1"/>
  <c r="AR111" i="3" s="1"/>
  <c r="N113" i="5" s="1"/>
  <c r="AO242" i="3"/>
  <c r="AT242" i="3" s="1" a="1"/>
  <c r="AT242" i="3" s="1"/>
  <c r="AU242" i="3" s="1"/>
  <c r="AV242" i="3" s="1"/>
  <c r="AO376" i="3"/>
  <c r="AP376" i="3" s="1"/>
  <c r="AQ376" i="3" s="1"/>
  <c r="AR376" i="3" s="1"/>
  <c r="N380" i="5" s="1"/>
  <c r="AO272" i="3"/>
  <c r="AP272" i="3" s="1"/>
  <c r="AQ272" i="3" s="1"/>
  <c r="AR272" i="3" s="1"/>
  <c r="N275" i="5" s="1"/>
  <c r="AO225" i="3"/>
  <c r="AP225" i="3" s="1"/>
  <c r="AQ225" i="3" s="1"/>
  <c r="AR225" i="3" s="1"/>
  <c r="N228" i="5" s="1"/>
  <c r="AO150" i="3"/>
  <c r="AT150" i="3" s="1" a="1"/>
  <c r="AT150" i="3" s="1"/>
  <c r="AU150" i="3" s="1"/>
  <c r="AO328" i="3"/>
  <c r="AP328" i="3" s="1"/>
  <c r="AQ328" i="3" s="1"/>
  <c r="AR328" i="3" s="1"/>
  <c r="N331" i="5" s="1"/>
  <c r="AO390" i="3"/>
  <c r="AT390" i="3" s="1" a="1"/>
  <c r="AT390" i="3" s="1"/>
  <c r="AU390" i="3" s="1"/>
  <c r="AV390" i="3" s="1"/>
  <c r="AO217" i="3"/>
  <c r="AT217" i="3" s="1" a="1"/>
  <c r="AT217" i="3" s="1"/>
  <c r="AU217" i="3" s="1"/>
  <c r="AV217" i="3" s="1"/>
  <c r="AO178" i="3"/>
  <c r="AT178" i="3" s="1" a="1"/>
  <c r="AT178" i="3" s="1"/>
  <c r="AU178" i="3" s="1"/>
  <c r="AV178" i="3" s="1"/>
  <c r="AO406" i="3"/>
  <c r="AT406" i="3" s="1" a="1"/>
  <c r="AT406" i="3" s="1"/>
  <c r="AU406" i="3" s="1"/>
  <c r="AV406" i="3" s="1"/>
  <c r="AO304" i="3"/>
  <c r="AP304" i="3" s="1"/>
  <c r="AQ304" i="3" s="1"/>
  <c r="AR304" i="3" s="1"/>
  <c r="N307" i="5" s="1"/>
  <c r="AO133" i="3"/>
  <c r="AT133" i="3" s="1" a="1"/>
  <c r="AT133" i="3" s="1"/>
  <c r="AV133" i="3" s="1"/>
  <c r="AO93" i="3"/>
  <c r="AP93" i="3" s="1"/>
  <c r="AQ93" i="3" s="1"/>
  <c r="AO321" i="3"/>
  <c r="AP321" i="3" s="1"/>
  <c r="AQ321" i="3" s="1"/>
  <c r="AR321" i="3" s="1"/>
  <c r="N324" i="5" s="1"/>
  <c r="AO343" i="3"/>
  <c r="AT343" i="3" s="1" a="1"/>
  <c r="AT343" i="3" s="1"/>
  <c r="AU343" i="3" s="1"/>
  <c r="AV343" i="3" s="1"/>
  <c r="AO368" i="3"/>
  <c r="AP368" i="3" s="1"/>
  <c r="AQ368" i="3" s="1"/>
  <c r="AR368" i="3" s="1"/>
  <c r="N372" i="5" s="1"/>
  <c r="AO191" i="3"/>
  <c r="AT191" i="3" s="1" a="1"/>
  <c r="AT191" i="3" s="1"/>
  <c r="AU191" i="3" s="1"/>
  <c r="AV191" i="3" s="1"/>
  <c r="J9" i="23"/>
  <c r="AO158" i="3"/>
  <c r="AT158" i="3" s="1" a="1"/>
  <c r="AT158" i="3" s="1"/>
  <c r="AU158" i="3" s="1"/>
  <c r="AO86" i="3"/>
  <c r="AP86" i="3" s="1"/>
  <c r="AQ86" i="3" s="1"/>
  <c r="AO167" i="3"/>
  <c r="AP167" i="3" s="1"/>
  <c r="AQ167" i="3" s="1"/>
  <c r="J9" i="7"/>
  <c r="J20" i="16"/>
  <c r="J27" i="15"/>
  <c r="AO259" i="3"/>
  <c r="AP259" i="3" s="1"/>
  <c r="AQ259" i="3" s="1"/>
  <c r="AR259" i="3" s="1"/>
  <c r="N262" i="5" s="1"/>
  <c r="J23" i="26"/>
  <c r="AO433" i="3"/>
  <c r="AT433" i="3" s="1" a="1"/>
  <c r="AT433" i="3" s="1"/>
  <c r="AU433" i="3" s="1"/>
  <c r="AV433" i="3" s="1"/>
  <c r="AO415" i="3"/>
  <c r="AT415" i="3" s="1" a="1"/>
  <c r="AT415" i="3" s="1"/>
  <c r="AU415" i="3" s="1"/>
  <c r="AV415" i="3" s="1"/>
  <c r="AO407" i="3"/>
  <c r="AP407" i="3" s="1"/>
  <c r="AQ407" i="3" s="1"/>
  <c r="AR407" i="3" s="1"/>
  <c r="N412" i="5" s="1"/>
  <c r="AO135" i="3"/>
  <c r="AP135" i="3" s="1"/>
  <c r="AO99" i="3"/>
  <c r="AT99" i="3" s="1" a="1"/>
  <c r="AT99" i="3" s="1"/>
  <c r="AV99" i="3" s="1"/>
  <c r="AO84" i="3"/>
  <c r="AT84" i="3" s="1" a="1"/>
  <c r="AT84" i="3" s="1"/>
  <c r="AO336" i="3"/>
  <c r="AT336" i="3" s="1" a="1"/>
  <c r="AT336" i="3" s="1"/>
  <c r="AU336" i="3" s="1"/>
  <c r="AV336" i="3" s="1"/>
  <c r="AO414" i="3"/>
  <c r="AT414" i="3" s="1" a="1"/>
  <c r="AT414" i="3" s="1"/>
  <c r="AU414" i="3" s="1"/>
  <c r="AV414" i="3" s="1"/>
  <c r="AO124" i="3"/>
  <c r="AT124" i="3" s="1" a="1"/>
  <c r="AT124" i="3" s="1"/>
  <c r="AV124" i="3" s="1"/>
  <c r="AO109" i="3"/>
  <c r="AT109" i="3" s="1" a="1"/>
  <c r="AT109" i="3" s="1"/>
  <c r="AO201" i="3"/>
  <c r="AP201" i="3" s="1"/>
  <c r="AQ201" i="3" s="1"/>
  <c r="AR201" i="3" s="1"/>
  <c r="N204" i="5" s="1"/>
  <c r="AO280" i="3"/>
  <c r="AP280" i="3" s="1"/>
  <c r="AQ280" i="3" s="1"/>
  <c r="AR280" i="3" s="1"/>
  <c r="N283" i="5" s="1"/>
  <c r="AO116" i="3"/>
  <c r="AP116" i="3" s="1"/>
  <c r="AR116" i="3" s="1"/>
  <c r="N119" i="5" s="1"/>
  <c r="AO234" i="3"/>
  <c r="AT234" i="3" s="1" a="1"/>
  <c r="AT234" i="3" s="1"/>
  <c r="AU234" i="3" s="1"/>
  <c r="AV234" i="3" s="1"/>
  <c r="AO351" i="3"/>
  <c r="AP351" i="3" s="1"/>
  <c r="AQ351" i="3" s="1"/>
  <c r="AR351" i="3" s="1"/>
  <c r="N354" i="5" s="1"/>
  <c r="AO421" i="3"/>
  <c r="AP421" i="3" s="1"/>
  <c r="AQ421" i="3" s="1"/>
  <c r="AR421" i="3" s="1"/>
  <c r="N426" i="5" s="1"/>
  <c r="AO413" i="3"/>
  <c r="AT413" i="3" s="1" a="1"/>
  <c r="AT413" i="3" s="1"/>
  <c r="AU413" i="3" s="1"/>
  <c r="AV413" i="3" s="1"/>
  <c r="AO409" i="3"/>
  <c r="AT409" i="3" s="1" a="1"/>
  <c r="AT409" i="3" s="1"/>
  <c r="AU409" i="3" s="1"/>
  <c r="AV409" i="3" s="1"/>
  <c r="AO401" i="3"/>
  <c r="AP401" i="3" s="1"/>
  <c r="AQ401" i="3" s="1"/>
  <c r="AR401" i="3" s="1"/>
  <c r="N406" i="5" s="1"/>
  <c r="AO386" i="3"/>
  <c r="AP386" i="3" s="1"/>
  <c r="AQ386" i="3" s="1"/>
  <c r="AR386" i="3" s="1"/>
  <c r="N391" i="5" s="1"/>
  <c r="AO382" i="3"/>
  <c r="AP382" i="3" s="1"/>
  <c r="AQ382" i="3" s="1"/>
  <c r="AR382" i="3" s="1"/>
  <c r="N387" i="5" s="1"/>
  <c r="AO371" i="3"/>
  <c r="AP371" i="3" s="1"/>
  <c r="AQ371" i="3" s="1"/>
  <c r="AR371" i="3" s="1"/>
  <c r="N375" i="5" s="1"/>
  <c r="AO339" i="3"/>
  <c r="AP339" i="3" s="1"/>
  <c r="AQ339" i="3" s="1"/>
  <c r="AR339" i="3" s="1"/>
  <c r="N342" i="5" s="1"/>
  <c r="AO327" i="3"/>
  <c r="AP327" i="3" s="1"/>
  <c r="AQ327" i="3" s="1"/>
  <c r="AR327" i="3" s="1"/>
  <c r="N330" i="5" s="1"/>
  <c r="AO320" i="3"/>
  <c r="AP320" i="3" s="1"/>
  <c r="AQ320" i="3" s="1"/>
  <c r="AR320" i="3" s="1"/>
  <c r="N323" i="5" s="1"/>
  <c r="AO307" i="3"/>
  <c r="AT307" i="3" s="1" a="1"/>
  <c r="AT307" i="3" s="1"/>
  <c r="AU307" i="3" s="1"/>
  <c r="AV307" i="3" s="1"/>
  <c r="AO295" i="3"/>
  <c r="AP295" i="3" s="1"/>
  <c r="AQ295" i="3" s="1"/>
  <c r="AR295" i="3" s="1"/>
  <c r="N298" i="5" s="1"/>
  <c r="AO291" i="3"/>
  <c r="AP291" i="3" s="1"/>
  <c r="AQ291" i="3" s="1"/>
  <c r="AR291" i="3" s="1"/>
  <c r="N294" i="5" s="1"/>
  <c r="AO287" i="3"/>
  <c r="AT287" i="3" s="1" a="1"/>
  <c r="AT287" i="3" s="1"/>
  <c r="AU287" i="3" s="1"/>
  <c r="AV287" i="3" s="1"/>
  <c r="AO241" i="3"/>
  <c r="AT241" i="3" s="1" a="1"/>
  <c r="AT241" i="3" s="1"/>
  <c r="AU241" i="3" s="1"/>
  <c r="AV241" i="3" s="1"/>
  <c r="AO237" i="3"/>
  <c r="AT237" i="3" s="1" a="1"/>
  <c r="AT237" i="3" s="1"/>
  <c r="AU237" i="3" s="1"/>
  <c r="AV237" i="3" s="1"/>
  <c r="AO228" i="3"/>
  <c r="AT228" i="3" s="1" a="1"/>
  <c r="AT228" i="3" s="1"/>
  <c r="AU228" i="3" s="1"/>
  <c r="AV228" i="3" s="1"/>
  <c r="AO203" i="3"/>
  <c r="AT203" i="3" s="1" a="1"/>
  <c r="AT203" i="3" s="1"/>
  <c r="AU203" i="3" s="1"/>
  <c r="AV203" i="3" s="1"/>
  <c r="AO187" i="3"/>
  <c r="AP187" i="3" s="1"/>
  <c r="AQ187" i="3" s="1"/>
  <c r="AR187" i="3" s="1"/>
  <c r="N190" i="5" s="1"/>
  <c r="AO174" i="3"/>
  <c r="AP174" i="3" s="1"/>
  <c r="AQ174" i="3" s="1"/>
  <c r="AO166" i="3"/>
  <c r="AT166" i="3" s="1" a="1"/>
  <c r="AT166" i="3" s="1"/>
  <c r="AO153" i="3"/>
  <c r="AT153" i="3" s="1" a="1"/>
  <c r="AT153" i="3" s="1"/>
  <c r="AO149" i="3"/>
  <c r="AT149" i="3" s="1" a="1"/>
  <c r="AT149" i="3" s="1"/>
  <c r="AU149" i="3" s="1"/>
  <c r="AO145" i="3"/>
  <c r="AT145" i="3" s="1" a="1"/>
  <c r="AT145" i="3" s="1"/>
  <c r="AO122" i="3"/>
  <c r="AT122" i="3" s="1" a="1"/>
  <c r="AT122" i="3" s="1"/>
  <c r="AU122" i="3" s="1"/>
  <c r="AO63" i="3"/>
  <c r="AP63" i="3" s="1"/>
  <c r="AQ63" i="3" s="1"/>
  <c r="AO159" i="3"/>
  <c r="AT159" i="3" s="1" a="1"/>
  <c r="AT159" i="3" s="1"/>
  <c r="AU159" i="3" s="1"/>
  <c r="AO314" i="3"/>
  <c r="AP314" i="3" s="1"/>
  <c r="AQ314" i="3" s="1"/>
  <c r="AR314" i="3" s="1"/>
  <c r="N317" i="5" s="1"/>
  <c r="AO377" i="3"/>
  <c r="AT377" i="3" s="1" a="1"/>
  <c r="AT377" i="3" s="1"/>
  <c r="AU377" i="3" s="1"/>
  <c r="AV377" i="3" s="1"/>
  <c r="AO384" i="3"/>
  <c r="AT384" i="3" s="1" a="1"/>
  <c r="AT384" i="3" s="1"/>
  <c r="AU384" i="3" s="1"/>
  <c r="AV384" i="3" s="1"/>
  <c r="AO297" i="3"/>
  <c r="AT297" i="3" s="1" a="1"/>
  <c r="AT297" i="3" s="1"/>
  <c r="AU297" i="3" s="1"/>
  <c r="AV297" i="3" s="1"/>
  <c r="AO38" i="3"/>
  <c r="AP38" i="3" s="1"/>
  <c r="AR38" i="3" s="1"/>
  <c r="N39" i="5" s="1"/>
  <c r="AO273" i="3"/>
  <c r="AT273" i="3" s="1" a="1"/>
  <c r="AT273" i="3" s="1"/>
  <c r="AU273" i="3" s="1"/>
  <c r="AV273" i="3" s="1"/>
  <c r="AO329" i="3"/>
  <c r="AP329" i="3" s="1"/>
  <c r="AQ329" i="3" s="1"/>
  <c r="AR329" i="3" s="1"/>
  <c r="N332" i="5" s="1"/>
  <c r="AO399" i="3"/>
  <c r="AT399" i="3" s="1" a="1"/>
  <c r="AT399" i="3" s="1"/>
  <c r="AU399" i="3" s="1"/>
  <c r="AV399" i="3" s="1"/>
  <c r="AO192" i="3"/>
  <c r="AP192" i="3" s="1"/>
  <c r="AQ192" i="3" s="1"/>
  <c r="AR192" i="3" s="1"/>
  <c r="N195" i="5" s="1"/>
  <c r="AO143" i="3"/>
  <c r="AT143" i="3" s="1" a="1"/>
  <c r="AT143" i="3" s="1"/>
  <c r="AU143" i="3" s="1"/>
  <c r="AO102" i="3"/>
  <c r="AP102" i="3" s="1"/>
  <c r="AQ102" i="3" s="1"/>
  <c r="AO218" i="3"/>
  <c r="AP218" i="3" s="1"/>
  <c r="AQ218" i="3" s="1"/>
  <c r="AR218" i="3" s="1"/>
  <c r="N221" i="5" s="1"/>
  <c r="AO352" i="3"/>
  <c r="AT352" i="3" s="1" a="1"/>
  <c r="AT352" i="3" s="1"/>
  <c r="AU352" i="3" s="1"/>
  <c r="AV352" i="3" s="1"/>
  <c r="AO151" i="3"/>
  <c r="AT151" i="3" s="1" a="1"/>
  <c r="AT151" i="3" s="1"/>
  <c r="AV151" i="3" s="1"/>
  <c r="AO30" i="3"/>
  <c r="AP30" i="3" s="1"/>
  <c r="AO179" i="3"/>
  <c r="AT179" i="3" s="1" a="1"/>
  <c r="AT179" i="3" s="1"/>
  <c r="AU179" i="3" s="1"/>
  <c r="AV179" i="3" s="1"/>
  <c r="AO289" i="3"/>
  <c r="AP289" i="3" s="1"/>
  <c r="AQ289" i="3" s="1"/>
  <c r="AR289" i="3" s="1"/>
  <c r="N292" i="5" s="1"/>
  <c r="AO359" i="3"/>
  <c r="AT359" i="3" s="1" a="1"/>
  <c r="AT359" i="3" s="1"/>
  <c r="AU359" i="3" s="1"/>
  <c r="AV359" i="3" s="1"/>
  <c r="AO423" i="3"/>
  <c r="AP423" i="3" s="1"/>
  <c r="AQ423" i="3" s="1"/>
  <c r="AR423" i="3" s="1"/>
  <c r="N428" i="5" s="1"/>
  <c r="AO281" i="3"/>
  <c r="AT281" i="3" s="1" a="1"/>
  <c r="AT281" i="3" s="1"/>
  <c r="AU281" i="3" s="1"/>
  <c r="AV281" i="3" s="1"/>
  <c r="AO337" i="3"/>
  <c r="AP337" i="3" s="1"/>
  <c r="AQ337" i="3" s="1"/>
  <c r="AR337" i="3" s="1"/>
  <c r="N340" i="5" s="1"/>
  <c r="AO22" i="3"/>
  <c r="AT22" i="3" s="1" a="1"/>
  <c r="AT22" i="3" s="1"/>
  <c r="AO235" i="3"/>
  <c r="AT235" i="3" s="1" a="1"/>
  <c r="AT235" i="3" s="1"/>
  <c r="AU235" i="3" s="1"/>
  <c r="AV235" i="3" s="1"/>
  <c r="J26" i="13"/>
  <c r="AO56" i="3"/>
  <c r="AT56" i="3" s="1" a="1"/>
  <c r="AT56" i="3" s="1"/>
  <c r="AV56" i="3" s="1"/>
  <c r="AO226" i="3"/>
  <c r="AP226" i="3" s="1"/>
  <c r="AQ226" i="3" s="1"/>
  <c r="AR226" i="3" s="1"/>
  <c r="N229" i="5" s="1"/>
  <c r="AO210" i="3"/>
  <c r="AP210" i="3" s="1"/>
  <c r="AQ210" i="3" s="1"/>
  <c r="AR210" i="3" s="1"/>
  <c r="N213" i="5" s="1"/>
  <c r="AO305" i="3"/>
  <c r="AT305" i="3" s="1" a="1"/>
  <c r="AT305" i="3" s="1"/>
  <c r="AU305" i="3" s="1"/>
  <c r="AV305" i="3" s="1"/>
  <c r="AO369" i="3"/>
  <c r="AP369" i="3" s="1"/>
  <c r="AQ369" i="3" s="1"/>
  <c r="AR369" i="3" s="1"/>
  <c r="N373" i="5" s="1"/>
  <c r="AO344" i="3"/>
  <c r="AT344" i="3" s="1" a="1"/>
  <c r="AT344" i="3" s="1"/>
  <c r="AU344" i="3" s="1"/>
  <c r="AV344" i="3" s="1"/>
  <c r="AO168" i="3"/>
  <c r="AT168" i="3" s="1" a="1"/>
  <c r="AT168" i="3" s="1"/>
  <c r="AV168" i="3" s="1"/>
  <c r="G38" i="13"/>
  <c r="G78" i="33" s="1"/>
  <c r="G114" i="35"/>
  <c r="AO136" i="3"/>
  <c r="AP136" i="3" s="1"/>
  <c r="AO20" i="3"/>
  <c r="AP20" i="3" s="1"/>
  <c r="AR20" i="3" s="1"/>
  <c r="N21" i="5" s="1"/>
  <c r="AO436" i="3"/>
  <c r="AT436" i="3" s="1" a="1"/>
  <c r="AT436" i="3" s="1"/>
  <c r="AU436" i="3" s="1"/>
  <c r="AV436" i="3" s="1"/>
  <c r="AO432" i="3"/>
  <c r="AT432" i="3" s="1" a="1"/>
  <c r="AT432" i="3" s="1"/>
  <c r="AU432" i="3" s="1"/>
  <c r="AV432" i="3" s="1"/>
  <c r="AO428" i="3"/>
  <c r="AP428" i="3" s="1"/>
  <c r="AQ428" i="3" s="1"/>
  <c r="AR428" i="3" s="1"/>
  <c r="N433" i="5" s="1"/>
  <c r="AO424" i="3"/>
  <c r="AP424" i="3" s="1"/>
  <c r="AQ424" i="3" s="1"/>
  <c r="AR424" i="3" s="1"/>
  <c r="N429" i="5" s="1"/>
  <c r="AO420" i="3"/>
  <c r="AT420" i="3" s="1" a="1"/>
  <c r="AT420" i="3" s="1"/>
  <c r="AU420" i="3" s="1"/>
  <c r="AV420" i="3" s="1"/>
  <c r="AO416" i="3"/>
  <c r="AT416" i="3" s="1" a="1"/>
  <c r="AT416" i="3" s="1"/>
  <c r="AU416" i="3" s="1"/>
  <c r="AV416" i="3" s="1"/>
  <c r="AO412" i="3"/>
  <c r="AP412" i="3" s="1"/>
  <c r="AQ412" i="3" s="1"/>
  <c r="AR412" i="3" s="1"/>
  <c r="N417" i="5" s="1"/>
  <c r="AO408" i="3"/>
  <c r="AP408" i="3" s="1"/>
  <c r="AQ408" i="3" s="1"/>
  <c r="AR408" i="3" s="1"/>
  <c r="N413" i="5" s="1"/>
  <c r="AO400" i="3"/>
  <c r="AP400" i="3" s="1"/>
  <c r="AQ400" i="3" s="1"/>
  <c r="AR400" i="3" s="1"/>
  <c r="N405" i="5" s="1"/>
  <c r="AO396" i="3"/>
  <c r="AP396" i="3" s="1"/>
  <c r="AQ396" i="3" s="1"/>
  <c r="AR396" i="3" s="1"/>
  <c r="N401" i="5" s="1"/>
  <c r="AO392" i="3"/>
  <c r="AT392" i="3" s="1" a="1"/>
  <c r="AT392" i="3" s="1"/>
  <c r="AU392" i="3" s="1"/>
  <c r="AV392" i="3" s="1"/>
  <c r="AO389" i="3"/>
  <c r="AP389" i="3" s="1"/>
  <c r="AQ389" i="3" s="1"/>
  <c r="AR389" i="3" s="1"/>
  <c r="N394" i="5" s="1"/>
  <c r="AO385" i="3"/>
  <c r="AP385" i="3" s="1"/>
  <c r="AQ385" i="3" s="1"/>
  <c r="AR385" i="3" s="1"/>
  <c r="N390" i="5" s="1"/>
  <c r="AO381" i="3"/>
  <c r="AT381" i="3" s="1" a="1"/>
  <c r="AT381" i="3" s="1"/>
  <c r="AU381" i="3" s="1"/>
  <c r="AV381" i="3" s="1"/>
  <c r="AO374" i="3"/>
  <c r="AP374" i="3" s="1"/>
  <c r="AQ374" i="3" s="1"/>
  <c r="AR374" i="3" s="1"/>
  <c r="N378" i="5" s="1"/>
  <c r="AO370" i="3"/>
  <c r="AT370" i="3" s="1" a="1"/>
  <c r="AT370" i="3" s="1"/>
  <c r="AU370" i="3" s="1"/>
  <c r="AV370" i="3" s="1"/>
  <c r="AO364" i="3"/>
  <c r="AT364" i="3" s="1" a="1"/>
  <c r="AT364" i="3" s="1"/>
  <c r="AU364" i="3" s="1"/>
  <c r="AV364" i="3" s="1"/>
  <c r="AO360" i="3"/>
  <c r="AP360" i="3" s="1"/>
  <c r="AQ360" i="3" s="1"/>
  <c r="AR360" i="3" s="1"/>
  <c r="N364" i="5" s="1"/>
  <c r="AO357" i="3"/>
  <c r="AP357" i="3" s="1"/>
  <c r="AQ357" i="3" s="1"/>
  <c r="AR357" i="3" s="1"/>
  <c r="N360" i="5" s="1"/>
  <c r="AO353" i="3"/>
  <c r="AP353" i="3" s="1"/>
  <c r="AQ353" i="3" s="1"/>
  <c r="AR353" i="3" s="1"/>
  <c r="N356" i="5" s="1"/>
  <c r="AO349" i="3"/>
  <c r="AT349" i="3" s="1" a="1"/>
  <c r="AT349" i="3" s="1"/>
  <c r="AU349" i="3" s="1"/>
  <c r="AV349" i="3" s="1"/>
  <c r="AO345" i="3"/>
  <c r="AP345" i="3" s="1"/>
  <c r="AQ345" i="3" s="1"/>
  <c r="AR345" i="3" s="1"/>
  <c r="N348" i="5" s="1"/>
  <c r="AO341" i="3"/>
  <c r="AP341" i="3" s="1"/>
  <c r="AQ341" i="3" s="1"/>
  <c r="AR341" i="3" s="1"/>
  <c r="N344" i="5" s="1"/>
  <c r="AO338" i="3"/>
  <c r="AP338" i="3" s="1"/>
  <c r="AQ338" i="3" s="1"/>
  <c r="AR338" i="3" s="1"/>
  <c r="N341" i="5" s="1"/>
  <c r="AO334" i="3"/>
  <c r="AP334" i="3" s="1"/>
  <c r="AQ334" i="3" s="1"/>
  <c r="AR334" i="3" s="1"/>
  <c r="N337" i="5" s="1"/>
  <c r="AO330" i="3"/>
  <c r="AT330" i="3" s="1" a="1"/>
  <c r="AT330" i="3" s="1"/>
  <c r="AU330" i="3" s="1"/>
  <c r="AV330" i="3" s="1"/>
  <c r="AO326" i="3"/>
  <c r="AT326" i="3" s="1" a="1"/>
  <c r="AT326" i="3" s="1"/>
  <c r="AU326" i="3" s="1"/>
  <c r="AV326" i="3" s="1"/>
  <c r="AO315" i="3"/>
  <c r="AP315" i="3" s="1"/>
  <c r="AQ315" i="3" s="1"/>
  <c r="AR315" i="3" s="1"/>
  <c r="N318" i="5" s="1"/>
  <c r="AO311" i="3"/>
  <c r="AP311" i="3" s="1"/>
  <c r="AQ311" i="3" s="1"/>
  <c r="AR311" i="3" s="1"/>
  <c r="N314" i="5" s="1"/>
  <c r="AO306" i="3"/>
  <c r="AT306" i="3" s="1" a="1"/>
  <c r="AT306" i="3" s="1"/>
  <c r="AU306" i="3" s="1"/>
  <c r="AV306" i="3" s="1"/>
  <c r="AO302" i="3"/>
  <c r="AT302" i="3" s="1" a="1"/>
  <c r="AT302" i="3" s="1"/>
  <c r="AU302" i="3" s="1"/>
  <c r="AV302" i="3" s="1"/>
  <c r="AO298" i="3"/>
  <c r="AT298" i="3" s="1" a="1"/>
  <c r="AT298" i="3" s="1"/>
  <c r="AU298" i="3" s="1"/>
  <c r="AV298" i="3" s="1"/>
  <c r="AO294" i="3"/>
  <c r="AP294" i="3" s="1"/>
  <c r="AQ294" i="3" s="1"/>
  <c r="AR294" i="3" s="1"/>
  <c r="N297" i="5" s="1"/>
  <c r="AO290" i="3"/>
  <c r="AT290" i="3" s="1" a="1"/>
  <c r="AT290" i="3" s="1"/>
  <c r="AU290" i="3" s="1"/>
  <c r="AV290" i="3" s="1"/>
  <c r="AO286" i="3"/>
  <c r="AP286" i="3" s="1"/>
  <c r="AQ286" i="3" s="1"/>
  <c r="AR286" i="3" s="1"/>
  <c r="N289" i="5" s="1"/>
  <c r="AO278" i="3"/>
  <c r="AT278" i="3" s="1" a="1"/>
  <c r="AT278" i="3" s="1"/>
  <c r="AU278" i="3" s="1"/>
  <c r="AV278" i="3" s="1"/>
  <c r="AO274" i="3"/>
  <c r="AP274" i="3" s="1"/>
  <c r="AQ274" i="3" s="1"/>
  <c r="AR274" i="3" s="1"/>
  <c r="N277" i="5" s="1"/>
  <c r="AO270" i="3"/>
  <c r="AT270" i="3" s="1" a="1"/>
  <c r="AT270" i="3" s="1"/>
  <c r="AU270" i="3" s="1"/>
  <c r="AV270" i="3" s="1"/>
  <c r="AO262" i="3"/>
  <c r="AT262" i="3" s="1" a="1"/>
  <c r="AT262" i="3" s="1"/>
  <c r="AU262" i="3" s="1"/>
  <c r="AV262" i="3" s="1"/>
  <c r="AO258" i="3"/>
  <c r="AT258" i="3" s="1" a="1"/>
  <c r="AT258" i="3" s="1"/>
  <c r="AU258" i="3" s="1"/>
  <c r="AV258" i="3" s="1"/>
  <c r="AO254" i="3"/>
  <c r="AP254" i="3" s="1"/>
  <c r="AQ254" i="3" s="1"/>
  <c r="AR254" i="3" s="1"/>
  <c r="N257" i="5" s="1"/>
  <c r="AO248" i="3"/>
  <c r="AT248" i="3" s="1" a="1"/>
  <c r="AT248" i="3" s="1"/>
  <c r="AU248" i="3" s="1"/>
  <c r="AV248" i="3" s="1"/>
  <c r="AO244" i="3"/>
  <c r="AT244" i="3" s="1" a="1"/>
  <c r="AT244" i="3" s="1"/>
  <c r="AU244" i="3" s="1"/>
  <c r="AV244" i="3" s="1"/>
  <c r="AO240" i="3"/>
  <c r="AT240" i="3" s="1" a="1"/>
  <c r="AT240" i="3" s="1"/>
  <c r="AU240" i="3" s="1"/>
  <c r="AV240" i="3" s="1"/>
  <c r="AO236" i="3"/>
  <c r="AP236" i="3" s="1"/>
  <c r="AQ236" i="3" s="1"/>
  <c r="AR236" i="3" s="1"/>
  <c r="N239" i="5" s="1"/>
  <c r="AO232" i="3"/>
  <c r="AP232" i="3" s="1"/>
  <c r="AQ232" i="3" s="1"/>
  <c r="AR232" i="3" s="1"/>
  <c r="N235" i="5" s="1"/>
  <c r="AO227" i="3"/>
  <c r="AP227" i="3" s="1"/>
  <c r="AQ227" i="3" s="1"/>
  <c r="AR227" i="3" s="1"/>
  <c r="N230" i="5" s="1"/>
  <c r="AO223" i="3"/>
  <c r="AT223" i="3" s="1" a="1"/>
  <c r="AT223" i="3" s="1"/>
  <c r="AU223" i="3" s="1"/>
  <c r="AV223" i="3" s="1"/>
  <c r="AO219" i="3"/>
  <c r="AT219" i="3" s="1" a="1"/>
  <c r="AT219" i="3" s="1"/>
  <c r="AU219" i="3" s="1"/>
  <c r="AV219" i="3" s="1"/>
  <c r="AO215" i="3"/>
  <c r="AP215" i="3" s="1"/>
  <c r="AQ215" i="3" s="1"/>
  <c r="AR215" i="3" s="1"/>
  <c r="N218" i="5" s="1"/>
  <c r="AO211" i="3"/>
  <c r="AT211" i="3" s="1" a="1"/>
  <c r="AT211" i="3" s="1"/>
  <c r="AU211" i="3" s="1"/>
  <c r="AV211" i="3" s="1"/>
  <c r="AO207" i="3"/>
  <c r="AT207" i="3" s="1" a="1"/>
  <c r="AT207" i="3" s="1"/>
  <c r="AU207" i="3" s="1"/>
  <c r="AV207" i="3" s="1"/>
  <c r="AO199" i="3"/>
  <c r="AP199" i="3" s="1"/>
  <c r="AQ199" i="3" s="1"/>
  <c r="AR199" i="3" s="1"/>
  <c r="N202" i="5" s="1"/>
  <c r="AO176" i="3"/>
  <c r="AT176" i="3" s="1" a="1"/>
  <c r="AT176" i="3" s="1"/>
  <c r="AU176" i="3" s="1"/>
  <c r="AV176" i="3" s="1"/>
  <c r="AO180" i="3"/>
  <c r="AP180" i="3" s="1"/>
  <c r="AQ180" i="3" s="1"/>
  <c r="AR180" i="3" s="1"/>
  <c r="N183" i="5" s="1"/>
  <c r="AO169" i="3"/>
  <c r="AP169" i="3" s="1"/>
  <c r="AQ169" i="3" s="1"/>
  <c r="AO165" i="3"/>
  <c r="AP165" i="3" s="1"/>
  <c r="AO161" i="3"/>
  <c r="AT161" i="3" s="1" a="1"/>
  <c r="AT161" i="3" s="1"/>
  <c r="AU161" i="3" s="1"/>
  <c r="AO156" i="3"/>
  <c r="AT156" i="3" s="1" a="1"/>
  <c r="AT156" i="3" s="1"/>
  <c r="AO152" i="3"/>
  <c r="AP152" i="3" s="1"/>
  <c r="AQ152" i="3" s="1"/>
  <c r="AO148" i="3"/>
  <c r="AT148" i="3" s="1" a="1"/>
  <c r="AT148" i="3" s="1"/>
  <c r="AU148" i="3" s="1"/>
  <c r="AO144" i="3"/>
  <c r="AT144" i="3" s="1" a="1"/>
  <c r="AT144" i="3" s="1"/>
  <c r="AO139" i="3"/>
  <c r="AT139" i="3" s="1" a="1"/>
  <c r="AT139" i="3" s="1"/>
  <c r="AO134" i="3"/>
  <c r="AP134" i="3" s="1"/>
  <c r="AO125" i="3"/>
  <c r="AT125" i="3" s="1" a="1"/>
  <c r="AT125" i="3" s="1"/>
  <c r="AO117" i="3"/>
  <c r="AT117" i="3" s="1" a="1"/>
  <c r="AT117" i="3" s="1"/>
  <c r="AU117" i="3" s="1"/>
  <c r="AO110" i="3"/>
  <c r="AT110" i="3" s="1" a="1"/>
  <c r="AT110" i="3" s="1"/>
  <c r="AV110" i="3" s="1"/>
  <c r="AO94" i="3"/>
  <c r="AP94" i="3" s="1"/>
  <c r="AQ94" i="3" s="1"/>
  <c r="AO87" i="3"/>
  <c r="AP87" i="3" s="1"/>
  <c r="AR87" i="3" s="1"/>
  <c r="N88" i="5" s="1"/>
  <c r="AO81" i="3"/>
  <c r="AP81" i="3" s="1"/>
  <c r="AO77" i="3"/>
  <c r="AT77" i="3" s="1" a="1"/>
  <c r="AT77" i="3" s="1"/>
  <c r="AO73" i="3"/>
  <c r="AP73" i="3" s="1"/>
  <c r="AR73" i="3" s="1"/>
  <c r="N74" i="5" s="1"/>
  <c r="AO66" i="3"/>
  <c r="AT66" i="3" s="1" a="1"/>
  <c r="AT66" i="3" s="1"/>
  <c r="AU66" i="3" s="1"/>
  <c r="AO59" i="3"/>
  <c r="AP59" i="3" s="1"/>
  <c r="AQ59" i="3" s="1"/>
  <c r="AO51" i="3"/>
  <c r="AP51" i="3" s="1"/>
  <c r="AO41" i="3"/>
  <c r="AP41" i="3" s="1"/>
  <c r="AO33" i="3"/>
  <c r="AP33" i="3" s="1"/>
  <c r="AQ33" i="3" s="1"/>
  <c r="AO25" i="3"/>
  <c r="AP25" i="3" s="1"/>
  <c r="AQ25" i="3" s="1"/>
  <c r="AO21" i="3"/>
  <c r="AP21" i="3" s="1"/>
  <c r="AO13" i="3"/>
  <c r="AT13" i="3" s="1" a="1"/>
  <c r="AT13" i="3" s="1"/>
  <c r="AU13" i="3" s="1"/>
  <c r="AO5" i="3"/>
  <c r="AP5" i="3" s="1"/>
  <c r="AO435" i="3"/>
  <c r="AP435" i="3" s="1"/>
  <c r="AQ435" i="3" s="1"/>
  <c r="AR435" i="3" s="1"/>
  <c r="N440" i="5" s="1"/>
  <c r="AO17" i="3"/>
  <c r="AT17" i="3" s="1" a="1"/>
  <c r="AT17" i="3" s="1"/>
  <c r="J35" i="13"/>
  <c r="AO27" i="3"/>
  <c r="AP27" i="3" s="1"/>
  <c r="AO222" i="3"/>
  <c r="AT222" i="3" s="1" a="1"/>
  <c r="AT222" i="3" s="1"/>
  <c r="AU222" i="3" s="1"/>
  <c r="AV222" i="3" s="1"/>
  <c r="AO277" i="3"/>
  <c r="AP277" i="3" s="1"/>
  <c r="AQ277" i="3" s="1"/>
  <c r="AR277" i="3" s="1"/>
  <c r="N280" i="5" s="1"/>
  <c r="AO318" i="3"/>
  <c r="AP318" i="3" s="1"/>
  <c r="AQ318" i="3" s="1"/>
  <c r="AR318" i="3" s="1"/>
  <c r="N321" i="5" s="1"/>
  <c r="AO121" i="3"/>
  <c r="AT121" i="3" s="1" a="1"/>
  <c r="AT121" i="3" s="1"/>
  <c r="AO441" i="3"/>
  <c r="AT441" i="3" s="1" a="1"/>
  <c r="AT441" i="3" s="1"/>
  <c r="AU441" i="3" s="1"/>
  <c r="AV441" i="3" s="1"/>
  <c r="AO425" i="3"/>
  <c r="AP425" i="3" s="1"/>
  <c r="AQ425" i="3" s="1"/>
  <c r="AR425" i="3" s="1"/>
  <c r="N430" i="5" s="1"/>
  <c r="AO393" i="3"/>
  <c r="AT393" i="3" s="1" a="1"/>
  <c r="AT393" i="3" s="1"/>
  <c r="AU393" i="3" s="1"/>
  <c r="AV393" i="3" s="1"/>
  <c r="AO379" i="3"/>
  <c r="AT379" i="3" s="1" a="1"/>
  <c r="AT379" i="3" s="1"/>
  <c r="AU379" i="3" s="1"/>
  <c r="AV379" i="3" s="1"/>
  <c r="AO354" i="3"/>
  <c r="AT354" i="3" s="1" a="1"/>
  <c r="AT354" i="3" s="1"/>
  <c r="AU354" i="3" s="1"/>
  <c r="AV354" i="3" s="1"/>
  <c r="AO346" i="3"/>
  <c r="AP346" i="3" s="1"/>
  <c r="AQ346" i="3" s="1"/>
  <c r="AR346" i="3" s="1"/>
  <c r="N349" i="5" s="1"/>
  <c r="AO331" i="3"/>
  <c r="AP331" i="3" s="1"/>
  <c r="AQ331" i="3" s="1"/>
  <c r="AR331" i="3" s="1"/>
  <c r="N334" i="5" s="1"/>
  <c r="AO323" i="3"/>
  <c r="AP323" i="3" s="1"/>
  <c r="AQ323" i="3" s="1"/>
  <c r="AR323" i="3" s="1"/>
  <c r="N326" i="5" s="1"/>
  <c r="AO316" i="3"/>
  <c r="AT316" i="3" s="1" a="1"/>
  <c r="AT316" i="3" s="1"/>
  <c r="AU316" i="3" s="1"/>
  <c r="AV316" i="3" s="1"/>
  <c r="AO299" i="3"/>
  <c r="AP299" i="3" s="1"/>
  <c r="AQ299" i="3" s="1"/>
  <c r="AR299" i="3" s="1"/>
  <c r="N302" i="5" s="1"/>
  <c r="AO283" i="3"/>
  <c r="AP283" i="3" s="1"/>
  <c r="AQ283" i="3" s="1"/>
  <c r="AR283" i="3" s="1"/>
  <c r="N286" i="5" s="1"/>
  <c r="AO275" i="3"/>
  <c r="AP275" i="3" s="1"/>
  <c r="AQ275" i="3" s="1"/>
  <c r="AR275" i="3" s="1"/>
  <c r="N278" i="5" s="1"/>
  <c r="AO263" i="3"/>
  <c r="AP263" i="3" s="1"/>
  <c r="AQ263" i="3" s="1"/>
  <c r="AR263" i="3" s="1"/>
  <c r="N266" i="5" s="1"/>
  <c r="AO220" i="3"/>
  <c r="AP220" i="3" s="1"/>
  <c r="AQ220" i="3" s="1"/>
  <c r="AR220" i="3" s="1"/>
  <c r="N223" i="5" s="1"/>
  <c r="AO212" i="3"/>
  <c r="AP212" i="3" s="1"/>
  <c r="AQ212" i="3" s="1"/>
  <c r="AR212" i="3" s="1"/>
  <c r="N215" i="5" s="1"/>
  <c r="AO194" i="3"/>
  <c r="AT194" i="3" s="1" a="1"/>
  <c r="AT194" i="3" s="1"/>
  <c r="AU194" i="3" s="1"/>
  <c r="AV194" i="3" s="1"/>
  <c r="AO170" i="3"/>
  <c r="AP170" i="3" s="1"/>
  <c r="AO162" i="3"/>
  <c r="AT162" i="3" s="1" a="1"/>
  <c r="AT162" i="3" s="1"/>
  <c r="AU162" i="3" s="1"/>
  <c r="AO130" i="3"/>
  <c r="AT130" i="3" s="1" a="1"/>
  <c r="AT130" i="3" s="1"/>
  <c r="AV130" i="3" s="1"/>
  <c r="AO126" i="3"/>
  <c r="AP126" i="3" s="1"/>
  <c r="AO118" i="3"/>
  <c r="AP118" i="3" s="1"/>
  <c r="AQ118" i="3" s="1"/>
  <c r="AO114" i="3"/>
  <c r="AP114" i="3" s="1"/>
  <c r="AO107" i="3"/>
  <c r="AT107" i="3" s="1" a="1"/>
  <c r="AT107" i="3" s="1"/>
  <c r="AO103" i="3"/>
  <c r="AP103" i="3" s="1"/>
  <c r="AR103" i="3" s="1"/>
  <c r="N104" i="5" s="1"/>
  <c r="AO95" i="3"/>
  <c r="AT95" i="3" s="1" a="1"/>
  <c r="AT95" i="3" s="1"/>
  <c r="AO91" i="3"/>
  <c r="AT91" i="3" s="1" a="1"/>
  <c r="AT91" i="3" s="1"/>
  <c r="AO78" i="3"/>
  <c r="AP78" i="3" s="1"/>
  <c r="AQ78" i="3" s="1"/>
  <c r="AO70" i="3"/>
  <c r="AT70" i="3" s="1" a="1"/>
  <c r="AT70" i="3" s="1"/>
  <c r="AV70" i="3" s="1"/>
  <c r="AO64" i="3"/>
  <c r="AT64" i="3" s="1" a="1"/>
  <c r="AT64" i="3" s="1"/>
  <c r="AO60" i="3"/>
  <c r="AP60" i="3" s="1"/>
  <c r="AR60" i="3" s="1"/>
  <c r="N61" i="5" s="1"/>
  <c r="AO52" i="3"/>
  <c r="AP52" i="3" s="1"/>
  <c r="AR52" i="3" s="1"/>
  <c r="N53" i="5" s="1"/>
  <c r="AO48" i="3"/>
  <c r="AP48" i="3" s="1"/>
  <c r="AO44" i="3"/>
  <c r="AP44" i="3" s="1"/>
  <c r="AQ44" i="3" s="1"/>
  <c r="AO14" i="3"/>
  <c r="AT14" i="3" s="1" a="1"/>
  <c r="AT14" i="3" s="1"/>
  <c r="AO6" i="3"/>
  <c r="AT6" i="3" s="1" a="1"/>
  <c r="AT6" i="3" s="1"/>
  <c r="AV6" i="3" s="1"/>
  <c r="AO155" i="3"/>
  <c r="AT155" i="3" s="1" a="1"/>
  <c r="AT155" i="3" s="1"/>
  <c r="AU155" i="3" s="1"/>
  <c r="AO3" i="3"/>
  <c r="AP3" i="3" s="1"/>
  <c r="AO53" i="3"/>
  <c r="AT53" i="3" s="1" a="1"/>
  <c r="AT53" i="3" s="1"/>
  <c r="AO197" i="3"/>
  <c r="AT197" i="3" s="1" a="1"/>
  <c r="AT197" i="3" s="1"/>
  <c r="AU197" i="3" s="1"/>
  <c r="AV197" i="3" s="1"/>
  <c r="AO373" i="3"/>
  <c r="AP373" i="3" s="1"/>
  <c r="AQ373" i="3" s="1"/>
  <c r="AR373" i="3" s="1"/>
  <c r="N377" i="5" s="1"/>
  <c r="AO411" i="3"/>
  <c r="AT411" i="3" s="1" a="1"/>
  <c r="AT411" i="3" s="1"/>
  <c r="AU411" i="3" s="1"/>
  <c r="AV411" i="3" s="1"/>
  <c r="J34" i="18"/>
  <c r="AO388" i="3"/>
  <c r="AT388" i="3" s="1" a="1"/>
  <c r="AT388" i="3" s="1"/>
  <c r="AU388" i="3" s="1"/>
  <c r="AV388" i="3" s="1"/>
  <c r="AO419" i="3"/>
  <c r="AT419" i="3" s="1" a="1"/>
  <c r="AT419" i="3" s="1"/>
  <c r="AU419" i="3" s="1"/>
  <c r="AV419" i="3" s="1"/>
  <c r="AO301" i="3"/>
  <c r="AT301" i="3" s="1" a="1"/>
  <c r="AT301" i="3" s="1"/>
  <c r="AU301" i="3" s="1"/>
  <c r="AV301" i="3" s="1"/>
  <c r="AO138" i="3"/>
  <c r="AT138" i="3" s="1" a="1"/>
  <c r="AT138" i="3" s="1"/>
  <c r="AO68" i="3"/>
  <c r="AT68" i="3" s="1" a="1"/>
  <c r="AT68" i="3" s="1"/>
  <c r="AO231" i="3"/>
  <c r="AT231" i="3" s="1" a="1"/>
  <c r="AT231" i="3" s="1"/>
  <c r="AU231" i="3" s="1"/>
  <c r="AV231" i="3" s="1"/>
  <c r="AO356" i="3"/>
  <c r="AP356" i="3" s="1"/>
  <c r="AQ356" i="3" s="1"/>
  <c r="AR356" i="3" s="1"/>
  <c r="N359" i="5" s="1"/>
  <c r="J35" i="18"/>
  <c r="J26" i="25"/>
  <c r="J26" i="26"/>
  <c r="J9" i="18"/>
  <c r="J28" i="23"/>
  <c r="AO189" i="3"/>
  <c r="AP189" i="3" s="1"/>
  <c r="AQ189" i="3" s="1"/>
  <c r="AR189" i="3" s="1"/>
  <c r="N192" i="5" s="1"/>
  <c r="AO293" i="3"/>
  <c r="AP293" i="3" s="1"/>
  <c r="AQ293" i="3" s="1"/>
  <c r="AR293" i="3" s="1"/>
  <c r="N296" i="5" s="1"/>
  <c r="AO333" i="3"/>
  <c r="AP333" i="3" s="1"/>
  <c r="AQ333" i="3" s="1"/>
  <c r="AR333" i="3" s="1"/>
  <c r="N336" i="5" s="1"/>
  <c r="AO403" i="3"/>
  <c r="AT403" i="3" s="1" a="1"/>
  <c r="AT403" i="3" s="1"/>
  <c r="AU403" i="3" s="1"/>
  <c r="AV403" i="3" s="1"/>
  <c r="J27" i="23"/>
  <c r="AO252" i="3"/>
  <c r="AT252" i="3" s="1" a="1"/>
  <c r="AT252" i="3" s="1"/>
  <c r="AU252" i="3" s="1"/>
  <c r="AV252" i="3" s="1"/>
  <c r="J9" i="16"/>
  <c r="AO363" i="3"/>
  <c r="AT363" i="3" s="1" a="1"/>
  <c r="AT363" i="3" s="1"/>
  <c r="AU363" i="3" s="1"/>
  <c r="AV363" i="3" s="1"/>
  <c r="J33" i="13"/>
  <c r="J28" i="16"/>
  <c r="J9" i="26"/>
  <c r="AO45" i="3"/>
  <c r="AP45" i="3" s="1"/>
  <c r="AQ45" i="3" s="1"/>
  <c r="AO75" i="3"/>
  <c r="AP75" i="3" s="1"/>
  <c r="AO247" i="3"/>
  <c r="AP247" i="3" s="1"/>
  <c r="AQ247" i="3" s="1"/>
  <c r="AR247" i="3" s="1"/>
  <c r="N250" i="5" s="1"/>
  <c r="AO98" i="3"/>
  <c r="AP98" i="3" s="1"/>
  <c r="AO206" i="3"/>
  <c r="AP206" i="3" s="1"/>
  <c r="AQ206" i="3" s="1"/>
  <c r="AR206" i="3" s="1"/>
  <c r="N209" i="5" s="1"/>
  <c r="AO265" i="3"/>
  <c r="AP265" i="3" s="1"/>
  <c r="AQ265" i="3" s="1"/>
  <c r="AR265" i="3" s="1"/>
  <c r="N268" i="5" s="1"/>
  <c r="AO310" i="3"/>
  <c r="AT310" i="3" s="1" a="1"/>
  <c r="AT310" i="3" s="1"/>
  <c r="AU310" i="3" s="1"/>
  <c r="AV310" i="3" s="1"/>
  <c r="AO181" i="3"/>
  <c r="AP181" i="3" s="1"/>
  <c r="AQ181" i="3" s="1"/>
  <c r="AR181" i="3" s="1"/>
  <c r="N184" i="5" s="1"/>
  <c r="AO61" i="3"/>
  <c r="AP61" i="3" s="1"/>
  <c r="AO348" i="3"/>
  <c r="AT348" i="3" s="1" a="1"/>
  <c r="AT348" i="3" s="1"/>
  <c r="AU348" i="3" s="1"/>
  <c r="AV348" i="3" s="1"/>
  <c r="AO380" i="3"/>
  <c r="AP380" i="3" s="1"/>
  <c r="AQ380" i="3" s="1"/>
  <c r="AR380" i="3" s="1"/>
  <c r="N385" i="5" s="1"/>
  <c r="AO214" i="3"/>
  <c r="AT214" i="3" s="1" a="1"/>
  <c r="AT214" i="3" s="1"/>
  <c r="AU214" i="3" s="1"/>
  <c r="AV214" i="3" s="1"/>
  <c r="AO129" i="3"/>
  <c r="AP129" i="3" s="1"/>
  <c r="J27" i="26"/>
  <c r="AO397" i="3"/>
  <c r="AT397" i="3" s="1" a="1"/>
  <c r="AT397" i="3" s="1"/>
  <c r="AU397" i="3" s="1"/>
  <c r="AV397" i="3" s="1"/>
  <c r="AO132" i="3"/>
  <c r="AP132" i="3" s="1"/>
  <c r="AO55" i="3"/>
  <c r="AT55" i="3" s="1" a="1"/>
  <c r="AT55" i="3" s="1"/>
  <c r="AV55" i="3" s="1"/>
  <c r="J22" i="16"/>
  <c r="J9" i="10"/>
  <c r="AO279" i="3"/>
  <c r="AT279" i="3" s="1" a="1"/>
  <c r="AT279" i="3" s="1"/>
  <c r="AU279" i="3" s="1"/>
  <c r="AV279" i="3" s="1"/>
  <c r="AO342" i="3"/>
  <c r="AP342" i="3" s="1"/>
  <c r="AQ342" i="3" s="1"/>
  <c r="AR342" i="3" s="1"/>
  <c r="N345" i="5" s="1"/>
  <c r="AO429" i="3"/>
  <c r="AP429" i="3" s="1"/>
  <c r="AQ429" i="3" s="1"/>
  <c r="AR429" i="3" s="1"/>
  <c r="N434" i="5" s="1"/>
  <c r="AO335" i="3"/>
  <c r="AT335" i="3" s="1" a="1"/>
  <c r="AT335" i="3" s="1"/>
  <c r="AU335" i="3" s="1"/>
  <c r="AV335" i="3" s="1"/>
  <c r="AO312" i="3"/>
  <c r="AT312" i="3" s="1" a="1"/>
  <c r="AT312" i="3" s="1"/>
  <c r="AU312" i="3" s="1"/>
  <c r="AV312" i="3" s="1"/>
  <c r="AO405" i="3"/>
  <c r="AP405" i="3" s="1"/>
  <c r="AQ405" i="3" s="1"/>
  <c r="AR405" i="3" s="1"/>
  <c r="N410" i="5" s="1"/>
  <c r="AO375" i="3"/>
  <c r="AP375" i="3" s="1"/>
  <c r="AQ375" i="3" s="1"/>
  <c r="AR375" i="3" s="1"/>
  <c r="N379" i="5" s="1"/>
  <c r="AO190" i="3"/>
  <c r="AT190" i="3" s="1" a="1"/>
  <c r="AT190" i="3" s="1"/>
  <c r="AU190" i="3" s="1"/>
  <c r="AV190" i="3" s="1"/>
  <c r="N361" i="5"/>
  <c r="AO216" i="3"/>
  <c r="AP216" i="3" s="1"/>
  <c r="AQ216" i="3" s="1"/>
  <c r="AR216" i="3" s="1"/>
  <c r="N219" i="5" s="1"/>
  <c r="AO437" i="3"/>
  <c r="AP437" i="3" s="1"/>
  <c r="AQ437" i="3" s="1"/>
  <c r="AR437" i="3" s="1"/>
  <c r="N442" i="5" s="1"/>
  <c r="AO47" i="3"/>
  <c r="AP47" i="3" s="1"/>
  <c r="AO108" i="3"/>
  <c r="AP108" i="3" s="1"/>
  <c r="AO208" i="3"/>
  <c r="AP208" i="3" s="1"/>
  <c r="AQ208" i="3" s="1"/>
  <c r="AR208" i="3" s="1"/>
  <c r="N211" i="5" s="1"/>
  <c r="AO303" i="3"/>
  <c r="AT303" i="3" s="1" a="1"/>
  <c r="AT303" i="3" s="1"/>
  <c r="AU303" i="3" s="1"/>
  <c r="AV303" i="3" s="1"/>
  <c r="AO271" i="3"/>
  <c r="AT271" i="3" s="1" a="1"/>
  <c r="AT271" i="3" s="1"/>
  <c r="AU271" i="3" s="1"/>
  <c r="AV271" i="3" s="1"/>
  <c r="AO350" i="3"/>
  <c r="AT350" i="3" s="1" a="1"/>
  <c r="AT350" i="3" s="1"/>
  <c r="AU350" i="3" s="1"/>
  <c r="AV350" i="3" s="1"/>
  <c r="AO185" i="3"/>
  <c r="AT185" i="3" s="1" a="1"/>
  <c r="AT185" i="3" s="1"/>
  <c r="AU185" i="3" s="1"/>
  <c r="AV185" i="3" s="1"/>
  <c r="AO140" i="3"/>
  <c r="AP140" i="3" s="1"/>
  <c r="AR140" i="3" s="1"/>
  <c r="N143" i="5" s="1"/>
  <c r="AO85" i="3"/>
  <c r="AP85" i="3" s="1"/>
  <c r="J21" i="26"/>
  <c r="AO224" i="3"/>
  <c r="AP224" i="3" s="1"/>
  <c r="AQ224" i="3" s="1"/>
  <c r="AR224" i="3" s="1"/>
  <c r="N227" i="5" s="1"/>
  <c r="AO200" i="3"/>
  <c r="AT200" i="3" s="1" a="1"/>
  <c r="AT200" i="3" s="1"/>
  <c r="AU200" i="3" s="1"/>
  <c r="AV200" i="3" s="1"/>
  <c r="AO37" i="3"/>
  <c r="AP37" i="3" s="1"/>
  <c r="AO92" i="3"/>
  <c r="AT92" i="3" s="1" a="1"/>
  <c r="AT92" i="3" s="1"/>
  <c r="I4" i="5"/>
  <c r="I5" i="5" s="1"/>
  <c r="I6" i="5" s="1"/>
  <c r="I7" i="5" s="1"/>
  <c r="I8" i="5" s="1"/>
  <c r="I9" i="5" s="1"/>
  <c r="I10" i="5" s="1"/>
  <c r="I11" i="5" s="1"/>
  <c r="I12" i="5" s="1"/>
  <c r="I13" i="5" s="1"/>
  <c r="I14" i="5" s="1"/>
  <c r="I15" i="5" s="1"/>
  <c r="I16" i="5" s="1"/>
  <c r="I17" i="5" s="1"/>
  <c r="I18" i="5" s="1"/>
  <c r="I19" i="5" s="1"/>
  <c r="I20" i="5" s="1"/>
  <c r="I21" i="5" s="1"/>
  <c r="I22" i="5" s="1"/>
  <c r="I23" i="5" s="1"/>
  <c r="I24" i="5" s="1"/>
  <c r="I25" i="5" s="1"/>
  <c r="I26" i="5" s="1"/>
  <c r="I27" i="5" s="1"/>
  <c r="I28" i="5" s="1"/>
  <c r="I29" i="5" s="1"/>
  <c r="I30" i="5" s="1"/>
  <c r="I31" i="5" s="1"/>
  <c r="I32" i="5" s="1"/>
  <c r="I33" i="5" s="1"/>
  <c r="I34" i="5" s="1"/>
  <c r="I35" i="5" s="1"/>
  <c r="I36" i="5" s="1"/>
  <c r="I37" i="5" s="1"/>
  <c r="I38" i="5" s="1"/>
  <c r="I39" i="5" s="1"/>
  <c r="I40" i="5" s="1"/>
  <c r="I41" i="5" s="1"/>
  <c r="I42" i="5" s="1"/>
  <c r="I43" i="5" s="1"/>
  <c r="I44" i="5" s="1"/>
  <c r="I45" i="5" s="1"/>
  <c r="I46" i="5" s="1"/>
  <c r="I47" i="5" s="1"/>
  <c r="I48" i="5" s="1"/>
  <c r="I49" i="5" s="1"/>
  <c r="I50" i="5" s="1"/>
  <c r="I51" i="5" s="1"/>
  <c r="I52" i="5" s="1"/>
  <c r="I53" i="5" s="1"/>
  <c r="I54" i="5" s="1"/>
  <c r="I55" i="5" s="1"/>
  <c r="I56" i="5" s="1"/>
  <c r="I57" i="5" s="1"/>
  <c r="I58" i="5" s="1"/>
  <c r="I59" i="5" s="1"/>
  <c r="I60" i="5" s="1"/>
  <c r="I61" i="5" s="1"/>
  <c r="I62" i="5" s="1"/>
  <c r="I63" i="5" s="1"/>
  <c r="I64" i="5" s="1"/>
  <c r="I65" i="5" s="1"/>
  <c r="I66" i="5" s="1"/>
  <c r="I67" i="5" s="1"/>
  <c r="I68" i="5" s="1"/>
  <c r="I69" i="5" s="1"/>
  <c r="I70" i="5" s="1"/>
  <c r="I71" i="5" s="1"/>
  <c r="I72" i="5" s="1"/>
  <c r="I73" i="5" s="1"/>
  <c r="I74" i="5" s="1"/>
  <c r="I75" i="5" s="1"/>
  <c r="I76" i="5" s="1"/>
  <c r="I77" i="5" s="1"/>
  <c r="I78" i="5" s="1"/>
  <c r="I79" i="5" s="1"/>
  <c r="I80" i="5" s="1"/>
  <c r="I81" i="5" s="1"/>
  <c r="I82" i="5" s="1"/>
  <c r="I83" i="5" s="1"/>
  <c r="I84" i="5" s="1"/>
  <c r="I85" i="5" s="1"/>
  <c r="I86" i="5" s="1"/>
  <c r="I87" i="5" s="1"/>
  <c r="I88" i="5" s="1"/>
  <c r="I89" i="5" s="1"/>
  <c r="I90" i="5" s="1"/>
  <c r="I91" i="5" s="1"/>
  <c r="I92" i="5" s="1"/>
  <c r="I93" i="5" s="1"/>
  <c r="I94" i="5" s="1"/>
  <c r="I95" i="5" s="1"/>
  <c r="I96" i="5" s="1"/>
  <c r="I97" i="5" s="1"/>
  <c r="I98" i="5" s="1"/>
  <c r="I99" i="5" s="1"/>
  <c r="I100" i="5" s="1"/>
  <c r="I101" i="5" s="1"/>
  <c r="I102" i="5" s="1"/>
  <c r="I103" i="5" s="1"/>
  <c r="I104" i="5" s="1"/>
  <c r="I105" i="5" s="1"/>
  <c r="I106" i="5" s="1"/>
  <c r="I107" i="5" s="1"/>
  <c r="I108" i="5" s="1"/>
  <c r="I109" i="5" s="1"/>
  <c r="I110" i="5" s="1"/>
  <c r="I111" i="5" s="1"/>
  <c r="I112" i="5" s="1"/>
  <c r="I113" i="5" s="1"/>
  <c r="I114" i="5" s="1"/>
  <c r="I115" i="5" s="1"/>
  <c r="I116" i="5" s="1"/>
  <c r="I117" i="5" s="1"/>
  <c r="I118" i="5" s="1"/>
  <c r="I119" i="5" s="1"/>
  <c r="I120" i="5" s="1"/>
  <c r="I121" i="5" s="1"/>
  <c r="I122" i="5" s="1"/>
  <c r="I123" i="5" s="1"/>
  <c r="I124" i="5" s="1"/>
  <c r="I125" i="5" s="1"/>
  <c r="I126" i="5" s="1"/>
  <c r="I127" i="5" s="1"/>
  <c r="I128" i="5" s="1"/>
  <c r="I129" i="5" s="1"/>
  <c r="I130" i="5" s="1"/>
  <c r="I131" i="5" s="1"/>
  <c r="I132" i="5" s="1"/>
  <c r="I133" i="5" s="1"/>
  <c r="I134" i="5" s="1"/>
  <c r="I135" i="5" s="1"/>
  <c r="I136" i="5" s="1"/>
  <c r="I137" i="5" s="1"/>
  <c r="I138" i="5" s="1"/>
  <c r="I139" i="5" s="1"/>
  <c r="I140" i="5" s="1"/>
  <c r="I141" i="5" s="1"/>
  <c r="I142" i="5" s="1"/>
  <c r="I143" i="5" s="1"/>
  <c r="I144" i="5" s="1"/>
  <c r="I145" i="5" s="1"/>
  <c r="I146" i="5" s="1"/>
  <c r="I147" i="5" s="1"/>
  <c r="I148" i="5" s="1"/>
  <c r="I149" i="5" s="1"/>
  <c r="I150" i="5" s="1"/>
  <c r="I151" i="5" s="1"/>
  <c r="I152" i="5" s="1"/>
  <c r="I153" i="5" s="1"/>
  <c r="I154" i="5" s="1"/>
  <c r="I155" i="5" s="1"/>
  <c r="I156" i="5" s="1"/>
  <c r="I157" i="5" s="1"/>
  <c r="I158" i="5" s="1"/>
  <c r="I159" i="5" s="1"/>
  <c r="I160" i="5" s="1"/>
  <c r="I161" i="5" s="1"/>
  <c r="I162" i="5" s="1"/>
  <c r="I163" i="5" s="1"/>
  <c r="I164" i="5" s="1"/>
  <c r="I165" i="5" s="1"/>
  <c r="I166" i="5" s="1"/>
  <c r="I167" i="5" s="1"/>
  <c r="I168" i="5" s="1"/>
  <c r="I169" i="5" s="1"/>
  <c r="I170" i="5" s="1"/>
  <c r="I171" i="5" s="1"/>
  <c r="I172" i="5" s="1"/>
  <c r="I173" i="5" s="1"/>
  <c r="I174" i="5" s="1"/>
  <c r="I175" i="5" s="1"/>
  <c r="I176" i="5" s="1"/>
  <c r="I177" i="5" s="1"/>
  <c r="I178" i="5" s="1"/>
  <c r="I179" i="5" s="1"/>
  <c r="I180" i="5" s="1"/>
  <c r="I181" i="5" s="1"/>
  <c r="I182" i="5" s="1"/>
  <c r="I183" i="5" s="1"/>
  <c r="I184" i="5" s="1"/>
  <c r="I185" i="5" s="1"/>
  <c r="I186" i="5" s="1"/>
  <c r="I187" i="5" s="1"/>
  <c r="I188" i="5" s="1"/>
  <c r="I189" i="5" s="1"/>
  <c r="I190" i="5" s="1"/>
  <c r="I191" i="5" s="1"/>
  <c r="I192" i="5" s="1"/>
  <c r="I193" i="5" s="1"/>
  <c r="I194" i="5" s="1"/>
  <c r="I195" i="5" s="1"/>
  <c r="I196" i="5" s="1"/>
  <c r="I197" i="5" s="1"/>
  <c r="I198" i="5" s="1"/>
  <c r="I199" i="5" s="1"/>
  <c r="I200" i="5" s="1"/>
  <c r="I201" i="5" s="1"/>
  <c r="I202" i="5" s="1"/>
  <c r="I203" i="5" s="1"/>
  <c r="I204" i="5" s="1"/>
  <c r="I205" i="5" s="1"/>
  <c r="I206" i="5" s="1"/>
  <c r="I207" i="5" s="1"/>
  <c r="I208" i="5" s="1"/>
  <c r="I209" i="5" s="1"/>
  <c r="I210" i="5" s="1"/>
  <c r="I211" i="5" s="1"/>
  <c r="I212" i="5" s="1"/>
  <c r="I213" i="5" s="1"/>
  <c r="I214" i="5" s="1"/>
  <c r="I215" i="5" s="1"/>
  <c r="I216" i="5" s="1"/>
  <c r="I217" i="5" s="1"/>
  <c r="I218" i="5" s="1"/>
  <c r="I219" i="5" s="1"/>
  <c r="I220" i="5" s="1"/>
  <c r="I221" i="5" s="1"/>
  <c r="I222" i="5" s="1"/>
  <c r="I223" i="5" s="1"/>
  <c r="I224" i="5" s="1"/>
  <c r="I225" i="5" s="1"/>
  <c r="I226" i="5" s="1"/>
  <c r="I227" i="5" s="1"/>
  <c r="I228" i="5" s="1"/>
  <c r="I229" i="5" s="1"/>
  <c r="I230" i="5" s="1"/>
  <c r="I231" i="5" s="1"/>
  <c r="I232" i="5" s="1"/>
  <c r="I233" i="5" s="1"/>
  <c r="I234" i="5" s="1"/>
  <c r="I235" i="5" s="1"/>
  <c r="I236" i="5" s="1"/>
  <c r="I237" i="5" s="1"/>
  <c r="I238" i="5" s="1"/>
  <c r="I239" i="5" s="1"/>
  <c r="I240" i="5" s="1"/>
  <c r="I241" i="5" s="1"/>
  <c r="I242" i="5" s="1"/>
  <c r="I243" i="5" s="1"/>
  <c r="I244" i="5" s="1"/>
  <c r="I245" i="5" s="1"/>
  <c r="I246" i="5" s="1"/>
  <c r="I247" i="5" s="1"/>
  <c r="I248" i="5" s="1"/>
  <c r="I249" i="5" s="1"/>
  <c r="I250" i="5" s="1"/>
  <c r="I251" i="5" s="1"/>
  <c r="I252" i="5" s="1"/>
  <c r="I253" i="5" s="1"/>
  <c r="I254" i="5" s="1"/>
  <c r="I255" i="5" s="1"/>
  <c r="I256" i="5" s="1"/>
  <c r="I257" i="5" s="1"/>
  <c r="I258" i="5" s="1"/>
  <c r="I259" i="5" s="1"/>
  <c r="I260" i="5" s="1"/>
  <c r="I261" i="5" s="1"/>
  <c r="I262" i="5" s="1"/>
  <c r="I263" i="5" s="1"/>
  <c r="I264" i="5" s="1"/>
  <c r="I265" i="5" s="1"/>
  <c r="I266" i="5" s="1"/>
  <c r="I267" i="5" s="1"/>
  <c r="I268" i="5" s="1"/>
  <c r="I269" i="5" s="1"/>
  <c r="I270" i="5" s="1"/>
  <c r="I271" i="5" s="1"/>
  <c r="I272" i="5" s="1"/>
  <c r="I273" i="5" s="1"/>
  <c r="I274" i="5" s="1"/>
  <c r="I275" i="5" s="1"/>
  <c r="I276" i="5" s="1"/>
  <c r="I277" i="5" s="1"/>
  <c r="I278" i="5" s="1"/>
  <c r="I279" i="5" s="1"/>
  <c r="I280" i="5" s="1"/>
  <c r="I281" i="5" s="1"/>
  <c r="I282" i="5" s="1"/>
  <c r="I283" i="5" s="1"/>
  <c r="I284" i="5" s="1"/>
  <c r="I285" i="5" s="1"/>
  <c r="I286" i="5" s="1"/>
  <c r="I287" i="5" s="1"/>
  <c r="I288" i="5" s="1"/>
  <c r="I289" i="5" s="1"/>
  <c r="I290" i="5" s="1"/>
  <c r="I291" i="5" s="1"/>
  <c r="I292" i="5" s="1"/>
  <c r="I293" i="5" s="1"/>
  <c r="I294" i="5" s="1"/>
  <c r="I295" i="5" s="1"/>
  <c r="I296" i="5" s="1"/>
  <c r="I297" i="5" s="1"/>
  <c r="I298" i="5" s="1"/>
  <c r="I299" i="5" s="1"/>
  <c r="I300" i="5" s="1"/>
  <c r="I301" i="5" s="1"/>
  <c r="I302" i="5" s="1"/>
  <c r="I303" i="5" s="1"/>
  <c r="I304" i="5" s="1"/>
  <c r="I305" i="5" s="1"/>
  <c r="I306" i="5" s="1"/>
  <c r="I307" i="5" s="1"/>
  <c r="I308" i="5" s="1"/>
  <c r="I309" i="5" s="1"/>
  <c r="I310" i="5" s="1"/>
  <c r="I311" i="5" s="1"/>
  <c r="I312" i="5" s="1"/>
  <c r="I313" i="5" s="1"/>
  <c r="I314" i="5" s="1"/>
  <c r="I315" i="5" s="1"/>
  <c r="I316" i="5" s="1"/>
  <c r="I317" i="5" s="1"/>
  <c r="I318" i="5" s="1"/>
  <c r="I319" i="5" s="1"/>
  <c r="I320" i="5" s="1"/>
  <c r="I321" i="5" s="1"/>
  <c r="I322" i="5" s="1"/>
  <c r="I323" i="5" s="1"/>
  <c r="I324" i="5" s="1"/>
  <c r="I325" i="5" s="1"/>
  <c r="I326" i="5" s="1"/>
  <c r="I327" i="5" s="1"/>
  <c r="I328" i="5" s="1"/>
  <c r="I329" i="5" s="1"/>
  <c r="I330" i="5" s="1"/>
  <c r="I331" i="5" s="1"/>
  <c r="I332" i="5" s="1"/>
  <c r="I333" i="5" s="1"/>
  <c r="I334" i="5" s="1"/>
  <c r="I335" i="5" s="1"/>
  <c r="I336" i="5" s="1"/>
  <c r="I337" i="5" s="1"/>
  <c r="I338" i="5" s="1"/>
  <c r="I339" i="5" s="1"/>
  <c r="I340" i="5" s="1"/>
  <c r="I341" i="5" s="1"/>
  <c r="I342" i="5" s="1"/>
  <c r="I343" i="5" s="1"/>
  <c r="I344" i="5" s="1"/>
  <c r="I345" i="5" s="1"/>
  <c r="I346" i="5" s="1"/>
  <c r="I347" i="5" s="1"/>
  <c r="I348" i="5" s="1"/>
  <c r="I349" i="5" s="1"/>
  <c r="I350" i="5" s="1"/>
  <c r="I351" i="5" s="1"/>
  <c r="I352" i="5" s="1"/>
  <c r="I353" i="5" s="1"/>
  <c r="I354" i="5" s="1"/>
  <c r="I355" i="5" s="1"/>
  <c r="I356" i="5" s="1"/>
  <c r="I357" i="5" s="1"/>
  <c r="I358" i="5" s="1"/>
  <c r="I359" i="5" s="1"/>
  <c r="I360" i="5" s="1"/>
  <c r="I361" i="5" s="1"/>
  <c r="I362" i="5" s="1"/>
  <c r="I363" i="5" s="1"/>
  <c r="I364" i="5" s="1"/>
  <c r="I365" i="5" s="1"/>
  <c r="I366" i="5" s="1"/>
  <c r="I367" i="5" s="1"/>
  <c r="I368" i="5" s="1"/>
  <c r="I369" i="5" s="1"/>
  <c r="I370" i="5" s="1"/>
  <c r="I371" i="5" s="1"/>
  <c r="I372" i="5" s="1"/>
  <c r="I373" i="5" s="1"/>
  <c r="I374" i="5" s="1"/>
  <c r="I375" i="5" s="1"/>
  <c r="I376" i="5" s="1"/>
  <c r="I377" i="5" s="1"/>
  <c r="I378" i="5" s="1"/>
  <c r="I379" i="5" s="1"/>
  <c r="I380" i="5" s="1"/>
  <c r="I381" i="5" s="1"/>
  <c r="I382" i="5" s="1"/>
  <c r="I383" i="5" s="1"/>
  <c r="I384" i="5" s="1"/>
  <c r="I385" i="5" s="1"/>
  <c r="I386" i="5" s="1"/>
  <c r="I387" i="5" s="1"/>
  <c r="I388" i="5" s="1"/>
  <c r="I389" i="5" s="1"/>
  <c r="I390" i="5" s="1"/>
  <c r="I391" i="5" s="1"/>
  <c r="I392" i="5" s="1"/>
  <c r="I393" i="5" s="1"/>
  <c r="I394" i="5" s="1"/>
  <c r="I395" i="5" s="1"/>
  <c r="I396" i="5" s="1"/>
  <c r="I397" i="5" s="1"/>
  <c r="I398" i="5" s="1"/>
  <c r="I399" i="5" s="1"/>
  <c r="I400" i="5" s="1"/>
  <c r="I401" i="5" s="1"/>
  <c r="I402" i="5" s="1"/>
  <c r="I403" i="5" s="1"/>
  <c r="I404" i="5" s="1"/>
  <c r="I405" i="5" s="1"/>
  <c r="I406" i="5" s="1"/>
  <c r="I407" i="5" s="1"/>
  <c r="I408" i="5" s="1"/>
  <c r="I409" i="5" s="1"/>
  <c r="I410" i="5" s="1"/>
  <c r="I411" i="5" s="1"/>
  <c r="I412" i="5" s="1"/>
  <c r="I413" i="5" s="1"/>
  <c r="I414" i="5" s="1"/>
  <c r="I415" i="5" s="1"/>
  <c r="I416" i="5" s="1"/>
  <c r="I417" i="5" s="1"/>
  <c r="I418" i="5" s="1"/>
  <c r="I419" i="5" s="1"/>
  <c r="I420" i="5" s="1"/>
  <c r="I421" i="5" s="1"/>
  <c r="I422" i="5" s="1"/>
  <c r="I423" i="5" s="1"/>
  <c r="I424" i="5" s="1"/>
  <c r="I425" i="5" s="1"/>
  <c r="I426" i="5" s="1"/>
  <c r="I427" i="5" s="1"/>
  <c r="I428" i="5" s="1"/>
  <c r="I429" i="5" s="1"/>
  <c r="I430" i="5" s="1"/>
  <c r="I431" i="5" s="1"/>
  <c r="I432" i="5" s="1"/>
  <c r="I433" i="5" s="1"/>
  <c r="I434" i="5" s="1"/>
  <c r="I435" i="5" s="1"/>
  <c r="I436" i="5" s="1"/>
  <c r="I437" i="5" s="1"/>
  <c r="I438" i="5" s="1"/>
  <c r="I439" i="5" s="1"/>
  <c r="I440" i="5" s="1"/>
  <c r="I441" i="5" s="1"/>
  <c r="I442" i="5" s="1"/>
  <c r="I443" i="5" s="1"/>
  <c r="I444" i="5" s="1"/>
  <c r="I445" i="5" s="1"/>
  <c r="AO366" i="3"/>
  <c r="AT366" i="3" s="1" a="1"/>
  <c r="AT366" i="3" s="1"/>
  <c r="AU366" i="3" s="1"/>
  <c r="AV366" i="3" s="1"/>
  <c r="AO115" i="3"/>
  <c r="AT115" i="3" s="1" a="1"/>
  <c r="AT115" i="3" s="1"/>
  <c r="AO233" i="3"/>
  <c r="AP233" i="3" s="1"/>
  <c r="AQ233" i="3" s="1"/>
  <c r="AR233" i="3" s="1"/>
  <c r="N236" i="5" s="1"/>
  <c r="AO175" i="3"/>
  <c r="AP175" i="3" s="1"/>
  <c r="AO186" i="3"/>
  <c r="AT186" i="3" s="1" a="1"/>
  <c r="AT186" i="3" s="1"/>
  <c r="AU186" i="3" s="1"/>
  <c r="AV186" i="3" s="1"/>
  <c r="AO29" i="3"/>
  <c r="AT29" i="3" s="1" a="1"/>
  <c r="AT29" i="3" s="1"/>
  <c r="AV29" i="3" s="1"/>
  <c r="AO19" i="3"/>
  <c r="AT19" i="3" s="1" a="1"/>
  <c r="AT19" i="3" s="1"/>
  <c r="AV19" i="3" s="1"/>
  <c r="G95" i="32"/>
  <c r="J9" i="9"/>
  <c r="J26" i="16"/>
  <c r="J25" i="26"/>
  <c r="J9" i="14"/>
  <c r="J20" i="26"/>
  <c r="J25" i="25"/>
  <c r="J35" i="23"/>
  <c r="J34" i="13"/>
  <c r="AO229" i="3"/>
  <c r="AP229" i="3" s="1"/>
  <c r="AQ229" i="3" s="1"/>
  <c r="AR229" i="3" s="1"/>
  <c r="N232" i="5" s="1"/>
  <c r="AO11" i="3"/>
  <c r="AO12" i="3"/>
  <c r="AT12" i="3" s="1" a="1"/>
  <c r="AT12" i="3" s="1"/>
  <c r="A31" i="18" l="1"/>
  <c r="A32" i="18"/>
  <c r="A33" i="7"/>
  <c r="A19" i="9"/>
  <c r="A32" i="7"/>
  <c r="A37" i="22"/>
  <c r="A38" i="22"/>
  <c r="A42" i="12"/>
  <c r="A41" i="33" s="1"/>
  <c r="A41" i="12"/>
  <c r="A11" i="26"/>
  <c r="A14" i="21"/>
  <c r="A15" i="10"/>
  <c r="A11" i="16"/>
  <c r="A29" i="20"/>
  <c r="A14" i="20"/>
  <c r="A14" i="9"/>
  <c r="A123" i="32" s="1"/>
  <c r="A32" i="9"/>
  <c r="A16" i="25"/>
  <c r="A17" i="25"/>
  <c r="A17" i="15"/>
  <c r="A18" i="15"/>
  <c r="A19" i="24"/>
  <c r="A20" i="14"/>
  <c r="A30" i="24"/>
  <c r="A100" i="35" s="1"/>
  <c r="A29" i="21"/>
  <c r="A30" i="21"/>
  <c r="A32" i="14"/>
  <c r="A33" i="10"/>
  <c r="A34" i="10"/>
  <c r="A12" i="25"/>
  <c r="A12" i="15"/>
  <c r="A20" i="24"/>
  <c r="A23" i="20"/>
  <c r="A21" i="14"/>
  <c r="A24" i="20"/>
  <c r="A26" i="9"/>
  <c r="A27" i="9"/>
  <c r="A14" i="36"/>
  <c r="A14" i="27"/>
  <c r="A18" i="17"/>
  <c r="A19" i="17"/>
  <c r="A21" i="6"/>
  <c r="A22" i="6"/>
  <c r="A18" i="25"/>
  <c r="A19" i="15"/>
  <c r="A31" i="24"/>
  <c r="A36" i="17"/>
  <c r="A37" i="17"/>
  <c r="A35" i="34" s="1"/>
  <c r="A33" i="14"/>
  <c r="A33" i="8"/>
  <c r="A34" i="8"/>
  <c r="A21" i="19"/>
  <c r="A25" i="8"/>
  <c r="A17" i="22"/>
  <c r="A19" i="12"/>
  <c r="A44" i="12"/>
  <c r="A18" i="12"/>
  <c r="A29" i="27"/>
  <c r="A30" i="27"/>
  <c r="A11" i="25"/>
  <c r="A11" i="15"/>
  <c r="A33" i="22"/>
  <c r="A37" i="12"/>
  <c r="A19" i="22"/>
  <c r="A21" i="12"/>
  <c r="A28" i="19"/>
  <c r="A35" i="8"/>
  <c r="A20" i="19"/>
  <c r="A24" i="8"/>
  <c r="A23" i="8"/>
  <c r="A18" i="23"/>
  <c r="A27" i="18"/>
  <c r="A61" i="34" s="1"/>
  <c r="A17" i="13"/>
  <c r="A26" i="18"/>
  <c r="A28" i="7"/>
  <c r="A29" i="7"/>
  <c r="A18" i="36"/>
  <c r="A25" i="27"/>
  <c r="A15" i="20"/>
  <c r="A15" i="9"/>
  <c r="A124" i="32" s="1"/>
  <c r="A16" i="19"/>
  <c r="A19" i="8"/>
  <c r="A15" i="19"/>
  <c r="A18" i="8"/>
  <c r="A23" i="19"/>
  <c r="A27" i="8"/>
  <c r="A23" i="23"/>
  <c r="A22" i="13"/>
  <c r="A63" i="33" s="1"/>
  <c r="A14" i="18"/>
  <c r="A12" i="7"/>
  <c r="A26" i="24"/>
  <c r="A22" i="21"/>
  <c r="A23" i="21"/>
  <c r="A27" i="14"/>
  <c r="A28" i="10"/>
  <c r="A29" i="10"/>
  <c r="A171" i="32" s="1"/>
  <c r="A26" i="22"/>
  <c r="A31" i="12"/>
  <c r="A31" i="17"/>
  <c r="A32" i="17"/>
  <c r="A37" i="6"/>
  <c r="A36" i="6"/>
  <c r="I21" i="36"/>
  <c r="I22" i="36"/>
  <c r="I31" i="27"/>
  <c r="I16" i="22"/>
  <c r="I11" i="17"/>
  <c r="I18" i="12"/>
  <c r="I41" i="17"/>
  <c r="I44" i="12"/>
  <c r="I45" i="6"/>
  <c r="I11" i="6"/>
  <c r="A18" i="24"/>
  <c r="A19" i="14"/>
  <c r="A19" i="19"/>
  <c r="A22" i="8"/>
  <c r="A17" i="36"/>
  <c r="A24" i="27"/>
  <c r="A27" i="20"/>
  <c r="A28" i="20"/>
  <c r="A30" i="9"/>
  <c r="A31" i="9"/>
  <c r="A12" i="18"/>
  <c r="A13" i="18"/>
  <c r="A14" i="7"/>
  <c r="A13" i="7"/>
  <c r="A11" i="18"/>
  <c r="A11" i="7"/>
  <c r="A49" i="32" s="1"/>
  <c r="A19" i="23"/>
  <c r="A18" i="13"/>
  <c r="A36" i="22"/>
  <c r="A35" i="35" s="1"/>
  <c r="A40" i="12"/>
  <c r="A22" i="18"/>
  <c r="A24" i="7"/>
  <c r="A24" i="24"/>
  <c r="A31" i="21"/>
  <c r="A157" i="34" s="1"/>
  <c r="A35" i="10"/>
  <c r="A25" i="14"/>
  <c r="A15" i="18"/>
  <c r="A16" i="18"/>
  <c r="A15" i="7"/>
  <c r="A16" i="7"/>
  <c r="A21" i="22"/>
  <c r="A27" i="12"/>
  <c r="A26" i="33" s="1"/>
  <c r="A20" i="17"/>
  <c r="A21" i="17"/>
  <c r="A24" i="6"/>
  <c r="A22" i="32" s="1"/>
  <c r="A25" i="6"/>
  <c r="A25" i="17"/>
  <c r="A29" i="6"/>
  <c r="A22" i="25"/>
  <c r="A24" i="15"/>
  <c r="A136" i="33" s="1"/>
  <c r="A17" i="21"/>
  <c r="A12" i="26"/>
  <c r="A19" i="10"/>
  <c r="A13" i="16"/>
  <c r="A16" i="21"/>
  <c r="A20" i="10"/>
  <c r="A29" i="18"/>
  <c r="A30" i="7"/>
  <c r="A67" i="32" s="1"/>
  <c r="A10" i="24"/>
  <c r="A10" i="14"/>
  <c r="A14" i="19"/>
  <c r="A80" i="34" s="1"/>
  <c r="A14" i="24"/>
  <c r="A15" i="14"/>
  <c r="A13" i="19"/>
  <c r="A16" i="8"/>
  <c r="A17" i="8"/>
  <c r="A88" i="32" s="1"/>
  <c r="A19" i="27"/>
  <c r="A11" i="36"/>
  <c r="A10" i="22"/>
  <c r="A11" i="12"/>
  <c r="A22" i="17"/>
  <c r="A26" i="6"/>
  <c r="A31" i="22"/>
  <c r="A35" i="12"/>
  <c r="A34" i="33" s="1"/>
  <c r="A34" i="17"/>
  <c r="A39" i="6"/>
  <c r="A25" i="19"/>
  <c r="A29" i="8"/>
  <c r="A20" i="27"/>
  <c r="A12" i="36"/>
  <c r="A15" i="6"/>
  <c r="A14" i="6"/>
  <c r="A12" i="32" s="1"/>
  <c r="A17" i="23"/>
  <c r="A24" i="18"/>
  <c r="A26" i="7"/>
  <c r="A63" i="32" s="1"/>
  <c r="A16" i="13"/>
  <c r="A25" i="24"/>
  <c r="A26" i="14"/>
  <c r="A20" i="18"/>
  <c r="A21" i="7"/>
  <c r="A58" i="32" s="1"/>
  <c r="A28" i="22"/>
  <c r="A33" i="12"/>
  <c r="A38" i="17"/>
  <c r="A39" i="17"/>
  <c r="A42" i="6"/>
  <c r="A41" i="6"/>
  <c r="A20" i="22"/>
  <c r="A15" i="17"/>
  <c r="A13" i="34" s="1"/>
  <c r="A16" i="17"/>
  <c r="A26" i="12"/>
  <c r="A18" i="6"/>
  <c r="A16" i="32" s="1"/>
  <c r="A19" i="6"/>
  <c r="A17" i="10"/>
  <c r="A18" i="10"/>
  <c r="A10" i="20"/>
  <c r="A11" i="20"/>
  <c r="A106" i="34" s="1"/>
  <c r="A14" i="25"/>
  <c r="A15" i="15"/>
  <c r="A10" i="9"/>
  <c r="A11" i="9"/>
  <c r="A18" i="20"/>
  <c r="A19" i="20"/>
  <c r="A21" i="9"/>
  <c r="A22" i="9"/>
  <c r="A28" i="24"/>
  <c r="A30" i="14"/>
  <c r="A29" i="19"/>
  <c r="A36" i="8"/>
  <c r="A17" i="20"/>
  <c r="A18" i="9"/>
  <c r="A25" i="20"/>
  <c r="A27" i="24"/>
  <c r="A97" i="35" s="1"/>
  <c r="A26" i="20"/>
  <c r="A29" i="14"/>
  <c r="A29" i="9"/>
  <c r="A138" i="32" s="1"/>
  <c r="A28" i="9"/>
  <c r="A21" i="23"/>
  <c r="A22" i="23"/>
  <c r="A20" i="13"/>
  <c r="A21" i="13"/>
  <c r="A62" i="33" s="1"/>
  <c r="A15" i="23"/>
  <c r="A19" i="18"/>
  <c r="A14" i="13"/>
  <c r="A55" i="33" s="1"/>
  <c r="A20" i="7"/>
  <c r="A15" i="24"/>
  <c r="A10" i="19"/>
  <c r="A17" i="14"/>
  <c r="A13" i="8"/>
  <c r="A84" i="32" s="1"/>
  <c r="A22" i="19"/>
  <c r="A23" i="24"/>
  <c r="A24" i="14"/>
  <c r="A98" i="33" s="1"/>
  <c r="A26" i="8"/>
  <c r="A18" i="27"/>
  <c r="A10" i="36"/>
  <c r="A17" i="17"/>
  <c r="A20" i="6"/>
  <c r="A18" i="32" s="1"/>
  <c r="A35" i="22"/>
  <c r="A39" i="12"/>
  <c r="A20" i="25"/>
  <c r="A125" i="35" s="1"/>
  <c r="A21" i="15"/>
  <c r="A16" i="23"/>
  <c r="A15" i="13"/>
  <c r="A33" i="24"/>
  <c r="A28" i="14"/>
  <c r="A102" i="33" s="1"/>
  <c r="A30" i="18"/>
  <c r="A31" i="7"/>
  <c r="A30" i="12"/>
  <c r="A29" i="33" s="1"/>
  <c r="A24" i="22"/>
  <c r="A12" i="17"/>
  <c r="A12" i="6"/>
  <c r="A13" i="25"/>
  <c r="A13" i="15"/>
  <c r="A125" i="33" s="1"/>
  <c r="A23" i="22"/>
  <c r="A29" i="12"/>
  <c r="A29" i="17"/>
  <c r="A27" i="34" s="1"/>
  <c r="A34" i="6"/>
  <c r="A13" i="23"/>
  <c r="A12" i="13"/>
  <c r="A11" i="23"/>
  <c r="A10" i="15"/>
  <c r="A122" i="33" s="1"/>
  <c r="A12" i="22"/>
  <c r="A10" i="17"/>
  <c r="A14" i="12"/>
  <c r="A13" i="33" s="1"/>
  <c r="A10" i="6"/>
  <c r="A14" i="17"/>
  <c r="A17" i="6"/>
  <c r="A12" i="21"/>
  <c r="A13" i="21"/>
  <c r="A139" i="34" s="1"/>
  <c r="A13" i="10"/>
  <c r="A14" i="10"/>
  <c r="A25" i="21"/>
  <c r="A151" i="34" s="1"/>
  <c r="A24" i="10"/>
  <c r="A25" i="10"/>
  <c r="A24" i="21"/>
  <c r="A14" i="22"/>
  <c r="A16" i="12"/>
  <c r="A15" i="33" s="1"/>
  <c r="A12" i="20"/>
  <c r="A13" i="20"/>
  <c r="A15" i="25"/>
  <c r="A120" i="35" s="1"/>
  <c r="A16" i="15"/>
  <c r="A13" i="9"/>
  <c r="A12" i="9"/>
  <c r="A21" i="24"/>
  <c r="A22" i="14"/>
  <c r="A96" i="33" s="1"/>
  <c r="A10" i="7"/>
  <c r="A10" i="18"/>
  <c r="A10" i="26"/>
  <c r="A139" i="35" s="1"/>
  <c r="A15" i="21"/>
  <c r="A16" i="10"/>
  <c r="A10" i="16"/>
  <c r="A150" i="33" s="1"/>
  <c r="A17" i="19"/>
  <c r="A20" i="8"/>
  <c r="A91" i="32" s="1"/>
  <c r="A33" i="21"/>
  <c r="A38" i="10"/>
  <c r="A16" i="36"/>
  <c r="A22" i="27"/>
  <c r="A20" i="23"/>
  <c r="A57" i="35" s="1"/>
  <c r="A19" i="13"/>
  <c r="A26" i="17"/>
  <c r="A27" i="17"/>
  <c r="A25" i="34" s="1"/>
  <c r="A31" i="6"/>
  <c r="A32" i="6"/>
  <c r="A13" i="26"/>
  <c r="A142" i="35" s="1"/>
  <c r="A28" i="18"/>
  <c r="A16" i="14"/>
  <c r="A36" i="10"/>
  <c r="A15" i="36"/>
  <c r="A15" i="27"/>
  <c r="A18" i="22"/>
  <c r="A17" i="35" s="1"/>
  <c r="A20" i="12"/>
  <c r="A14" i="26"/>
  <c r="A143" i="35" s="1"/>
  <c r="A15" i="26"/>
  <c r="A144" i="35" s="1"/>
  <c r="A14" i="16"/>
  <c r="A15" i="16"/>
  <c r="A11" i="24"/>
  <c r="A81" i="35" s="1"/>
  <c r="A11" i="14"/>
  <c r="A85" i="33" s="1"/>
  <c r="A21" i="20"/>
  <c r="A22" i="20"/>
  <c r="A117" i="34" s="1"/>
  <c r="A24" i="9"/>
  <c r="A133" i="32" s="1"/>
  <c r="A25" i="9"/>
  <c r="A26" i="19"/>
  <c r="A91" i="34" s="1"/>
  <c r="A27" i="19"/>
  <c r="A32" i="8"/>
  <c r="A31" i="8"/>
  <c r="A102" i="32" s="1"/>
  <c r="A40" i="17"/>
  <c r="A44" i="6"/>
  <c r="A43" i="6"/>
  <c r="A28" i="17"/>
  <c r="A33" i="6"/>
  <c r="A12" i="23"/>
  <c r="A49" i="35" s="1"/>
  <c r="A11" i="13"/>
  <c r="A23" i="17"/>
  <c r="A24" i="17"/>
  <c r="A22" i="34" s="1"/>
  <c r="A28" i="6"/>
  <c r="A27" i="6"/>
  <c r="A25" i="32" s="1"/>
  <c r="A12" i="24"/>
  <c r="A82" i="35" s="1"/>
  <c r="A13" i="14"/>
  <c r="A11" i="19"/>
  <c r="A77" i="34" s="1"/>
  <c r="A14" i="8"/>
  <c r="A85" i="32" s="1"/>
  <c r="A25" i="18"/>
  <c r="A59" i="34" s="1"/>
  <c r="A27" i="7"/>
  <c r="A23" i="18"/>
  <c r="A25" i="7"/>
  <c r="A62" i="32" s="1"/>
  <c r="A11" i="22"/>
  <c r="A13" i="12"/>
  <c r="A10" i="21"/>
  <c r="A136" i="34" s="1"/>
  <c r="A11" i="21"/>
  <c r="A11" i="10"/>
  <c r="A153" i="32" s="1"/>
  <c r="A12" i="10"/>
  <c r="A13" i="24"/>
  <c r="A83" i="35" s="1"/>
  <c r="A14" i="14"/>
  <c r="A88" i="33" s="1"/>
  <c r="A27" i="21"/>
  <c r="A31" i="10"/>
  <c r="A25" i="22"/>
  <c r="A24" i="35" s="1"/>
  <c r="A38" i="12"/>
  <c r="A30" i="17"/>
  <c r="A28" i="34" s="1"/>
  <c r="A35" i="6"/>
  <c r="A20" i="20"/>
  <c r="A16" i="24"/>
  <c r="A86" i="35" s="1"/>
  <c r="A23" i="9"/>
  <c r="A132" i="32" s="1"/>
  <c r="A28" i="21"/>
  <c r="A32" i="24"/>
  <c r="A35" i="14"/>
  <c r="A109" i="33" s="1"/>
  <c r="A32" i="10"/>
  <c r="A174" i="32" s="1"/>
  <c r="A32" i="21"/>
  <c r="A37" i="10"/>
  <c r="A179" i="32" s="1"/>
  <c r="A13" i="22"/>
  <c r="A12" i="35" s="1"/>
  <c r="A15" i="12"/>
  <c r="A10" i="23"/>
  <c r="A47" i="35" s="1"/>
  <c r="A10" i="13"/>
  <c r="A51" i="33" s="1"/>
  <c r="A20" i="21"/>
  <c r="A21" i="21"/>
  <c r="A147" i="34" s="1"/>
  <c r="A17" i="24"/>
  <c r="A27" i="10"/>
  <c r="A18" i="14"/>
  <c r="A92" i="33" s="1"/>
  <c r="A26" i="10"/>
  <c r="A18" i="21"/>
  <c r="A19" i="21"/>
  <c r="A22" i="10"/>
  <c r="A164" i="32" s="1"/>
  <c r="A23" i="10"/>
  <c r="A165" i="32" s="1"/>
  <c r="A14" i="23"/>
  <c r="A51" i="35" s="1"/>
  <c r="A13" i="13"/>
  <c r="A24" i="23"/>
  <c r="A61" i="35" s="1"/>
  <c r="A25" i="23"/>
  <c r="A62" i="35" s="1"/>
  <c r="A23" i="13"/>
  <c r="A24" i="13"/>
  <c r="A28" i="27"/>
  <c r="A19" i="36"/>
  <c r="A22" i="22"/>
  <c r="A28" i="12"/>
  <c r="A30" i="22"/>
  <c r="A29" i="35" s="1"/>
  <c r="A34" i="12"/>
  <c r="A33" i="33" s="1"/>
  <c r="A24" i="19"/>
  <c r="A28" i="8"/>
  <c r="A39" i="22"/>
  <c r="A38" i="35" s="1"/>
  <c r="A43" i="12"/>
  <c r="A42" i="33" s="1"/>
  <c r="A22" i="36"/>
  <c r="A31" i="27"/>
  <c r="A21" i="36"/>
  <c r="A17" i="18"/>
  <c r="A18" i="18"/>
  <c r="A18" i="7"/>
  <c r="A19" i="7"/>
  <c r="A56" i="32" s="1"/>
  <c r="A27" i="22"/>
  <c r="A26" i="35" s="1"/>
  <c r="A33" i="17"/>
  <c r="A32" i="12"/>
  <c r="A38" i="6"/>
  <c r="A36" i="32" s="1"/>
  <c r="A27" i="27"/>
  <c r="A20" i="36"/>
  <c r="A15" i="22"/>
  <c r="A17" i="12"/>
  <c r="A18" i="19"/>
  <c r="A84" i="34" s="1"/>
  <c r="A21" i="8"/>
  <c r="A34" i="22"/>
  <c r="A33" i="35" s="1"/>
  <c r="A34" i="14"/>
  <c r="A108" i="33" s="1"/>
  <c r="A16" i="27"/>
  <c r="A13" i="36"/>
  <c r="A16" i="20"/>
  <c r="A111" i="34" s="1"/>
  <c r="A17" i="9"/>
  <c r="A126" i="32" s="1"/>
  <c r="A16" i="26"/>
  <c r="A145" i="35" s="1"/>
  <c r="A17" i="26"/>
  <c r="A146" i="35" s="1"/>
  <c r="A16" i="16"/>
  <c r="A17" i="16"/>
  <c r="A157" i="33" s="1"/>
  <c r="A19" i="25"/>
  <c r="A21" i="25"/>
  <c r="A20" i="15"/>
  <c r="A132" i="33" s="1"/>
  <c r="A22" i="15"/>
  <c r="A22" i="24"/>
  <c r="A92" i="35" s="1"/>
  <c r="A23" i="14"/>
  <c r="A97" i="33" s="1"/>
  <c r="A21" i="18"/>
  <c r="A22" i="7"/>
  <c r="A59" i="32" s="1"/>
  <c r="A29" i="22"/>
  <c r="A28" i="35" s="1"/>
  <c r="A23" i="15"/>
  <c r="A26" i="21"/>
  <c r="A29" i="24"/>
  <c r="A99" i="35" s="1"/>
  <c r="A30" i="10"/>
  <c r="A172" i="32" s="1"/>
  <c r="A31" i="14"/>
  <c r="A105" i="33" s="1"/>
  <c r="E185" i="32"/>
  <c r="E151" i="32"/>
  <c r="E169" i="32"/>
  <c r="E173" i="32"/>
  <c r="E153" i="32"/>
  <c r="E157" i="32"/>
  <c r="E176" i="32"/>
  <c r="E164" i="32"/>
  <c r="E187" i="32"/>
  <c r="E183" i="32"/>
  <c r="E42" i="35"/>
  <c r="E155" i="32"/>
  <c r="E167" i="32"/>
  <c r="E178" i="32"/>
  <c r="E182" i="32"/>
  <c r="A65" i="34"/>
  <c r="A40" i="33"/>
  <c r="A141" i="32"/>
  <c r="A90" i="35"/>
  <c r="A119" i="34"/>
  <c r="A16" i="34"/>
  <c r="A17" i="34"/>
  <c r="A107" i="33"/>
  <c r="A17" i="33"/>
  <c r="A18" i="33"/>
  <c r="A18" i="35"/>
  <c r="A20" i="33"/>
  <c r="A60" i="34"/>
  <c r="A82" i="34"/>
  <c r="A49" i="34"/>
  <c r="A170" i="32"/>
  <c r="A85" i="34"/>
  <c r="A93" i="33"/>
  <c r="A140" i="32"/>
  <c r="A47" i="34"/>
  <c r="A59" i="33"/>
  <c r="A177" i="32"/>
  <c r="A50" i="34"/>
  <c r="A141" i="35"/>
  <c r="A142" i="34"/>
  <c r="A84" i="33"/>
  <c r="A9" i="35"/>
  <c r="A90" i="34"/>
  <c r="A58" i="34"/>
  <c r="A32" i="33"/>
  <c r="A37" i="34"/>
  <c r="A25" i="33"/>
  <c r="A127" i="33"/>
  <c r="A119" i="32"/>
  <c r="A104" i="33"/>
  <c r="A94" i="34"/>
  <c r="A103" i="33"/>
  <c r="A137" i="32"/>
  <c r="A53" i="34"/>
  <c r="A57" i="32"/>
  <c r="A93" i="35"/>
  <c r="A38" i="33"/>
  <c r="A68" i="32"/>
  <c r="A23" i="35"/>
  <c r="A28" i="33"/>
  <c r="A9" i="34"/>
  <c r="A156" i="32"/>
  <c r="A108" i="34"/>
  <c r="A48" i="32"/>
  <c r="A180" i="32"/>
  <c r="A30" i="32"/>
  <c r="A19" i="33"/>
  <c r="A41" i="32"/>
  <c r="A26" i="32"/>
  <c r="A57" i="34"/>
  <c r="A154" i="32"/>
  <c r="A37" i="33"/>
  <c r="A115" i="34"/>
  <c r="A102" i="35"/>
  <c r="A158" i="34"/>
  <c r="A146" i="34"/>
  <c r="A87" i="35"/>
  <c r="A168" i="32"/>
  <c r="A144" i="34"/>
  <c r="A145" i="34"/>
  <c r="A54" i="33"/>
  <c r="A64" i="33"/>
  <c r="A65" i="33"/>
  <c r="A21" i="35"/>
  <c r="A27" i="33"/>
  <c r="A99" i="32"/>
  <c r="A52" i="34"/>
  <c r="A31" i="34"/>
  <c r="A31" i="33"/>
  <c r="A14" i="35"/>
  <c r="A16" i="33"/>
  <c r="A92" i="32"/>
  <c r="A156" i="33"/>
  <c r="A124" i="35"/>
  <c r="A126" i="35"/>
  <c r="A134" i="33"/>
  <c r="A55" i="34"/>
  <c r="A135" i="33"/>
  <c r="A152" i="34"/>
  <c r="E20" i="33"/>
  <c r="E132" i="32"/>
  <c r="E128" i="32"/>
  <c r="E13" i="35"/>
  <c r="E118" i="32"/>
  <c r="E144" i="32"/>
  <c r="E10" i="33"/>
  <c r="E40" i="33"/>
  <c r="E44" i="33"/>
  <c r="E15" i="33"/>
  <c r="E9" i="33"/>
  <c r="E32" i="33"/>
  <c r="E38" i="33"/>
  <c r="E12" i="33"/>
  <c r="E147" i="32"/>
  <c r="E143" i="32"/>
  <c r="E104" i="32"/>
  <c r="E99" i="32"/>
  <c r="E20" i="35"/>
  <c r="E131" i="32"/>
  <c r="E127" i="32"/>
  <c r="E130" i="32"/>
  <c r="E126" i="32"/>
  <c r="E34" i="33"/>
  <c r="E13" i="33"/>
  <c r="E11" i="33"/>
  <c r="E45" i="33"/>
  <c r="E39" i="33"/>
  <c r="E171" i="32"/>
  <c r="E160" i="32"/>
  <c r="E180" i="32"/>
  <c r="E145" i="32"/>
  <c r="E133" i="32"/>
  <c r="E101" i="32"/>
  <c r="E89" i="32"/>
  <c r="E22" i="35"/>
  <c r="E34" i="35"/>
  <c r="E26" i="33"/>
  <c r="E17" i="33"/>
  <c r="E35" i="33"/>
  <c r="E36" i="33"/>
  <c r="E129" i="32"/>
  <c r="E15" i="35"/>
  <c r="E10" i="35"/>
  <c r="A137" i="34"/>
  <c r="A33" i="32"/>
  <c r="A36" i="35"/>
  <c r="A109" i="34"/>
  <c r="A117" i="35"/>
  <c r="A101" i="35"/>
  <c r="A16" i="35"/>
  <c r="A32" i="35"/>
  <c r="A88" i="34"/>
  <c r="A34" i="32"/>
  <c r="A123" i="34"/>
  <c r="A139" i="32"/>
  <c r="A52" i="32"/>
  <c r="A56" i="35"/>
  <c r="A61" i="32"/>
  <c r="A94" i="35"/>
  <c r="A54" i="32"/>
  <c r="A20" i="35"/>
  <c r="A19" i="34"/>
  <c r="A23" i="32"/>
  <c r="A23" i="34"/>
  <c r="A143" i="34"/>
  <c r="A63" i="34"/>
  <c r="A80" i="35"/>
  <c r="A79" i="34"/>
  <c r="A87" i="32"/>
  <c r="A24" i="32"/>
  <c r="A30" i="35"/>
  <c r="A32" i="34"/>
  <c r="A37" i="32"/>
  <c r="A13" i="32"/>
  <c r="A54" i="35"/>
  <c r="A57" i="33"/>
  <c r="A100" i="33"/>
  <c r="A54" i="34"/>
  <c r="A40" i="32"/>
  <c r="A39" i="32"/>
  <c r="A19" i="35"/>
  <c r="A14" i="34"/>
  <c r="A17" i="32"/>
  <c r="A105" i="34"/>
  <c r="A119" i="35"/>
  <c r="A120" i="32"/>
  <c r="A114" i="34"/>
  <c r="A130" i="32"/>
  <c r="A131" i="32"/>
  <c r="A98" i="35"/>
  <c r="A127" i="32"/>
  <c r="A120" i="34"/>
  <c r="A121" i="34"/>
  <c r="A59" i="35"/>
  <c r="A61" i="33"/>
  <c r="A52" i="35"/>
  <c r="A91" i="33"/>
  <c r="A85" i="35"/>
  <c r="A87" i="34"/>
  <c r="A15" i="34"/>
  <c r="A34" i="35"/>
  <c r="A53" i="35"/>
  <c r="A56" i="33"/>
  <c r="A103" i="35"/>
  <c r="A64" i="34"/>
  <c r="A10" i="34"/>
  <c r="A10" i="32"/>
  <c r="A118" i="35"/>
  <c r="A22" i="35"/>
  <c r="A32" i="32"/>
  <c r="A50" i="35"/>
  <c r="A53" i="33"/>
  <c r="A48" i="35"/>
  <c r="A11" i="35"/>
  <c r="A9" i="32"/>
  <c r="A15" i="32"/>
  <c r="A138" i="34"/>
  <c r="A150" i="34"/>
  <c r="A167" i="32"/>
  <c r="A166" i="32"/>
  <c r="A13" i="35"/>
  <c r="A107" i="34"/>
  <c r="A122" i="32"/>
  <c r="A128" i="33"/>
  <c r="A91" i="35"/>
  <c r="A45" i="34"/>
  <c r="A141" i="34"/>
  <c r="A158" i="32"/>
  <c r="A83" i="34"/>
  <c r="A159" i="34"/>
  <c r="A60" i="33"/>
  <c r="A24" i="34"/>
  <c r="A29" i="32"/>
  <c r="A62" i="34"/>
  <c r="A90" i="33"/>
  <c r="A178" i="32"/>
  <c r="A154" i="33"/>
  <c r="A155" i="33"/>
  <c r="A116" i="34"/>
  <c r="A134" i="32"/>
  <c r="A92" i="34"/>
  <c r="A103" i="32"/>
  <c r="A38" i="34"/>
  <c r="A26" i="34"/>
  <c r="A31" i="32"/>
  <c r="A21" i="34"/>
  <c r="A52" i="33"/>
  <c r="A87" i="33"/>
  <c r="A64" i="32"/>
  <c r="A31" i="23"/>
  <c r="A28" i="13"/>
  <c r="A124" i="34"/>
  <c r="A89" i="35"/>
  <c r="A95" i="32"/>
  <c r="A18" i="34"/>
  <c r="A27" i="32"/>
  <c r="A162" i="32"/>
  <c r="A89" i="33"/>
  <c r="A27" i="35"/>
  <c r="A160" i="32"/>
  <c r="A107" i="32"/>
  <c r="A97" i="32"/>
  <c r="A133" i="33"/>
  <c r="A12" i="34"/>
  <c r="A155" i="32"/>
  <c r="A71" i="32"/>
  <c r="A36" i="7"/>
  <c r="A72" i="32" s="1"/>
  <c r="G37" i="13"/>
  <c r="G77" i="33" s="1"/>
  <c r="A27" i="36"/>
  <c r="A33" i="27"/>
  <c r="A69" i="32"/>
  <c r="A140" i="34"/>
  <c r="A122" i="35"/>
  <c r="A94" i="33"/>
  <c r="A9" i="36"/>
  <c r="A118" i="34"/>
  <c r="A19" i="32"/>
  <c r="A104" i="32"/>
  <c r="A96" i="32"/>
  <c r="A23" i="36"/>
  <c r="A24" i="36"/>
  <c r="A123" i="33"/>
  <c r="A36" i="33"/>
  <c r="A93" i="34"/>
  <c r="A106" i="32"/>
  <c r="A55" i="35"/>
  <c r="A58" i="33"/>
  <c r="A65" i="32"/>
  <c r="A66" i="32"/>
  <c r="A110" i="34"/>
  <c r="A81" i="34"/>
  <c r="A89" i="32"/>
  <c r="A90" i="32"/>
  <c r="A34" i="27"/>
  <c r="A26" i="36"/>
  <c r="A25" i="36"/>
  <c r="A98" i="32"/>
  <c r="A60" i="35"/>
  <c r="A50" i="32"/>
  <c r="A96" i="35"/>
  <c r="A148" i="34"/>
  <c r="A149" i="34"/>
  <c r="A101" i="33"/>
  <c r="A25" i="35"/>
  <c r="A29" i="34"/>
  <c r="A30" i="34"/>
  <c r="A30" i="33"/>
  <c r="A35" i="32"/>
  <c r="A32" i="27"/>
  <c r="A12" i="33"/>
  <c r="A173" i="32"/>
  <c r="A154" i="34"/>
  <c r="A89" i="34"/>
  <c r="A66" i="34"/>
  <c r="A128" i="32"/>
  <c r="A140" i="35"/>
  <c r="A151" i="33"/>
  <c r="A157" i="32"/>
  <c r="A121" i="35"/>
  <c r="A129" i="33"/>
  <c r="A130" i="33"/>
  <c r="A156" i="34"/>
  <c r="A175" i="32"/>
  <c r="A176" i="32"/>
  <c r="A135" i="32"/>
  <c r="A136" i="32"/>
  <c r="A123" i="35"/>
  <c r="A131" i="33"/>
  <c r="A94" i="32"/>
  <c r="A93" i="32"/>
  <c r="A122" i="34"/>
  <c r="A48" i="34"/>
  <c r="A46" i="34"/>
  <c r="A39" i="33"/>
  <c r="A53" i="32"/>
  <c r="A127" i="35"/>
  <c r="A153" i="33"/>
  <c r="A161" i="32"/>
  <c r="A84" i="35"/>
  <c r="A10" i="33"/>
  <c r="A100" i="32"/>
  <c r="A36" i="34"/>
  <c r="A159" i="32"/>
  <c r="A113" i="34"/>
  <c r="A112" i="34"/>
  <c r="A58" i="35"/>
  <c r="A76" i="34"/>
  <c r="A106" i="33"/>
  <c r="A95" i="33"/>
  <c r="A51" i="32"/>
  <c r="A56" i="34"/>
  <c r="A20" i="34"/>
  <c r="A95" i="35"/>
  <c r="A20" i="32"/>
  <c r="A105" i="32"/>
  <c r="A88" i="35"/>
  <c r="A99" i="33"/>
  <c r="A121" i="32"/>
  <c r="E179" i="32"/>
  <c r="E154" i="32"/>
  <c r="E168" i="32"/>
  <c r="E174" i="32"/>
  <c r="E188" i="32"/>
  <c r="E124" i="32"/>
  <c r="E122" i="32"/>
  <c r="E120" i="32"/>
  <c r="E141" i="32"/>
  <c r="E163" i="32"/>
  <c r="E177" i="32"/>
  <c r="E152" i="32"/>
  <c r="E158" i="32"/>
  <c r="E172" i="32"/>
  <c r="E139" i="32"/>
  <c r="E137" i="32"/>
  <c r="E135" i="32"/>
  <c r="E125" i="32"/>
  <c r="E186" i="32"/>
  <c r="E161" i="32"/>
  <c r="E175" i="32"/>
  <c r="E181" i="32"/>
  <c r="E156" i="32"/>
  <c r="E123" i="32"/>
  <c r="E121" i="32"/>
  <c r="E119" i="32"/>
  <c r="E17" i="35"/>
  <c r="E170" i="32"/>
  <c r="E184" i="32"/>
  <c r="E159" i="32"/>
  <c r="E140" i="32"/>
  <c r="E138" i="32"/>
  <c r="E136" i="32"/>
  <c r="A116" i="35"/>
  <c r="A86" i="34"/>
  <c r="A155" i="34"/>
  <c r="A78" i="34"/>
  <c r="A34" i="34"/>
  <c r="A38" i="32"/>
  <c r="A51" i="34"/>
  <c r="G32" i="19"/>
  <c r="G97" i="34" s="1"/>
  <c r="G33" i="19"/>
  <c r="G98" i="34" s="1"/>
  <c r="E87" i="32"/>
  <c r="E85" i="32"/>
  <c r="E91" i="32"/>
  <c r="E105" i="32"/>
  <c r="E24" i="35"/>
  <c r="E29" i="35"/>
  <c r="E8" i="35"/>
  <c r="E26" i="35"/>
  <c r="B112" i="35"/>
  <c r="E119" i="35" s="1"/>
  <c r="E112" i="32"/>
  <c r="E110" i="32"/>
  <c r="E108" i="32"/>
  <c r="E83" i="32"/>
  <c r="E97" i="32"/>
  <c r="E16" i="35"/>
  <c r="E21" i="35"/>
  <c r="E35" i="35"/>
  <c r="E18" i="35"/>
  <c r="E96" i="32"/>
  <c r="E94" i="32"/>
  <c r="E92" i="32"/>
  <c r="E106" i="32"/>
  <c r="E81" i="32"/>
  <c r="E39" i="35"/>
  <c r="E38" i="35"/>
  <c r="E19" i="35"/>
  <c r="E41" i="35"/>
  <c r="E88" i="32"/>
  <c r="E86" i="32"/>
  <c r="E84" i="32"/>
  <c r="E98" i="32"/>
  <c r="E31" i="35"/>
  <c r="E36" i="35"/>
  <c r="E11" i="35"/>
  <c r="E33" i="35"/>
  <c r="E111" i="32"/>
  <c r="E109" i="32"/>
  <c r="E80" i="32"/>
  <c r="E14" i="35"/>
  <c r="E23" i="35"/>
  <c r="E28" i="35"/>
  <c r="E30" i="35"/>
  <c r="A128" i="35"/>
  <c r="A147" i="35"/>
  <c r="A115" i="35"/>
  <c r="A14" i="33"/>
  <c r="A86" i="32"/>
  <c r="E146" i="35"/>
  <c r="E154" i="35"/>
  <c r="E160" i="35"/>
  <c r="E143" i="35"/>
  <c r="E151" i="35"/>
  <c r="E159" i="35"/>
  <c r="E164" i="35"/>
  <c r="E140" i="35"/>
  <c r="E148" i="35"/>
  <c r="E156" i="35"/>
  <c r="E165" i="35"/>
  <c r="E139" i="35"/>
  <c r="E145" i="35"/>
  <c r="E153" i="35"/>
  <c r="E166" i="35"/>
  <c r="E163" i="35"/>
  <c r="E142" i="35"/>
  <c r="E150" i="35"/>
  <c r="E158" i="35"/>
  <c r="E167" i="35"/>
  <c r="E147" i="35"/>
  <c r="E168" i="35"/>
  <c r="E144" i="35"/>
  <c r="E152" i="35"/>
  <c r="E162" i="35"/>
  <c r="E138" i="35"/>
  <c r="E155" i="35"/>
  <c r="E141" i="35"/>
  <c r="E149" i="35"/>
  <c r="E157" i="35"/>
  <c r="E161" i="35"/>
  <c r="E80" i="35"/>
  <c r="E88" i="35"/>
  <c r="E96" i="35"/>
  <c r="E104" i="35"/>
  <c r="E85" i="35"/>
  <c r="E81" i="35"/>
  <c r="E89" i="35"/>
  <c r="E97" i="35"/>
  <c r="E105" i="35"/>
  <c r="E82" i="35"/>
  <c r="E90" i="35"/>
  <c r="E98" i="35"/>
  <c r="E79" i="35"/>
  <c r="E83" i="35"/>
  <c r="E91" i="35"/>
  <c r="E99" i="35"/>
  <c r="E84" i="35"/>
  <c r="E92" i="35"/>
  <c r="E100" i="35"/>
  <c r="E86" i="35"/>
  <c r="E94" i="35"/>
  <c r="E102" i="35"/>
  <c r="E93" i="35"/>
  <c r="E87" i="35"/>
  <c r="E95" i="35"/>
  <c r="E103" i="35"/>
  <c r="E101" i="35"/>
  <c r="E52" i="35"/>
  <c r="E60" i="35"/>
  <c r="E68" i="35"/>
  <c r="E73" i="35"/>
  <c r="E53" i="35"/>
  <c r="E61" i="35"/>
  <c r="E69" i="35"/>
  <c r="E54" i="35"/>
  <c r="E62" i="35"/>
  <c r="E70" i="35"/>
  <c r="E49" i="35"/>
  <c r="E47" i="35"/>
  <c r="E55" i="35"/>
  <c r="E63" i="35"/>
  <c r="E71" i="35"/>
  <c r="E57" i="35"/>
  <c r="E48" i="35"/>
  <c r="E56" i="35"/>
  <c r="E64" i="35"/>
  <c r="E72" i="35"/>
  <c r="E65" i="35"/>
  <c r="E50" i="35"/>
  <c r="E58" i="35"/>
  <c r="E66" i="35"/>
  <c r="E74" i="35"/>
  <c r="E51" i="35"/>
  <c r="E59" i="35"/>
  <c r="E67" i="35"/>
  <c r="E46" i="35"/>
  <c r="E123" i="35"/>
  <c r="E13" i="34"/>
  <c r="E29" i="34"/>
  <c r="E32" i="34"/>
  <c r="E33" i="34"/>
  <c r="E17" i="34"/>
  <c r="E36" i="34"/>
  <c r="B42" i="34"/>
  <c r="E72" i="34" s="1"/>
  <c r="E15" i="34"/>
  <c r="E12" i="34"/>
  <c r="E35" i="34"/>
  <c r="E28" i="34"/>
  <c r="E26" i="34"/>
  <c r="E38" i="34"/>
  <c r="E10" i="34"/>
  <c r="E19" i="34"/>
  <c r="E37" i="34"/>
  <c r="E14" i="34"/>
  <c r="A19" i="26"/>
  <c r="A148" i="35" s="1"/>
  <c r="A169" i="32"/>
  <c r="A70" i="32"/>
  <c r="A33" i="18"/>
  <c r="A67" i="34" s="1"/>
  <c r="A10" i="35"/>
  <c r="A37" i="35"/>
  <c r="A153" i="34"/>
  <c r="A124" i="33"/>
  <c r="A31" i="35"/>
  <c r="A33" i="34"/>
  <c r="A35" i="33"/>
  <c r="A9" i="21"/>
  <c r="A135" i="34" s="1"/>
  <c r="A152" i="32"/>
  <c r="A40" i="22"/>
  <c r="A39" i="35" s="1"/>
  <c r="A33" i="13"/>
  <c r="A73" i="33" s="1"/>
  <c r="A23" i="33"/>
  <c r="A9" i="33"/>
  <c r="A24" i="33"/>
  <c r="A15" i="35"/>
  <c r="A22" i="33"/>
  <c r="A28" i="23"/>
  <c r="A65" i="35" s="1"/>
  <c r="A125" i="32"/>
  <c r="A21" i="33"/>
  <c r="A9" i="23"/>
  <c r="A46" i="35" s="1"/>
  <c r="A126" i="33"/>
  <c r="A55" i="32"/>
  <c r="A60" i="32"/>
  <c r="A35" i="23"/>
  <c r="A71" i="35" s="1"/>
  <c r="A9" i="12"/>
  <c r="A8" i="33" s="1"/>
  <c r="A27" i="13"/>
  <c r="A68" i="33" s="1"/>
  <c r="A25" i="26"/>
  <c r="A154" i="35" s="1"/>
  <c r="A29" i="26"/>
  <c r="A158" i="35" s="1"/>
  <c r="A28" i="26"/>
  <c r="A157" i="35" s="1"/>
  <c r="A26" i="16"/>
  <c r="A166" i="33" s="1"/>
  <c r="A9" i="13"/>
  <c r="A50" i="33" s="1"/>
  <c r="A9" i="18"/>
  <c r="A44" i="34" s="1"/>
  <c r="A30" i="16"/>
  <c r="A170" i="33" s="1"/>
  <c r="A34" i="13"/>
  <c r="A74" i="33" s="1"/>
  <c r="A27" i="15"/>
  <c r="A139" i="33" s="1"/>
  <c r="A9" i="10"/>
  <c r="A151" i="32" s="1"/>
  <c r="A25" i="15"/>
  <c r="A137" i="33" s="1"/>
  <c r="A26" i="15"/>
  <c r="A138" i="33" s="1"/>
  <c r="A24" i="25"/>
  <c r="A129" i="35" s="1"/>
  <c r="A81" i="32"/>
  <c r="A21" i="32"/>
  <c r="A9" i="7"/>
  <c r="A47" i="32" s="1"/>
  <c r="A27" i="16"/>
  <c r="A167" i="33" s="1"/>
  <c r="A9" i="8"/>
  <c r="A80" i="32" s="1"/>
  <c r="A21" i="26"/>
  <c r="A150" i="35" s="1"/>
  <c r="A129" i="32"/>
  <c r="A29" i="23"/>
  <c r="A66" i="35" s="1"/>
  <c r="A34" i="18"/>
  <c r="A68" i="34" s="1"/>
  <c r="A82" i="32"/>
  <c r="A11" i="33"/>
  <c r="A86" i="33"/>
  <c r="A66" i="33"/>
  <c r="A152" i="33"/>
  <c r="A14" i="32"/>
  <c r="A83" i="32"/>
  <c r="A28" i="32"/>
  <c r="A163" i="32"/>
  <c r="A101" i="32"/>
  <c r="B73" i="34"/>
  <c r="E98" i="34" s="1"/>
  <c r="E21" i="34"/>
  <c r="E27" i="34"/>
  <c r="E25" i="34"/>
  <c r="E34" i="34"/>
  <c r="B133" i="34"/>
  <c r="E159" i="34" s="1"/>
  <c r="E20" i="34"/>
  <c r="E11" i="34"/>
  <c r="E9" i="34"/>
  <c r="E18" i="34"/>
  <c r="E24" i="34"/>
  <c r="E30" i="34"/>
  <c r="E31" i="34"/>
  <c r="E40" i="34"/>
  <c r="E16" i="34"/>
  <c r="E22" i="34"/>
  <c r="E23" i="34"/>
  <c r="E173" i="33"/>
  <c r="E174" i="33"/>
  <c r="E175" i="33"/>
  <c r="E176" i="33"/>
  <c r="E177" i="33"/>
  <c r="E168" i="33"/>
  <c r="E172" i="33"/>
  <c r="E167" i="33"/>
  <c r="E171" i="33"/>
  <c r="E166" i="33"/>
  <c r="E170" i="33"/>
  <c r="E165" i="33"/>
  <c r="E169" i="33"/>
  <c r="A9" i="19"/>
  <c r="A75" i="34" s="1"/>
  <c r="A27" i="23"/>
  <c r="A64" i="35" s="1"/>
  <c r="A26" i="13"/>
  <c r="A67" i="33" s="1"/>
  <c r="A35" i="18"/>
  <c r="A69" i="34" s="1"/>
  <c r="A9" i="26"/>
  <c r="A138" i="35" s="1"/>
  <c r="A29" i="13"/>
  <c r="A69" i="33" s="1"/>
  <c r="A27" i="26"/>
  <c r="A156" i="35" s="1"/>
  <c r="A21" i="16"/>
  <c r="A161" i="33" s="1"/>
  <c r="A26" i="23"/>
  <c r="A63" i="35" s="1"/>
  <c r="A29" i="16"/>
  <c r="A169" i="33" s="1"/>
  <c r="A26" i="26"/>
  <c r="A155" i="35" s="1"/>
  <c r="A9" i="9"/>
  <c r="A118" i="32" s="1"/>
  <c r="A9" i="14"/>
  <c r="A83" i="33" s="1"/>
  <c r="A25" i="16"/>
  <c r="A165" i="33" s="1"/>
  <c r="A23" i="26"/>
  <c r="A152" i="35" s="1"/>
  <c r="A9" i="17"/>
  <c r="A8" i="34" s="1"/>
  <c r="A30" i="13"/>
  <c r="A70" i="33" s="1"/>
  <c r="A32" i="13"/>
  <c r="A72" i="33" s="1"/>
  <c r="A18" i="16"/>
  <c r="A158" i="33" s="1"/>
  <c r="A33" i="23"/>
  <c r="A69" i="35" s="1"/>
  <c r="A26" i="25"/>
  <c r="A131" i="35" s="1"/>
  <c r="A35" i="13"/>
  <c r="A75" i="33" s="1"/>
  <c r="A32" i="23"/>
  <c r="A68" i="35" s="1"/>
  <c r="A30" i="23"/>
  <c r="A67" i="35" s="1"/>
  <c r="A28" i="15"/>
  <c r="A140" i="33" s="1"/>
  <c r="A22" i="16"/>
  <c r="A162" i="33" s="1"/>
  <c r="A9" i="6"/>
  <c r="A8" i="32" s="1"/>
  <c r="A9" i="15"/>
  <c r="A121" i="33" s="1"/>
  <c r="A9" i="16"/>
  <c r="A149" i="33" s="1"/>
  <c r="A25" i="25"/>
  <c r="A130" i="35" s="1"/>
  <c r="G34" i="16"/>
  <c r="G174" i="33" s="1"/>
  <c r="G38" i="27"/>
  <c r="E71" i="34"/>
  <c r="E70" i="34"/>
  <c r="G40" i="18"/>
  <c r="G40" i="7"/>
  <c r="G76" i="32" s="1"/>
  <c r="G41" i="7"/>
  <c r="G43" i="27"/>
  <c r="E58" i="34"/>
  <c r="E45" i="34"/>
  <c r="E53" i="34"/>
  <c r="E63" i="34"/>
  <c r="E52" i="34"/>
  <c r="E68" i="34"/>
  <c r="E46" i="34"/>
  <c r="E62" i="34"/>
  <c r="E66" i="34"/>
  <c r="E128" i="33"/>
  <c r="E136" i="33"/>
  <c r="E130" i="33"/>
  <c r="E138" i="33"/>
  <c r="E125" i="33"/>
  <c r="E133" i="33"/>
  <c r="E141" i="33"/>
  <c r="E127" i="33"/>
  <c r="E135" i="33"/>
  <c r="E145" i="33"/>
  <c r="E124" i="33"/>
  <c r="E132" i="33"/>
  <c r="E140" i="33"/>
  <c r="E144" i="33"/>
  <c r="E129" i="33"/>
  <c r="E137" i="33"/>
  <c r="E143" i="33"/>
  <c r="E126" i="33"/>
  <c r="E134" i="33"/>
  <c r="E142" i="33"/>
  <c r="E122" i="33"/>
  <c r="E123" i="33"/>
  <c r="E131" i="33"/>
  <c r="E139" i="33"/>
  <c r="E51" i="33"/>
  <c r="E59" i="33"/>
  <c r="E67" i="33"/>
  <c r="E75" i="33"/>
  <c r="E69" i="33"/>
  <c r="E56" i="33"/>
  <c r="E64" i="33"/>
  <c r="E72" i="33"/>
  <c r="E53" i="33"/>
  <c r="E58" i="33"/>
  <c r="E66" i="33"/>
  <c r="E74" i="33"/>
  <c r="E55" i="33"/>
  <c r="E63" i="33"/>
  <c r="E71" i="33"/>
  <c r="E79" i="33"/>
  <c r="E52" i="33"/>
  <c r="E60" i="33"/>
  <c r="E68" i="33"/>
  <c r="E78" i="33"/>
  <c r="E57" i="33"/>
  <c r="E65" i="33"/>
  <c r="E73" i="33"/>
  <c r="E76" i="33"/>
  <c r="E77" i="33"/>
  <c r="E61" i="33"/>
  <c r="E54" i="33"/>
  <c r="E62" i="33"/>
  <c r="E70" i="33"/>
  <c r="E87" i="33"/>
  <c r="E95" i="33"/>
  <c r="E103" i="33"/>
  <c r="E114" i="33"/>
  <c r="E97" i="33"/>
  <c r="E105" i="33"/>
  <c r="E117" i="33"/>
  <c r="E84" i="33"/>
  <c r="E92" i="33"/>
  <c r="E100" i="33"/>
  <c r="E108" i="33"/>
  <c r="E111" i="33"/>
  <c r="E86" i="33"/>
  <c r="E94" i="33"/>
  <c r="E102" i="33"/>
  <c r="E110" i="33"/>
  <c r="E113" i="33"/>
  <c r="E91" i="33"/>
  <c r="E99" i="33"/>
  <c r="E107" i="33"/>
  <c r="E116" i="33"/>
  <c r="E88" i="33"/>
  <c r="E96" i="33"/>
  <c r="E104" i="33"/>
  <c r="E89" i="33"/>
  <c r="E85" i="33"/>
  <c r="E93" i="33"/>
  <c r="E101" i="33"/>
  <c r="E109" i="33"/>
  <c r="E112" i="33"/>
  <c r="E115" i="33"/>
  <c r="E90" i="33"/>
  <c r="E98" i="33"/>
  <c r="E106" i="33"/>
  <c r="E154" i="33"/>
  <c r="E162" i="33"/>
  <c r="E156" i="33"/>
  <c r="E151" i="33"/>
  <c r="E159" i="33"/>
  <c r="E153" i="33"/>
  <c r="E161" i="33"/>
  <c r="E178" i="33"/>
  <c r="E179" i="33"/>
  <c r="E180" i="33"/>
  <c r="E181" i="33"/>
  <c r="E150" i="33"/>
  <c r="E158" i="33"/>
  <c r="E155" i="33"/>
  <c r="E163" i="33"/>
  <c r="E152" i="33"/>
  <c r="E160" i="33"/>
  <c r="E164" i="33"/>
  <c r="E157" i="33"/>
  <c r="E108" i="34"/>
  <c r="E116" i="34"/>
  <c r="E124" i="34"/>
  <c r="E110" i="34"/>
  <c r="E105" i="34"/>
  <c r="E113" i="34"/>
  <c r="E121" i="34"/>
  <c r="E118" i="34"/>
  <c r="E107" i="34"/>
  <c r="E115" i="34"/>
  <c r="E123" i="34"/>
  <c r="E112" i="34"/>
  <c r="E120" i="34"/>
  <c r="E131" i="34"/>
  <c r="E109" i="34"/>
  <c r="E117" i="34"/>
  <c r="E125" i="34"/>
  <c r="E128" i="34"/>
  <c r="E126" i="34"/>
  <c r="E106" i="34"/>
  <c r="E114" i="34"/>
  <c r="E122" i="34"/>
  <c r="E111" i="34"/>
  <c r="E119" i="34"/>
  <c r="E127" i="34"/>
  <c r="E130" i="34"/>
  <c r="E129" i="34"/>
  <c r="G32" i="15"/>
  <c r="G144" i="33" s="1"/>
  <c r="G38" i="23"/>
  <c r="G74" i="35" s="1"/>
  <c r="G37" i="23"/>
  <c r="G73" i="35" s="1"/>
  <c r="E83" i="33"/>
  <c r="E50" i="33"/>
  <c r="E44" i="34"/>
  <c r="E149" i="33"/>
  <c r="E104" i="34"/>
  <c r="E121" i="33"/>
  <c r="AT71" i="3" a="1"/>
  <c r="AT71" i="3" s="1"/>
  <c r="AV71" i="3" s="1"/>
  <c r="AP39" i="3"/>
  <c r="AQ39" i="3" s="1"/>
  <c r="G47" i="12"/>
  <c r="G45" i="33" s="1"/>
  <c r="AT23" i="3" a="1"/>
  <c r="AT23" i="3" s="1"/>
  <c r="AV23" i="3" s="1"/>
  <c r="AP282" i="3"/>
  <c r="AQ282" i="3" s="1"/>
  <c r="AR282" i="3" s="1"/>
  <c r="N285" i="5" s="1"/>
  <c r="G38" i="8"/>
  <c r="G109" i="32" s="1"/>
  <c r="G39" i="8"/>
  <c r="G110" i="32" s="1"/>
  <c r="AP257" i="3"/>
  <c r="AQ257" i="3" s="1"/>
  <c r="AR257" i="3" s="1"/>
  <c r="N260" i="5" s="1"/>
  <c r="G46" i="12"/>
  <c r="G44" i="33" s="1"/>
  <c r="G44" i="17"/>
  <c r="G31" i="26"/>
  <c r="G160" i="35" s="1"/>
  <c r="G47" i="6"/>
  <c r="G48" i="6"/>
  <c r="G29" i="25"/>
  <c r="G134" i="35" s="1"/>
  <c r="AT50" i="3" a="1"/>
  <c r="AT50" i="3" s="1"/>
  <c r="AU50" i="3" s="1"/>
  <c r="AP90" i="3"/>
  <c r="AQ90" i="3" s="1"/>
  <c r="AT285" i="3" a="1"/>
  <c r="AT285" i="3" s="1"/>
  <c r="AU285" i="3" s="1"/>
  <c r="AV285" i="3" s="1"/>
  <c r="G42" i="22"/>
  <c r="G32" i="26"/>
  <c r="G161" i="35" s="1"/>
  <c r="G37" i="24"/>
  <c r="G107" i="35" s="1"/>
  <c r="G43" i="22"/>
  <c r="G41" i="35" s="1"/>
  <c r="G37" i="14"/>
  <c r="G111" i="33" s="1"/>
  <c r="G39" i="18"/>
  <c r="G31" i="15"/>
  <c r="G143" i="33" s="1"/>
  <c r="G43" i="17"/>
  <c r="G40" i="34" s="1"/>
  <c r="G33" i="20"/>
  <c r="G128" i="34" s="1"/>
  <c r="G33" i="16"/>
  <c r="G173" i="33" s="1"/>
  <c r="AP35" i="3"/>
  <c r="AR35" i="3" s="1"/>
  <c r="N36" i="5" s="1"/>
  <c r="G34" i="20"/>
  <c r="G129" i="34" s="1"/>
  <c r="AT72" i="3" a="1"/>
  <c r="AT72" i="3" s="1"/>
  <c r="AU72" i="3" s="1"/>
  <c r="AT106" i="3" a="1"/>
  <c r="AT106" i="3" s="1"/>
  <c r="AU106" i="3" s="1"/>
  <c r="AT325" i="3" a="1"/>
  <c r="AT325" i="3" s="1"/>
  <c r="AU325" i="3" s="1"/>
  <c r="AV325" i="3" s="1"/>
  <c r="AP97" i="3"/>
  <c r="AR97" i="3" s="1"/>
  <c r="N98" i="5" s="1"/>
  <c r="AT7" i="3" a="1"/>
  <c r="AT7" i="3" s="1"/>
  <c r="AV7" i="3" s="1"/>
  <c r="AP120" i="3"/>
  <c r="AR120" i="3" s="1"/>
  <c r="N123" i="5" s="1"/>
  <c r="AP62" i="3"/>
  <c r="AR62" i="3" s="1"/>
  <c r="N63" i="5" s="1"/>
  <c r="G42" i="27"/>
  <c r="G39" i="21"/>
  <c r="G165" i="34" s="1"/>
  <c r="G37" i="9"/>
  <c r="G146" i="32" s="1"/>
  <c r="G104" i="34"/>
  <c r="G120" i="32"/>
  <c r="G42" i="10"/>
  <c r="G184" i="32" s="1"/>
  <c r="AT172" i="3" a="1"/>
  <c r="AT172" i="3" s="1"/>
  <c r="AV172" i="3" s="1"/>
  <c r="AT69" i="3" a="1"/>
  <c r="AT69" i="3" s="1"/>
  <c r="AU69" i="3" s="1"/>
  <c r="AT79" i="3" a="1"/>
  <c r="AT79" i="3" s="1"/>
  <c r="AU79" i="3" s="1"/>
  <c r="AP164" i="3"/>
  <c r="AQ164" i="3" s="1"/>
  <c r="AU83" i="3"/>
  <c r="AT113" i="3" a="1"/>
  <c r="AT113" i="3" s="1"/>
  <c r="AU113" i="3" s="1"/>
  <c r="AT239" i="3" a="1"/>
  <c r="AT239" i="3" s="1"/>
  <c r="AU239" i="3" s="1"/>
  <c r="AV239" i="3" s="1"/>
  <c r="AT296" i="3" a="1"/>
  <c r="AT296" i="3" s="1"/>
  <c r="AU296" i="3" s="1"/>
  <c r="AV296" i="3" s="1"/>
  <c r="AP31" i="3"/>
  <c r="AR31" i="3" s="1"/>
  <c r="N32" i="5" s="1"/>
  <c r="AT395" i="3" a="1"/>
  <c r="AT395" i="3" s="1"/>
  <c r="AU395" i="3" s="1"/>
  <c r="AV395" i="3" s="1"/>
  <c r="AQ100" i="3"/>
  <c r="AP83" i="3"/>
  <c r="AR83" i="3" s="1"/>
  <c r="N84" i="5" s="1"/>
  <c r="AP49" i="3"/>
  <c r="AR49" i="3" s="1"/>
  <c r="N50" i="5" s="1"/>
  <c r="AT427" i="3" a="1"/>
  <c r="AT427" i="3" s="1"/>
  <c r="AU427" i="3" s="1"/>
  <c r="AV427" i="3" s="1"/>
  <c r="AT40" i="3" a="1"/>
  <c r="AT40" i="3" s="1"/>
  <c r="AV40" i="3" s="1"/>
  <c r="AP142" i="3"/>
  <c r="AR142" i="3" s="1"/>
  <c r="N145" i="5" s="1"/>
  <c r="AT276" i="3" a="1"/>
  <c r="AT276" i="3" s="1"/>
  <c r="AU276" i="3" s="1"/>
  <c r="AV276" i="3" s="1"/>
  <c r="AP36" i="3"/>
  <c r="AQ36" i="3" s="1"/>
  <c r="AT205" i="3" a="1"/>
  <c r="AT205" i="3" s="1"/>
  <c r="AU205" i="3" s="1"/>
  <c r="AV205" i="3" s="1"/>
  <c r="AP18" i="3"/>
  <c r="AQ18" i="3" s="1"/>
  <c r="AT147" i="3" a="1"/>
  <c r="AT147" i="3" s="1"/>
  <c r="AV147" i="3" s="1"/>
  <c r="AT57" i="3" a="1"/>
  <c r="AT57" i="3" s="1"/>
  <c r="AU57" i="3" s="1"/>
  <c r="G36" i="9"/>
  <c r="G145" i="32" s="1"/>
  <c r="AT249" i="3" a="1"/>
  <c r="AT249" i="3" s="1"/>
  <c r="AU249" i="3" s="1"/>
  <c r="AV249" i="3" s="1"/>
  <c r="AP418" i="3"/>
  <c r="AQ418" i="3" s="1"/>
  <c r="AR418" i="3" s="1"/>
  <c r="N423" i="5" s="1"/>
  <c r="AT54" i="3" a="1"/>
  <c r="AT54" i="3" s="1"/>
  <c r="AU54" i="3" s="1"/>
  <c r="S266" i="3"/>
  <c r="Y266" i="3" s="1"/>
  <c r="AT123" i="3" a="1"/>
  <c r="AT123" i="3" s="1"/>
  <c r="AV123" i="3" s="1"/>
  <c r="AP404" i="3"/>
  <c r="AQ404" i="3" s="1"/>
  <c r="AR404" i="3" s="1"/>
  <c r="N409" i="5" s="1"/>
  <c r="AP193" i="3"/>
  <c r="AQ193" i="3" s="1"/>
  <c r="AR193" i="3" s="1"/>
  <c r="N196" i="5" s="1"/>
  <c r="AT332" i="3" a="1"/>
  <c r="AT332" i="3" s="1"/>
  <c r="AU332" i="3" s="1"/>
  <c r="AV332" i="3" s="1"/>
  <c r="AT394" i="3" a="1"/>
  <c r="AT394" i="3" s="1"/>
  <c r="AU394" i="3" s="1"/>
  <c r="AV394" i="3" s="1"/>
  <c r="AT137" i="3" a="1"/>
  <c r="AT137" i="3" s="1"/>
  <c r="AV137" i="3" s="1"/>
  <c r="AP24" i="3"/>
  <c r="AR24" i="3" s="1"/>
  <c r="N25" i="5" s="1"/>
  <c r="AP246" i="3"/>
  <c r="AQ246" i="3" s="1"/>
  <c r="AR246" i="3" s="1"/>
  <c r="N249" i="5" s="1"/>
  <c r="AT319" i="3" a="1"/>
  <c r="AT319" i="3" s="1"/>
  <c r="AU319" i="3" s="1"/>
  <c r="AV319" i="3" s="1"/>
  <c r="AP297" i="3"/>
  <c r="AQ297" i="3" s="1"/>
  <c r="AR297" i="3" s="1"/>
  <c r="N300" i="5" s="1"/>
  <c r="AP32" i="3"/>
  <c r="AQ32" i="3" s="1"/>
  <c r="S276" i="3"/>
  <c r="Y276" i="3" s="1"/>
  <c r="AU173" i="3"/>
  <c r="AT82" i="3" a="1"/>
  <c r="AT82" i="3" s="1"/>
  <c r="AV82" i="3" s="1"/>
  <c r="AP402" i="3"/>
  <c r="AQ402" i="3" s="1"/>
  <c r="AR402" i="3" s="1"/>
  <c r="N407" i="5" s="1"/>
  <c r="AP128" i="3"/>
  <c r="AQ128" i="3" s="1"/>
  <c r="AP340" i="3"/>
  <c r="AQ340" i="3" s="1"/>
  <c r="AR340" i="3" s="1"/>
  <c r="N343" i="5" s="1"/>
  <c r="AT46" i="3" a="1"/>
  <c r="AT46" i="3" s="1"/>
  <c r="AU46" i="3" s="1"/>
  <c r="AT76" i="3" a="1"/>
  <c r="AT76" i="3" s="1"/>
  <c r="AV76" i="3" s="1"/>
  <c r="AP28" i="3"/>
  <c r="AQ28" i="3" s="1"/>
  <c r="AT292" i="3" a="1"/>
  <c r="AT292" i="3" s="1"/>
  <c r="AU292" i="3" s="1"/>
  <c r="AV292" i="3" s="1"/>
  <c r="S221" i="3"/>
  <c r="Y221" i="3" s="1"/>
  <c r="AT355" i="3" a="1"/>
  <c r="AT355" i="3" s="1"/>
  <c r="AU355" i="3" s="1"/>
  <c r="AV355" i="3" s="1"/>
  <c r="AP213" i="3"/>
  <c r="AQ213" i="3" s="1"/>
  <c r="AR213" i="3" s="1"/>
  <c r="N216" i="5" s="1"/>
  <c r="AT347" i="3" a="1"/>
  <c r="AT347" i="3" s="1"/>
  <c r="AU347" i="3" s="1"/>
  <c r="AV347" i="3" s="1"/>
  <c r="AT284" i="3" a="1"/>
  <c r="AT284" i="3" s="1"/>
  <c r="AU284" i="3" s="1"/>
  <c r="AV284" i="3" s="1"/>
  <c r="AP89" i="3"/>
  <c r="AR89" i="3" s="1"/>
  <c r="N90" i="5" s="1"/>
  <c r="AT410" i="3" a="1"/>
  <c r="AT410" i="3" s="1"/>
  <c r="AU410" i="3" s="1"/>
  <c r="AV410" i="3" s="1"/>
  <c r="AT280" i="3" a="1"/>
  <c r="AT280" i="3" s="1"/>
  <c r="AU280" i="3" s="1"/>
  <c r="AV280" i="3" s="1"/>
  <c r="M10" i="1"/>
  <c r="N10" i="1" s="1"/>
  <c r="AP188" i="3"/>
  <c r="AQ188" i="3" s="1"/>
  <c r="AR188" i="3" s="1"/>
  <c r="N191" i="5" s="1"/>
  <c r="AP378" i="3"/>
  <c r="AQ378" i="3" s="1"/>
  <c r="AR378" i="3" s="1"/>
  <c r="N382" i="5" s="1"/>
  <c r="AT119" i="3" a="1"/>
  <c r="AT119" i="3" s="1"/>
  <c r="AU119" i="3" s="1"/>
  <c r="AT438" i="3" a="1"/>
  <c r="AT438" i="3" s="1"/>
  <c r="AU438" i="3" s="1"/>
  <c r="AV438" i="3" s="1"/>
  <c r="AT440" i="3" a="1"/>
  <c r="AT440" i="3" s="1"/>
  <c r="AU440" i="3" s="1"/>
  <c r="AV440" i="3" s="1"/>
  <c r="AT34" i="3" a="1"/>
  <c r="AT34" i="3" s="1"/>
  <c r="AV34" i="3" s="1"/>
  <c r="AP171" i="3"/>
  <c r="AQ171" i="3" s="1"/>
  <c r="AT74" i="3" a="1"/>
  <c r="AT74" i="3" s="1"/>
  <c r="AU74" i="3" s="1"/>
  <c r="AP317" i="3"/>
  <c r="AQ317" i="3" s="1"/>
  <c r="AR317" i="3" s="1"/>
  <c r="N320" i="5" s="1"/>
  <c r="AP4" i="3"/>
  <c r="AQ4" i="3" s="1"/>
  <c r="AT58" i="3" a="1"/>
  <c r="AT58" i="3" s="1"/>
  <c r="AU58" i="3" s="1"/>
  <c r="AP264" i="3"/>
  <c r="AQ264" i="3" s="1"/>
  <c r="AR264" i="3" s="1"/>
  <c r="N267" i="5" s="1"/>
  <c r="N384" i="5"/>
  <c r="AP146" i="3"/>
  <c r="AQ146" i="3" s="1"/>
  <c r="AP430" i="3"/>
  <c r="AQ430" i="3" s="1"/>
  <c r="AR430" i="3" s="1"/>
  <c r="N435" i="5" s="1"/>
  <c r="AP112" i="3"/>
  <c r="AR112" i="3" s="1"/>
  <c r="N114" i="5" s="1"/>
  <c r="AP414" i="3"/>
  <c r="AQ414" i="3" s="1"/>
  <c r="AR414" i="3" s="1"/>
  <c r="N419" i="5" s="1"/>
  <c r="AP8" i="3"/>
  <c r="AR8" i="3" s="1"/>
  <c r="N9" i="5" s="1"/>
  <c r="AP267" i="3"/>
  <c r="AQ267" i="3" s="1"/>
  <c r="AR267" i="3" s="1"/>
  <c r="N270" i="5" s="1"/>
  <c r="AP65" i="3"/>
  <c r="AR65" i="3" s="1"/>
  <c r="N66" i="5" s="1"/>
  <c r="AP191" i="3"/>
  <c r="AQ191" i="3" s="1"/>
  <c r="AR191" i="3" s="1"/>
  <c r="N194" i="5" s="1"/>
  <c r="AT187" i="3" a="1"/>
  <c r="AT187" i="3" s="1"/>
  <c r="AU187" i="3" s="1"/>
  <c r="AV187" i="3" s="1"/>
  <c r="AP159" i="3"/>
  <c r="AQ159" i="3" s="1"/>
  <c r="AP67" i="3"/>
  <c r="AR67" i="3" s="1"/>
  <c r="N68" i="5" s="1"/>
  <c r="AP307" i="3"/>
  <c r="AQ307" i="3" s="1"/>
  <c r="AR307" i="3" s="1"/>
  <c r="N310" i="5" s="1"/>
  <c r="AP256" i="3"/>
  <c r="AQ256" i="3" s="1"/>
  <c r="AR256" i="3" s="1"/>
  <c r="N259" i="5" s="1"/>
  <c r="AP409" i="3"/>
  <c r="AQ409" i="3" s="1"/>
  <c r="AR409" i="3" s="1"/>
  <c r="N414" i="5" s="1"/>
  <c r="AT434" i="3" a="1"/>
  <c r="AT434" i="3" s="1"/>
  <c r="AU434" i="3" s="1"/>
  <c r="AV434" i="3" s="1"/>
  <c r="AP309" i="3"/>
  <c r="AP398" i="3"/>
  <c r="AQ398" i="3" s="1"/>
  <c r="AR398" i="3" s="1"/>
  <c r="N403" i="5" s="1"/>
  <c r="AT221" i="3" a="1"/>
  <c r="AT221" i="3" s="1"/>
  <c r="AU221" i="3" s="1"/>
  <c r="AV221" i="3" s="1"/>
  <c r="AP96" i="3"/>
  <c r="AR96" i="3" s="1"/>
  <c r="N97" i="5" s="1"/>
  <c r="AT387" i="3" a="1"/>
  <c r="AT387" i="3" s="1"/>
  <c r="AU387" i="3" s="1"/>
  <c r="AV387" i="3" s="1"/>
  <c r="AT383" i="3" a="1"/>
  <c r="AT383" i="3" s="1"/>
  <c r="AU383" i="3" s="1"/>
  <c r="AV383" i="3" s="1"/>
  <c r="AP243" i="3"/>
  <c r="AQ243" i="3" s="1"/>
  <c r="AR243" i="3" s="1"/>
  <c r="N246" i="5" s="1"/>
  <c r="AP324" i="3"/>
  <c r="AQ324" i="3" s="1"/>
  <c r="AR324" i="3" s="1"/>
  <c r="N327" i="5" s="1"/>
  <c r="AP151" i="3"/>
  <c r="AQ151" i="3" s="1"/>
  <c r="AP150" i="3"/>
  <c r="AR150" i="3" s="1"/>
  <c r="N153" i="5" s="1"/>
  <c r="AT100" i="3" a="1"/>
  <c r="AT100" i="3" s="1"/>
  <c r="AV100" i="3" s="1"/>
  <c r="AT198" i="3" a="1"/>
  <c r="AT198" i="3" s="1"/>
  <c r="AU198" i="3" s="1"/>
  <c r="AV198" i="3" s="1"/>
  <c r="AT266" i="3" a="1"/>
  <c r="AT266" i="3" s="1"/>
  <c r="AU266" i="3" s="1"/>
  <c r="AV266" i="3" s="1"/>
  <c r="AP426" i="3"/>
  <c r="AQ426" i="3" s="1"/>
  <c r="AR426" i="3" s="1"/>
  <c r="N431" i="5" s="1"/>
  <c r="AT300" i="3" a="1"/>
  <c r="AT300" i="3" s="1"/>
  <c r="AU300" i="3" s="1"/>
  <c r="AV300" i="3" s="1"/>
  <c r="AT362" i="3" a="1"/>
  <c r="AT362" i="3" s="1"/>
  <c r="AU362" i="3" s="1"/>
  <c r="AV362" i="3" s="1"/>
  <c r="AT288" i="3" a="1"/>
  <c r="AT288" i="3" s="1"/>
  <c r="AU288" i="3" s="1"/>
  <c r="AV288" i="3" s="1"/>
  <c r="S100" i="3"/>
  <c r="Y100" i="3" s="1"/>
  <c r="AT230" i="3" a="1"/>
  <c r="AT230" i="3" s="1"/>
  <c r="AU230" i="3" s="1"/>
  <c r="AV230" i="3" s="1"/>
  <c r="AT251" i="3" a="1"/>
  <c r="AT251" i="3" s="1"/>
  <c r="AU251" i="3" s="1"/>
  <c r="AV251" i="3" s="1"/>
  <c r="AP154" i="3"/>
  <c r="AQ154" i="3" s="1"/>
  <c r="S367" i="3"/>
  <c r="Y367" i="3" s="1"/>
  <c r="AT367" i="3" a="1"/>
  <c r="AT367" i="3" s="1"/>
  <c r="AU367" i="3" s="1"/>
  <c r="AV367" i="3" s="1"/>
  <c r="AP238" i="3"/>
  <c r="AQ238" i="3" s="1"/>
  <c r="AR238" i="3" s="1"/>
  <c r="N241" i="5" s="1"/>
  <c r="AP105" i="3"/>
  <c r="AR105" i="3" s="1"/>
  <c r="N106" i="5" s="1"/>
  <c r="AT163" i="3" a="1"/>
  <c r="AT163" i="3" s="1"/>
  <c r="AV163" i="3" s="1"/>
  <c r="AT26" i="3" a="1"/>
  <c r="AT26" i="3" s="1"/>
  <c r="AU26" i="3" s="1"/>
  <c r="AT372" i="3" a="1"/>
  <c r="AT372" i="3" s="1"/>
  <c r="AU372" i="3" s="1"/>
  <c r="AV372" i="3" s="1"/>
  <c r="AT376" i="3" a="1"/>
  <c r="AT376" i="3" s="1"/>
  <c r="AU376" i="3" s="1"/>
  <c r="AV376" i="3" s="1"/>
  <c r="AP273" i="3"/>
  <c r="AQ273" i="3" s="1"/>
  <c r="AR273" i="3" s="1"/>
  <c r="N276" i="5" s="1"/>
  <c r="AP241" i="3"/>
  <c r="AQ241" i="3" s="1"/>
  <c r="AR241" i="3" s="1"/>
  <c r="N244" i="5" s="1"/>
  <c r="AP158" i="3"/>
  <c r="AR158" i="3" s="1"/>
  <c r="N161" i="5" s="1"/>
  <c r="AT361" i="3" a="1"/>
  <c r="AT361" i="3" s="1"/>
  <c r="AU361" i="3" s="1"/>
  <c r="AV361" i="3" s="1"/>
  <c r="AT358" i="3" a="1"/>
  <c r="AT358" i="3" s="1"/>
  <c r="AU358" i="3" s="1"/>
  <c r="AV358" i="3" s="1"/>
  <c r="AP313" i="3"/>
  <c r="AQ313" i="3" s="1"/>
  <c r="AR313" i="3" s="1"/>
  <c r="N316" i="5" s="1"/>
  <c r="AT407" i="3" a="1"/>
  <c r="AT407" i="3" s="1"/>
  <c r="AU407" i="3" s="1"/>
  <c r="AV407" i="3" s="1"/>
  <c r="AP391" i="3"/>
  <c r="AQ391" i="3" s="1"/>
  <c r="AR391" i="3" s="1"/>
  <c r="N396" i="5" s="1"/>
  <c r="AP253" i="3"/>
  <c r="AQ253" i="3" s="1"/>
  <c r="AR253" i="3" s="1"/>
  <c r="AP260" i="3"/>
  <c r="AQ260" i="3" s="1"/>
  <c r="AR260" i="3" s="1"/>
  <c r="N263" i="5" s="1"/>
  <c r="AT177" i="3" a="1"/>
  <c r="AT177" i="3" s="1"/>
  <c r="AV177" i="3" s="1"/>
  <c r="AT304" i="3" a="1"/>
  <c r="AT304" i="3" s="1"/>
  <c r="AU304" i="3" s="1"/>
  <c r="AV304" i="3" s="1"/>
  <c r="AU120" i="3"/>
  <c r="AP344" i="3"/>
  <c r="AQ344" i="3" s="1"/>
  <c r="AR344" i="3" s="1"/>
  <c r="N347" i="5" s="1"/>
  <c r="AT422" i="3" a="1"/>
  <c r="AT422" i="3" s="1"/>
  <c r="AU422" i="3" s="1"/>
  <c r="AV422" i="3" s="1"/>
  <c r="AP173" i="3"/>
  <c r="AQ173" i="3" s="1"/>
  <c r="AT86" i="3" a="1"/>
  <c r="AT86" i="3" s="1"/>
  <c r="AV86" i="3" s="1"/>
  <c r="AT351" i="3" a="1"/>
  <c r="AT351" i="3" s="1"/>
  <c r="AU351" i="3" s="1"/>
  <c r="AV351" i="3" s="1"/>
  <c r="AP84" i="3"/>
  <c r="AR84" i="3" s="1"/>
  <c r="N85" i="5" s="1"/>
  <c r="AT417" i="3" a="1"/>
  <c r="AT417" i="3" s="1"/>
  <c r="AU417" i="3" s="1"/>
  <c r="AV417" i="3" s="1"/>
  <c r="AP149" i="3"/>
  <c r="AR149" i="3" s="1"/>
  <c r="N152" i="5" s="1"/>
  <c r="AT245" i="3" a="1"/>
  <c r="AT245" i="3" s="1"/>
  <c r="AU245" i="3" s="1"/>
  <c r="AV245" i="3" s="1"/>
  <c r="AT289" i="3" a="1"/>
  <c r="AT289" i="3" s="1"/>
  <c r="AU289" i="3" s="1"/>
  <c r="AV289" i="3" s="1"/>
  <c r="AT371" i="3" a="1"/>
  <c r="AT371" i="3" s="1"/>
  <c r="AU371" i="3" s="1"/>
  <c r="AV371" i="3" s="1"/>
  <c r="S201" i="3"/>
  <c r="Y201" i="3" s="1"/>
  <c r="AT272" i="3" a="1"/>
  <c r="AT272" i="3" s="1"/>
  <c r="AU272" i="3" s="1"/>
  <c r="AV272" i="3" s="1"/>
  <c r="S272" i="3"/>
  <c r="Y272" i="3" s="1"/>
  <c r="AT201" i="3" a="1"/>
  <c r="AT201" i="3" s="1"/>
  <c r="AU201" i="3" s="1"/>
  <c r="AV201" i="3" s="1"/>
  <c r="AU80" i="3"/>
  <c r="AV80" i="3"/>
  <c r="AP80" i="3"/>
  <c r="AQ80" i="3" s="1"/>
  <c r="AT209" i="3" a="1"/>
  <c r="AT209" i="3" s="1"/>
  <c r="AU209" i="3" s="1"/>
  <c r="AV209" i="3" s="1"/>
  <c r="AT101" i="3" a="1"/>
  <c r="AT101" i="3" s="1"/>
  <c r="AU101" i="3" s="1"/>
  <c r="AP202" i="3"/>
  <c r="AQ202" i="3" s="1"/>
  <c r="AR202" i="3" s="1"/>
  <c r="N205" i="5" s="1"/>
  <c r="AT439" i="3" a="1"/>
  <c r="AT439" i="3" s="1"/>
  <c r="AU439" i="3" s="1"/>
  <c r="AV439" i="3" s="1"/>
  <c r="AP178" i="3"/>
  <c r="AQ178" i="3" s="1"/>
  <c r="AR178" i="3" s="1"/>
  <c r="N181" i="5" s="1"/>
  <c r="AT127" i="3" a="1"/>
  <c r="AT127" i="3" s="1"/>
  <c r="AV127" i="3" s="1"/>
  <c r="AP432" i="3"/>
  <c r="AQ432" i="3" s="1"/>
  <c r="AR432" i="3" s="1"/>
  <c r="N437" i="5" s="1"/>
  <c r="AP431" i="3"/>
  <c r="AQ431" i="3" s="1"/>
  <c r="AR431" i="3" s="1"/>
  <c r="N436" i="5" s="1"/>
  <c r="AT225" i="3" a="1"/>
  <c r="AT225" i="3" s="1"/>
  <c r="AU225" i="3" s="1"/>
  <c r="AV225" i="3" s="1"/>
  <c r="AT88" i="3" a="1"/>
  <c r="AT88" i="3" s="1"/>
  <c r="AU88" i="3" s="1"/>
  <c r="AP442" i="3"/>
  <c r="AQ442" i="3" s="1"/>
  <c r="AT442" i="3" a="1"/>
  <c r="AT442" i="3" s="1"/>
  <c r="AU442" i="3" s="1"/>
  <c r="AV442" i="3" s="1"/>
  <c r="AP261" i="3"/>
  <c r="AQ261" i="3" s="1"/>
  <c r="AR261" i="3" s="1"/>
  <c r="N264" i="5" s="1"/>
  <c r="AP125" i="3"/>
  <c r="AQ125" i="3" s="1"/>
  <c r="AT294" i="3" a="1"/>
  <c r="AT294" i="3" s="1"/>
  <c r="AU294" i="3" s="1"/>
  <c r="AV294" i="3" s="1"/>
  <c r="AT322" i="3" a="1"/>
  <c r="AT322" i="3" s="1"/>
  <c r="AU322" i="3" s="1"/>
  <c r="AV322" i="3" s="1"/>
  <c r="AT157" i="3" a="1"/>
  <c r="AT157" i="3" s="1"/>
  <c r="AU157" i="3" s="1"/>
  <c r="AT339" i="3" a="1"/>
  <c r="AT339" i="3" s="1"/>
  <c r="AU339" i="3" s="1"/>
  <c r="AV339" i="3" s="1"/>
  <c r="AP433" i="3"/>
  <c r="AQ433" i="3" s="1"/>
  <c r="AR433" i="3" s="1"/>
  <c r="N438" i="5" s="1"/>
  <c r="AT167" i="3" a="1"/>
  <c r="AT167" i="3" s="1"/>
  <c r="AU167" i="3" s="1"/>
  <c r="AP359" i="3"/>
  <c r="AQ359" i="3" s="1"/>
  <c r="AR359" i="3" s="1"/>
  <c r="N363" i="5" s="1"/>
  <c r="AP237" i="3"/>
  <c r="AQ237" i="3" s="1"/>
  <c r="AR237" i="3" s="1"/>
  <c r="N240" i="5" s="1"/>
  <c r="AP305" i="3"/>
  <c r="AQ305" i="3" s="1"/>
  <c r="AR305" i="3" s="1"/>
  <c r="N308" i="5" s="1"/>
  <c r="AP242" i="3"/>
  <c r="AQ242" i="3" s="1"/>
  <c r="AR242" i="3" s="1"/>
  <c r="N245" i="5" s="1"/>
  <c r="AT368" i="3" a="1"/>
  <c r="AT368" i="3" s="1"/>
  <c r="AU368" i="3" s="1"/>
  <c r="AV368" i="3" s="1"/>
  <c r="AR33" i="3"/>
  <c r="N34" i="5" s="1"/>
  <c r="AT236" i="3" a="1"/>
  <c r="AT236" i="3" s="1"/>
  <c r="AU236" i="3" s="1"/>
  <c r="AV236" i="3" s="1"/>
  <c r="AT165" i="3" a="1"/>
  <c r="AT165" i="3" s="1"/>
  <c r="AU165" i="3" s="1"/>
  <c r="AT400" i="3" a="1"/>
  <c r="AT400" i="3" s="1"/>
  <c r="AU400" i="3" s="1"/>
  <c r="AV400" i="3" s="1"/>
  <c r="AT254" i="3" a="1"/>
  <c r="AT254" i="3" s="1"/>
  <c r="AU254" i="3" s="1"/>
  <c r="AV254" i="3" s="1"/>
  <c r="AP436" i="3"/>
  <c r="AQ436" i="3" s="1"/>
  <c r="AR436" i="3" s="1"/>
  <c r="N441" i="5" s="1"/>
  <c r="AP66" i="3"/>
  <c r="AR66" i="3" s="1"/>
  <c r="N67" i="5" s="1"/>
  <c r="AP364" i="3"/>
  <c r="AQ364" i="3" s="1"/>
  <c r="AR364" i="3" s="1"/>
  <c r="N368" i="5" s="1"/>
  <c r="AT334" i="3" a="1"/>
  <c r="AT334" i="3" s="1"/>
  <c r="AU334" i="3" s="1"/>
  <c r="AV334" i="3" s="1"/>
  <c r="AT111" i="3" a="1"/>
  <c r="AT111" i="3" s="1"/>
  <c r="AV111" i="3" s="1"/>
  <c r="AP217" i="3"/>
  <c r="AQ217" i="3" s="1"/>
  <c r="AR217" i="3" s="1"/>
  <c r="N220" i="5" s="1"/>
  <c r="AT93" i="3" a="1"/>
  <c r="AT93" i="3" s="1"/>
  <c r="AV93" i="3" s="1"/>
  <c r="AP343" i="3"/>
  <c r="AQ343" i="3" s="1"/>
  <c r="AR343" i="3" s="1"/>
  <c r="N346" i="5" s="1"/>
  <c r="AT321" i="3" a="1"/>
  <c r="AT321" i="3" s="1"/>
  <c r="AU321" i="3" s="1"/>
  <c r="AV321" i="3" s="1"/>
  <c r="AP133" i="3"/>
  <c r="AQ133" i="3" s="1"/>
  <c r="AP161" i="3"/>
  <c r="AQ161" i="3" s="1"/>
  <c r="AT396" i="3" a="1"/>
  <c r="AT396" i="3" s="1"/>
  <c r="AU396" i="3" s="1"/>
  <c r="AV396" i="3" s="1"/>
  <c r="AP248" i="3"/>
  <c r="AQ248" i="3" s="1"/>
  <c r="AR248" i="3" s="1"/>
  <c r="N251" i="5" s="1"/>
  <c r="AT360" i="3" a="1"/>
  <c r="AT360" i="3" s="1"/>
  <c r="AU360" i="3" s="1"/>
  <c r="AV360" i="3" s="1"/>
  <c r="AT75" i="3" a="1"/>
  <c r="AT75" i="3" s="1"/>
  <c r="AU75" i="3" s="1"/>
  <c r="AT255" i="3" a="1"/>
  <c r="AT255" i="3" s="1"/>
  <c r="AU255" i="3" s="1"/>
  <c r="AV255" i="3" s="1"/>
  <c r="AP390" i="3"/>
  <c r="AQ390" i="3" s="1"/>
  <c r="AR390" i="3" s="1"/>
  <c r="N395" i="5" s="1"/>
  <c r="AT425" i="3" a="1"/>
  <c r="AT425" i="3" s="1"/>
  <c r="AU425" i="3" s="1"/>
  <c r="AV425" i="3" s="1"/>
  <c r="AP399" i="3"/>
  <c r="AQ399" i="3" s="1"/>
  <c r="AR399" i="3" s="1"/>
  <c r="N404" i="5" s="1"/>
  <c r="AP377" i="3"/>
  <c r="AQ377" i="3" s="1"/>
  <c r="AR377" i="3" s="1"/>
  <c r="N381" i="5" s="1"/>
  <c r="AP91" i="3"/>
  <c r="AQ91" i="3" s="1"/>
  <c r="AT259" i="3" a="1"/>
  <c r="AT259" i="3" s="1"/>
  <c r="AU259" i="3" s="1"/>
  <c r="AV259" i="3" s="1"/>
  <c r="AV162" i="3"/>
  <c r="AP56" i="3"/>
  <c r="AQ56" i="3" s="1"/>
  <c r="AP406" i="3"/>
  <c r="AQ406" i="3" s="1"/>
  <c r="AR406" i="3" s="1"/>
  <c r="N411" i="5" s="1"/>
  <c r="AT250" i="3" a="1"/>
  <c r="AT250" i="3" s="1"/>
  <c r="AU250" i="3" s="1"/>
  <c r="AV250" i="3" s="1"/>
  <c r="AP194" i="3"/>
  <c r="AQ194" i="3" s="1"/>
  <c r="AR194" i="3" s="1"/>
  <c r="N197" i="5" s="1"/>
  <c r="AT48" i="3" a="1"/>
  <c r="AT48" i="3" s="1"/>
  <c r="AV48" i="3" s="1"/>
  <c r="AT218" i="3" a="1"/>
  <c r="AT218" i="3" s="1"/>
  <c r="AU218" i="3" s="1"/>
  <c r="AV218" i="3" s="1"/>
  <c r="AT103" i="3" a="1"/>
  <c r="AT103" i="3" s="1"/>
  <c r="AU103" i="3" s="1"/>
  <c r="AP197" i="3"/>
  <c r="AQ197" i="3" s="1"/>
  <c r="AR197" i="3" s="1"/>
  <c r="N200" i="5" s="1"/>
  <c r="AT274" i="3" a="1"/>
  <c r="AT274" i="3" s="1"/>
  <c r="AU274" i="3" s="1"/>
  <c r="AV274" i="3" s="1"/>
  <c r="AT199" i="3" a="1"/>
  <c r="AT199" i="3" s="1"/>
  <c r="AU199" i="3" s="1"/>
  <c r="AV199" i="3" s="1"/>
  <c r="AT277" i="3" a="1"/>
  <c r="AT277" i="3" s="1"/>
  <c r="AU277" i="3" s="1"/>
  <c r="AV277" i="3" s="1"/>
  <c r="AT328" i="3" a="1"/>
  <c r="AT328" i="3" s="1"/>
  <c r="AU328" i="3" s="1"/>
  <c r="AV328" i="3" s="1"/>
  <c r="AP219" i="3"/>
  <c r="AQ219" i="3" s="1"/>
  <c r="AR219" i="3" s="1"/>
  <c r="N222" i="5" s="1"/>
  <c r="AT5" i="3" a="1"/>
  <c r="AT5" i="3" s="1"/>
  <c r="AU5" i="3" s="1"/>
  <c r="AP214" i="3"/>
  <c r="AQ214" i="3" s="1"/>
  <c r="AR214" i="3" s="1"/>
  <c r="N217" i="5" s="1"/>
  <c r="AQ87" i="3"/>
  <c r="AP17" i="3"/>
  <c r="AQ17" i="3" s="1"/>
  <c r="AP349" i="3"/>
  <c r="AQ349" i="3" s="1"/>
  <c r="AR349" i="3" s="1"/>
  <c r="N352" i="5" s="1"/>
  <c r="AP148" i="3"/>
  <c r="AQ148" i="3" s="1"/>
  <c r="S87" i="3"/>
  <c r="Y87" i="3" s="1"/>
  <c r="AP420" i="3"/>
  <c r="AQ420" i="3" s="1"/>
  <c r="AR420" i="3" s="1"/>
  <c r="N425" i="5" s="1"/>
  <c r="AT87" i="3" a="1"/>
  <c r="AT87" i="3" s="1"/>
  <c r="AV87" i="3" s="1"/>
  <c r="AT132" i="3" a="1"/>
  <c r="AT132" i="3" s="1"/>
  <c r="AU132" i="3" s="1"/>
  <c r="S311" i="3"/>
  <c r="Y311" i="3" s="1"/>
  <c r="AT385" i="3" a="1"/>
  <c r="AT385" i="3" s="1"/>
  <c r="AU385" i="3" s="1"/>
  <c r="AV385" i="3" s="1"/>
  <c r="AP235" i="3"/>
  <c r="AQ235" i="3" s="1"/>
  <c r="AR235" i="3" s="1"/>
  <c r="N238" i="5" s="1"/>
  <c r="AT323" i="3" a="1"/>
  <c r="AT323" i="3" s="1"/>
  <c r="AU323" i="3" s="1"/>
  <c r="AV323" i="3" s="1"/>
  <c r="AT47" i="3" a="1"/>
  <c r="AT47" i="3" s="1"/>
  <c r="AV47" i="3" s="1"/>
  <c r="AT33" i="3" a="1"/>
  <c r="AT33" i="3" s="1"/>
  <c r="AU33" i="3" s="1"/>
  <c r="AT311" i="3" a="1"/>
  <c r="AT311" i="3" s="1"/>
  <c r="AU311" i="3" s="1"/>
  <c r="AV311" i="3" s="1"/>
  <c r="AT423" i="3" a="1"/>
  <c r="AT423" i="3" s="1"/>
  <c r="AU423" i="3" s="1"/>
  <c r="AV423" i="3" s="1"/>
  <c r="AT421" i="3" a="1"/>
  <c r="AT421" i="3" s="1"/>
  <c r="AU421" i="3" s="1"/>
  <c r="AV421" i="3" s="1"/>
  <c r="S286" i="3"/>
  <c r="Y286" i="3" s="1"/>
  <c r="AT226" i="3" a="1"/>
  <c r="AT226" i="3" s="1"/>
  <c r="AU226" i="3" s="1"/>
  <c r="AV226" i="3" s="1"/>
  <c r="AT346" i="3" a="1"/>
  <c r="AT346" i="3" s="1"/>
  <c r="AU346" i="3" s="1"/>
  <c r="AV346" i="3" s="1"/>
  <c r="AP228" i="3"/>
  <c r="AQ228" i="3" s="1"/>
  <c r="AR228" i="3" s="1"/>
  <c r="N231" i="5" s="1"/>
  <c r="S428" i="3"/>
  <c r="Y428" i="3" s="1"/>
  <c r="AP244" i="3"/>
  <c r="AQ244" i="3" s="1"/>
  <c r="AR244" i="3" s="1"/>
  <c r="N247" i="5" s="1"/>
  <c r="AP392" i="3"/>
  <c r="AQ392" i="3" s="1"/>
  <c r="AR392" i="3" s="1"/>
  <c r="N397" i="5" s="1"/>
  <c r="AT327" i="3" a="1"/>
  <c r="AT327" i="3" s="1"/>
  <c r="AU327" i="3" s="1"/>
  <c r="AV327" i="3" s="1"/>
  <c r="AP326" i="3"/>
  <c r="AQ326" i="3" s="1"/>
  <c r="AR326" i="3" s="1"/>
  <c r="N329" i="5" s="1"/>
  <c r="AP156" i="3"/>
  <c r="AR156" i="3" s="1"/>
  <c r="N159" i="5" s="1"/>
  <c r="AT435" i="3" a="1"/>
  <c r="AT435" i="3" s="1"/>
  <c r="AU435" i="3" s="1"/>
  <c r="AV435" i="3" s="1"/>
  <c r="AP122" i="3"/>
  <c r="AQ122" i="3" s="1"/>
  <c r="AT337" i="3" a="1"/>
  <c r="AT337" i="3" s="1"/>
  <c r="AU337" i="3" s="1"/>
  <c r="AV337" i="3" s="1"/>
  <c r="AT51" i="3" a="1"/>
  <c r="AT51" i="3" s="1"/>
  <c r="AV51" i="3" s="1"/>
  <c r="AP211" i="3"/>
  <c r="AQ211" i="3" s="1"/>
  <c r="AR211" i="3" s="1"/>
  <c r="N214" i="5" s="1"/>
  <c r="AT60" i="3" a="1"/>
  <c r="AT60" i="3" s="1"/>
  <c r="AV60" i="3" s="1"/>
  <c r="AP110" i="3"/>
  <c r="AR110" i="3" s="1"/>
  <c r="N112" i="5" s="1"/>
  <c r="AT357" i="3" a="1"/>
  <c r="AT357" i="3" s="1"/>
  <c r="AU357" i="3" s="1"/>
  <c r="AV357" i="3" s="1"/>
  <c r="AT428" i="3" a="1"/>
  <c r="AT428" i="3" s="1"/>
  <c r="AU428" i="3" s="1"/>
  <c r="AV428" i="3" s="1"/>
  <c r="AT286" i="3" a="1"/>
  <c r="AT286" i="3" s="1"/>
  <c r="AU286" i="3" s="1"/>
  <c r="AV286" i="3" s="1"/>
  <c r="AT102" i="3" a="1"/>
  <c r="AT102" i="3" s="1"/>
  <c r="AU102" i="3" s="1"/>
  <c r="AT3" i="3" a="1"/>
  <c r="AT3" i="3" s="1"/>
  <c r="AU3" i="3" s="1"/>
  <c r="AP301" i="3"/>
  <c r="AQ301" i="3" s="1"/>
  <c r="AR301" i="3" s="1"/>
  <c r="N304" i="5" s="1"/>
  <c r="AT220" i="3" a="1"/>
  <c r="AT220" i="3" s="1"/>
  <c r="AU220" i="3" s="1"/>
  <c r="AV220" i="3" s="1"/>
  <c r="AT114" i="3" a="1"/>
  <c r="AT114" i="3" s="1"/>
  <c r="AV114" i="3" s="1"/>
  <c r="AT215" i="3" a="1"/>
  <c r="AT215" i="3" s="1"/>
  <c r="AU215" i="3" s="1"/>
  <c r="AV215" i="3" s="1"/>
  <c r="AT59" i="3" a="1"/>
  <c r="AT59" i="3" s="1"/>
  <c r="AV59" i="3" s="1"/>
  <c r="AP107" i="3"/>
  <c r="AQ107" i="3" s="1"/>
  <c r="AP413" i="3"/>
  <c r="AQ413" i="3" s="1"/>
  <c r="AR413" i="3" s="1"/>
  <c r="N418" i="5" s="1"/>
  <c r="AT94" i="3" a="1"/>
  <c r="AT94" i="3" s="1"/>
  <c r="AV94" i="3" s="1"/>
  <c r="AT212" i="3" a="1"/>
  <c r="AT212" i="3" s="1"/>
  <c r="AU212" i="3" s="1"/>
  <c r="AV212" i="3" s="1"/>
  <c r="AT389" i="3" a="1"/>
  <c r="AT389" i="3" s="1"/>
  <c r="AU389" i="3" s="1"/>
  <c r="AV389" i="3" s="1"/>
  <c r="S212" i="3"/>
  <c r="Y212" i="3" s="1"/>
  <c r="AP121" i="3"/>
  <c r="AQ121" i="3" s="1"/>
  <c r="AP415" i="3"/>
  <c r="AQ415" i="3" s="1"/>
  <c r="AR415" i="3" s="1"/>
  <c r="N420" i="5" s="1"/>
  <c r="AQ52" i="3"/>
  <c r="AP203" i="3"/>
  <c r="AQ203" i="3" s="1"/>
  <c r="AR203" i="3" s="1"/>
  <c r="N206" i="5" s="1"/>
  <c r="AP336" i="3"/>
  <c r="AQ336" i="3" s="1"/>
  <c r="AR336" i="3" s="1"/>
  <c r="N339" i="5" s="1"/>
  <c r="S52" i="3"/>
  <c r="Y52" i="3" s="1"/>
  <c r="AP397" i="3"/>
  <c r="AQ397" i="3" s="1"/>
  <c r="AR397" i="3" s="1"/>
  <c r="N402" i="5" s="1"/>
  <c r="AQ57" i="3"/>
  <c r="AT373" i="3" a="1"/>
  <c r="AT373" i="3" s="1"/>
  <c r="AU373" i="3" s="1"/>
  <c r="AV373" i="3" s="1"/>
  <c r="AT38" i="3" a="1"/>
  <c r="AT38" i="3" s="1"/>
  <c r="AU38" i="3" s="1"/>
  <c r="AT174" i="3" a="1"/>
  <c r="AT174" i="3" s="1"/>
  <c r="AU174" i="3" s="1"/>
  <c r="AT369" i="3" a="1"/>
  <c r="AT369" i="3" s="1"/>
  <c r="AU369" i="3" s="1"/>
  <c r="AV369" i="3" s="1"/>
  <c r="AR34" i="3"/>
  <c r="N35" i="5" s="1"/>
  <c r="AP279" i="3"/>
  <c r="AQ279" i="3" s="1"/>
  <c r="AR279" i="3" s="1"/>
  <c r="N282" i="5" s="1"/>
  <c r="AT30" i="3" a="1"/>
  <c r="AT30" i="3" s="1"/>
  <c r="AU30" i="3" s="1"/>
  <c r="AT342" i="3" a="1"/>
  <c r="AT342" i="3" s="1"/>
  <c r="AU342" i="3" s="1"/>
  <c r="AV342" i="3" s="1"/>
  <c r="AP441" i="3"/>
  <c r="AQ441" i="3" s="1"/>
  <c r="AR441" i="3" s="1"/>
  <c r="N446" i="5" s="1"/>
  <c r="AP166" i="3"/>
  <c r="AQ166" i="3" s="1"/>
  <c r="AT401" i="3" a="1"/>
  <c r="AT401" i="3" s="1"/>
  <c r="AU401" i="3" s="1"/>
  <c r="AV401" i="3" s="1"/>
  <c r="AT291" i="3" a="1"/>
  <c r="AT291" i="3" s="1"/>
  <c r="AU291" i="3" s="1"/>
  <c r="AV291" i="3" s="1"/>
  <c r="AT170" i="3" a="1"/>
  <c r="AT170" i="3" s="1"/>
  <c r="AU170" i="3" s="1"/>
  <c r="AT386" i="3" a="1"/>
  <c r="AT386" i="3" s="1"/>
  <c r="AU386" i="3" s="1"/>
  <c r="AV386" i="3" s="1"/>
  <c r="AP231" i="3"/>
  <c r="AQ231" i="3" s="1"/>
  <c r="AR231" i="3" s="1"/>
  <c r="N234" i="5" s="1"/>
  <c r="AT329" i="3" a="1"/>
  <c r="AT329" i="3" s="1"/>
  <c r="AU329" i="3" s="1"/>
  <c r="AV329" i="3" s="1"/>
  <c r="S189" i="3"/>
  <c r="Y189" i="3" s="1"/>
  <c r="AT116" i="3" a="1"/>
  <c r="AT116" i="3" s="1"/>
  <c r="AV116" i="3" s="1"/>
  <c r="AT135" i="3" a="1"/>
  <c r="AT135" i="3" s="1"/>
  <c r="AU135" i="3" s="1"/>
  <c r="S57" i="3"/>
  <c r="Y57" i="3" s="1"/>
  <c r="AP176" i="3"/>
  <c r="AQ176" i="3" s="1"/>
  <c r="AR176" i="3" s="1"/>
  <c r="N179" i="5" s="1"/>
  <c r="AT61" i="3" a="1"/>
  <c r="AT61" i="3" s="1"/>
  <c r="AV61" i="3" s="1"/>
  <c r="AP95" i="3"/>
  <c r="AR95" i="3" s="1"/>
  <c r="N96" i="5" s="1"/>
  <c r="AT136" i="3" a="1"/>
  <c r="AT136" i="3" s="1"/>
  <c r="AU136" i="3" s="1"/>
  <c r="AT314" i="3" a="1"/>
  <c r="AT314" i="3" s="1"/>
  <c r="AU314" i="3" s="1"/>
  <c r="AV314" i="3" s="1"/>
  <c r="AP124" i="3"/>
  <c r="AQ124" i="3" s="1"/>
  <c r="AP316" i="3"/>
  <c r="AQ316" i="3" s="1"/>
  <c r="AR316" i="3" s="1"/>
  <c r="N319" i="5" s="1"/>
  <c r="AT299" i="3" a="1"/>
  <c r="AT299" i="3" s="1"/>
  <c r="AU299" i="3" s="1"/>
  <c r="AV299" i="3" s="1"/>
  <c r="AT295" i="3" a="1"/>
  <c r="AT295" i="3" s="1"/>
  <c r="AU295" i="3" s="1"/>
  <c r="AV295" i="3" s="1"/>
  <c r="AP162" i="3"/>
  <c r="AQ162" i="3" s="1"/>
  <c r="S438" i="3"/>
  <c r="Y438" i="3" s="1"/>
  <c r="AP14" i="3"/>
  <c r="AQ14" i="3" s="1"/>
  <c r="AP348" i="3"/>
  <c r="AQ348" i="3" s="1"/>
  <c r="AR348" i="3" s="1"/>
  <c r="N351" i="5" s="1"/>
  <c r="AR174" i="3"/>
  <c r="N177" i="5" s="1"/>
  <c r="AT247" i="3" a="1"/>
  <c r="AT247" i="3" s="1"/>
  <c r="AU247" i="3" s="1"/>
  <c r="AV247" i="3" s="1"/>
  <c r="AT192" i="3" a="1"/>
  <c r="AT192" i="3" s="1"/>
  <c r="AU192" i="3" s="1"/>
  <c r="AV192" i="3" s="1"/>
  <c r="AQ140" i="3"/>
  <c r="AP384" i="3"/>
  <c r="AQ384" i="3" s="1"/>
  <c r="AR384" i="3" s="1"/>
  <c r="N389" i="5" s="1"/>
  <c r="AP234" i="3"/>
  <c r="AQ234" i="3" s="1"/>
  <c r="AR234" i="3" s="1"/>
  <c r="N237" i="5" s="1"/>
  <c r="AP393" i="3"/>
  <c r="AQ393" i="3" s="1"/>
  <c r="AR393" i="3" s="1"/>
  <c r="N398" i="5" s="1"/>
  <c r="AP179" i="3"/>
  <c r="AQ179" i="3" s="1"/>
  <c r="AR179" i="3" s="1"/>
  <c r="N182" i="5" s="1"/>
  <c r="AT108" i="3" a="1"/>
  <c r="AT108" i="3" s="1"/>
  <c r="AU108" i="3" s="1"/>
  <c r="AP109" i="3"/>
  <c r="AR109" i="3" s="1"/>
  <c r="N111" i="5" s="1"/>
  <c r="AT293" i="3" a="1"/>
  <c r="AT293" i="3" s="1"/>
  <c r="AU293" i="3" s="1"/>
  <c r="AV293" i="3" s="1"/>
  <c r="AT380" i="3" a="1"/>
  <c r="AT380" i="3" s="1"/>
  <c r="AU380" i="3" s="1"/>
  <c r="AV380" i="3" s="1"/>
  <c r="S192" i="3"/>
  <c r="Y192" i="3" s="1"/>
  <c r="S140" i="3"/>
  <c r="Y140" i="3" s="1"/>
  <c r="AP287" i="3"/>
  <c r="AQ287" i="3" s="1"/>
  <c r="AR287" i="3" s="1"/>
  <c r="N290" i="5" s="1"/>
  <c r="AP99" i="3"/>
  <c r="AR99" i="3" s="1"/>
  <c r="N100" i="5" s="1"/>
  <c r="AT382" i="3" a="1"/>
  <c r="AT382" i="3" s="1"/>
  <c r="AU382" i="3" s="1"/>
  <c r="AV382" i="3" s="1"/>
  <c r="AP153" i="3"/>
  <c r="AR153" i="3" s="1"/>
  <c r="N156" i="5" s="1"/>
  <c r="AT140" i="3" a="1"/>
  <c r="AT140" i="3" s="1"/>
  <c r="AV140" i="3" s="1"/>
  <c r="AT424" i="3" a="1"/>
  <c r="AT424" i="3" s="1"/>
  <c r="AU424" i="3" s="1"/>
  <c r="AV424" i="3" s="1"/>
  <c r="AT52" i="3" a="1"/>
  <c r="AT52" i="3" s="1"/>
  <c r="AU52" i="3" s="1"/>
  <c r="AT353" i="3" a="1"/>
  <c r="AT353" i="3" s="1"/>
  <c r="AU353" i="3" s="1"/>
  <c r="AV353" i="3" s="1"/>
  <c r="AT63" i="3" a="1"/>
  <c r="AT63" i="3" s="1"/>
  <c r="AV63" i="3" s="1"/>
  <c r="AP240" i="3"/>
  <c r="AQ240" i="3" s="1"/>
  <c r="AR240" i="3" s="1"/>
  <c r="N243" i="5" s="1"/>
  <c r="AP278" i="3"/>
  <c r="AQ278" i="3" s="1"/>
  <c r="AR278" i="3" s="1"/>
  <c r="N281" i="5" s="1"/>
  <c r="AT152" i="3" a="1"/>
  <c r="AT152" i="3" s="1"/>
  <c r="AV152" i="3" s="1"/>
  <c r="AP138" i="3"/>
  <c r="AR138" i="3" s="1"/>
  <c r="N141" i="5" s="1"/>
  <c r="AT320" i="3" a="1"/>
  <c r="AT320" i="3" s="1"/>
  <c r="AU320" i="3" s="1"/>
  <c r="AV320" i="3" s="1"/>
  <c r="AP352" i="3"/>
  <c r="AQ352" i="3" s="1"/>
  <c r="AR352" i="3" s="1"/>
  <c r="N355" i="5" s="1"/>
  <c r="AT41" i="3" a="1"/>
  <c r="AT41" i="3" s="1"/>
  <c r="AV41" i="3" s="1"/>
  <c r="AT315" i="3" a="1"/>
  <c r="AT315" i="3" s="1"/>
  <c r="AU315" i="3" s="1"/>
  <c r="AV315" i="3" s="1"/>
  <c r="AT216" i="3" a="1"/>
  <c r="AT216" i="3" s="1"/>
  <c r="AU216" i="3" s="1"/>
  <c r="AV216" i="3" s="1"/>
  <c r="AP22" i="3"/>
  <c r="AQ22" i="3" s="1"/>
  <c r="S315" i="3"/>
  <c r="Y315" i="3" s="1"/>
  <c r="AT210" i="3" a="1"/>
  <c r="AT210" i="3" s="1"/>
  <c r="AU210" i="3" s="1"/>
  <c r="AV210" i="3" s="1"/>
  <c r="AP207" i="3"/>
  <c r="AQ207" i="3" s="1"/>
  <c r="AR207" i="3" s="1"/>
  <c r="N210" i="5" s="1"/>
  <c r="AT331" i="3" a="1"/>
  <c r="AT331" i="3" s="1"/>
  <c r="AU331" i="3" s="1"/>
  <c r="AV331" i="3" s="1"/>
  <c r="AP53" i="3"/>
  <c r="AR53" i="3" s="1"/>
  <c r="N54" i="5" s="1"/>
  <c r="AV154" i="3"/>
  <c r="AP92" i="3"/>
  <c r="AQ92" i="3" s="1"/>
  <c r="AP145" i="3"/>
  <c r="AQ145" i="3" s="1"/>
  <c r="AP419" i="3"/>
  <c r="AQ419" i="3" s="1"/>
  <c r="AR419" i="3" s="1"/>
  <c r="N424" i="5" s="1"/>
  <c r="AT318" i="3" a="1"/>
  <c r="AT318" i="3" s="1"/>
  <c r="AU318" i="3" s="1"/>
  <c r="AV318" i="3" s="1"/>
  <c r="AT206" i="3" a="1"/>
  <c r="AT206" i="3" s="1"/>
  <c r="AU206" i="3" s="1"/>
  <c r="AV206" i="3" s="1"/>
  <c r="AP143" i="3"/>
  <c r="AR143" i="3" s="1"/>
  <c r="N146" i="5" s="1"/>
  <c r="AP281" i="3"/>
  <c r="AQ281" i="3" s="1"/>
  <c r="AR281" i="3" s="1"/>
  <c r="N284" i="5" s="1"/>
  <c r="AP330" i="3"/>
  <c r="AQ330" i="3" s="1"/>
  <c r="AR330" i="3" s="1"/>
  <c r="N333" i="5" s="1"/>
  <c r="AP168" i="3"/>
  <c r="AQ168" i="3" s="1"/>
  <c r="AP117" i="3"/>
  <c r="AQ117" i="3" s="1"/>
  <c r="AT129" i="3" a="1"/>
  <c r="AT129" i="3" s="1"/>
  <c r="AV129" i="3" s="1"/>
  <c r="AP290" i="3"/>
  <c r="AQ290" i="3" s="1"/>
  <c r="AR290" i="3" s="1"/>
  <c r="N293" i="5" s="1"/>
  <c r="AU168" i="3"/>
  <c r="S362" i="3"/>
  <c r="Y362" i="3" s="1"/>
  <c r="AT233" i="3" a="1"/>
  <c r="AT233" i="3" s="1"/>
  <c r="AU233" i="3" s="1"/>
  <c r="AV233" i="3" s="1"/>
  <c r="AT27" i="3" a="1"/>
  <c r="AT27" i="3" s="1"/>
  <c r="AU27" i="3" s="1"/>
  <c r="AT180" i="3" a="1"/>
  <c r="AT180" i="3" s="1"/>
  <c r="AU180" i="3" s="1"/>
  <c r="AV180" i="3" s="1"/>
  <c r="AU77" i="3"/>
  <c r="AV77" i="3"/>
  <c r="AT341" i="3" a="1"/>
  <c r="AT341" i="3" s="1"/>
  <c r="AU341" i="3" s="1"/>
  <c r="AV341" i="3" s="1"/>
  <c r="AT374" i="3" a="1"/>
  <c r="AT374" i="3" s="1"/>
  <c r="AU374" i="3" s="1"/>
  <c r="AV374" i="3" s="1"/>
  <c r="AP139" i="3"/>
  <c r="AQ139" i="3" s="1"/>
  <c r="AT20" i="3" a="1"/>
  <c r="AT20" i="3" s="1"/>
  <c r="AV20" i="3" s="1"/>
  <c r="AT412" i="3" a="1"/>
  <c r="AT412" i="3" s="1"/>
  <c r="AU412" i="3" s="1"/>
  <c r="AV412" i="3" s="1"/>
  <c r="AP77" i="3"/>
  <c r="S20" i="3"/>
  <c r="Y20" i="3" s="1"/>
  <c r="AT227" i="3" a="1"/>
  <c r="AT227" i="3" s="1"/>
  <c r="AU227" i="3" s="1"/>
  <c r="AV227" i="3" s="1"/>
  <c r="AP379" i="3"/>
  <c r="AQ379" i="3" s="1"/>
  <c r="AR379" i="3" s="1"/>
  <c r="N383" i="5" s="1"/>
  <c r="AP363" i="3"/>
  <c r="AQ363" i="3" s="1"/>
  <c r="AR363" i="3" s="1"/>
  <c r="N367" i="5" s="1"/>
  <c r="S245" i="3"/>
  <c r="Y245" i="3" s="1"/>
  <c r="AT21" i="3" a="1"/>
  <c r="AT21" i="3" s="1"/>
  <c r="AV21" i="3" s="1"/>
  <c r="AT275" i="3" a="1"/>
  <c r="AT275" i="3" s="1"/>
  <c r="AU275" i="3" s="1"/>
  <c r="AV275" i="3" s="1"/>
  <c r="AR59" i="3"/>
  <c r="N60" i="5" s="1"/>
  <c r="AQ20" i="3"/>
  <c r="AP302" i="3"/>
  <c r="AQ302" i="3" s="1"/>
  <c r="AR302" i="3" s="1"/>
  <c r="N305" i="5" s="1"/>
  <c r="AP70" i="3"/>
  <c r="AQ70" i="3" s="1"/>
  <c r="AP262" i="3"/>
  <c r="AQ262" i="3" s="1"/>
  <c r="AR262" i="3" s="1"/>
  <c r="N265" i="5" s="1"/>
  <c r="S180" i="3"/>
  <c r="Y180" i="3" s="1"/>
  <c r="AP403" i="3"/>
  <c r="AQ403" i="3" s="1"/>
  <c r="AR403" i="3" s="1"/>
  <c r="N408" i="5" s="1"/>
  <c r="AT126" i="3" a="1"/>
  <c r="AT126" i="3" s="1"/>
  <c r="AU126" i="3" s="1"/>
  <c r="AP306" i="3"/>
  <c r="AQ306" i="3" s="1"/>
  <c r="AR306" i="3" s="1"/>
  <c r="N309" i="5" s="1"/>
  <c r="AP381" i="3"/>
  <c r="AQ381" i="3" s="1"/>
  <c r="AR381" i="3" s="1"/>
  <c r="N386" i="5" s="1"/>
  <c r="AR40" i="3"/>
  <c r="N41" i="5" s="1"/>
  <c r="AT356" i="3" a="1"/>
  <c r="AT356" i="3" s="1"/>
  <c r="AU356" i="3" s="1"/>
  <c r="AV356" i="3" s="1"/>
  <c r="AT81" i="3" a="1"/>
  <c r="AT81" i="3" s="1"/>
  <c r="AV81" i="3" s="1"/>
  <c r="AP416" i="3"/>
  <c r="AQ416" i="3" s="1"/>
  <c r="AR416" i="3" s="1"/>
  <c r="N421" i="5" s="1"/>
  <c r="S255" i="3"/>
  <c r="Y255" i="3" s="1"/>
  <c r="AP252" i="3"/>
  <c r="AQ252" i="3" s="1"/>
  <c r="AR252" i="3" s="1"/>
  <c r="N255" i="5" s="1"/>
  <c r="AP312" i="3"/>
  <c r="AQ312" i="3" s="1"/>
  <c r="AR312" i="3" s="1"/>
  <c r="N315" i="5" s="1"/>
  <c r="AT45" i="3" a="1"/>
  <c r="AT45" i="3" s="1"/>
  <c r="AV45" i="3" s="1"/>
  <c r="AU112" i="3"/>
  <c r="AV65" i="3"/>
  <c r="S215" i="3"/>
  <c r="Y215" i="3" s="1"/>
  <c r="AP6" i="3"/>
  <c r="AR6" i="3" s="1"/>
  <c r="N7" i="5" s="1"/>
  <c r="AT25" i="3" a="1"/>
  <c r="AT25" i="3" s="1"/>
  <c r="AU25" i="3" s="1"/>
  <c r="AT345" i="3" a="1"/>
  <c r="AT345" i="3" s="1"/>
  <c r="AU345" i="3" s="1"/>
  <c r="AV345" i="3" s="1"/>
  <c r="AT283" i="3" a="1"/>
  <c r="AT283" i="3" s="1"/>
  <c r="AU283" i="3" s="1"/>
  <c r="AV283" i="3" s="1"/>
  <c r="AP130" i="3"/>
  <c r="AR130" i="3" s="1"/>
  <c r="N133" i="5" s="1"/>
  <c r="AT333" i="3" a="1"/>
  <c r="AT333" i="3" s="1"/>
  <c r="AU333" i="3" s="1"/>
  <c r="AV333" i="3" s="1"/>
  <c r="AP144" i="3"/>
  <c r="AR144" i="3" s="1"/>
  <c r="N147" i="5" s="1"/>
  <c r="S322" i="3"/>
  <c r="Y322" i="3" s="1"/>
  <c r="AT232" i="3" a="1"/>
  <c r="AT232" i="3" s="1"/>
  <c r="AU232" i="3" s="1"/>
  <c r="AV232" i="3" s="1"/>
  <c r="AT78" i="3" a="1"/>
  <c r="AT78" i="3" s="1"/>
  <c r="AU78" i="3" s="1"/>
  <c r="AP411" i="3"/>
  <c r="AQ411" i="3" s="1"/>
  <c r="AR411" i="3" s="1"/>
  <c r="N416" i="5" s="1"/>
  <c r="AT208" i="3" a="1"/>
  <c r="AT208" i="3" s="1"/>
  <c r="AU208" i="3" s="1"/>
  <c r="AV208" i="3" s="1"/>
  <c r="AP270" i="3"/>
  <c r="AQ270" i="3" s="1"/>
  <c r="AR270" i="3" s="1"/>
  <c r="N273" i="5" s="1"/>
  <c r="AT265" i="3" a="1"/>
  <c r="AT265" i="3" s="1"/>
  <c r="AU265" i="3" s="1"/>
  <c r="AV265" i="3" s="1"/>
  <c r="AP185" i="3"/>
  <c r="AQ185" i="3" s="1"/>
  <c r="AR185" i="3" s="1"/>
  <c r="N188" i="5" s="1"/>
  <c r="AV66" i="3"/>
  <c r="AT98" i="3" a="1"/>
  <c r="AT98" i="3" s="1"/>
  <c r="AV98" i="3" s="1"/>
  <c r="AP190" i="3"/>
  <c r="AQ190" i="3" s="1"/>
  <c r="AR190" i="3" s="1"/>
  <c r="N193" i="5" s="1"/>
  <c r="S375" i="3"/>
  <c r="Y375" i="3" s="1"/>
  <c r="AT429" i="3" a="1"/>
  <c r="AT429" i="3" s="1"/>
  <c r="AU429" i="3" s="1"/>
  <c r="AV429" i="3" s="1"/>
  <c r="AP55" i="3"/>
  <c r="AQ55" i="3" s="1"/>
  <c r="S285" i="3"/>
  <c r="Y285" i="3" s="1"/>
  <c r="AU96" i="3"/>
  <c r="AP68" i="3"/>
  <c r="AQ68" i="3" s="1"/>
  <c r="AT44" i="3" a="1"/>
  <c r="AT44" i="3" s="1"/>
  <c r="AV44" i="3" s="1"/>
  <c r="AU55" i="3"/>
  <c r="AT375" i="3" a="1"/>
  <c r="AT375" i="3" s="1"/>
  <c r="AU375" i="3" s="1"/>
  <c r="AV375" i="3" s="1"/>
  <c r="AT189" i="3" a="1"/>
  <c r="AT189" i="3" s="1"/>
  <c r="AU189" i="3" s="1"/>
  <c r="AV189" i="3" s="1"/>
  <c r="AT224" i="3" a="1"/>
  <c r="AT224" i="3" s="1"/>
  <c r="AU224" i="3" s="1"/>
  <c r="AV224" i="3" s="1"/>
  <c r="AP271" i="3"/>
  <c r="AQ271" i="3" s="1"/>
  <c r="AR271" i="3" s="1"/>
  <c r="N274" i="5" s="1"/>
  <c r="AQ38" i="3"/>
  <c r="AP366" i="3"/>
  <c r="AQ366" i="3" s="1"/>
  <c r="AR366" i="3" s="1"/>
  <c r="N370" i="5" s="1"/>
  <c r="AT169" i="3" a="1"/>
  <c r="AT169" i="3" s="1"/>
  <c r="AU169" i="3" s="1"/>
  <c r="AP298" i="3"/>
  <c r="AQ298" i="3" s="1"/>
  <c r="AR298" i="3" s="1"/>
  <c r="N301" i="5" s="1"/>
  <c r="AP350" i="3"/>
  <c r="AQ350" i="3" s="1"/>
  <c r="AR350" i="3" s="1"/>
  <c r="N353" i="5" s="1"/>
  <c r="AT338" i="3" a="1"/>
  <c r="AT338" i="3" s="1"/>
  <c r="AU338" i="3" s="1"/>
  <c r="AV338" i="3" s="1"/>
  <c r="S435" i="3"/>
  <c r="Y435" i="3" s="1"/>
  <c r="AP303" i="3"/>
  <c r="AQ303" i="3" s="1"/>
  <c r="AR303" i="3" s="1"/>
  <c r="N306" i="5" s="1"/>
  <c r="AP19" i="3"/>
  <c r="AR19" i="3" s="1"/>
  <c r="N20" i="5" s="1"/>
  <c r="AT134" i="3" a="1"/>
  <c r="AT134" i="3" s="1"/>
  <c r="AU134" i="3" s="1"/>
  <c r="S251" i="3"/>
  <c r="Y251" i="3" s="1"/>
  <c r="AP370" i="3"/>
  <c r="AQ370" i="3" s="1"/>
  <c r="AR370" i="3" s="1"/>
  <c r="N374" i="5" s="1"/>
  <c r="AR167" i="3"/>
  <c r="N170" i="5" s="1"/>
  <c r="AT408" i="3" a="1"/>
  <c r="AT408" i="3" s="1"/>
  <c r="AU408" i="3" s="1"/>
  <c r="AV408" i="3" s="1"/>
  <c r="AP258" i="3"/>
  <c r="AQ258" i="3" s="1"/>
  <c r="AR258" i="3" s="1"/>
  <c r="N261" i="5" s="1"/>
  <c r="AP223" i="3"/>
  <c r="AQ223" i="3" s="1"/>
  <c r="AR223" i="3" s="1"/>
  <c r="N226" i="5" s="1"/>
  <c r="AU56" i="3"/>
  <c r="AP64" i="3"/>
  <c r="AQ64" i="3" s="1"/>
  <c r="AU67" i="3"/>
  <c r="S386" i="3"/>
  <c r="Y386" i="3" s="1"/>
  <c r="AT73" i="3" a="1"/>
  <c r="AT73" i="3" s="1"/>
  <c r="AV73" i="3" s="1"/>
  <c r="S299" i="3"/>
  <c r="Y299" i="3" s="1"/>
  <c r="AP13" i="3"/>
  <c r="AR13" i="3" s="1"/>
  <c r="N14" i="5" s="1"/>
  <c r="S38" i="3"/>
  <c r="Y38" i="3" s="1"/>
  <c r="AR85" i="3"/>
  <c r="N86" i="5" s="1"/>
  <c r="AQ85" i="3"/>
  <c r="AP29" i="3"/>
  <c r="AV159" i="3"/>
  <c r="S224" i="3"/>
  <c r="Y224" i="3" s="1"/>
  <c r="AP388" i="3"/>
  <c r="AQ388" i="3" s="1"/>
  <c r="AR388" i="3" s="1"/>
  <c r="N393" i="5" s="1"/>
  <c r="AT263" i="3" a="1"/>
  <c r="AT263" i="3" s="1"/>
  <c r="AU263" i="3" s="1"/>
  <c r="AV263" i="3" s="1"/>
  <c r="S227" i="3"/>
  <c r="Y227" i="3" s="1"/>
  <c r="AP335" i="3"/>
  <c r="AQ335" i="3" s="1"/>
  <c r="AR335" i="3" s="1"/>
  <c r="N338" i="5" s="1"/>
  <c r="AT175" i="3" a="1"/>
  <c r="AT175" i="3" s="1"/>
  <c r="AU175" i="3" s="1"/>
  <c r="AT181" i="3" a="1"/>
  <c r="AT181" i="3" s="1"/>
  <c r="AU181" i="3" s="1"/>
  <c r="AV181" i="3" s="1"/>
  <c r="S351" i="3"/>
  <c r="Y351" i="3" s="1"/>
  <c r="AP186" i="3"/>
  <c r="AQ186" i="3" s="1"/>
  <c r="AR186" i="3" s="1"/>
  <c r="N189" i="5" s="1"/>
  <c r="S338" i="3"/>
  <c r="Y338" i="3" s="1"/>
  <c r="AP155" i="3"/>
  <c r="AQ155" i="3" s="1"/>
  <c r="AU62" i="3"/>
  <c r="AP310" i="3"/>
  <c r="AQ310" i="3" s="1"/>
  <c r="AR310" i="3" s="1"/>
  <c r="N313" i="5" s="1"/>
  <c r="AT85" i="3" a="1"/>
  <c r="AT85" i="3" s="1"/>
  <c r="S73" i="3"/>
  <c r="Y73" i="3" s="1"/>
  <c r="AP354" i="3"/>
  <c r="AQ354" i="3" s="1"/>
  <c r="AR354" i="3" s="1"/>
  <c r="N357" i="5" s="1"/>
  <c r="S389" i="3"/>
  <c r="Y389" i="3" s="1"/>
  <c r="S360" i="3"/>
  <c r="Y360" i="3" s="1"/>
  <c r="AP222" i="3"/>
  <c r="AQ222" i="3" s="1"/>
  <c r="AR222" i="3" s="1"/>
  <c r="N225" i="5" s="1"/>
  <c r="AQ73" i="3"/>
  <c r="AT118" i="3" a="1"/>
  <c r="AT118" i="3" s="1"/>
  <c r="AU118" i="3" s="1"/>
  <c r="AU110" i="3"/>
  <c r="S437" i="3"/>
  <c r="Y437" i="3" s="1"/>
  <c r="AT405" i="3" a="1"/>
  <c r="AT405" i="3" s="1"/>
  <c r="AU405" i="3" s="1"/>
  <c r="AV405" i="3" s="1"/>
  <c r="AT437" i="3" a="1"/>
  <c r="AT437" i="3" s="1"/>
  <c r="AU437" i="3" s="1"/>
  <c r="AV437" i="3" s="1"/>
  <c r="AT37" i="3" a="1"/>
  <c r="AT37" i="3" s="1"/>
  <c r="AP115" i="3"/>
  <c r="AR115" i="3" s="1"/>
  <c r="N118" i="5" s="1"/>
  <c r="S385" i="3"/>
  <c r="Y385" i="3" s="1"/>
  <c r="AV117" i="3"/>
  <c r="AQ7" i="3"/>
  <c r="AR123" i="3"/>
  <c r="N126" i="5" s="1"/>
  <c r="AQ137" i="3"/>
  <c r="AP200" i="3"/>
  <c r="AQ200" i="3" s="1"/>
  <c r="AR200" i="3" s="1"/>
  <c r="N203" i="5" s="1"/>
  <c r="AU19" i="3"/>
  <c r="S275" i="3"/>
  <c r="Y275" i="3" s="1"/>
  <c r="S325" i="3"/>
  <c r="Y325" i="3" s="1"/>
  <c r="S137" i="3"/>
  <c r="Y137" i="3" s="1"/>
  <c r="AU4" i="3"/>
  <c r="S369" i="3"/>
  <c r="Y369" i="3" s="1"/>
  <c r="AR102" i="3"/>
  <c r="N103" i="5" s="1"/>
  <c r="AQ46" i="3"/>
  <c r="AR76" i="3"/>
  <c r="N77" i="5" s="1"/>
  <c r="S405" i="3"/>
  <c r="Y405" i="3" s="1"/>
  <c r="AV122" i="3"/>
  <c r="S357" i="3"/>
  <c r="Y357" i="3" s="1"/>
  <c r="AQ54" i="3"/>
  <c r="AQ111" i="3"/>
  <c r="S54" i="3"/>
  <c r="Y54" i="3" s="1"/>
  <c r="S395" i="3"/>
  <c r="Y395" i="3" s="1"/>
  <c r="S323" i="3"/>
  <c r="Y323" i="3" s="1"/>
  <c r="S328" i="3"/>
  <c r="Y328" i="3" s="1"/>
  <c r="S199" i="3"/>
  <c r="Y199" i="3" s="1"/>
  <c r="AQ172" i="3"/>
  <c r="S209" i="3"/>
  <c r="Y209" i="3" s="1"/>
  <c r="AU124" i="3"/>
  <c r="S356" i="3"/>
  <c r="Y356" i="3" s="1"/>
  <c r="S421" i="3"/>
  <c r="Y421" i="3" s="1"/>
  <c r="S383" i="3"/>
  <c r="Y383" i="3" s="1"/>
  <c r="AR157" i="3"/>
  <c r="N160" i="5" s="1"/>
  <c r="AV158" i="3"/>
  <c r="S396" i="3"/>
  <c r="Y396" i="3" s="1"/>
  <c r="S289" i="3"/>
  <c r="Y289" i="3" s="1"/>
  <c r="S358" i="3"/>
  <c r="Y358" i="3" s="1"/>
  <c r="S74" i="3"/>
  <c r="Y74" i="3" s="1"/>
  <c r="AV13" i="3"/>
  <c r="AU142" i="3"/>
  <c r="AR152" i="3"/>
  <c r="N155" i="5" s="1"/>
  <c r="S318" i="3"/>
  <c r="Y318" i="3" s="1"/>
  <c r="S265" i="3"/>
  <c r="Y265" i="3" s="1"/>
  <c r="S353" i="3"/>
  <c r="Y353" i="3" s="1"/>
  <c r="S334" i="3"/>
  <c r="Y334" i="3" s="1"/>
  <c r="S283" i="3"/>
  <c r="Y283" i="3" s="1"/>
  <c r="AV90" i="3"/>
  <c r="S206" i="3"/>
  <c r="Y206" i="3" s="1"/>
  <c r="S103" i="3"/>
  <c r="Y103" i="3" s="1"/>
  <c r="S280" i="3"/>
  <c r="Y280" i="3" s="1"/>
  <c r="S345" i="3"/>
  <c r="Y345" i="3" s="1"/>
  <c r="S346" i="3"/>
  <c r="Y346" i="3" s="1"/>
  <c r="S225" i="3"/>
  <c r="Y225" i="3" s="1"/>
  <c r="S417" i="3"/>
  <c r="Y417" i="3" s="1"/>
  <c r="S288" i="3"/>
  <c r="Y288" i="3" s="1"/>
  <c r="S111" i="3"/>
  <c r="Y111" i="3" s="1"/>
  <c r="S400" i="3"/>
  <c r="Y400" i="3" s="1"/>
  <c r="S321" i="3"/>
  <c r="Y321" i="3" s="1"/>
  <c r="AR88" i="3"/>
  <c r="N89" i="5" s="1"/>
  <c r="AV149" i="3"/>
  <c r="AU70" i="3"/>
  <c r="S71" i="3"/>
  <c r="Y71" i="3" s="1"/>
  <c r="S7" i="3"/>
  <c r="Y7" i="3" s="1"/>
  <c r="S46" i="3"/>
  <c r="Y46" i="3" s="1"/>
  <c r="AU146" i="3"/>
  <c r="AV155" i="3"/>
  <c r="AR44" i="3"/>
  <c r="N45" i="5" s="1"/>
  <c r="AV161" i="3"/>
  <c r="AQ60" i="3"/>
  <c r="S329" i="3"/>
  <c r="Y329" i="3" s="1"/>
  <c r="AV148" i="3"/>
  <c r="S327" i="3"/>
  <c r="Y327" i="3" s="1"/>
  <c r="S304" i="3"/>
  <c r="Y304" i="3" s="1"/>
  <c r="S250" i="3"/>
  <c r="Y250" i="3" s="1"/>
  <c r="AR45" i="3"/>
  <c r="N46" i="5" s="1"/>
  <c r="AR79" i="3"/>
  <c r="N80" i="5" s="1"/>
  <c r="S380" i="3"/>
  <c r="Y380" i="3" s="1"/>
  <c r="AR86" i="3"/>
  <c r="N87" i="5" s="1"/>
  <c r="S371" i="3"/>
  <c r="Y371" i="3" s="1"/>
  <c r="AU130" i="3"/>
  <c r="AR69" i="3"/>
  <c r="N70" i="5" s="1"/>
  <c r="AR169" i="3"/>
  <c r="N172" i="5" s="1"/>
  <c r="S332" i="3"/>
  <c r="Y332" i="3" s="1"/>
  <c r="S373" i="3"/>
  <c r="Y373" i="3" s="1"/>
  <c r="AR78" i="3"/>
  <c r="N79" i="5" s="1"/>
  <c r="S277" i="3"/>
  <c r="Y277" i="3" s="1"/>
  <c r="AQ116" i="3"/>
  <c r="AU151" i="3"/>
  <c r="AQ103" i="3"/>
  <c r="S259" i="3"/>
  <c r="Y259" i="3" s="1"/>
  <c r="AV28" i="3"/>
  <c r="AR118" i="3"/>
  <c r="N121" i="5" s="1"/>
  <c r="AU6" i="3"/>
  <c r="S294" i="3"/>
  <c r="Y294" i="3" s="1"/>
  <c r="S439" i="3"/>
  <c r="Y439" i="3" s="1"/>
  <c r="AU99" i="3"/>
  <c r="AU49" i="3"/>
  <c r="S434" i="3"/>
  <c r="Y434" i="3" s="1"/>
  <c r="S372" i="3"/>
  <c r="Y372" i="3" s="1"/>
  <c r="AV36" i="3"/>
  <c r="AV143" i="3"/>
  <c r="AU128" i="3"/>
  <c r="AU32" i="3"/>
  <c r="AU89" i="3"/>
  <c r="AV164" i="3"/>
  <c r="AU164" i="3"/>
  <c r="S401" i="3"/>
  <c r="Y401" i="3" s="1"/>
  <c r="AV31" i="3"/>
  <c r="AR94" i="3"/>
  <c r="N95" i="5" s="1"/>
  <c r="AR163" i="3"/>
  <c r="N166" i="5" s="1"/>
  <c r="AQ71" i="3"/>
  <c r="S254" i="3"/>
  <c r="Y254" i="3" s="1"/>
  <c r="AU133" i="3"/>
  <c r="S376" i="3"/>
  <c r="Y376" i="3" s="1"/>
  <c r="S205" i="3"/>
  <c r="Y205" i="3" s="1"/>
  <c r="AU29" i="3"/>
  <c r="S368" i="3"/>
  <c r="Y368" i="3" s="1"/>
  <c r="AR25" i="3"/>
  <c r="N26" i="5" s="1"/>
  <c r="AV145" i="3"/>
  <c r="AU145" i="3"/>
  <c r="AQ165" i="3"/>
  <c r="AR165" i="3"/>
  <c r="N168" i="5" s="1"/>
  <c r="AV105" i="3"/>
  <c r="S220" i="3"/>
  <c r="Y220" i="3" s="1"/>
  <c r="AV22" i="3"/>
  <c r="AU22" i="3"/>
  <c r="AR136" i="3"/>
  <c r="N139" i="5" s="1"/>
  <c r="AQ136" i="3"/>
  <c r="AV92" i="3"/>
  <c r="AU92" i="3"/>
  <c r="AR51" i="3"/>
  <c r="N52" i="5" s="1"/>
  <c r="AQ51" i="3"/>
  <c r="AV150" i="3"/>
  <c r="AR63" i="3"/>
  <c r="N64" i="5" s="1"/>
  <c r="AU24" i="3"/>
  <c r="AQ74" i="3"/>
  <c r="AV156" i="3"/>
  <c r="AU156" i="3"/>
  <c r="S292" i="3"/>
  <c r="Y292" i="3" s="1"/>
  <c r="S230" i="3"/>
  <c r="Y230" i="3" s="1"/>
  <c r="AQ61" i="3"/>
  <c r="AR61" i="3"/>
  <c r="N62" i="5" s="1"/>
  <c r="AQ126" i="3"/>
  <c r="AR126" i="3"/>
  <c r="N129" i="5" s="1"/>
  <c r="S172" i="3"/>
  <c r="Y172" i="3" s="1"/>
  <c r="N116" i="5"/>
  <c r="S216" i="3"/>
  <c r="Y216" i="3" s="1"/>
  <c r="S412" i="3"/>
  <c r="Y412" i="3" s="1"/>
  <c r="AQ81" i="3"/>
  <c r="AR81" i="3"/>
  <c r="N82" i="5" s="1"/>
  <c r="S394" i="3"/>
  <c r="Y394" i="3" s="1"/>
  <c r="S331" i="3"/>
  <c r="Y331" i="3" s="1"/>
  <c r="S293" i="3"/>
  <c r="Y293" i="3" s="1"/>
  <c r="AV139" i="3"/>
  <c r="AU139" i="3"/>
  <c r="AV84" i="3"/>
  <c r="AU84" i="3"/>
  <c r="AU97" i="3"/>
  <c r="AV97" i="3"/>
  <c r="S218" i="3"/>
  <c r="Y218" i="3" s="1"/>
  <c r="S440" i="3"/>
  <c r="Y440" i="3" s="1"/>
  <c r="S187" i="3"/>
  <c r="Y187" i="3" s="1"/>
  <c r="AQ23" i="3"/>
  <c r="AR23" i="3"/>
  <c r="N24" i="5" s="1"/>
  <c r="S181" i="3"/>
  <c r="Y181" i="3" s="1"/>
  <c r="S355" i="3"/>
  <c r="Y355" i="3" s="1"/>
  <c r="AU121" i="3"/>
  <c r="AV121" i="3"/>
  <c r="AR3" i="3"/>
  <c r="N4" i="5" s="1"/>
  <c r="AQ3" i="3"/>
  <c r="AR147" i="3"/>
  <c r="N150" i="5" s="1"/>
  <c r="S408" i="3"/>
  <c r="Y408" i="3" s="1"/>
  <c r="AV166" i="3"/>
  <c r="AU166" i="3"/>
  <c r="AR106" i="3"/>
  <c r="N107" i="5" s="1"/>
  <c r="AQ106" i="3"/>
  <c r="AQ21" i="3"/>
  <c r="AR21" i="3"/>
  <c r="N22" i="5" s="1"/>
  <c r="AV68" i="3"/>
  <c r="AU68" i="3"/>
  <c r="S300" i="3"/>
  <c r="Y300" i="3" s="1"/>
  <c r="AQ47" i="3"/>
  <c r="AR47" i="3"/>
  <c r="N48" i="5" s="1"/>
  <c r="S232" i="3"/>
  <c r="Y232" i="3" s="1"/>
  <c r="AV109" i="3"/>
  <c r="AU109" i="3"/>
  <c r="S296" i="3"/>
  <c r="Y296" i="3" s="1"/>
  <c r="S274" i="3"/>
  <c r="Y274" i="3" s="1"/>
  <c r="S347" i="3"/>
  <c r="Y347" i="3" s="1"/>
  <c r="AU53" i="3"/>
  <c r="AV53" i="3"/>
  <c r="S249" i="3"/>
  <c r="Y249" i="3" s="1"/>
  <c r="S236" i="3"/>
  <c r="Y236" i="3" s="1"/>
  <c r="AQ119" i="3"/>
  <c r="AR119" i="3"/>
  <c r="N122" i="5" s="1"/>
  <c r="S239" i="3"/>
  <c r="Y239" i="3" s="1"/>
  <c r="AV14" i="3"/>
  <c r="AU14" i="3"/>
  <c r="AQ177" i="3"/>
  <c r="AR177" i="3"/>
  <c r="N180" i="5" s="1"/>
  <c r="AQ27" i="3"/>
  <c r="AR27" i="3"/>
  <c r="N28" i="5" s="1"/>
  <c r="AR82" i="3"/>
  <c r="N83" i="5" s="1"/>
  <c r="AQ82" i="3"/>
  <c r="AR37" i="3"/>
  <c r="N38" i="5" s="1"/>
  <c r="AQ37" i="3"/>
  <c r="S407" i="3"/>
  <c r="Y407" i="3" s="1"/>
  <c r="S425" i="3"/>
  <c r="Y425" i="3" s="1"/>
  <c r="AU35" i="3"/>
  <c r="AV35" i="3"/>
  <c r="S60" i="3"/>
  <c r="Y60" i="3" s="1"/>
  <c r="AR170" i="3"/>
  <c r="N173" i="5" s="1"/>
  <c r="AQ170" i="3"/>
  <c r="S342" i="3"/>
  <c r="Y342" i="3" s="1"/>
  <c r="AV64" i="3"/>
  <c r="AU64" i="3"/>
  <c r="S339" i="3"/>
  <c r="Y339" i="3" s="1"/>
  <c r="S374" i="3"/>
  <c r="Y374" i="3" s="1"/>
  <c r="AR75" i="3"/>
  <c r="N76" i="5" s="1"/>
  <c r="AQ75" i="3"/>
  <c r="S295" i="3"/>
  <c r="Y295" i="3" s="1"/>
  <c r="AQ41" i="3"/>
  <c r="AR41" i="3"/>
  <c r="N42" i="5" s="1"/>
  <c r="S320" i="3"/>
  <c r="Y320" i="3" s="1"/>
  <c r="AR93" i="3"/>
  <c r="N94" i="5" s="1"/>
  <c r="S319" i="3"/>
  <c r="Y319" i="3" s="1"/>
  <c r="S284" i="3"/>
  <c r="Y284" i="3" s="1"/>
  <c r="S314" i="3"/>
  <c r="Y314" i="3" s="1"/>
  <c r="AU8" i="3"/>
  <c r="AV8" i="3"/>
  <c r="S429" i="3"/>
  <c r="Y429" i="3" s="1"/>
  <c r="AV91" i="3"/>
  <c r="AU91" i="3"/>
  <c r="AQ72" i="3"/>
  <c r="AR72" i="3"/>
  <c r="N73" i="5" s="1"/>
  <c r="AR108" i="3"/>
  <c r="N110" i="5" s="1"/>
  <c r="AQ108" i="3"/>
  <c r="AQ26" i="3"/>
  <c r="AR26" i="3"/>
  <c r="N27" i="5" s="1"/>
  <c r="AR175" i="3"/>
  <c r="N178" i="5" s="1"/>
  <c r="AQ175" i="3"/>
  <c r="AQ113" i="3"/>
  <c r="AR113" i="3"/>
  <c r="N115" i="5" s="1"/>
  <c r="AR134" i="3"/>
  <c r="N137" i="5" s="1"/>
  <c r="AQ134" i="3"/>
  <c r="AQ58" i="3"/>
  <c r="AR58" i="3"/>
  <c r="N59" i="5" s="1"/>
  <c r="AU39" i="3"/>
  <c r="AV39" i="3"/>
  <c r="AV144" i="3"/>
  <c r="AU144" i="3"/>
  <c r="S198" i="3"/>
  <c r="Y198" i="3" s="1"/>
  <c r="AV107" i="3"/>
  <c r="AU107" i="3"/>
  <c r="AQ132" i="3"/>
  <c r="AR132" i="3"/>
  <c r="N135" i="5" s="1"/>
  <c r="AV18" i="3"/>
  <c r="AU18" i="3"/>
  <c r="AQ129" i="3"/>
  <c r="AR129" i="3"/>
  <c r="N132" i="5" s="1"/>
  <c r="AQ50" i="3"/>
  <c r="AR50" i="3"/>
  <c r="N51" i="5" s="1"/>
  <c r="S387" i="3"/>
  <c r="Y387" i="3" s="1"/>
  <c r="S422" i="3"/>
  <c r="Y422" i="3" s="1"/>
  <c r="AU153" i="3"/>
  <c r="AV153" i="3"/>
  <c r="AU95" i="3"/>
  <c r="AV95" i="3"/>
  <c r="S423" i="3"/>
  <c r="Y423" i="3" s="1"/>
  <c r="AU115" i="3"/>
  <c r="AV115" i="3"/>
  <c r="AQ48" i="3"/>
  <c r="AR48" i="3"/>
  <c r="N49" i="5" s="1"/>
  <c r="AQ127" i="3"/>
  <c r="AR127" i="3"/>
  <c r="N130" i="5" s="1"/>
  <c r="S410" i="3"/>
  <c r="Y410" i="3" s="1"/>
  <c r="AQ5" i="3"/>
  <c r="AR5" i="3"/>
  <c r="N6" i="5" s="1"/>
  <c r="S233" i="3"/>
  <c r="Y233" i="3" s="1"/>
  <c r="AQ135" i="3"/>
  <c r="AR135" i="3"/>
  <c r="N138" i="5" s="1"/>
  <c r="S208" i="3"/>
  <c r="Y208" i="3" s="1"/>
  <c r="S291" i="3"/>
  <c r="Y291" i="3" s="1"/>
  <c r="S263" i="3"/>
  <c r="Y263" i="3" s="1"/>
  <c r="S333" i="3"/>
  <c r="Y333" i="3" s="1"/>
  <c r="AT229" i="3" a="1"/>
  <c r="AT229" i="3" s="1"/>
  <c r="AU229" i="3" s="1"/>
  <c r="AV229" i="3" s="1"/>
  <c r="S229" i="3"/>
  <c r="Y229" i="3" s="1"/>
  <c r="AU17" i="3"/>
  <c r="AV17" i="3"/>
  <c r="S361" i="3"/>
  <c r="Y361" i="3" s="1"/>
  <c r="S427" i="3"/>
  <c r="Y427" i="3" s="1"/>
  <c r="S382" i="3"/>
  <c r="Y382" i="3" s="1"/>
  <c r="AR114" i="3"/>
  <c r="N117" i="5" s="1"/>
  <c r="AQ114" i="3"/>
  <c r="AU171" i="3"/>
  <c r="AV171" i="3"/>
  <c r="S210" i="3"/>
  <c r="Y210" i="3" s="1"/>
  <c r="AV138" i="3"/>
  <c r="AU138" i="3"/>
  <c r="AR30" i="3"/>
  <c r="N31" i="5" s="1"/>
  <c r="AQ30" i="3"/>
  <c r="S116" i="3"/>
  <c r="Y116" i="3" s="1"/>
  <c r="S247" i="3"/>
  <c r="Y247" i="3" s="1"/>
  <c r="AP11" i="3"/>
  <c r="AT11" i="3" a="1"/>
  <c r="AT11" i="3" s="1"/>
  <c r="AR98" i="3"/>
  <c r="N99" i="5" s="1"/>
  <c r="AQ98" i="3"/>
  <c r="S341" i="3"/>
  <c r="Y341" i="3" s="1"/>
  <c r="S337" i="3"/>
  <c r="Y337" i="3" s="1"/>
  <c r="AR101" i="3"/>
  <c r="N102" i="5" s="1"/>
  <c r="AQ101" i="3"/>
  <c r="S226" i="3"/>
  <c r="Y226" i="3" s="1"/>
  <c r="AU125" i="3"/>
  <c r="AV125" i="3"/>
  <c r="S424" i="3"/>
  <c r="Y424" i="3" s="1"/>
  <c r="AU12" i="3"/>
  <c r="AV12" i="3"/>
  <c r="AP12" i="3"/>
  <c r="G39" i="13" l="1"/>
  <c r="G79" i="33" s="1"/>
  <c r="E118" i="35"/>
  <c r="E129" i="35"/>
  <c r="E120" i="35"/>
  <c r="E130" i="35"/>
  <c r="E132" i="35"/>
  <c r="E122" i="35"/>
  <c r="E124" i="35"/>
  <c r="E117" i="35"/>
  <c r="E133" i="35"/>
  <c r="E131" i="35"/>
  <c r="E127" i="35"/>
  <c r="G34" i="19"/>
  <c r="G99" i="34" s="1"/>
  <c r="N256" i="5"/>
  <c r="S253" i="3"/>
  <c r="Y253" i="3" s="1"/>
  <c r="E114" i="35"/>
  <c r="E115" i="35"/>
  <c r="E116" i="35"/>
  <c r="E134" i="35"/>
  <c r="E126" i="35"/>
  <c r="E128" i="35"/>
  <c r="E125" i="35"/>
  <c r="E121" i="35"/>
  <c r="E51" i="34"/>
  <c r="E55" i="34"/>
  <c r="E49" i="34"/>
  <c r="E56" i="34"/>
  <c r="AQ309" i="3"/>
  <c r="AR309" i="3" s="1"/>
  <c r="N312" i="5" s="1"/>
  <c r="E54" i="34"/>
  <c r="E61" i="34"/>
  <c r="E59" i="34"/>
  <c r="E60" i="34"/>
  <c r="E64" i="34"/>
  <c r="E50" i="34"/>
  <c r="E65" i="34"/>
  <c r="E47" i="34"/>
  <c r="E48" i="34"/>
  <c r="E67" i="34"/>
  <c r="E57" i="34"/>
  <c r="E69" i="34"/>
  <c r="E97" i="34"/>
  <c r="E95" i="34"/>
  <c r="E136" i="34"/>
  <c r="E145" i="34"/>
  <c r="E164" i="34"/>
  <c r="E153" i="34"/>
  <c r="E140" i="34"/>
  <c r="E137" i="34"/>
  <c r="E163" i="34"/>
  <c r="E143" i="34"/>
  <c r="E135" i="34"/>
  <c r="E160" i="34"/>
  <c r="E146" i="34"/>
  <c r="E147" i="34"/>
  <c r="E139" i="34"/>
  <c r="E138" i="34"/>
  <c r="E77" i="34"/>
  <c r="E157" i="34"/>
  <c r="E142" i="34"/>
  <c r="E148" i="34"/>
  <c r="E144" i="34"/>
  <c r="E150" i="34"/>
  <c r="E151" i="34"/>
  <c r="E149" i="34"/>
  <c r="E156" i="34"/>
  <c r="E165" i="34"/>
  <c r="E162" i="34"/>
  <c r="E141" i="34"/>
  <c r="E155" i="34"/>
  <c r="E161" i="34"/>
  <c r="E154" i="34"/>
  <c r="E152" i="34"/>
  <c r="E158" i="34"/>
  <c r="E75" i="34"/>
  <c r="E99" i="34"/>
  <c r="E94" i="34"/>
  <c r="E87" i="34"/>
  <c r="E96" i="34"/>
  <c r="E86" i="34"/>
  <c r="E79" i="34"/>
  <c r="E88" i="34"/>
  <c r="E78" i="34"/>
  <c r="E92" i="34"/>
  <c r="E80" i="34"/>
  <c r="E100" i="34"/>
  <c r="E76" i="34"/>
  <c r="E84" i="34"/>
  <c r="E89" i="34"/>
  <c r="E90" i="34"/>
  <c r="E93" i="34"/>
  <c r="E91" i="34"/>
  <c r="E81" i="34"/>
  <c r="E82" i="34"/>
  <c r="E85" i="34"/>
  <c r="E83" i="34"/>
  <c r="G42" i="7"/>
  <c r="G44" i="27"/>
  <c r="AU23" i="3"/>
  <c r="G39" i="23"/>
  <c r="G75" i="35" s="1"/>
  <c r="AR39" i="3"/>
  <c r="N40" i="5" s="1"/>
  <c r="AU71" i="3"/>
  <c r="G53" i="12"/>
  <c r="S282" i="3"/>
  <c r="Y282" i="3" s="1"/>
  <c r="G35" i="16"/>
  <c r="G175" i="33" s="1"/>
  <c r="G33" i="15"/>
  <c r="G145" i="33" s="1"/>
  <c r="G41" i="18"/>
  <c r="G48" i="12"/>
  <c r="G46" i="33" s="1"/>
  <c r="G39" i="14"/>
  <c r="G113" i="33" s="1"/>
  <c r="G30" i="25"/>
  <c r="S257" i="3"/>
  <c r="Y257" i="3" s="1"/>
  <c r="G40" i="8"/>
  <c r="G111" i="32" s="1"/>
  <c r="G33" i="26"/>
  <c r="G162" i="35" s="1"/>
  <c r="G48" i="22"/>
  <c r="G45" i="17"/>
  <c r="G49" i="6"/>
  <c r="G43" i="32" s="1"/>
  <c r="G54" i="6"/>
  <c r="AV106" i="3"/>
  <c r="AR90" i="3"/>
  <c r="N91" i="5" s="1"/>
  <c r="AV50" i="3"/>
  <c r="AQ35" i="3"/>
  <c r="S35" i="3"/>
  <c r="Y35" i="3" s="1"/>
  <c r="AV57" i="3"/>
  <c r="AV72" i="3"/>
  <c r="G49" i="22"/>
  <c r="G44" i="22"/>
  <c r="G42" i="35" s="1"/>
  <c r="G35" i="20"/>
  <c r="G130" i="34" s="1"/>
  <c r="G52" i="12"/>
  <c r="G49" i="17"/>
  <c r="AV79" i="3"/>
  <c r="AV113" i="3"/>
  <c r="AQ97" i="3"/>
  <c r="G50" i="17"/>
  <c r="AQ120" i="3"/>
  <c r="AQ62" i="3"/>
  <c r="AR164" i="3"/>
  <c r="N167" i="5" s="1"/>
  <c r="AU40" i="3"/>
  <c r="AU7" i="3"/>
  <c r="AR36" i="3"/>
  <c r="N37" i="5" s="1"/>
  <c r="AV69" i="3"/>
  <c r="S31" i="3"/>
  <c r="Y31" i="3" s="1"/>
  <c r="AQ31" i="3"/>
  <c r="AU172" i="3"/>
  <c r="G38" i="9"/>
  <c r="G147" i="32" s="1"/>
  <c r="AQ142" i="3"/>
  <c r="S418" i="3"/>
  <c r="Y418" i="3" s="1"/>
  <c r="AV54" i="3"/>
  <c r="AQ49" i="3"/>
  <c r="S297" i="3"/>
  <c r="Y297" i="3" s="1"/>
  <c r="AQ83" i="3"/>
  <c r="S49" i="3"/>
  <c r="Y49" i="3" s="1"/>
  <c r="AR32" i="3"/>
  <c r="N33" i="5" s="1"/>
  <c r="S317" i="3"/>
  <c r="Y317" i="3" s="1"/>
  <c r="S193" i="3"/>
  <c r="Y193" i="3" s="1"/>
  <c r="AU147" i="3"/>
  <c r="AR18" i="3"/>
  <c r="N19" i="5" s="1"/>
  <c r="AV58" i="3"/>
  <c r="AQ89" i="3"/>
  <c r="AU76" i="3"/>
  <c r="AR4" i="3"/>
  <c r="N5" i="5" s="1"/>
  <c r="AV119" i="3"/>
  <c r="S430" i="3"/>
  <c r="Y430" i="3" s="1"/>
  <c r="S188" i="3"/>
  <c r="Y188" i="3" s="1"/>
  <c r="AR171" i="3"/>
  <c r="N174" i="5" s="1"/>
  <c r="AR128" i="3"/>
  <c r="N131" i="5" s="1"/>
  <c r="AU123" i="3"/>
  <c r="S404" i="3"/>
  <c r="Y404" i="3" s="1"/>
  <c r="S213" i="3"/>
  <c r="Y213" i="3" s="1"/>
  <c r="S246" i="3"/>
  <c r="Y246" i="3" s="1"/>
  <c r="AV46" i="3"/>
  <c r="S340" i="3"/>
  <c r="Y340" i="3" s="1"/>
  <c r="S402" i="3"/>
  <c r="Y402" i="3" s="1"/>
  <c r="G53" i="6"/>
  <c r="S264" i="3"/>
  <c r="Y264" i="3" s="1"/>
  <c r="AU137" i="3"/>
  <c r="AR28" i="3"/>
  <c r="N29" i="5" s="1"/>
  <c r="S414" i="3"/>
  <c r="Y414" i="3" s="1"/>
  <c r="AV74" i="3"/>
  <c r="S378" i="3"/>
  <c r="Y378" i="3" s="1"/>
  <c r="AU34" i="3"/>
  <c r="AU82" i="3"/>
  <c r="AQ96" i="3"/>
  <c r="AQ24" i="3"/>
  <c r="AR159" i="3"/>
  <c r="N162" i="5" s="1"/>
  <c r="AU100" i="3"/>
  <c r="AQ112" i="3"/>
  <c r="AQ65" i="3"/>
  <c r="S324" i="3"/>
  <c r="Y324" i="3" s="1"/>
  <c r="AQ8" i="3"/>
  <c r="S391" i="3"/>
  <c r="Y391" i="3" s="1"/>
  <c r="S426" i="3"/>
  <c r="Y426" i="3" s="1"/>
  <c r="S105" i="3"/>
  <c r="Y105" i="3" s="1"/>
  <c r="S267" i="3"/>
  <c r="Y267" i="3" s="1"/>
  <c r="S243" i="3"/>
  <c r="Y243" i="3" s="1"/>
  <c r="S409" i="3"/>
  <c r="Y409" i="3" s="1"/>
  <c r="S273" i="3"/>
  <c r="Y273" i="3" s="1"/>
  <c r="S256" i="3"/>
  <c r="Y256" i="3" s="1"/>
  <c r="S307" i="3"/>
  <c r="Y307" i="3" s="1"/>
  <c r="S238" i="3"/>
  <c r="Y238" i="3" s="1"/>
  <c r="AR154" i="3"/>
  <c r="N157" i="5" s="1"/>
  <c r="AR151" i="3"/>
  <c r="N154" i="5" s="1"/>
  <c r="S191" i="3"/>
  <c r="Y191" i="3" s="1"/>
  <c r="AQ158" i="3"/>
  <c r="AQ105" i="3"/>
  <c r="S313" i="3"/>
  <c r="Y313" i="3" s="1"/>
  <c r="S158" i="3"/>
  <c r="Y158" i="3" s="1"/>
  <c r="AR146" i="3"/>
  <c r="N149" i="5" s="1"/>
  <c r="S398" i="3"/>
  <c r="Y398" i="3" s="1"/>
  <c r="AQ150" i="3"/>
  <c r="AQ67" i="3"/>
  <c r="AU163" i="3"/>
  <c r="S67" i="3"/>
  <c r="Y67" i="3" s="1"/>
  <c r="S150" i="3"/>
  <c r="Y150" i="3" s="1"/>
  <c r="AV26" i="3"/>
  <c r="S260" i="3"/>
  <c r="Y260" i="3" s="1"/>
  <c r="AR80" i="3"/>
  <c r="N81" i="5" s="1"/>
  <c r="S241" i="3"/>
  <c r="Y241" i="3" s="1"/>
  <c r="S432" i="3"/>
  <c r="Y432" i="3" s="1"/>
  <c r="AQ149" i="3"/>
  <c r="S178" i="3"/>
  <c r="Y178" i="3" s="1"/>
  <c r="S431" i="3"/>
  <c r="Y431" i="3" s="1"/>
  <c r="AU127" i="3"/>
  <c r="S149" i="3"/>
  <c r="Y149" i="3" s="1"/>
  <c r="AU177" i="3"/>
  <c r="AV75" i="3"/>
  <c r="S344" i="3"/>
  <c r="Y344" i="3" s="1"/>
  <c r="AR125" i="3"/>
  <c r="N128" i="5" s="1"/>
  <c r="S237" i="3"/>
  <c r="Y237" i="3" s="1"/>
  <c r="AR173" i="3"/>
  <c r="N176" i="5" s="1"/>
  <c r="AU86" i="3"/>
  <c r="AV101" i="3"/>
  <c r="AV88" i="3"/>
  <c r="S364" i="3"/>
  <c r="Y364" i="3" s="1"/>
  <c r="AQ84" i="3"/>
  <c r="S84" i="3"/>
  <c r="Y84" i="3" s="1"/>
  <c r="AU47" i="3"/>
  <c r="S433" i="3"/>
  <c r="Y433" i="3" s="1"/>
  <c r="S202" i="3"/>
  <c r="Y202" i="3" s="1"/>
  <c r="AV157" i="3"/>
  <c r="AU93" i="3"/>
  <c r="S261" i="3"/>
  <c r="Y261" i="3" s="1"/>
  <c r="S305" i="3"/>
  <c r="Y305" i="3" s="1"/>
  <c r="S442" i="3"/>
  <c r="Y442" i="3" s="1"/>
  <c r="S194" i="3"/>
  <c r="Y194" i="3" s="1"/>
  <c r="S33" i="3"/>
  <c r="Y33" i="3" s="1"/>
  <c r="S399" i="3"/>
  <c r="Y399" i="3" s="1"/>
  <c r="AV167" i="3"/>
  <c r="S359" i="3"/>
  <c r="Y359" i="3" s="1"/>
  <c r="AV132" i="3"/>
  <c r="S197" i="3"/>
  <c r="Y197" i="3" s="1"/>
  <c r="S66" i="3"/>
  <c r="Y66" i="3" s="1"/>
  <c r="S242" i="3"/>
  <c r="Y242" i="3" s="1"/>
  <c r="AQ66" i="3"/>
  <c r="AR133" i="3"/>
  <c r="N136" i="5" s="1"/>
  <c r="S219" i="3"/>
  <c r="Y219" i="3" s="1"/>
  <c r="AV5" i="3"/>
  <c r="AR91" i="3"/>
  <c r="N92" i="5" s="1"/>
  <c r="S377" i="3"/>
  <c r="Y377" i="3" s="1"/>
  <c r="AV33" i="3"/>
  <c r="AU111" i="3"/>
  <c r="S248" i="3"/>
  <c r="Y248" i="3" s="1"/>
  <c r="AV165" i="3"/>
  <c r="S436" i="3"/>
  <c r="Y436" i="3" s="1"/>
  <c r="S392" i="3"/>
  <c r="Y392" i="3" s="1"/>
  <c r="S343" i="3"/>
  <c r="Y343" i="3" s="1"/>
  <c r="AU48" i="3"/>
  <c r="AU59" i="3"/>
  <c r="AR56" i="3"/>
  <c r="N57" i="5" s="1"/>
  <c r="S211" i="3"/>
  <c r="Y211" i="3" s="1"/>
  <c r="S301" i="3"/>
  <c r="Y301" i="3" s="1"/>
  <c r="S217" i="3"/>
  <c r="Y217" i="3" s="1"/>
  <c r="AR161" i="3"/>
  <c r="N164" i="5" s="1"/>
  <c r="S390" i="3"/>
  <c r="Y390" i="3" s="1"/>
  <c r="AR107" i="3"/>
  <c r="N109" i="5" s="1"/>
  <c r="AV38" i="3"/>
  <c r="S406" i="3"/>
  <c r="Y406" i="3" s="1"/>
  <c r="S214" i="3"/>
  <c r="Y214" i="3" s="1"/>
  <c r="AU21" i="3"/>
  <c r="AR122" i="3"/>
  <c r="N125" i="5" s="1"/>
  <c r="AR148" i="3"/>
  <c r="N151" i="5" s="1"/>
  <c r="AV103" i="3"/>
  <c r="AQ156" i="3"/>
  <c r="AU114" i="3"/>
  <c r="S336" i="3"/>
  <c r="Y336" i="3" s="1"/>
  <c r="S287" i="3"/>
  <c r="Y287" i="3" s="1"/>
  <c r="S316" i="3"/>
  <c r="Y316" i="3" s="1"/>
  <c r="AV3" i="3"/>
  <c r="S393" i="3"/>
  <c r="Y393" i="3" s="1"/>
  <c r="S235" i="3"/>
  <c r="Y235" i="3" s="1"/>
  <c r="AV135" i="3"/>
  <c r="AQ110" i="3"/>
  <c r="S110" i="3"/>
  <c r="Y110" i="3" s="1"/>
  <c r="S349" i="3"/>
  <c r="Y349" i="3" s="1"/>
  <c r="AR17" i="3"/>
  <c r="N18" i="5" s="1"/>
  <c r="S326" i="3"/>
  <c r="Y326" i="3" s="1"/>
  <c r="AU60" i="3"/>
  <c r="S240" i="3"/>
  <c r="Y240" i="3" s="1"/>
  <c r="S228" i="3"/>
  <c r="Y228" i="3" s="1"/>
  <c r="S13" i="3"/>
  <c r="Y13" i="3" s="1"/>
  <c r="S420" i="3"/>
  <c r="Y420" i="3" s="1"/>
  <c r="AV108" i="3"/>
  <c r="S348" i="3"/>
  <c r="Y348" i="3" s="1"/>
  <c r="AQ138" i="3"/>
  <c r="AU87" i="3"/>
  <c r="AR166" i="3"/>
  <c r="N169" i="5" s="1"/>
  <c r="AV102" i="3"/>
  <c r="S244" i="3"/>
  <c r="Y244" i="3" s="1"/>
  <c r="AU51" i="3"/>
  <c r="AU94" i="3"/>
  <c r="S441" i="3"/>
  <c r="Y441" i="3" s="1"/>
  <c r="S174" i="3"/>
  <c r="Y174" i="3" s="1"/>
  <c r="AR124" i="3"/>
  <c r="N127" i="5" s="1"/>
  <c r="AV25" i="3"/>
  <c r="S413" i="3"/>
  <c r="Y413" i="3" s="1"/>
  <c r="AR121" i="3"/>
  <c r="N124" i="5" s="1"/>
  <c r="AV27" i="3"/>
  <c r="S203" i="3"/>
  <c r="Y203" i="3" s="1"/>
  <c r="AV174" i="3"/>
  <c r="AU116" i="3"/>
  <c r="S207" i="3"/>
  <c r="Y207" i="3" s="1"/>
  <c r="AR145" i="3"/>
  <c r="N148" i="5" s="1"/>
  <c r="AV136" i="3"/>
  <c r="AR117" i="3"/>
  <c r="N120" i="5" s="1"/>
  <c r="S384" i="3"/>
  <c r="Y384" i="3" s="1"/>
  <c r="AR14" i="3"/>
  <c r="N15" i="5" s="1"/>
  <c r="AU41" i="3"/>
  <c r="S397" i="3"/>
  <c r="Y397" i="3" s="1"/>
  <c r="AQ153" i="3"/>
  <c r="S415" i="3"/>
  <c r="Y415" i="3" s="1"/>
  <c r="AR22" i="3"/>
  <c r="N23" i="5" s="1"/>
  <c r="S34" i="3"/>
  <c r="Y34" i="3" s="1"/>
  <c r="S176" i="3"/>
  <c r="Y176" i="3" s="1"/>
  <c r="AQ53" i="3"/>
  <c r="S306" i="3"/>
  <c r="Y306" i="3" s="1"/>
  <c r="AV170" i="3"/>
  <c r="S53" i="3"/>
  <c r="Y53" i="3" s="1"/>
  <c r="S379" i="3"/>
  <c r="Y379" i="3" s="1"/>
  <c r="S330" i="3"/>
  <c r="Y330" i="3" s="1"/>
  <c r="AR162" i="3"/>
  <c r="N165" i="5" s="1"/>
  <c r="AU61" i="3"/>
  <c r="AU140" i="3"/>
  <c r="AU63" i="3"/>
  <c r="S279" i="3"/>
  <c r="Y279" i="3" s="1"/>
  <c r="AU152" i="3"/>
  <c r="AU20" i="3"/>
  <c r="S234" i="3"/>
  <c r="Y234" i="3" s="1"/>
  <c r="AQ95" i="3"/>
  <c r="AQ109" i="3"/>
  <c r="AR92" i="3"/>
  <c r="N93" i="5" s="1"/>
  <c r="AU129" i="3"/>
  <c r="S231" i="3"/>
  <c r="Y231" i="3" s="1"/>
  <c r="S419" i="3"/>
  <c r="Y419" i="3" s="1"/>
  <c r="AV30" i="3"/>
  <c r="S179" i="3"/>
  <c r="Y179" i="3" s="1"/>
  <c r="S352" i="3"/>
  <c r="Y352" i="3" s="1"/>
  <c r="AQ143" i="3"/>
  <c r="AV52" i="3"/>
  <c r="S99" i="3"/>
  <c r="Y99" i="3" s="1"/>
  <c r="S143" i="3"/>
  <c r="Y143" i="3" s="1"/>
  <c r="AQ99" i="3"/>
  <c r="S59" i="3"/>
  <c r="Y59" i="3" s="1"/>
  <c r="S388" i="3"/>
  <c r="Y388" i="3" s="1"/>
  <c r="S366" i="3"/>
  <c r="Y366" i="3" s="1"/>
  <c r="S290" i="3"/>
  <c r="Y290" i="3" s="1"/>
  <c r="S278" i="3"/>
  <c r="Y278" i="3" s="1"/>
  <c r="AV126" i="3"/>
  <c r="S223" i="3"/>
  <c r="Y223" i="3" s="1"/>
  <c r="S281" i="3"/>
  <c r="Y281" i="3" s="1"/>
  <c r="AR168" i="3"/>
  <c r="N171" i="5" s="1"/>
  <c r="S185" i="3"/>
  <c r="Y185" i="3" s="1"/>
  <c r="AQ144" i="3"/>
  <c r="S271" i="3"/>
  <c r="Y271" i="3" s="1"/>
  <c r="S411" i="3"/>
  <c r="Y411" i="3" s="1"/>
  <c r="AV78" i="3"/>
  <c r="S76" i="3"/>
  <c r="Y76" i="3" s="1"/>
  <c r="AV175" i="3"/>
  <c r="S258" i="3"/>
  <c r="Y258" i="3" s="1"/>
  <c r="S40" i="3"/>
  <c r="Y40" i="3" s="1"/>
  <c r="S381" i="3"/>
  <c r="Y381" i="3" s="1"/>
  <c r="AR55" i="3"/>
  <c r="N56" i="5" s="1"/>
  <c r="S370" i="3"/>
  <c r="Y370" i="3" s="1"/>
  <c r="S363" i="3"/>
  <c r="Y363" i="3" s="1"/>
  <c r="AR70" i="3"/>
  <c r="N71" i="5" s="1"/>
  <c r="S222" i="3"/>
  <c r="Y222" i="3" s="1"/>
  <c r="S85" i="3"/>
  <c r="Y85" i="3" s="1"/>
  <c r="S252" i="3"/>
  <c r="Y252" i="3" s="1"/>
  <c r="S6" i="3"/>
  <c r="Y6" i="3" s="1"/>
  <c r="AV169" i="3"/>
  <c r="AQ115" i="3"/>
  <c r="S302" i="3"/>
  <c r="Y302" i="3" s="1"/>
  <c r="S123" i="3"/>
  <c r="Y123" i="3" s="1"/>
  <c r="AR139" i="3"/>
  <c r="N142" i="5" s="1"/>
  <c r="S416" i="3"/>
  <c r="Y416" i="3" s="1"/>
  <c r="S262" i="3"/>
  <c r="Y262" i="3" s="1"/>
  <c r="S45" i="3"/>
  <c r="Y45" i="3" s="1"/>
  <c r="S403" i="3"/>
  <c r="Y403" i="3" s="1"/>
  <c r="AR68" i="3"/>
  <c r="N69" i="5" s="1"/>
  <c r="AV134" i="3"/>
  <c r="AR77" i="3"/>
  <c r="N78" i="5" s="1"/>
  <c r="AQ77" i="3"/>
  <c r="AU98" i="3"/>
  <c r="S190" i="3"/>
  <c r="Y190" i="3" s="1"/>
  <c r="S167" i="3"/>
  <c r="Y167" i="3" s="1"/>
  <c r="S298" i="3"/>
  <c r="Y298" i="3" s="1"/>
  <c r="AU81" i="3"/>
  <c r="S312" i="3"/>
  <c r="Y312" i="3" s="1"/>
  <c r="S354" i="3"/>
  <c r="Y354" i="3" s="1"/>
  <c r="AQ6" i="3"/>
  <c r="S303" i="3"/>
  <c r="Y303" i="3" s="1"/>
  <c r="S130" i="3"/>
  <c r="Y130" i="3" s="1"/>
  <c r="AQ130" i="3"/>
  <c r="AU45" i="3"/>
  <c r="S270" i="3"/>
  <c r="Y270" i="3" s="1"/>
  <c r="AR155" i="3"/>
  <c r="N158" i="5" s="1"/>
  <c r="AQ19" i="3"/>
  <c r="S186" i="3"/>
  <c r="Y186" i="3" s="1"/>
  <c r="S335" i="3"/>
  <c r="Y335" i="3" s="1"/>
  <c r="S19" i="3"/>
  <c r="Y19" i="3" s="1"/>
  <c r="N108" i="5"/>
  <c r="S310" i="3"/>
  <c r="Y310" i="3" s="1"/>
  <c r="AU44" i="3"/>
  <c r="AQ13" i="3"/>
  <c r="AU73" i="3"/>
  <c r="AR64" i="3"/>
  <c r="N65" i="5" s="1"/>
  <c r="S350" i="3"/>
  <c r="Y350" i="3" s="1"/>
  <c r="S169" i="3"/>
  <c r="Y169" i="3" s="1"/>
  <c r="AV118" i="3"/>
  <c r="AU85" i="3"/>
  <c r="AV85" i="3"/>
  <c r="AQ29" i="3"/>
  <c r="AR29" i="3"/>
  <c r="N30" i="5" s="1"/>
  <c r="S157" i="3"/>
  <c r="Y157" i="3" s="1"/>
  <c r="AV37" i="3"/>
  <c r="AU37" i="3"/>
  <c r="S88" i="3"/>
  <c r="Y88" i="3" s="1"/>
  <c r="S200" i="3"/>
  <c r="Y200" i="3" s="1"/>
  <c r="S102" i="3"/>
  <c r="Y102" i="3" s="1"/>
  <c r="S152" i="3"/>
  <c r="Y152" i="3" s="1"/>
  <c r="S44" i="3"/>
  <c r="Y44" i="3" s="1"/>
  <c r="S118" i="3"/>
  <c r="Y118" i="3" s="1"/>
  <c r="S69" i="3"/>
  <c r="Y69" i="3" s="1"/>
  <c r="S25" i="3"/>
  <c r="Y25" i="3" s="1"/>
  <c r="S79" i="3"/>
  <c r="Y79" i="3" s="1"/>
  <c r="S86" i="3"/>
  <c r="Y86" i="3" s="1"/>
  <c r="S78" i="3"/>
  <c r="Y78" i="3" s="1"/>
  <c r="S163" i="3"/>
  <c r="Y163" i="3" s="1"/>
  <c r="S94" i="3"/>
  <c r="Y94" i="3" s="1"/>
  <c r="S165" i="3"/>
  <c r="Y165" i="3" s="1"/>
  <c r="S156" i="3"/>
  <c r="Y156" i="3" s="1"/>
  <c r="S51" i="3"/>
  <c r="Y51" i="3" s="1"/>
  <c r="S97" i="3"/>
  <c r="Y97" i="3" s="1"/>
  <c r="S126" i="3"/>
  <c r="Y126" i="3" s="1"/>
  <c r="S61" i="3"/>
  <c r="Y61" i="3" s="1"/>
  <c r="S81" i="3"/>
  <c r="Y81" i="3" s="1"/>
  <c r="S63" i="3"/>
  <c r="Y63" i="3" s="1"/>
  <c r="S136" i="3"/>
  <c r="Y136" i="3" s="1"/>
  <c r="S106" i="3"/>
  <c r="Y106" i="3" s="1"/>
  <c r="S119" i="3"/>
  <c r="Y119" i="3" s="1"/>
  <c r="S23" i="3"/>
  <c r="Y23" i="3" s="1"/>
  <c r="S82" i="3"/>
  <c r="Y82" i="3" s="1"/>
  <c r="S24" i="3"/>
  <c r="Y24" i="3" s="1"/>
  <c r="S89" i="3"/>
  <c r="Y89" i="3" s="1"/>
  <c r="S27" i="3"/>
  <c r="Y27" i="3" s="1"/>
  <c r="S3" i="3"/>
  <c r="Y3" i="3" s="1"/>
  <c r="S120" i="3"/>
  <c r="Y120" i="3" s="1"/>
  <c r="S147" i="3"/>
  <c r="Y147" i="3" s="1"/>
  <c r="S47" i="3"/>
  <c r="Y47" i="3" s="1"/>
  <c r="S21" i="3"/>
  <c r="Y21" i="3" s="1"/>
  <c r="S109" i="3"/>
  <c r="Y109" i="3" s="1"/>
  <c r="S37" i="3"/>
  <c r="Y37" i="3" s="1"/>
  <c r="S177" i="3"/>
  <c r="Y177" i="3" s="1"/>
  <c r="S134" i="3"/>
  <c r="Y134" i="3" s="1"/>
  <c r="S72" i="3"/>
  <c r="Y72" i="3" s="1"/>
  <c r="S75" i="3"/>
  <c r="Y75" i="3" s="1"/>
  <c r="S83" i="3"/>
  <c r="Y83" i="3" s="1"/>
  <c r="S8" i="3"/>
  <c r="Y8" i="3" s="1"/>
  <c r="S108" i="3"/>
  <c r="Y108" i="3" s="1"/>
  <c r="S113" i="3"/>
  <c r="Y113" i="3" s="1"/>
  <c r="S142" i="3"/>
  <c r="Y142" i="3" s="1"/>
  <c r="S41" i="3"/>
  <c r="Y41" i="3" s="1"/>
  <c r="S93" i="3"/>
  <c r="Y93" i="3" s="1"/>
  <c r="S58" i="3"/>
  <c r="Y58" i="3" s="1"/>
  <c r="S175" i="3"/>
  <c r="Y175" i="3" s="1"/>
  <c r="S26" i="3"/>
  <c r="Y26" i="3" s="1"/>
  <c r="S112" i="3"/>
  <c r="Y112" i="3" s="1"/>
  <c r="S65" i="3"/>
  <c r="Y65" i="3" s="1"/>
  <c r="S170" i="3"/>
  <c r="Y170" i="3" s="1"/>
  <c r="S96" i="3"/>
  <c r="Y96" i="3" s="1"/>
  <c r="S144" i="3"/>
  <c r="Y144" i="3" s="1"/>
  <c r="S98" i="3"/>
  <c r="Y98" i="3" s="1"/>
  <c r="AR11" i="3"/>
  <c r="N12" i="5" s="1"/>
  <c r="AQ11" i="3"/>
  <c r="S30" i="3"/>
  <c r="Y30" i="3" s="1"/>
  <c r="S114" i="3"/>
  <c r="Y114" i="3" s="1"/>
  <c r="S127" i="3"/>
  <c r="Y127" i="3" s="1"/>
  <c r="S48" i="3"/>
  <c r="Y48" i="3" s="1"/>
  <c r="S50" i="3"/>
  <c r="Y50" i="3" s="1"/>
  <c r="S132" i="3"/>
  <c r="Y132" i="3" s="1"/>
  <c r="S101" i="3"/>
  <c r="Y101" i="3" s="1"/>
  <c r="S62" i="3"/>
  <c r="Y62" i="3" s="1"/>
  <c r="S129" i="3"/>
  <c r="Y129" i="3" s="1"/>
  <c r="S95" i="3"/>
  <c r="Y95" i="3" s="1"/>
  <c r="S138" i="3"/>
  <c r="Y138" i="3" s="1"/>
  <c r="S5" i="3"/>
  <c r="Y5" i="3" s="1"/>
  <c r="S115" i="3"/>
  <c r="Y115" i="3" s="1"/>
  <c r="S153" i="3"/>
  <c r="Y153" i="3" s="1"/>
  <c r="AU11" i="3"/>
  <c r="AV11" i="3"/>
  <c r="S135" i="3"/>
  <c r="Y135" i="3" s="1"/>
  <c r="AQ12" i="3"/>
  <c r="AR12" i="3"/>
  <c r="N13" i="5" s="1"/>
  <c r="S309" i="3" l="1"/>
  <c r="Y309" i="3" s="1"/>
  <c r="S39" i="3"/>
  <c r="Y39" i="3" s="1"/>
  <c r="G54" i="12"/>
  <c r="G50" i="22"/>
  <c r="S90" i="3"/>
  <c r="Y90" i="3" s="1"/>
  <c r="G55" i="6"/>
  <c r="G51" i="17"/>
  <c r="S164" i="3"/>
  <c r="Y164" i="3" s="1"/>
  <c r="S36" i="3"/>
  <c r="Y36" i="3" s="1"/>
  <c r="S32" i="3"/>
  <c r="Y32" i="3" s="1"/>
  <c r="S171" i="3"/>
  <c r="Y171" i="3" s="1"/>
  <c r="S4" i="3"/>
  <c r="Y4" i="3" s="1"/>
  <c r="S18" i="3"/>
  <c r="Y18" i="3" s="1"/>
  <c r="S128" i="3"/>
  <c r="Y128" i="3" s="1"/>
  <c r="S28" i="3"/>
  <c r="Y28" i="3" s="1"/>
  <c r="S159" i="3"/>
  <c r="Y159" i="3" s="1"/>
  <c r="S146" i="3"/>
  <c r="Y146" i="3" s="1"/>
  <c r="S154" i="3"/>
  <c r="Y154" i="3" s="1"/>
  <c r="S80" i="3"/>
  <c r="Y80" i="3" s="1"/>
  <c r="S151" i="3"/>
  <c r="Y151" i="3" s="1"/>
  <c r="S125" i="3"/>
  <c r="Y125" i="3" s="1"/>
  <c r="S173" i="3"/>
  <c r="Y173" i="3" s="1"/>
  <c r="S133" i="3"/>
  <c r="Y133" i="3" s="1"/>
  <c r="S91" i="3"/>
  <c r="Y91" i="3" s="1"/>
  <c r="S161" i="3"/>
  <c r="Y161" i="3" s="1"/>
  <c r="S56" i="3"/>
  <c r="Y56" i="3" s="1"/>
  <c r="S107" i="3"/>
  <c r="Y107" i="3" s="1"/>
  <c r="S122" i="3"/>
  <c r="Y122" i="3" s="1"/>
  <c r="S17" i="3"/>
  <c r="Y17" i="3" s="1"/>
  <c r="S148" i="3"/>
  <c r="Y148" i="3" s="1"/>
  <c r="S166" i="3"/>
  <c r="Y166" i="3" s="1"/>
  <c r="S124" i="3"/>
  <c r="Y124" i="3" s="1"/>
  <c r="S121" i="3"/>
  <c r="Y121" i="3" s="1"/>
  <c r="S117" i="3"/>
  <c r="Y117" i="3" s="1"/>
  <c r="S145" i="3"/>
  <c r="Y145" i="3" s="1"/>
  <c r="S14" i="3"/>
  <c r="Y14" i="3" s="1"/>
  <c r="S22" i="3"/>
  <c r="Y22" i="3" s="1"/>
  <c r="S162" i="3"/>
  <c r="Y162" i="3" s="1"/>
  <c r="S92" i="3"/>
  <c r="Y92" i="3" s="1"/>
  <c r="S55" i="3"/>
  <c r="Y55" i="3" s="1"/>
  <c r="S68" i="3"/>
  <c r="Y68" i="3" s="1"/>
  <c r="S168" i="3"/>
  <c r="Y168" i="3" s="1"/>
  <c r="S70" i="3"/>
  <c r="Y70" i="3" s="1"/>
  <c r="S139" i="3"/>
  <c r="Y139" i="3" s="1"/>
  <c r="S77" i="3"/>
  <c r="Y77" i="3" s="1"/>
  <c r="S155" i="3"/>
  <c r="Y155" i="3" s="1"/>
  <c r="S64" i="3"/>
  <c r="Y64" i="3" s="1"/>
  <c r="S29" i="3"/>
  <c r="Y29" i="3" s="1"/>
  <c r="S11" i="3"/>
  <c r="Y11" i="3" s="1"/>
  <c r="S12" i="3"/>
  <c r="Y12" i="3" s="1"/>
  <c r="I25" i="16" l="1"/>
  <c r="I165" i="33" s="1"/>
  <c r="I26" i="16"/>
  <c r="I166" i="33" s="1"/>
  <c r="I22" i="26"/>
  <c r="I151" i="35" s="1"/>
  <c r="I23" i="26"/>
  <c r="I152" i="35" s="1"/>
  <c r="I15" i="35" l="1"/>
  <c r="I446" i="5" l="1"/>
  <c r="I447" i="5" l="1"/>
  <c r="I32" i="27"/>
  <c r="I448" i="5" l="1"/>
  <c r="I449" i="5" l="1"/>
  <c r="I450" i="5" l="1"/>
  <c r="I451" i="5" l="1"/>
  <c r="I452" i="5" l="1"/>
  <c r="I453" i="5" l="1"/>
  <c r="I454" i="5" l="1"/>
  <c r="I455" i="5" l="1"/>
  <c r="I456" i="5" l="1"/>
  <c r="I457" i="5" l="1"/>
  <c r="I458" i="5" l="1"/>
  <c r="I39" i="34"/>
  <c r="I42" i="32"/>
  <c r="I459" i="5" l="1"/>
  <c r="I460" i="5" l="1"/>
  <c r="I461" i="5" l="1"/>
  <c r="I462" i="5" l="1"/>
  <c r="I463" i="5" l="1"/>
  <c r="I464" i="5" l="1"/>
  <c r="I465" i="5" l="1"/>
  <c r="I466" i="5" l="1"/>
  <c r="I467" i="5" l="1"/>
  <c r="I468" i="5" l="1"/>
  <c r="I469" i="5" s="1"/>
  <c r="I470" i="5" s="1"/>
  <c r="I471" i="5" s="1"/>
  <c r="I472" i="5" s="1"/>
  <c r="I473" i="5" s="1"/>
  <c r="I474" i="5" s="1"/>
  <c r="I475" i="5" s="1"/>
  <c r="I476" i="5" s="1"/>
  <c r="I477" i="5" s="1"/>
  <c r="I24" i="16"/>
  <c r="I164" i="33" s="1"/>
  <c r="I31" i="16"/>
  <c r="I171" i="33" s="1"/>
  <c r="I16" i="13"/>
  <c r="I57" i="33" s="1"/>
  <c r="I26" i="13"/>
  <c r="I67" i="33" s="1"/>
  <c r="I25" i="26"/>
  <c r="I154" i="35" s="1"/>
  <c r="I24" i="25"/>
  <c r="I129" i="35" s="1"/>
  <c r="I9" i="17"/>
  <c r="I8" i="34" s="1"/>
  <c r="I15" i="13"/>
  <c r="I56" i="33" s="1"/>
  <c r="I9" i="19"/>
  <c r="I75" i="34" s="1"/>
  <c r="I18" i="13"/>
  <c r="I59" i="33" s="1"/>
  <c r="I12" i="13"/>
  <c r="I53" i="33" s="1"/>
  <c r="I25" i="15"/>
  <c r="I137" i="33" s="1"/>
  <c r="I23" i="36"/>
  <c r="I37" i="18"/>
  <c r="I71" i="34" s="1"/>
  <c r="I26" i="25"/>
  <c r="I131" i="35" s="1"/>
  <c r="I76" i="6"/>
  <c r="I27" i="25"/>
  <c r="I132" i="35" s="1"/>
  <c r="I23" i="16"/>
  <c r="I163" i="33" s="1"/>
  <c r="I37" i="7"/>
  <c r="I73" i="32" s="1"/>
  <c r="I45" i="12"/>
  <c r="I20" i="13"/>
  <c r="I61" i="33" s="1"/>
  <c r="I9" i="20"/>
  <c r="I104" i="34" s="1"/>
  <c r="I24" i="13"/>
  <c r="I65" i="33" s="1"/>
  <c r="I9" i="24"/>
  <c r="I79" i="35" s="1"/>
  <c r="I9" i="13"/>
  <c r="I50" i="33" s="1"/>
  <c r="I9" i="8"/>
  <c r="I80" i="32" s="1"/>
  <c r="I41" i="7"/>
  <c r="I67" i="17"/>
  <c r="I29" i="15"/>
  <c r="I141" i="33" s="1"/>
  <c r="I69" i="17"/>
  <c r="I27" i="15"/>
  <c r="I139" i="33" s="1"/>
  <c r="I28" i="15"/>
  <c r="I140" i="33" s="1"/>
  <c r="I22" i="13"/>
  <c r="I63" i="33" s="1"/>
  <c r="I30" i="13"/>
  <c r="I70" i="33" s="1"/>
  <c r="I24" i="26"/>
  <c r="I153" i="35" s="1"/>
  <c r="I25" i="25"/>
  <c r="I130" i="35" s="1"/>
  <c r="I20" i="26"/>
  <c r="I149" i="35" s="1"/>
  <c r="I38" i="7"/>
  <c r="I74" i="32" s="1"/>
  <c r="I29" i="26" l="1"/>
  <c r="I158" i="35" s="1"/>
  <c r="I36" i="27"/>
  <c r="I32" i="13"/>
  <c r="I72" i="33" s="1"/>
  <c r="I11" i="13"/>
  <c r="I52" i="33" s="1"/>
  <c r="I33" i="23"/>
  <c r="I69" i="35" s="1"/>
  <c r="I36" i="36"/>
  <c r="I26" i="36"/>
  <c r="I28" i="16"/>
  <c r="I168" i="33" s="1"/>
  <c r="I25" i="36"/>
  <c r="I74" i="6"/>
  <c r="I36" i="18"/>
  <c r="I70" i="34" s="1"/>
  <c r="I27" i="26"/>
  <c r="I156" i="35" s="1"/>
  <c r="I18" i="16"/>
  <c r="I158" i="33" s="1"/>
  <c r="I9" i="12"/>
  <c r="I26" i="23"/>
  <c r="I63" i="35" s="1"/>
  <c r="I19" i="13"/>
  <c r="I60" i="33" s="1"/>
  <c r="I9" i="27"/>
  <c r="I40" i="7"/>
  <c r="I76" i="32" s="1"/>
  <c r="I34" i="18"/>
  <c r="I68" i="34" s="1"/>
  <c r="I39" i="20"/>
  <c r="I11" i="26"/>
  <c r="I23" i="25"/>
  <c r="I22" i="20"/>
  <c r="I35" i="10"/>
  <c r="I49" i="17"/>
  <c r="I19" i="36"/>
  <c r="I39" i="6"/>
  <c r="I37" i="32" s="1"/>
  <c r="I28" i="10"/>
  <c r="I28" i="17"/>
  <c r="I28" i="9"/>
  <c r="I13" i="8"/>
  <c r="I53" i="17"/>
  <c r="I37" i="9"/>
  <c r="I19" i="27"/>
  <c r="I13" i="27"/>
  <c r="I17" i="6"/>
  <c r="I30" i="12"/>
  <c r="I24" i="8"/>
  <c r="I25" i="18"/>
  <c r="I18" i="17"/>
  <c r="I24" i="14"/>
  <c r="I38" i="22"/>
  <c r="I37" i="35" s="1"/>
  <c r="I29" i="10"/>
  <c r="I171" i="32" s="1"/>
  <c r="I22" i="21"/>
  <c r="I36" i="21"/>
  <c r="I22" i="8"/>
  <c r="I27" i="24"/>
  <c r="I21" i="10"/>
  <c r="I26" i="18"/>
  <c r="I29" i="20"/>
  <c r="I124" i="34" s="1"/>
  <c r="I30" i="14"/>
  <c r="I22" i="17"/>
  <c r="I15" i="19"/>
  <c r="I25" i="21"/>
  <c r="I10" i="12"/>
  <c r="I13" i="6"/>
  <c r="I17" i="36"/>
  <c r="I21" i="23"/>
  <c r="I58" i="35" s="1"/>
  <c r="I14" i="10"/>
  <c r="I11" i="16"/>
  <c r="I11" i="27"/>
  <c r="I21" i="27"/>
  <c r="I19" i="20"/>
  <c r="I29" i="9"/>
  <c r="I19" i="12"/>
  <c r="I36" i="17"/>
  <c r="I34" i="34" s="1"/>
  <c r="I34" i="21"/>
  <c r="I160" i="34" s="1"/>
  <c r="I33" i="17"/>
  <c r="I13" i="24"/>
  <c r="I11" i="18"/>
  <c r="I25" i="6"/>
  <c r="I50" i="6"/>
  <c r="I17" i="12"/>
  <c r="I26" i="7"/>
  <c r="I63" i="32" s="1"/>
  <c r="I23" i="6"/>
  <c r="I21" i="32" s="1"/>
  <c r="I19" i="19"/>
  <c r="I16" i="17"/>
  <c r="I36" i="9"/>
  <c r="I47" i="9"/>
  <c r="I44" i="20"/>
  <c r="I41" i="14"/>
  <c r="I39" i="8"/>
  <c r="I110" i="32" s="1"/>
  <c r="I21" i="12"/>
  <c r="I10" i="10"/>
  <c r="I63" i="6"/>
  <c r="I52" i="6"/>
  <c r="I30" i="27"/>
  <c r="I15" i="20"/>
  <c r="I28" i="24"/>
  <c r="I17" i="14"/>
  <c r="I91" i="33" s="1"/>
  <c r="I48" i="17"/>
  <c r="I11" i="23"/>
  <c r="I18" i="14"/>
  <c r="I43" i="20"/>
  <c r="I13" i="26"/>
  <c r="I38" i="19"/>
  <c r="I54" i="9"/>
  <c r="I32" i="6"/>
  <c r="I62" i="6"/>
  <c r="I36" i="19"/>
  <c r="I29" i="24"/>
  <c r="I24" i="20"/>
  <c r="I31" i="10"/>
  <c r="I53" i="6"/>
  <c r="I27" i="18"/>
  <c r="I25" i="12"/>
  <c r="I13" i="9"/>
  <c r="I122" i="32" s="1"/>
  <c r="I45" i="20"/>
  <c r="I37" i="19"/>
  <c r="I12" i="10"/>
  <c r="I60" i="6"/>
  <c r="I10" i="15"/>
  <c r="I23" i="14"/>
  <c r="I28" i="20"/>
  <c r="I48" i="6"/>
  <c r="I49" i="8"/>
  <c r="I40" i="8"/>
  <c r="I16" i="9"/>
  <c r="I20" i="10"/>
  <c r="I31" i="12"/>
  <c r="I35" i="7"/>
  <c r="I58" i="6"/>
  <c r="I39" i="24"/>
  <c r="I109" i="35" s="1"/>
  <c r="I12" i="8"/>
  <c r="I69" i="6"/>
  <c r="I23" i="10"/>
  <c r="I46" i="9"/>
  <c r="I55" i="6"/>
  <c r="I38" i="9"/>
  <c r="I15" i="25"/>
  <c r="I120" i="35" s="1"/>
  <c r="I10" i="20"/>
  <c r="I105" i="34" s="1"/>
  <c r="I29" i="12"/>
  <c r="I17" i="7"/>
  <c r="I19" i="7"/>
  <c r="I29" i="19"/>
  <c r="I15" i="23"/>
  <c r="I18" i="22"/>
  <c r="I18" i="27"/>
  <c r="I12" i="14"/>
  <c r="I86" i="33" s="1"/>
  <c r="I15" i="16"/>
  <c r="I37" i="6"/>
  <c r="I19" i="22"/>
  <c r="I14" i="14"/>
  <c r="I23" i="27"/>
  <c r="I37" i="22"/>
  <c r="I21" i="24"/>
  <c r="I91" i="35" s="1"/>
  <c r="I37" i="12"/>
  <c r="I14" i="19"/>
  <c r="I13" i="16"/>
  <c r="I59" i="17"/>
  <c r="I23" i="24"/>
  <c r="I42" i="8"/>
  <c r="I35" i="9"/>
  <c r="I27" i="7"/>
  <c r="I64" i="32" s="1"/>
  <c r="I26" i="19"/>
  <c r="I91" i="34" s="1"/>
  <c r="I24" i="18"/>
  <c r="I20" i="36"/>
  <c r="I12" i="12"/>
  <c r="I46" i="20"/>
  <c r="I15" i="10"/>
  <c r="I24" i="10"/>
  <c r="I15" i="17"/>
  <c r="I13" i="34" s="1"/>
  <c r="I28" i="27"/>
  <c r="I12" i="26"/>
  <c r="I34" i="6"/>
  <c r="I30" i="22"/>
  <c r="I34" i="12"/>
  <c r="I44" i="17"/>
  <c r="I24" i="23"/>
  <c r="I26" i="27"/>
  <c r="I11" i="14"/>
  <c r="I85" i="33" s="1"/>
  <c r="I16" i="36"/>
  <c r="I12" i="23"/>
  <c r="I21" i="25"/>
  <c r="I20" i="19"/>
  <c r="I27" i="22"/>
  <c r="I31" i="8"/>
  <c r="I37" i="20"/>
  <c r="I24" i="15"/>
  <c r="I136" i="33" s="1"/>
  <c r="I36" i="24"/>
  <c r="I10" i="14"/>
  <c r="I25" i="23"/>
  <c r="I39" i="12"/>
  <c r="I25" i="22"/>
  <c r="I32" i="12"/>
  <c r="I47" i="17"/>
  <c r="I22" i="18"/>
  <c r="I56" i="34" s="1"/>
  <c r="I40" i="17"/>
  <c r="I17" i="24"/>
  <c r="I10" i="9"/>
  <c r="I16" i="20"/>
  <c r="I32" i="9"/>
  <c r="I15" i="26"/>
  <c r="I18" i="26"/>
  <c r="I147" i="35" s="1"/>
  <c r="I19" i="14"/>
  <c r="I28" i="18"/>
  <c r="I15" i="6"/>
  <c r="I14" i="8"/>
  <c r="I36" i="14"/>
  <c r="I13" i="36"/>
  <c r="I14" i="6"/>
  <c r="I36" i="8"/>
  <c r="I25" i="17"/>
  <c r="I11" i="21"/>
  <c r="I33" i="19"/>
  <c r="I30" i="19"/>
  <c r="I14" i="7"/>
  <c r="I26" i="12"/>
  <c r="I22" i="15"/>
  <c r="I17" i="26"/>
  <c r="I146" i="35" s="1"/>
  <c r="I26" i="20"/>
  <c r="I121" i="34" s="1"/>
  <c r="I20" i="7"/>
  <c r="I33" i="24"/>
  <c r="I17" i="9"/>
  <c r="I40" i="6"/>
  <c r="I27" i="14"/>
  <c r="I38" i="10"/>
  <c r="I20" i="22"/>
  <c r="I19" i="35" s="1"/>
  <c r="I42" i="14"/>
  <c r="I116" i="33" s="1"/>
  <c r="I24" i="6"/>
  <c r="I21" i="8"/>
  <c r="I12" i="16"/>
  <c r="I50" i="17"/>
  <c r="I29" i="22"/>
  <c r="I15" i="21"/>
  <c r="I29" i="21"/>
  <c r="I155" i="34" s="1"/>
  <c r="I30" i="24"/>
  <c r="I100" i="35" s="1"/>
  <c r="I26" i="9"/>
  <c r="I57" i="17"/>
  <c r="I27" i="10"/>
  <c r="I33" i="8"/>
  <c r="I14" i="16"/>
  <c r="I23" i="17"/>
  <c r="I11" i="10"/>
  <c r="I153" i="32" s="1"/>
  <c r="I18" i="6"/>
  <c r="I16" i="32" s="1"/>
  <c r="I13" i="25"/>
  <c r="I15" i="7"/>
  <c r="I14" i="24"/>
  <c r="I13" i="7"/>
  <c r="I40" i="12"/>
  <c r="I16" i="6"/>
  <c r="I35" i="24"/>
  <c r="I105" i="35" s="1"/>
  <c r="I30" i="10"/>
  <c r="I172" i="32" s="1"/>
  <c r="I19" i="9"/>
  <c r="I18" i="10"/>
  <c r="I21" i="14"/>
  <c r="I35" i="14"/>
  <c r="I16" i="8"/>
  <c r="I28" i="14"/>
  <c r="I34" i="9"/>
  <c r="I143" i="32" s="1"/>
  <c r="I26" i="17"/>
  <c r="I24" i="34" s="1"/>
  <c r="I23" i="21"/>
  <c r="I12" i="9"/>
  <c r="I16" i="14"/>
  <c r="I33" i="6"/>
  <c r="I31" i="20"/>
  <c r="I23" i="19"/>
  <c r="I22" i="14"/>
  <c r="I96" i="33" s="1"/>
  <c r="I56" i="17"/>
  <c r="I17" i="23"/>
  <c r="I19" i="21"/>
  <c r="I11" i="25"/>
  <c r="I13" i="15"/>
  <c r="I13" i="18"/>
  <c r="I31" i="24"/>
  <c r="I14" i="12"/>
  <c r="I16" i="24"/>
  <c r="I86" i="35" s="1"/>
  <c r="I35" i="6"/>
  <c r="I65" i="6"/>
  <c r="I14" i="27"/>
  <c r="I44" i="9"/>
  <c r="I25" i="19"/>
  <c r="I34" i="8"/>
  <c r="I43" i="12"/>
  <c r="I11" i="7"/>
  <c r="I49" i="32" s="1"/>
  <c r="I11" i="24"/>
  <c r="I14" i="22"/>
  <c r="I12" i="7"/>
  <c r="I33" i="14"/>
  <c r="I22" i="6"/>
  <c r="I23" i="18"/>
  <c r="I27" i="6"/>
  <c r="I35" i="8"/>
  <c r="I106" i="32" s="1"/>
  <c r="I33" i="22"/>
  <c r="I43" i="9"/>
  <c r="I45" i="8"/>
  <c r="I23" i="22"/>
  <c r="I42" i="6"/>
  <c r="I31" i="6"/>
  <c r="I12" i="22"/>
  <c r="I11" i="35" s="1"/>
  <c r="I16" i="27"/>
  <c r="I18" i="24"/>
  <c r="I22" i="7"/>
  <c r="I42" i="20"/>
  <c r="I23" i="20"/>
  <c r="I31" i="9"/>
  <c r="I39" i="17"/>
  <c r="I41" i="10"/>
  <c r="I183" i="32" s="1"/>
  <c r="I19" i="25"/>
  <c r="I124" i="35" s="1"/>
  <c r="I54" i="6"/>
  <c r="I32" i="21"/>
  <c r="I22" i="23"/>
  <c r="I23" i="9"/>
  <c r="I25" i="7"/>
  <c r="I37" i="21"/>
  <c r="I13" i="23"/>
  <c r="I50" i="35" s="1"/>
  <c r="I15" i="22"/>
  <c r="I14" i="35" s="1"/>
  <c r="I14" i="21"/>
  <c r="I16" i="23"/>
  <c r="I44" i="6"/>
  <c r="I24" i="21"/>
  <c r="I24" i="17"/>
  <c r="I17" i="15"/>
  <c r="I24" i="27"/>
  <c r="I64" i="6"/>
  <c r="I32" i="8"/>
  <c r="I12" i="17"/>
  <c r="I37" i="8"/>
  <c r="I16" i="7"/>
  <c r="I16" i="12"/>
  <c r="I37" i="10"/>
  <c r="I43" i="8"/>
  <c r="I12" i="15"/>
  <c r="I124" i="33" s="1"/>
  <c r="I24" i="24"/>
  <c r="I37" i="24"/>
  <c r="I56" i="6"/>
  <c r="I40" i="20"/>
  <c r="I34" i="20"/>
  <c r="I11" i="20"/>
  <c r="I27" i="17"/>
  <c r="I25" i="34" s="1"/>
  <c r="I34" i="19"/>
  <c r="I99" i="34" s="1"/>
  <c r="I18" i="20"/>
  <c r="I12" i="24"/>
  <c r="I10" i="25"/>
  <c r="I17" i="20"/>
  <c r="I20" i="18"/>
  <c r="I16" i="25"/>
  <c r="I35" i="20"/>
  <c r="I130" i="34" s="1"/>
  <c r="I27" i="19"/>
  <c r="I92" i="34" s="1"/>
  <c r="I18" i="18"/>
  <c r="I32" i="14"/>
  <c r="I11" i="15"/>
  <c r="I31" i="19"/>
  <c r="I22" i="12"/>
  <c r="I24" i="19"/>
  <c r="I14" i="25"/>
  <c r="I119" i="35" s="1"/>
  <c r="I16" i="16"/>
  <c r="I156" i="33" s="1"/>
  <c r="I55" i="17"/>
  <c r="I11" i="36"/>
  <c r="I15" i="18"/>
  <c r="I36" i="20"/>
  <c r="I21" i="22"/>
  <c r="I51" i="17"/>
  <c r="I50" i="9"/>
  <c r="I53" i="9"/>
  <c r="I38" i="12"/>
  <c r="I19" i="23"/>
  <c r="I38" i="14"/>
  <c r="I10" i="21"/>
  <c r="I24" i="22"/>
  <c r="I23" i="12"/>
  <c r="I13" i="17"/>
  <c r="I11" i="34" s="1"/>
  <c r="I32" i="7"/>
  <c r="I25" i="14"/>
  <c r="I30" i="7"/>
  <c r="I18" i="7"/>
  <c r="I46" i="8"/>
  <c r="I21" i="9"/>
  <c r="I21" i="21"/>
  <c r="I50" i="8"/>
  <c r="I13" i="14"/>
  <c r="I87" i="33" s="1"/>
  <c r="I40" i="9"/>
  <c r="I48" i="20"/>
  <c r="I35" i="19"/>
  <c r="I41" i="9"/>
  <c r="I32" i="10"/>
  <c r="I20" i="9"/>
  <c r="I61" i="6"/>
  <c r="I31" i="18"/>
  <c r="I65" i="34" s="1"/>
  <c r="I29" i="8"/>
  <c r="I27" i="8"/>
  <c r="I19" i="8"/>
  <c r="I27" i="12"/>
  <c r="I21" i="6"/>
  <c r="I20" i="12"/>
  <c r="I35" i="17"/>
  <c r="I33" i="34" s="1"/>
  <c r="I28" i="6"/>
  <c r="I26" i="32" s="1"/>
  <c r="I19" i="10"/>
  <c r="I46" i="17"/>
  <c r="I21" i="17"/>
  <c r="I47" i="8"/>
  <c r="I10" i="16"/>
  <c r="I23" i="15"/>
  <c r="I21" i="15"/>
  <c r="I133" i="33" s="1"/>
  <c r="I20" i="6"/>
  <c r="I18" i="32" s="1"/>
  <c r="I49" i="6"/>
  <c r="I42" i="9"/>
  <c r="I27" i="9"/>
  <c r="I60" i="17"/>
  <c r="I20" i="23"/>
  <c r="I26" i="14"/>
  <c r="I59" i="6"/>
  <c r="I23" i="7"/>
  <c r="I60" i="32" s="1"/>
  <c r="I23" i="8"/>
  <c r="I17" i="18"/>
  <c r="I14" i="9"/>
  <c r="I14" i="18"/>
  <c r="I31" i="17"/>
  <c r="I29" i="34" s="1"/>
  <c r="I14" i="36"/>
  <c r="I26" i="24"/>
  <c r="I96" i="35" s="1"/>
  <c r="I42" i="17"/>
  <c r="I30" i="17"/>
  <c r="I21" i="18"/>
  <c r="I47" i="20"/>
  <c r="I31" i="21"/>
  <c r="I35" i="12"/>
  <c r="I20" i="8"/>
  <c r="I38" i="6"/>
  <c r="I36" i="32" s="1"/>
  <c r="I39" i="10"/>
  <c r="I181" i="32" s="1"/>
  <c r="I12" i="21"/>
  <c r="I29" i="14"/>
  <c r="I22" i="19"/>
  <c r="I41" i="24"/>
  <c r="I13" i="20"/>
  <c r="I38" i="8"/>
  <c r="I10" i="24"/>
  <c r="I80" i="35" s="1"/>
  <c r="I34" i="14"/>
  <c r="I108" i="33" s="1"/>
  <c r="I55" i="9"/>
  <c r="I38" i="20"/>
  <c r="I45" i="17"/>
  <c r="I25" i="24"/>
  <c r="I16" i="15"/>
  <c r="I16" i="18"/>
  <c r="I22" i="9"/>
  <c r="I10" i="36"/>
  <c r="I34" i="7"/>
  <c r="I18" i="23"/>
  <c r="I15" i="9"/>
  <c r="I43" i="6"/>
  <c r="I32" i="22"/>
  <c r="I29" i="27"/>
  <c r="I38" i="24"/>
  <c r="I108" i="35" s="1"/>
  <c r="I26" i="6"/>
  <c r="I34" i="24"/>
  <c r="I19" i="6"/>
  <c r="I17" i="32" s="1"/>
  <c r="I38" i="17"/>
  <c r="I29" i="6"/>
  <c r="I23" i="23"/>
  <c r="I30" i="9"/>
  <c r="I19" i="17"/>
  <c r="I17" i="34" s="1"/>
  <c r="I14" i="23"/>
  <c r="I51" i="35" s="1"/>
  <c r="I13" i="22"/>
  <c r="I11" i="12"/>
  <c r="I14" i="20"/>
  <c r="I16" i="21"/>
  <c r="I22" i="24"/>
  <c r="I18" i="15"/>
  <c r="I39" i="22"/>
  <c r="I38" i="35" s="1"/>
  <c r="I36" i="6"/>
  <c r="I34" i="32" s="1"/>
  <c r="I35" i="21"/>
  <c r="I10" i="27"/>
  <c r="I26" i="10"/>
  <c r="I29" i="7"/>
  <c r="I20" i="24"/>
  <c r="I39" i="14"/>
  <c r="I14" i="26"/>
  <c r="I143" i="35" s="1"/>
  <c r="I22" i="22"/>
  <c r="I16" i="10"/>
  <c r="I15" i="24"/>
  <c r="I85" i="35" s="1"/>
  <c r="I32" i="18"/>
  <c r="I52" i="17"/>
  <c r="I30" i="6"/>
  <c r="I17" i="21"/>
  <c r="I15" i="12"/>
  <c r="I49" i="20"/>
  <c r="I16" i="19"/>
  <c r="I25" i="8"/>
  <c r="I12" i="18"/>
  <c r="I40" i="24"/>
  <c r="I30" i="18"/>
  <c r="I18" i="21"/>
  <c r="I24" i="9"/>
  <c r="I133" i="32" s="1"/>
  <c r="I12" i="19"/>
  <c r="I78" i="34" s="1"/>
  <c r="I58" i="17"/>
  <c r="I21" i="19"/>
  <c r="I18" i="36"/>
  <c r="I41" i="8"/>
  <c r="I112" i="32" s="1"/>
  <c r="I48" i="8"/>
  <c r="I17" i="16"/>
  <c r="I14" i="15"/>
  <c r="I126" i="33" s="1"/>
  <c r="I16" i="26"/>
  <c r="I145" i="35" s="1"/>
  <c r="I32" i="17"/>
  <c r="I25" i="9"/>
  <c r="I134" i="32" s="1"/>
  <c r="I29" i="18"/>
  <c r="I18" i="9"/>
  <c r="I39" i="9"/>
  <c r="I10" i="6"/>
  <c r="I42" i="12"/>
  <c r="I48" i="9"/>
  <c r="I33" i="10"/>
  <c r="I28" i="8"/>
  <c r="I15" i="15"/>
  <c r="I127" i="33" s="1"/>
  <c r="I36" i="12"/>
  <c r="I40" i="14"/>
  <c r="I114" i="33" s="1"/>
  <c r="I45" i="9"/>
  <c r="I43" i="17"/>
  <c r="I40" i="34" s="1"/>
  <c r="I10" i="17"/>
  <c r="I9" i="34" s="1"/>
  <c r="I17" i="17"/>
  <c r="I15" i="34" s="1"/>
  <c r="I19" i="15"/>
  <c r="I30" i="8"/>
  <c r="I11" i="19"/>
  <c r="I77" i="34" s="1"/>
  <c r="I26" i="21"/>
  <c r="I152" i="34" s="1"/>
  <c r="I33" i="7"/>
  <c r="I12" i="36"/>
  <c r="I13" i="19"/>
  <c r="I79" i="34" s="1"/>
  <c r="I13" i="10"/>
  <c r="I17" i="8"/>
  <c r="I88" i="32" s="1"/>
  <c r="I18" i="19"/>
  <c r="I44" i="8"/>
  <c r="I13" i="21"/>
  <c r="I139" i="34" s="1"/>
  <c r="I43" i="14"/>
  <c r="I41" i="20"/>
  <c r="I31" i="14"/>
  <c r="I105" i="33" s="1"/>
  <c r="I30" i="20"/>
  <c r="I35" i="22"/>
  <c r="I21" i="20"/>
  <c r="I116" i="34" s="1"/>
  <c r="I24" i="7"/>
  <c r="I32" i="20"/>
  <c r="I127" i="34" s="1"/>
  <c r="I20" i="15"/>
  <c r="I61" i="17"/>
  <c r="I22" i="10"/>
  <c r="I17" i="22"/>
  <c r="I15" i="14"/>
  <c r="I28" i="21"/>
  <c r="I67" i="6"/>
  <c r="I30" i="21"/>
  <c r="I156" i="34" s="1"/>
  <c r="I13" i="12"/>
  <c r="I11" i="8"/>
  <c r="I82" i="32" s="1"/>
  <c r="I31" i="7"/>
  <c r="I68" i="32" s="1"/>
  <c r="I20" i="17"/>
  <c r="I19" i="18"/>
  <c r="I53" i="34" s="1"/>
  <c r="I34" i="17"/>
  <c r="I34" i="22"/>
  <c r="I25" i="20"/>
  <c r="I120" i="34" s="1"/>
  <c r="I17" i="19"/>
  <c r="I41" i="12"/>
  <c r="I63" i="17"/>
  <c r="I26" i="22"/>
  <c r="I46" i="6"/>
  <c r="I27" i="27"/>
  <c r="I20" i="14"/>
  <c r="I51" i="6"/>
  <c r="I22" i="27"/>
  <c r="I10" i="22"/>
  <c r="I9" i="35" s="1"/>
  <c r="I24" i="12"/>
  <c r="I15" i="36"/>
  <c r="I52" i="9"/>
  <c r="I19" i="24"/>
  <c r="I37" i="17"/>
  <c r="I35" i="34" s="1"/>
  <c r="I29" i="17"/>
  <c r="I27" i="34" s="1"/>
  <c r="I33" i="9"/>
  <c r="I17" i="27"/>
  <c r="I27" i="21"/>
  <c r="I153" i="34" s="1"/>
  <c r="I12" i="20"/>
  <c r="I27" i="20"/>
  <c r="I122" i="34" s="1"/>
  <c r="I17" i="10"/>
  <c r="I17" i="25"/>
  <c r="I32" i="24"/>
  <c r="I102" i="35" s="1"/>
  <c r="I37" i="14"/>
  <c r="I26" i="8"/>
  <c r="I97" i="32" s="1"/>
  <c r="I33" i="12"/>
  <c r="I18" i="8"/>
  <c r="I68" i="6"/>
  <c r="I33" i="21"/>
  <c r="I11" i="22"/>
  <c r="I51" i="9"/>
  <c r="I28" i="22"/>
  <c r="I27" i="35" s="1"/>
  <c r="I40" i="10"/>
  <c r="I182" i="32" s="1"/>
  <c r="I14" i="17"/>
  <c r="I12" i="34" s="1"/>
  <c r="I54" i="17"/>
  <c r="I20" i="25"/>
  <c r="I125" i="35" s="1"/>
  <c r="I41" i="6"/>
  <c r="I10" i="8"/>
  <c r="I81" i="32" s="1"/>
  <c r="I33" i="20"/>
  <c r="I128" i="34" s="1"/>
  <c r="I62" i="17"/>
  <c r="I10" i="26"/>
  <c r="I139" i="35" s="1"/>
  <c r="I18" i="25"/>
  <c r="I123" i="35" s="1"/>
  <c r="I28" i="19"/>
  <c r="I34" i="10"/>
  <c r="I176" i="32" s="1"/>
  <c r="I32" i="19"/>
  <c r="I49" i="9"/>
  <c r="I36" i="22"/>
  <c r="I35" i="35" s="1"/>
  <c r="I15" i="8"/>
  <c r="I12" i="27"/>
  <c r="I10" i="7"/>
  <c r="I48" i="32" s="1"/>
  <c r="I10" i="23"/>
  <c r="I31" i="22"/>
  <c r="I10" i="18"/>
  <c r="I45" i="34" s="1"/>
  <c r="I25" i="10"/>
  <c r="I20" i="21"/>
  <c r="I146" i="34" s="1"/>
  <c r="I47" i="6"/>
  <c r="I57" i="6"/>
  <c r="I12" i="6"/>
  <c r="I28" i="7"/>
  <c r="I65" i="32" s="1"/>
  <c r="I25" i="27"/>
  <c r="I12" i="25"/>
  <c r="I20" i="20"/>
  <c r="I28" i="12"/>
  <c r="I22" i="25"/>
  <c r="I15" i="27"/>
  <c r="I21" i="7"/>
  <c r="I58" i="32" s="1"/>
  <c r="I20" i="27"/>
  <c r="I10" i="19"/>
  <c r="I76" i="34" s="1"/>
  <c r="I11" i="9"/>
  <c r="I36" i="10"/>
  <c r="I178" i="32" s="1"/>
  <c r="I66" i="6"/>
  <c r="I72" i="6"/>
  <c r="I30" i="15"/>
  <c r="I142" i="33" s="1"/>
  <c r="I37" i="27"/>
  <c r="I35" i="18"/>
  <c r="I69" i="34" s="1"/>
  <c r="I9" i="26"/>
  <c r="I138" i="35" s="1"/>
  <c r="I26" i="26"/>
  <c r="I155" i="35" s="1"/>
  <c r="I35" i="23"/>
  <c r="I71" i="35" s="1"/>
  <c r="I38" i="18"/>
  <c r="I70" i="17"/>
  <c r="I28" i="26"/>
  <c r="I157" i="35" s="1"/>
  <c r="I56" i="9"/>
  <c r="I9" i="16"/>
  <c r="I149" i="33" s="1"/>
  <c r="I34" i="23"/>
  <c r="I70" i="35" s="1"/>
  <c r="I21" i="16"/>
  <c r="I161" i="33" s="1"/>
  <c r="I9" i="21"/>
  <c r="I135" i="34" s="1"/>
  <c r="I16" i="34"/>
  <c r="I146" i="32"/>
  <c r="I121" i="35"/>
  <c r="I26" i="35"/>
  <c r="I130" i="32"/>
  <c r="I28" i="34"/>
  <c r="I97" i="35"/>
  <c r="I38" i="32"/>
  <c r="I98" i="33"/>
  <c r="I53" i="32"/>
  <c r="I52" i="34"/>
  <c r="I22" i="32"/>
  <c r="I124" i="32"/>
  <c r="I101" i="35"/>
  <c r="I83" i="34"/>
  <c r="I97" i="34"/>
  <c r="I158" i="34"/>
  <c r="I159" i="34"/>
  <c r="I156" i="32"/>
  <c r="I98" i="34"/>
  <c r="I135" i="32"/>
  <c r="I61" i="35"/>
  <c r="I162" i="34"/>
  <c r="I104" i="35"/>
  <c r="I60" i="35"/>
  <c r="I29" i="35"/>
  <c r="I162" i="32"/>
  <c r="I12" i="32"/>
  <c r="I128" i="35"/>
  <c r="I113" i="33"/>
  <c r="I31" i="34"/>
  <c r="I109" i="34"/>
  <c r="I50" i="34"/>
  <c r="I92" i="32"/>
  <c r="I142" i="35"/>
  <c r="I130" i="33"/>
  <c r="I81" i="34"/>
  <c r="I161" i="32"/>
  <c r="I54" i="34"/>
  <c r="I170" i="32"/>
  <c r="I141" i="35"/>
  <c r="I151" i="33"/>
  <c r="I99" i="32"/>
  <c r="I112" i="34"/>
  <c r="I131" i="33"/>
  <c r="I110" i="33"/>
  <c r="I81" i="35"/>
  <c r="I114" i="34"/>
  <c r="I150" i="34"/>
  <c r="I111" i="32"/>
  <c r="I84" i="35"/>
  <c r="I23" i="32"/>
  <c r="I151" i="34"/>
  <c r="I98" i="32"/>
  <c r="I48" i="34"/>
  <c r="I167" i="32"/>
  <c r="I32" i="35"/>
  <c r="I135" i="33"/>
  <c r="I102" i="32"/>
  <c r="I66" i="32"/>
  <c r="I59" i="32"/>
  <c r="I56" i="32"/>
  <c r="I108" i="34"/>
  <c r="I102" i="33"/>
  <c r="I41" i="32"/>
  <c r="I24" i="32"/>
  <c r="I20" i="32"/>
  <c r="I10" i="34"/>
  <c r="I122" i="33"/>
  <c r="I57" i="34"/>
  <c r="I106" i="35"/>
  <c r="I95" i="32"/>
  <c r="I49" i="35"/>
  <c r="I129" i="33"/>
  <c r="I95" i="35"/>
  <c r="I24" i="35"/>
  <c r="I51" i="34"/>
  <c r="I169" i="32"/>
  <c r="I38" i="34"/>
  <c r="I84" i="33"/>
  <c r="I61" i="32"/>
  <c r="I115" i="35"/>
  <c r="I93" i="32"/>
  <c r="I152" i="32"/>
  <c r="I126" i="34"/>
  <c r="I88" i="35"/>
  <c r="I84" i="32"/>
  <c r="I25" i="35"/>
  <c r="I106" i="33"/>
  <c r="I128" i="32"/>
  <c r="I139" i="32"/>
  <c r="I94" i="35"/>
  <c r="I100" i="34"/>
  <c r="I117" i="34"/>
  <c r="I119" i="32"/>
  <c r="I30" i="35"/>
  <c r="I157" i="34"/>
  <c r="I99" i="35"/>
  <c r="I105" i="32"/>
  <c r="I96" i="34"/>
  <c r="I90" i="34"/>
  <c r="I95" i="33"/>
  <c r="I142" i="32"/>
  <c r="I154" i="33"/>
  <c r="I86" i="34"/>
  <c r="I25" i="32"/>
  <c r="I55" i="35"/>
  <c r="I54" i="35"/>
  <c r="I164" i="32"/>
  <c r="I89" i="33"/>
  <c r="I32" i="32"/>
  <c r="I123" i="34"/>
  <c r="I166" i="32"/>
  <c r="I136" i="34"/>
  <c r="I52" i="32"/>
  <c r="I23" i="35"/>
  <c r="I87" i="34"/>
  <c r="I100" i="33"/>
  <c r="I117" i="35"/>
  <c r="I14" i="32"/>
  <c r="I101" i="33"/>
  <c r="I91" i="32"/>
  <c r="I154" i="34"/>
  <c r="I66" i="34"/>
  <c r="I63" i="34"/>
  <c r="I94" i="33"/>
  <c r="I92" i="33"/>
  <c r="I34" i="35"/>
  <c r="I95" i="34"/>
  <c r="I55" i="34"/>
  <c r="I11" i="32"/>
  <c r="I160" i="32"/>
  <c r="I99" i="33"/>
  <c r="I113" i="32"/>
  <c r="I106" i="34"/>
  <c r="I85" i="32"/>
  <c r="I33" i="32"/>
  <c r="I145" i="32"/>
  <c r="I175" i="32"/>
  <c r="I125" i="34"/>
  <c r="I87" i="35"/>
  <c r="I50" i="32"/>
  <c r="I111" i="34"/>
  <c r="I111" i="33"/>
  <c r="I116" i="35"/>
  <c r="I149" i="34"/>
  <c r="I142" i="34"/>
  <c r="I88" i="34"/>
  <c r="I96" i="32"/>
  <c r="I29" i="32"/>
  <c r="I110" i="34"/>
  <c r="I120" i="32"/>
  <c r="I138" i="32"/>
  <c r="I129" i="34"/>
  <c r="I13" i="35"/>
  <c r="I126" i="35"/>
  <c r="I82" i="35"/>
  <c r="I127" i="32"/>
  <c r="I118" i="34"/>
  <c r="I107" i="32"/>
  <c r="I31" i="35"/>
  <c r="I80" i="34"/>
  <c r="I180" i="32"/>
  <c r="I9" i="32"/>
  <c r="I179" i="32"/>
  <c r="I123" i="33"/>
  <c r="I107" i="35"/>
  <c r="I109" i="33"/>
  <c r="I61" i="34"/>
  <c r="I141" i="34"/>
  <c r="I138" i="34"/>
  <c r="I21" i="34"/>
  <c r="I12" i="35"/>
  <c r="I118" i="35"/>
  <c r="I119" i="34"/>
  <c r="I90" i="35"/>
  <c r="I153" i="33"/>
  <c r="I10" i="35"/>
  <c r="I39" i="32"/>
  <c r="I152" i="33"/>
  <c r="I89" i="34"/>
  <c r="I103" i="35"/>
  <c r="I90" i="33"/>
  <c r="I57" i="32"/>
  <c r="I56" i="35"/>
  <c r="I28" i="32"/>
  <c r="I89" i="32"/>
  <c r="I129" i="32"/>
  <c r="I117" i="33"/>
  <c r="I21" i="35"/>
  <c r="I31" i="32"/>
  <c r="I60" i="34"/>
  <c r="I87" i="32"/>
  <c r="I67" i="32"/>
  <c r="I26" i="34"/>
  <c r="I137" i="32"/>
  <c r="I94" i="34"/>
  <c r="I85" i="34"/>
  <c r="I109" i="32"/>
  <c r="I90" i="32"/>
  <c r="I93" i="33"/>
  <c r="I132" i="33"/>
  <c r="I89" i="35"/>
  <c r="I107" i="33"/>
  <c r="I134" i="33"/>
  <c r="I155" i="33"/>
  <c r="I144" i="32"/>
  <c r="I154" i="32"/>
  <c r="I49" i="34"/>
  <c r="I94" i="32"/>
  <c r="I17" i="35"/>
  <c r="I113" i="34"/>
  <c r="I28" i="35"/>
  <c r="I83" i="32"/>
  <c r="I22" i="34"/>
  <c r="I150" i="33"/>
  <c r="I110" i="35"/>
  <c r="I58" i="34"/>
  <c r="I48" i="35"/>
  <c r="I37" i="34"/>
  <c r="I47" i="34"/>
  <c r="I27" i="23"/>
  <c r="I64" i="35" s="1"/>
  <c r="I17" i="13"/>
  <c r="I58" i="33" s="1"/>
  <c r="I68" i="17"/>
  <c r="I9" i="15"/>
  <c r="I121" i="33" s="1"/>
  <c r="I31" i="13"/>
  <c r="I71" i="33" s="1"/>
  <c r="I9" i="18"/>
  <c r="I44" i="34" s="1"/>
  <c r="I168" i="32"/>
  <c r="I20" i="34"/>
  <c r="I143" i="34"/>
  <c r="I159" i="32"/>
  <c r="I145" i="34"/>
  <c r="I35" i="32"/>
  <c r="I108" i="32"/>
  <c r="I125" i="32"/>
  <c r="I22" i="35"/>
  <c r="I43" i="32"/>
  <c r="I92" i="35"/>
  <c r="I57" i="35"/>
  <c r="I69" i="32"/>
  <c r="I107" i="34"/>
  <c r="I53" i="35"/>
  <c r="I15" i="32"/>
  <c r="I144" i="34"/>
  <c r="I70" i="6"/>
  <c r="I62" i="32"/>
  <c r="I84" i="34"/>
  <c r="I104" i="33"/>
  <c r="I93" i="35"/>
  <c r="I177" i="32"/>
  <c r="I32" i="34"/>
  <c r="I71" i="32"/>
  <c r="I18" i="34"/>
  <c r="I30" i="32"/>
  <c r="I23" i="34"/>
  <c r="I140" i="32"/>
  <c r="I122" i="35"/>
  <c r="I20" i="35"/>
  <c r="I62" i="35"/>
  <c r="I19" i="32"/>
  <c r="I98" i="35"/>
  <c r="I148" i="34"/>
  <c r="I157" i="33"/>
  <c r="I54" i="32"/>
  <c r="I55" i="32"/>
  <c r="I158" i="32"/>
  <c r="I30" i="34"/>
  <c r="I64" i="34"/>
  <c r="I174" i="32"/>
  <c r="I40" i="32"/>
  <c r="I33" i="35"/>
  <c r="I163" i="34"/>
  <c r="I83" i="35"/>
  <c r="I126" i="32"/>
  <c r="I59" i="34"/>
  <c r="I103" i="32"/>
  <c r="I13" i="32"/>
  <c r="I157" i="32"/>
  <c r="I115" i="34"/>
  <c r="I62" i="34"/>
  <c r="I14" i="34"/>
  <c r="I70" i="32"/>
  <c r="I125" i="33"/>
  <c r="I115" i="33"/>
  <c r="I132" i="32"/>
  <c r="I136" i="32"/>
  <c r="I103" i="33"/>
  <c r="I141" i="32"/>
  <c r="I140" i="35"/>
  <c r="I147" i="32"/>
  <c r="I82" i="34"/>
  <c r="I46" i="34"/>
  <c r="I121" i="32"/>
  <c r="I9" i="14"/>
  <c r="I83" i="33" s="1"/>
  <c r="I36" i="7"/>
  <c r="I72" i="32" s="1"/>
  <c r="I9" i="9"/>
  <c r="I118" i="32" s="1"/>
  <c r="I51" i="20"/>
  <c r="I21" i="26"/>
  <c r="I150" i="35" s="1"/>
  <c r="I9" i="7"/>
  <c r="I47" i="32" s="1"/>
  <c r="I26" i="15"/>
  <c r="I138" i="33" s="1"/>
  <c r="I32" i="23"/>
  <c r="I68" i="35" s="1"/>
  <c r="I41" i="22"/>
  <c r="I40" i="35" s="1"/>
  <c r="I10" i="13"/>
  <c r="I51" i="33" s="1"/>
  <c r="I36" i="35"/>
  <c r="I51" i="32"/>
  <c r="I173" i="32"/>
  <c r="I137" i="34"/>
  <c r="I163" i="32"/>
  <c r="I88" i="33"/>
  <c r="I161" i="34"/>
  <c r="I144" i="35"/>
  <c r="I131" i="32"/>
  <c r="I86" i="32"/>
  <c r="I128" i="33"/>
  <c r="I97" i="33"/>
  <c r="I104" i="32"/>
  <c r="I47" i="35"/>
  <c r="I9" i="22"/>
  <c r="I8" i="35" s="1"/>
  <c r="I131" i="34"/>
  <c r="I16" i="35"/>
  <c r="I100" i="32"/>
  <c r="I127" i="35"/>
  <c r="I165" i="32"/>
  <c r="I18" i="35"/>
  <c r="I93" i="34"/>
  <c r="I155" i="32"/>
  <c r="I10" i="32"/>
  <c r="I114" i="32"/>
  <c r="I19" i="34"/>
  <c r="I59" i="35"/>
  <c r="I123" i="32"/>
  <c r="I36" i="34"/>
  <c r="I52" i="35"/>
  <c r="I140" i="34"/>
  <c r="I147" i="34"/>
  <c r="I112" i="33"/>
  <c r="I101" i="32"/>
  <c r="I27" i="32"/>
  <c r="I35" i="36"/>
  <c r="I46" i="12"/>
  <c r="I65" i="17"/>
  <c r="I71" i="6"/>
  <c r="I75" i="6"/>
  <c r="I19" i="26"/>
  <c r="I148" i="35" s="1"/>
  <c r="I30" i="26"/>
  <c r="I159" i="35" s="1"/>
  <c r="I9" i="10"/>
  <c r="I151" i="32" s="1"/>
  <c r="I73" i="6"/>
  <c r="I28" i="23"/>
  <c r="I65" i="35" s="1"/>
  <c r="I13" i="13"/>
  <c r="I54" i="33" s="1"/>
  <c r="I14" i="13"/>
  <c r="I55" i="33" s="1"/>
  <c r="I25" i="13"/>
  <c r="I66" i="33" s="1"/>
  <c r="I20" i="16"/>
  <c r="I160" i="33" s="1"/>
  <c r="I27" i="13"/>
  <c r="I68" i="33" s="1"/>
  <c r="I66" i="17"/>
  <c r="I30" i="23"/>
  <c r="I67" i="35" s="1"/>
  <c r="I50" i="20"/>
  <c r="I9" i="25"/>
  <c r="I114" i="35" s="1"/>
  <c r="I39" i="7"/>
  <c r="I75" i="32" s="1"/>
  <c r="I34" i="27"/>
  <c r="I33" i="18"/>
  <c r="I67" i="34" s="1"/>
  <c r="I19" i="16"/>
  <c r="I159" i="33" s="1"/>
  <c r="I39" i="19"/>
  <c r="I29" i="23"/>
  <c r="I66" i="35" s="1"/>
  <c r="I21" i="13"/>
  <c r="I62" i="33" s="1"/>
  <c r="I34" i="36"/>
  <c r="I27" i="16"/>
  <c r="I167" i="33" s="1"/>
  <c r="I23" i="13"/>
  <c r="I64" i="33" s="1"/>
  <c r="I64" i="17"/>
  <c r="I9" i="23"/>
  <c r="I46" i="35" s="1"/>
  <c r="I24" i="36"/>
  <c r="I29" i="16"/>
  <c r="I169" i="33" s="1"/>
  <c r="I22" i="16"/>
  <c r="I162" i="33" s="1"/>
  <c r="I57" i="9"/>
  <c r="I29" i="13"/>
  <c r="I69" i="33" s="1"/>
  <c r="I35" i="27"/>
  <c r="I9" i="6"/>
  <c r="I8" i="32" s="1"/>
  <c r="I30" i="16"/>
  <c r="I170" i="33" s="1"/>
  <c r="I9" i="3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tc={3B6F4317-C9A6-4316-9D47-6815A613F15A}</author>
    <author>tc={6A117EDB-D291-4163-A30C-5D74CC7CD290}</author>
    <author>tc={4223F77D-B24D-4189-83E0-F97AB47622BB}</author>
    <author>Aruga Wolenberg, Matias (NQN-PIN)</author>
    <author>tc={9E68E00E-8457-4BF2-93E6-2501AEAF8F81}</author>
    <author>tc={571F4A0A-2476-494D-9805-93920D743EA6}</author>
    <author>tc={84DA7160-B952-46DC-81FB-BC06466F8DF7}</author>
  </authors>
  <commentList>
    <comment ref="T8" authorId="0" shapeId="0" xr:uid="{3B6F4317-C9A6-4316-9D47-6815A613F15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Bajo a 1300 ppm (1000) 4 l/d</t>
      </text>
    </comment>
    <comment ref="M51" authorId="1" shapeId="0" xr:uid="{6A117EDB-D291-4163-A30C-5D74CC7CD29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Cambio de PQ desde el 31.08.23</t>
      </text>
    </comment>
    <comment ref="T102" authorId="2" shapeId="0" xr:uid="{4223F77D-B24D-4189-83E0-F97AB47622BB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Subo a 28 ppm (23) 4 l/d</t>
      </text>
    </comment>
    <comment ref="T105" authorId="3" shapeId="0" xr:uid="{00000000-0006-0000-0200-000001000000}">
      <text>
        <r>
          <rPr>
            <b/>
            <sz val="9"/>
            <color indexed="81"/>
            <rFont val="Tahoma"/>
            <family val="2"/>
          </rPr>
          <t>Aruga Wolenberg, Matias (NQN-PIN):</t>
        </r>
        <r>
          <rPr>
            <sz val="9"/>
            <color indexed="81"/>
            <rFont val="Tahoma"/>
            <family val="2"/>
          </rPr>
          <t xml:space="preserve">
subo a 1050 ppm (800) 4 l/d</t>
        </r>
      </text>
    </comment>
    <comment ref="T109" authorId="3" shapeId="0" xr:uid="{00000000-0006-0000-0200-000002000000}">
      <text>
        <r>
          <rPr>
            <b/>
            <sz val="9"/>
            <color indexed="81"/>
            <rFont val="Tahoma"/>
            <family val="2"/>
          </rPr>
          <t>Aruga Wolenberg, Matias (NQN-PIN):</t>
        </r>
        <r>
          <rPr>
            <sz val="9"/>
            <color indexed="81"/>
            <rFont val="Tahoma"/>
            <family val="2"/>
          </rPr>
          <t xml:space="preserve">
subo a 8000 ppm (4900) 4 l/d</t>
        </r>
      </text>
    </comment>
    <comment ref="T114" authorId="4" shapeId="0" xr:uid="{9E68E00E-8457-4BF2-93E6-2501AEAF8F81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Subo a 5000 (800) 4 l/d</t>
      </text>
    </comment>
    <comment ref="T119" authorId="3" shapeId="0" xr:uid="{00000000-0006-0000-0200-000003000000}">
      <text>
        <r>
          <rPr>
            <b/>
            <sz val="9"/>
            <color indexed="81"/>
            <rFont val="Tahoma"/>
            <family val="2"/>
          </rPr>
          <t>Aruga Wolenberg, Matias (NQN-PIN):</t>
        </r>
        <r>
          <rPr>
            <sz val="9"/>
            <color indexed="81"/>
            <rFont val="Tahoma"/>
            <family val="2"/>
          </rPr>
          <t xml:space="preserve">
subo a 1850 ppm(1350) 4 l/d</t>
        </r>
      </text>
    </comment>
    <comment ref="T133" authorId="3" shapeId="0" xr:uid="{00000000-0006-0000-0200-000004000000}">
      <text>
        <r>
          <rPr>
            <b/>
            <sz val="9"/>
            <color indexed="81"/>
            <rFont val="Tahoma"/>
            <family val="2"/>
          </rPr>
          <t>Aruga Wolenberg, Matias (NQN-PIN):</t>
        </r>
        <r>
          <rPr>
            <sz val="9"/>
            <color indexed="81"/>
            <rFont val="Tahoma"/>
            <family val="2"/>
          </rPr>
          <t xml:space="preserve">
Subo a 1200 (800) p/dejar en 4 l/d</t>
        </r>
      </text>
    </comment>
    <comment ref="T139" authorId="3" shapeId="0" xr:uid="{00000000-0006-0000-0200-000005000000}">
      <text>
        <r>
          <rPr>
            <b/>
            <sz val="9"/>
            <color indexed="81"/>
            <rFont val="Tahoma"/>
            <family val="2"/>
          </rPr>
          <t>Aruga Wolenberg, Matias (NQN-PIN):</t>
        </r>
        <r>
          <rPr>
            <sz val="9"/>
            <color indexed="81"/>
            <rFont val="Tahoma"/>
            <family val="2"/>
          </rPr>
          <t xml:space="preserve">
Subo a 1400 (600) p/dejar en 4 l/d</t>
        </r>
      </text>
    </comment>
    <comment ref="T165" authorId="3" shapeId="0" xr:uid="{00000000-0006-0000-0200-000008000000}">
      <text>
        <r>
          <rPr>
            <b/>
            <sz val="9"/>
            <color indexed="81"/>
            <rFont val="Tahoma"/>
            <family val="2"/>
          </rPr>
          <t>Aruga Wolenberg, Matias (NQN-PIN):</t>
        </r>
        <r>
          <rPr>
            <sz val="9"/>
            <color indexed="81"/>
            <rFont val="Tahoma"/>
            <family val="2"/>
          </rPr>
          <t xml:space="preserve">
bajo a 5000 (7200)</t>
        </r>
      </text>
    </comment>
    <comment ref="T167" authorId="5" shapeId="0" xr:uid="{571F4A0A-2476-494D-9805-93920D743EA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subo a 7000 (2000) 4 l/d</t>
      </text>
    </comment>
    <comment ref="M441" authorId="3" shapeId="0" xr:uid="{00000000-0006-0000-0200-000009000000}">
      <text>
        <r>
          <rPr>
            <b/>
            <sz val="9"/>
            <color indexed="81"/>
            <rFont val="Tahoma"/>
            <family val="2"/>
          </rPr>
          <t>Aruga Wolenberg, Matias (NQN-PIN):</t>
        </r>
        <r>
          <rPr>
            <sz val="9"/>
            <color indexed="81"/>
            <rFont val="Tahoma"/>
            <family val="2"/>
          </rPr>
          <t xml:space="preserve">
Se cobra como IPB658, pero se batchea con Solvente Quincenalmente 600 l/batch</t>
        </r>
      </text>
    </comment>
    <comment ref="M442" authorId="3" shapeId="0" xr:uid="{091D087C-3380-483D-B97B-B303E17B02A0}">
      <text>
        <r>
          <rPr>
            <b/>
            <sz val="9"/>
            <color indexed="81"/>
            <rFont val="Tahoma"/>
            <family val="2"/>
          </rPr>
          <t>Aruga Wolenberg, Matias (NQN-PIN):</t>
        </r>
        <r>
          <rPr>
            <sz val="9"/>
            <color indexed="81"/>
            <rFont val="Tahoma"/>
            <family val="2"/>
          </rPr>
          <t xml:space="preserve">
Batch Bimestral KPF15</t>
        </r>
      </text>
    </comment>
    <comment ref="L445" authorId="6" shapeId="0" xr:uid="{84DA7160-B952-46DC-81FB-BC06466F8DF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Provisorio hasta que este instalado inhibidor de corrosión en continua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Aruga Wolenberg, Matias (NQN-PIN)</author>
  </authors>
  <commentList>
    <comment ref="D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Columna AO</t>
        </r>
      </text>
    </comment>
    <comment ref="E2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Columna AP</t>
        </r>
      </text>
    </comment>
    <comment ref="F2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Columna AR</t>
        </r>
      </text>
    </comment>
    <comment ref="G2" authorId="0" shapeId="0" xr:uid="{00000000-0006-0000-0300-000004000000}">
      <text>
        <r>
          <rPr>
            <b/>
            <sz val="9"/>
            <color indexed="81"/>
            <rFont val="Tahoma"/>
            <family val="2"/>
          </rPr>
          <t>Columna AV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Aruga Wolenberg, Matias (NQN-PIN)</author>
  </authors>
  <commentList>
    <comment ref="I38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Aruga Wolenberg, Matias (NQN-PIN):</t>
        </r>
        <r>
          <rPr>
            <sz val="9"/>
            <color indexed="81"/>
            <rFont val="Tahoma"/>
            <family val="2"/>
          </rPr>
          <t xml:space="preserve">
Es semanal (</t>
        </r>
        <r>
          <rPr>
            <b/>
            <sz val="9"/>
            <color indexed="81"/>
            <rFont val="Tahoma"/>
            <family val="2"/>
          </rPr>
          <t>S</t>
        </r>
        <r>
          <rPr>
            <sz val="9"/>
            <color indexed="81"/>
            <rFont val="Tahoma"/>
            <family val="2"/>
          </rPr>
          <t>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Aruga Wolenberg, Matias (NQN-PIN)</author>
  </authors>
  <commentList>
    <comment ref="I34" authorId="0" shapeId="0" xr:uid="{00000000-0006-0000-0C00-000001000000}">
      <text>
        <r>
          <rPr>
            <b/>
            <sz val="9"/>
            <color indexed="81"/>
            <rFont val="Tahoma"/>
            <family val="2"/>
          </rPr>
          <t>Aruga Wolenberg, Matias (NQN-PIN):</t>
        </r>
        <r>
          <rPr>
            <sz val="9"/>
            <color indexed="81"/>
            <rFont val="Tahoma"/>
            <family val="2"/>
          </rPr>
          <t xml:space="preserve">
Es Q no M. 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Aruga Wolenberg, Matias (NQN-PIN)</author>
  </authors>
  <commentList>
    <comment ref="I37" authorId="0" shapeId="0" xr:uid="{52503C87-F12E-4F92-8A91-EB18C31D3064}">
      <text>
        <r>
          <rPr>
            <b/>
            <sz val="9"/>
            <color indexed="81"/>
            <rFont val="Tahoma"/>
            <family val="2"/>
          </rPr>
          <t>Aruga Wolenberg, Matias (NQN-PIN):</t>
        </r>
        <r>
          <rPr>
            <sz val="9"/>
            <color indexed="81"/>
            <rFont val="Tahoma"/>
            <family val="2"/>
          </rPr>
          <t xml:space="preserve">
Es semanal (</t>
        </r>
        <r>
          <rPr>
            <b/>
            <sz val="9"/>
            <color indexed="81"/>
            <rFont val="Tahoma"/>
            <family val="2"/>
          </rPr>
          <t>S</t>
        </r>
        <r>
          <rPr>
            <sz val="9"/>
            <color indexed="81"/>
            <rFont val="Tahoma"/>
            <family val="2"/>
          </rPr>
          <t>)</t>
        </r>
      </text>
    </comment>
    <comment ref="I110" authorId="0" shapeId="0" xr:uid="{C9D4E0BE-B9D7-4DAF-A175-8293E81BC59C}">
      <text>
        <r>
          <rPr>
            <b/>
            <sz val="9"/>
            <color indexed="81"/>
            <rFont val="Tahoma"/>
            <family val="2"/>
          </rPr>
          <t>Aruga Wolenberg, Matias (NQN-PIN):</t>
        </r>
        <r>
          <rPr>
            <sz val="9"/>
            <color indexed="81"/>
            <rFont val="Tahoma"/>
            <family val="2"/>
          </rPr>
          <t xml:space="preserve">
Es Q no M. 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Aruga Wolenberg, Matias (NQN-PIN)</author>
  </authors>
  <commentList>
    <comment ref="I25" authorId="0" shapeId="0" xr:uid="{00000000-0006-0000-1400-000001000000}">
      <text>
        <r>
          <rPr>
            <b/>
            <sz val="9"/>
            <color indexed="81"/>
            <rFont val="Tahoma"/>
            <family val="2"/>
          </rPr>
          <t>Aruga Wolenberg, Matias (NQN-PIN):</t>
        </r>
        <r>
          <rPr>
            <sz val="9"/>
            <color indexed="81"/>
            <rFont val="Tahoma"/>
            <family val="2"/>
          </rPr>
          <t xml:space="preserve">
Es semanal (</t>
        </r>
        <r>
          <rPr>
            <b/>
            <sz val="9"/>
            <color indexed="81"/>
            <rFont val="Tahoma"/>
            <family val="2"/>
          </rPr>
          <t>S</t>
        </r>
        <r>
          <rPr>
            <sz val="9"/>
            <color indexed="81"/>
            <rFont val="Tahoma"/>
            <family val="2"/>
          </rPr>
          <t xml:space="preserve">)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Aruga Wolenberg, Matias (NQN-PIN)</author>
  </authors>
  <commentList>
    <comment ref="I24" authorId="0" shapeId="0" xr:uid="{CD89A117-9440-406D-9E85-08E6F0821518}">
      <text>
        <r>
          <rPr>
            <b/>
            <sz val="9"/>
            <color indexed="81"/>
            <rFont val="Tahoma"/>
            <family val="2"/>
          </rPr>
          <t>Aruga Wolenberg, Matias (NQN-PIN):</t>
        </r>
        <r>
          <rPr>
            <sz val="9"/>
            <color indexed="81"/>
            <rFont val="Tahoma"/>
            <family val="2"/>
          </rPr>
          <t xml:space="preserve">
Es semanal (</t>
        </r>
        <r>
          <rPr>
            <b/>
            <sz val="9"/>
            <color indexed="81"/>
            <rFont val="Tahoma"/>
            <family val="2"/>
          </rPr>
          <t>S</t>
        </r>
        <r>
          <rPr>
            <sz val="9"/>
            <color indexed="81"/>
            <rFont val="Tahoma"/>
            <family val="2"/>
          </rPr>
          <t xml:space="preserve">)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<sst xmlns="http://schemas.openxmlformats.org/spreadsheetml/2006/main" count="36857" uniqueCount="3591">
  <si>
    <t>Última fecha de actualización:</t>
  </si>
  <si>
    <t>Yacimiento</t>
  </si>
  <si>
    <t>Diferencia</t>
  </si>
  <si>
    <t>Cantidad de pozos activos</t>
  </si>
  <si>
    <t>Etiquetas de fila</t>
  </si>
  <si>
    <t>Neta [m3/día]</t>
  </si>
  <si>
    <t>Agua [m3/día]</t>
  </si>
  <si>
    <t>Cerro Hamaca Oeste</t>
  </si>
  <si>
    <t>Punta Barda</t>
  </si>
  <si>
    <t>Señal Cerro Bayo</t>
  </si>
  <si>
    <t>Señal Picada</t>
  </si>
  <si>
    <t>Volcán Auca Mahuida</t>
  </si>
  <si>
    <t>Total general</t>
  </si>
  <si>
    <t>Total</t>
  </si>
  <si>
    <t>BATERIA</t>
  </si>
  <si>
    <t>POZO</t>
  </si>
  <si>
    <t>ULT. CTRL</t>
  </si>
  <si>
    <t>Dias sin control</t>
  </si>
  <si>
    <t>BRUTA M3/D</t>
  </si>
  <si>
    <t>SECO M3/D</t>
  </si>
  <si>
    <t>AGUA %</t>
  </si>
  <si>
    <t>AGUA m3/d</t>
  </si>
  <si>
    <t>GAS M3/D</t>
  </si>
  <si>
    <t>M Extracción</t>
  </si>
  <si>
    <t>CLASIFICACIÓN</t>
  </si>
  <si>
    <t>PN-24[00]a</t>
  </si>
  <si>
    <t>17/01/2023</t>
  </si>
  <si>
    <t>Surgente</t>
  </si>
  <si>
    <t>C</t>
  </si>
  <si>
    <t>PuB-123</t>
  </si>
  <si>
    <t>09/03/2023</t>
  </si>
  <si>
    <t>Cavidad Progresiva</t>
  </si>
  <si>
    <t>B</t>
  </si>
  <si>
    <t>PuB-125a</t>
  </si>
  <si>
    <t>22/10/2021</t>
  </si>
  <si>
    <t>PuB-128a</t>
  </si>
  <si>
    <t>PuB-136[00]a</t>
  </si>
  <si>
    <t>15/03/2023</t>
  </si>
  <si>
    <t>A</t>
  </si>
  <si>
    <t>PuB-197[00]a</t>
  </si>
  <si>
    <t>PuB-202[00]a</t>
  </si>
  <si>
    <t>PuB-203[00]a</t>
  </si>
  <si>
    <t>PuB-206[00]a</t>
  </si>
  <si>
    <t>PuB-57</t>
  </si>
  <si>
    <t>PuB.a-165[00]a</t>
  </si>
  <si>
    <t>PuB.a-171[00]a</t>
  </si>
  <si>
    <t>PuB-118</t>
  </si>
  <si>
    <t>Bombeo Mecánico</t>
  </si>
  <si>
    <t>PuB-126a</t>
  </si>
  <si>
    <t>PuB-147a</t>
  </si>
  <si>
    <t>06/01/2022</t>
  </si>
  <si>
    <t>PuB-15</t>
  </si>
  <si>
    <t>PuB-177a</t>
  </si>
  <si>
    <t>27/05/2022</t>
  </si>
  <si>
    <t>PuB-191[00]a</t>
  </si>
  <si>
    <t>16/02/2022</t>
  </si>
  <si>
    <t>PuB-211[00]a</t>
  </si>
  <si>
    <t>08/09/2020</t>
  </si>
  <si>
    <t>PuB-31</t>
  </si>
  <si>
    <t>PuB-43</t>
  </si>
  <si>
    <t>PuB.a-4</t>
  </si>
  <si>
    <t>PuB-105a</t>
  </si>
  <si>
    <t>PuB-106a</t>
  </si>
  <si>
    <t>PuB-108a</t>
  </si>
  <si>
    <t>PuB-109a</t>
  </si>
  <si>
    <t>PuB-153a</t>
  </si>
  <si>
    <t>PuB-180a</t>
  </si>
  <si>
    <t>08/07/2020</t>
  </si>
  <si>
    <t>PuB-210[00]a</t>
  </si>
  <si>
    <t>PuB-27</t>
  </si>
  <si>
    <t>PuB-42</t>
  </si>
  <si>
    <t>PuB-46</t>
  </si>
  <si>
    <t>PuB-52</t>
  </si>
  <si>
    <t>PuB-68</t>
  </si>
  <si>
    <t>PuB-71</t>
  </si>
  <si>
    <t>PuB-89</t>
  </si>
  <si>
    <t>PuB-90</t>
  </si>
  <si>
    <t>PuB-98[00]a</t>
  </si>
  <si>
    <t>PuB-100</t>
  </si>
  <si>
    <t>PuB-101</t>
  </si>
  <si>
    <t>PuB-102</t>
  </si>
  <si>
    <t>PuB-104[00]a</t>
  </si>
  <si>
    <t>PuB-107</t>
  </si>
  <si>
    <t>10/01/2023</t>
  </si>
  <si>
    <t>PuB-131a</t>
  </si>
  <si>
    <t>28/06/2022</t>
  </si>
  <si>
    <t>PuB-141[00]a</t>
  </si>
  <si>
    <t>PuB-145a</t>
  </si>
  <si>
    <t>PuB-155a</t>
  </si>
  <si>
    <t>PuB-156[00]a</t>
  </si>
  <si>
    <t>PuB-157[00]a</t>
  </si>
  <si>
    <t>PuB-161[00]a</t>
  </si>
  <si>
    <t>PuB-162[00]a</t>
  </si>
  <si>
    <t>PuB-163[00]a</t>
  </si>
  <si>
    <t>PuB-174[00]a</t>
  </si>
  <si>
    <t>PuB-187[00]a</t>
  </si>
  <si>
    <t>PuB-192[00]a</t>
  </si>
  <si>
    <t>PuB-193[00]a</t>
  </si>
  <si>
    <t>PuB-194[00]a</t>
  </si>
  <si>
    <t>PuB-195[00]a</t>
  </si>
  <si>
    <t>PuB-196[00]a</t>
  </si>
  <si>
    <t>PuB-63</t>
  </si>
  <si>
    <t>PuB-66</t>
  </si>
  <si>
    <t>PuB-70</t>
  </si>
  <si>
    <t>28/06/2021</t>
  </si>
  <si>
    <t>PuB.a-116</t>
  </si>
  <si>
    <t>PuB.a-166[00]a</t>
  </si>
  <si>
    <t>PuB.a-167[00]a</t>
  </si>
  <si>
    <t>PuB.a-45</t>
  </si>
  <si>
    <t>PuB.a-80</t>
  </si>
  <si>
    <t>PN.a-19[00]a</t>
  </si>
  <si>
    <t>PuB-181a</t>
  </si>
  <si>
    <t>PuB.a-114</t>
  </si>
  <si>
    <t>VV.a-7</t>
  </si>
  <si>
    <t>01/11/2020</t>
  </si>
  <si>
    <t>SP-0287[00]a</t>
  </si>
  <si>
    <t>14/03/2023</t>
  </si>
  <si>
    <t>Electro Sumergible</t>
  </si>
  <si>
    <t>SP-0289[00]a</t>
  </si>
  <si>
    <t>27/04/2020</t>
  </si>
  <si>
    <t>SP-130</t>
  </si>
  <si>
    <t>SP-18a(I)</t>
  </si>
  <si>
    <t>SP-21</t>
  </si>
  <si>
    <t>SP-22</t>
  </si>
  <si>
    <t>SP-23</t>
  </si>
  <si>
    <t>14/08/2022</t>
  </si>
  <si>
    <t>SP-251</t>
  </si>
  <si>
    <t>SP-252</t>
  </si>
  <si>
    <t>12/12/2022</t>
  </si>
  <si>
    <t>SP-26</t>
  </si>
  <si>
    <t>SP-262</t>
  </si>
  <si>
    <t>SP-273</t>
  </si>
  <si>
    <t>SP-275</t>
  </si>
  <si>
    <t>SP-27a(I)</t>
  </si>
  <si>
    <t>SP-31(I)[00]a</t>
  </si>
  <si>
    <t>SP-325[]a</t>
  </si>
  <si>
    <t>SP-368a</t>
  </si>
  <si>
    <t>21/01/2023</t>
  </si>
  <si>
    <t>SP-372a</t>
  </si>
  <si>
    <t>SP-388a</t>
  </si>
  <si>
    <t>SP-462a</t>
  </si>
  <si>
    <t>SP-465a</t>
  </si>
  <si>
    <t>27/01/2020</t>
  </si>
  <si>
    <t>SP-8a(I)</t>
  </si>
  <si>
    <t>SP.IA-150(I)[00]</t>
  </si>
  <si>
    <t>SP-0044[00]a(I)</t>
  </si>
  <si>
    <t>SP-116(I)[00]a</t>
  </si>
  <si>
    <t>SP-211</t>
  </si>
  <si>
    <t>SP-242</t>
  </si>
  <si>
    <t>SP-243</t>
  </si>
  <si>
    <t>SP-244</t>
  </si>
  <si>
    <t>SP-263</t>
  </si>
  <si>
    <t>SP-276</t>
  </si>
  <si>
    <t>SP-278</t>
  </si>
  <si>
    <t>SP-322a</t>
  </si>
  <si>
    <t>SP-323a</t>
  </si>
  <si>
    <t>SP-336a</t>
  </si>
  <si>
    <t>SP-337a</t>
  </si>
  <si>
    <t>SP-35</t>
  </si>
  <si>
    <t>SP-370[00]a</t>
  </si>
  <si>
    <t>09/10/2022</t>
  </si>
  <si>
    <t>SP-38</t>
  </si>
  <si>
    <t>SP-382[00]a</t>
  </si>
  <si>
    <t>SP-39</t>
  </si>
  <si>
    <t>SP-41</t>
  </si>
  <si>
    <t>SP-43(I)[00]a</t>
  </si>
  <si>
    <t>SP-439a</t>
  </si>
  <si>
    <t>SP-45</t>
  </si>
  <si>
    <t>SP-46</t>
  </si>
  <si>
    <t>SP-466a</t>
  </si>
  <si>
    <t>SP-473a</t>
  </si>
  <si>
    <t>SP-474a</t>
  </si>
  <si>
    <t>SP-49</t>
  </si>
  <si>
    <t>SP-50</t>
  </si>
  <si>
    <t>SP-51</t>
  </si>
  <si>
    <t>SP-0151[00]a(I)</t>
  </si>
  <si>
    <t>21/10/2022</t>
  </si>
  <si>
    <t>SP-101(I)[00]a</t>
  </si>
  <si>
    <t>19/10/2022</t>
  </si>
  <si>
    <t>SP-134(I)</t>
  </si>
  <si>
    <t>08/09/2021</t>
  </si>
  <si>
    <t>SP-13a(I)</t>
  </si>
  <si>
    <t>18/09/2022</t>
  </si>
  <si>
    <t>SP-218</t>
  </si>
  <si>
    <t>SP-219</t>
  </si>
  <si>
    <t>SP-222</t>
  </si>
  <si>
    <t>SP-279</t>
  </si>
  <si>
    <t>SP-440a</t>
  </si>
  <si>
    <t>SP-447a</t>
  </si>
  <si>
    <t>05/08/2022</t>
  </si>
  <si>
    <t>SP-53</t>
  </si>
  <si>
    <t>27/03/2022</t>
  </si>
  <si>
    <t>SP-62(II)[00]a</t>
  </si>
  <si>
    <t>SP-63(I)</t>
  </si>
  <si>
    <t>SP-64</t>
  </si>
  <si>
    <t>SP-65(I)[00]a</t>
  </si>
  <si>
    <t>SP-67</t>
  </si>
  <si>
    <t>SP-69</t>
  </si>
  <si>
    <t>SP-70</t>
  </si>
  <si>
    <t>SP-78</t>
  </si>
  <si>
    <t>SP-112(I)[00]a</t>
  </si>
  <si>
    <t>SP-131</t>
  </si>
  <si>
    <t>05/03/2023</t>
  </si>
  <si>
    <t>SP-140a(I)</t>
  </si>
  <si>
    <t>SP-161(I)[00]a</t>
  </si>
  <si>
    <t>SP-169</t>
  </si>
  <si>
    <t>04/01/2023</t>
  </si>
  <si>
    <t>SP-183(I</t>
  </si>
  <si>
    <t>SP-185</t>
  </si>
  <si>
    <t>SP-196</t>
  </si>
  <si>
    <t>SP-197</t>
  </si>
  <si>
    <t>SP-241</t>
  </si>
  <si>
    <t>SP-270</t>
  </si>
  <si>
    <t>SP-281</t>
  </si>
  <si>
    <t>SP-345[00]a</t>
  </si>
  <si>
    <t>SP-420a</t>
  </si>
  <si>
    <t>SP-83</t>
  </si>
  <si>
    <t>SP-84</t>
  </si>
  <si>
    <t>SP-94</t>
  </si>
  <si>
    <t>27/02/2023</t>
  </si>
  <si>
    <t>SP.e-61</t>
  </si>
  <si>
    <t>SP-109a(I)</t>
  </si>
  <si>
    <t>21/02/2023</t>
  </si>
  <si>
    <t>SP-121a(I)</t>
  </si>
  <si>
    <t>SP-122(I)[00]a</t>
  </si>
  <si>
    <t>06/03/2023</t>
  </si>
  <si>
    <t>SP-138(I)[00]a</t>
  </si>
  <si>
    <t>SP-167</t>
  </si>
  <si>
    <t>SP-203</t>
  </si>
  <si>
    <t>SP-267</t>
  </si>
  <si>
    <t>SP-268</t>
  </si>
  <si>
    <t>06/08/2022</t>
  </si>
  <si>
    <t>SP-274</t>
  </si>
  <si>
    <t>SP-28(I)[00]a</t>
  </si>
  <si>
    <t>SP-286a</t>
  </si>
  <si>
    <t>SP-288a</t>
  </si>
  <si>
    <t>27/11/2022</t>
  </si>
  <si>
    <t>SP-29</t>
  </si>
  <si>
    <t>SP-291(I)[00]a</t>
  </si>
  <si>
    <t>SP-297a</t>
  </si>
  <si>
    <t>29/09/2022</t>
  </si>
  <si>
    <t>SP-303a</t>
  </si>
  <si>
    <t>23/10/2022</t>
  </si>
  <si>
    <t>SP-305a</t>
  </si>
  <si>
    <t>18/09/2021</t>
  </si>
  <si>
    <t>SP-307a</t>
  </si>
  <si>
    <t>SP-308a</t>
  </si>
  <si>
    <t>SP-309a</t>
  </si>
  <si>
    <t>SP-310a</t>
  </si>
  <si>
    <t>SP-311a</t>
  </si>
  <si>
    <t>SP-315a</t>
  </si>
  <si>
    <t>SP-317a</t>
  </si>
  <si>
    <t>SP-318a</t>
  </si>
  <si>
    <t>SP-319a</t>
  </si>
  <si>
    <t>SP-326a</t>
  </si>
  <si>
    <t>SP-327a</t>
  </si>
  <si>
    <t>SP-328a</t>
  </si>
  <si>
    <t>SP-329a</t>
  </si>
  <si>
    <t>SP-33</t>
  </si>
  <si>
    <t>SP-330a</t>
  </si>
  <si>
    <t>SP-339a</t>
  </si>
  <si>
    <t>SP-340a</t>
  </si>
  <si>
    <t>SP-341a</t>
  </si>
  <si>
    <t>SP-342a</t>
  </si>
  <si>
    <t>24/08/2020</t>
  </si>
  <si>
    <t>SP-347[00]a</t>
  </si>
  <si>
    <t>SP-348[00]a</t>
  </si>
  <si>
    <t>SP-353a</t>
  </si>
  <si>
    <t>SP-355a</t>
  </si>
  <si>
    <t>14/03/2019</t>
  </si>
  <si>
    <t>SP-358a</t>
  </si>
  <si>
    <t>SP-361a</t>
  </si>
  <si>
    <t>18/10/2021</t>
  </si>
  <si>
    <t>SP-362a</t>
  </si>
  <si>
    <t>SP-364a</t>
  </si>
  <si>
    <t>SP-366a</t>
  </si>
  <si>
    <t>SP-367a</t>
  </si>
  <si>
    <t>SP-384a</t>
  </si>
  <si>
    <t>05/11/2021</t>
  </si>
  <si>
    <t>SP-389a</t>
  </si>
  <si>
    <t>SP-390a</t>
  </si>
  <si>
    <t>SP-391a</t>
  </si>
  <si>
    <t>14/12/2021</t>
  </si>
  <si>
    <t>SP-392a</t>
  </si>
  <si>
    <t>SP-397a</t>
  </si>
  <si>
    <t>26/08/2022</t>
  </si>
  <si>
    <t>SP-403a</t>
  </si>
  <si>
    <t>SP-404a</t>
  </si>
  <si>
    <t>23/02/2022</t>
  </si>
  <si>
    <t>SP-405a</t>
  </si>
  <si>
    <t>SP-438a</t>
  </si>
  <si>
    <t>11/10/2022</t>
  </si>
  <si>
    <t>SP-441a</t>
  </si>
  <si>
    <t>SP-442a</t>
  </si>
  <si>
    <t>SP-445a</t>
  </si>
  <si>
    <t>SP-446a</t>
  </si>
  <si>
    <t>SP-511a</t>
  </si>
  <si>
    <t>SP-0284[00]a</t>
  </si>
  <si>
    <t>02/09/2022</t>
  </si>
  <si>
    <t>SP-114</t>
  </si>
  <si>
    <t>SP-141a(I)</t>
  </si>
  <si>
    <t>SP-146a(I)</t>
  </si>
  <si>
    <t>SP-147a(I)</t>
  </si>
  <si>
    <t>SP-148(I)[00]a</t>
  </si>
  <si>
    <t>SP-162(I)[00]a</t>
  </si>
  <si>
    <t>07/03/2023</t>
  </si>
  <si>
    <t>SP-216</t>
  </si>
  <si>
    <t>SP-225</t>
  </si>
  <si>
    <t>SP-226</t>
  </si>
  <si>
    <t>SP-229</t>
  </si>
  <si>
    <t>13/01/2023</t>
  </si>
  <si>
    <t>SP-236</t>
  </si>
  <si>
    <t>SP-237(I)[00]a</t>
  </si>
  <si>
    <t>SP-238</t>
  </si>
  <si>
    <t>SP-239</t>
  </si>
  <si>
    <t>SP-246</t>
  </si>
  <si>
    <t>30/11/2022</t>
  </si>
  <si>
    <t>SP-247</t>
  </si>
  <si>
    <t>SP-250</t>
  </si>
  <si>
    <t>16/01/2023</t>
  </si>
  <si>
    <t>SP-255</t>
  </si>
  <si>
    <t>28/10/2022</t>
  </si>
  <si>
    <t>SP-293a</t>
  </si>
  <si>
    <t>19/01/2023</t>
  </si>
  <si>
    <t>SP-296a</t>
  </si>
  <si>
    <t>SP-343[00]a</t>
  </si>
  <si>
    <t>SP-344[00]a</t>
  </si>
  <si>
    <t>SP-350[00]a</t>
  </si>
  <si>
    <t>SP-369[00]a</t>
  </si>
  <si>
    <t>18/08/2022</t>
  </si>
  <si>
    <t>SP-476a</t>
  </si>
  <si>
    <t>SP-79(I)</t>
  </si>
  <si>
    <t>SP-0294[00]a</t>
  </si>
  <si>
    <t>18/03/2023</t>
  </si>
  <si>
    <t>SP-0295[00]a</t>
  </si>
  <si>
    <t>16/11/2022</t>
  </si>
  <si>
    <t>SP-152a(I)</t>
  </si>
  <si>
    <t>SP-228</t>
  </si>
  <si>
    <t>28/02/2023</t>
  </si>
  <si>
    <t>SP-257</t>
  </si>
  <si>
    <t>SP-259</t>
  </si>
  <si>
    <t>SP-260</t>
  </si>
  <si>
    <t>SP-261</t>
  </si>
  <si>
    <t>SP-272</t>
  </si>
  <si>
    <t>08/06/2022</t>
  </si>
  <si>
    <t>SP-283</t>
  </si>
  <si>
    <t>SP-333[00]a</t>
  </si>
  <si>
    <t>SP-334[00]a</t>
  </si>
  <si>
    <t>SP-426a</t>
  </si>
  <si>
    <t>SP-428a</t>
  </si>
  <si>
    <t>SP-429a</t>
  </si>
  <si>
    <t>SP-449[00]a</t>
  </si>
  <si>
    <t>SP-502[00]a</t>
  </si>
  <si>
    <t>03/03/2023</t>
  </si>
  <si>
    <t>SP-503a</t>
  </si>
  <si>
    <t>SP-518[00]a</t>
  </si>
  <si>
    <t>SP-86a(I)</t>
  </si>
  <si>
    <t>SP-90(I)[00]a</t>
  </si>
  <si>
    <t>SP.a-89</t>
  </si>
  <si>
    <t>EBS.x-1</t>
  </si>
  <si>
    <t>SP-407a</t>
  </si>
  <si>
    <t>09/01/2023</t>
  </si>
  <si>
    <t>SP-411a</t>
  </si>
  <si>
    <t>SP-413a</t>
  </si>
  <si>
    <t>SP-423a</t>
  </si>
  <si>
    <t>SP-425a</t>
  </si>
  <si>
    <t>17/11/2022</t>
  </si>
  <si>
    <t>SP-450a</t>
  </si>
  <si>
    <t>SP-451a</t>
  </si>
  <si>
    <t>10/11/2022</t>
  </si>
  <si>
    <t>Surgente por Casing</t>
  </si>
  <si>
    <t>SP-452a</t>
  </si>
  <si>
    <t>SP-453a</t>
  </si>
  <si>
    <t>SP-455a</t>
  </si>
  <si>
    <t>SP-495a</t>
  </si>
  <si>
    <t>SP-496a</t>
  </si>
  <si>
    <t>SP-497a</t>
  </si>
  <si>
    <t>SP-498a</t>
  </si>
  <si>
    <t>11/11/2022</t>
  </si>
  <si>
    <t>SP-499a</t>
  </si>
  <si>
    <t>SP-501[00]a</t>
  </si>
  <si>
    <t>31/10/2022</t>
  </si>
  <si>
    <t>SP-504a</t>
  </si>
  <si>
    <t>SP-508[00]a</t>
  </si>
  <si>
    <t>SP-516[00]a</t>
  </si>
  <si>
    <t>08/08/2022</t>
  </si>
  <si>
    <t>SP-517[00]a</t>
  </si>
  <si>
    <t>CHO-14</t>
  </si>
  <si>
    <t>20/10/2022</t>
  </si>
  <si>
    <t>CHO-19</t>
  </si>
  <si>
    <t>29/01/2023</t>
  </si>
  <si>
    <t>CHO-22a</t>
  </si>
  <si>
    <t>CHO-23a</t>
  </si>
  <si>
    <t>16/03/2023</t>
  </si>
  <si>
    <t>CHO-26a</t>
  </si>
  <si>
    <t>CHO-27a</t>
  </si>
  <si>
    <t>CHO-29a</t>
  </si>
  <si>
    <t>CHO-31a</t>
  </si>
  <si>
    <t>CHO-7</t>
  </si>
  <si>
    <t>05/02/2023</t>
  </si>
  <si>
    <t>CHO-9</t>
  </si>
  <si>
    <t>CHO.a-5</t>
  </si>
  <si>
    <t>31/01/2023</t>
  </si>
  <si>
    <t>CHO.e-3</t>
  </si>
  <si>
    <t>13/03/2023</t>
  </si>
  <si>
    <t>CHO-71(d)[00]a</t>
  </si>
  <si>
    <t>LaO.e-3[00]a</t>
  </si>
  <si>
    <t>LaMa-3(d)[00]a</t>
  </si>
  <si>
    <t>RiAl-1a</t>
  </si>
  <si>
    <t>07/11/2022</t>
  </si>
  <si>
    <t>RiAl-4a</t>
  </si>
  <si>
    <t>RiAl-7a</t>
  </si>
  <si>
    <t>SCB-0061[00]a</t>
  </si>
  <si>
    <t>05/12/2022</t>
  </si>
  <si>
    <t>SCB-0062[00]a</t>
  </si>
  <si>
    <t>SCB-0063[00]a</t>
  </si>
  <si>
    <t>SCB-0064[02]a</t>
  </si>
  <si>
    <t>SCB-0065[00]a</t>
  </si>
  <si>
    <t>22/02/2022</t>
  </si>
  <si>
    <t>SCB-0067[00]a</t>
  </si>
  <si>
    <t>14/06/2022</t>
  </si>
  <si>
    <t>SCB-0071[00]a</t>
  </si>
  <si>
    <t>23/05/2022</t>
  </si>
  <si>
    <t>SCB-0074[00]a</t>
  </si>
  <si>
    <t>SCB-0076[00]a</t>
  </si>
  <si>
    <t>18/01/2023</t>
  </si>
  <si>
    <t>SCB-107a</t>
  </si>
  <si>
    <t>SCB-11</t>
  </si>
  <si>
    <t>29/05/2019</t>
  </si>
  <si>
    <t>SCB-110a</t>
  </si>
  <si>
    <t>10/01/2012</t>
  </si>
  <si>
    <t>SCB-133a</t>
  </si>
  <si>
    <t>28/11/2021</t>
  </si>
  <si>
    <t>SCB-137a</t>
  </si>
  <si>
    <t>22/11/2022</t>
  </si>
  <si>
    <t>SCB-138a</t>
  </si>
  <si>
    <t>SCB-139a</t>
  </si>
  <si>
    <t>25/10/2022</t>
  </si>
  <si>
    <t>SCB-141a</t>
  </si>
  <si>
    <t>20/10/2021</t>
  </si>
  <si>
    <t>SCB-142a</t>
  </si>
  <si>
    <t>02/03/2022</t>
  </si>
  <si>
    <t>SCB-144a</t>
  </si>
  <si>
    <t>SCB-145a</t>
  </si>
  <si>
    <t>26/07/2022</t>
  </si>
  <si>
    <t>SCB-146a</t>
  </si>
  <si>
    <t>SCB-20</t>
  </si>
  <si>
    <t>SCB-23</t>
  </si>
  <si>
    <t>12/10/2022</t>
  </si>
  <si>
    <t>SCB-28</t>
  </si>
  <si>
    <t>SCB-37</t>
  </si>
  <si>
    <t>SCB-45</t>
  </si>
  <si>
    <t>SCB-46</t>
  </si>
  <si>
    <t>SCB-48</t>
  </si>
  <si>
    <t>SCB-77a</t>
  </si>
  <si>
    <t>SCB-78a</t>
  </si>
  <si>
    <t>SCB-79a</t>
  </si>
  <si>
    <t>11/10/2021</t>
  </si>
  <si>
    <t>SCB-80a</t>
  </si>
  <si>
    <t>SCB-81a</t>
  </si>
  <si>
    <t>SCB-84a</t>
  </si>
  <si>
    <t>SCB-86a</t>
  </si>
  <si>
    <t>SCB-88a</t>
  </si>
  <si>
    <t>SCB-89a</t>
  </si>
  <si>
    <t>SCB-92a</t>
  </si>
  <si>
    <t>27/07/2022</t>
  </si>
  <si>
    <t>SCB-93a</t>
  </si>
  <si>
    <t>SCB-95a</t>
  </si>
  <si>
    <t>SCB-98a</t>
  </si>
  <si>
    <t>SCB.xp-55</t>
  </si>
  <si>
    <t>RiAlN-15(d)[00]a</t>
  </si>
  <si>
    <t>28/09/2021</t>
  </si>
  <si>
    <t>RiAlN-2[01]b</t>
  </si>
  <si>
    <t>17/02/2023</t>
  </si>
  <si>
    <t>VAM-0006[01]a</t>
  </si>
  <si>
    <t>10/10/2020</t>
  </si>
  <si>
    <t>VAM-0007[00]a</t>
  </si>
  <si>
    <t>13/07/2021</t>
  </si>
  <si>
    <t>VAM-0008[00]a</t>
  </si>
  <si>
    <t>VAM-0011[00]a(I)</t>
  </si>
  <si>
    <t>15/09/2022</t>
  </si>
  <si>
    <t>VAM-0013[00]a</t>
  </si>
  <si>
    <t>VAM-0017[00]a</t>
  </si>
  <si>
    <t>19/04/2022</t>
  </si>
  <si>
    <t>Bombeo Hidráulico</t>
  </si>
  <si>
    <t>VAM-100(d)[00]a</t>
  </si>
  <si>
    <t>25/08/2022</t>
  </si>
  <si>
    <t>VAM-14a</t>
  </si>
  <si>
    <t>VAM-15a</t>
  </si>
  <si>
    <t>VAM-18a</t>
  </si>
  <si>
    <t>VAM-19a</t>
  </si>
  <si>
    <t>10/02/2023</t>
  </si>
  <si>
    <t>VAM-21a(I)</t>
  </si>
  <si>
    <t>01/04/2022</t>
  </si>
  <si>
    <t>VAM-22a</t>
  </si>
  <si>
    <t>19/09/2022</t>
  </si>
  <si>
    <t>VAM-25a</t>
  </si>
  <si>
    <t>VAM-26a</t>
  </si>
  <si>
    <t>VAM-27a</t>
  </si>
  <si>
    <t>VAM-29a</t>
  </si>
  <si>
    <t>VAM-31a</t>
  </si>
  <si>
    <t>VAM-34a</t>
  </si>
  <si>
    <t>VAM-45a</t>
  </si>
  <si>
    <t>10/07/2022</t>
  </si>
  <si>
    <t>VAM-46a</t>
  </si>
  <si>
    <t>VAM-47a</t>
  </si>
  <si>
    <t>19/12/2022</t>
  </si>
  <si>
    <t>VAM-50a</t>
  </si>
  <si>
    <t>15/08/2022</t>
  </si>
  <si>
    <t>VAM-52a</t>
  </si>
  <si>
    <t>VAM-53(d)[00]a</t>
  </si>
  <si>
    <t>15/08/2021</t>
  </si>
  <si>
    <t>VAM-54(d)[00]a</t>
  </si>
  <si>
    <t>22/05/2022</t>
  </si>
  <si>
    <t>VAM-55(d)[00]a</t>
  </si>
  <si>
    <t>VAM-57a</t>
  </si>
  <si>
    <t>VAM-58(d)[00]a</t>
  </si>
  <si>
    <t>VAM-59(d)[00]a</t>
  </si>
  <si>
    <t>VAM-62(d)(I)[00]</t>
  </si>
  <si>
    <t>26/08/2021</t>
  </si>
  <si>
    <t>VAM-65a(d)</t>
  </si>
  <si>
    <t>03/02/2023</t>
  </si>
  <si>
    <t>VAM-66a</t>
  </si>
  <si>
    <t>VAM-69(d)[00]a</t>
  </si>
  <si>
    <t>VAM-73(d)[00]a</t>
  </si>
  <si>
    <t>11/02/2023</t>
  </si>
  <si>
    <t>VAM-80a</t>
  </si>
  <si>
    <t>02/02/2023</t>
  </si>
  <si>
    <t>VAM-89(d)[00]a</t>
  </si>
  <si>
    <t>VAM-99(d)[00]a</t>
  </si>
  <si>
    <t>01/02/2023</t>
  </si>
  <si>
    <t>VAM.a-87(d)[00]a</t>
  </si>
  <si>
    <t>VAM.a-98(d)[00]a</t>
  </si>
  <si>
    <t>VAM</t>
  </si>
  <si>
    <t>Rial-3a</t>
  </si>
  <si>
    <t>Colector VAM 80</t>
  </si>
  <si>
    <t>SCB-140a</t>
  </si>
  <si>
    <t>Mes</t>
  </si>
  <si>
    <t>(Todas)</t>
  </si>
  <si>
    <t>Suma de Neta [m3/día]</t>
  </si>
  <si>
    <t>2021</t>
  </si>
  <si>
    <t>dic</t>
  </si>
  <si>
    <t>2022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</si>
  <si>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</si>
  <si>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</si>
  <si>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</si>
  <si>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</si>
  <si>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</si>
  <si>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</si>
  <si>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</si>
  <si>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</si>
  <si>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</si>
  <si>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</si>
  <si>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</si>
  <si>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2023</t>
  </si>
  <si>
    <t>Aplicación</t>
  </si>
  <si>
    <t>Batch</t>
  </si>
  <si>
    <t xml:space="preserve">Suma de Litros TOTALES </t>
  </si>
  <si>
    <t>Etiquetas de columna</t>
  </si>
  <si>
    <t>POZOS</t>
  </si>
  <si>
    <t>TRATAMIENTO</t>
  </si>
  <si>
    <t>APLICACIÓN</t>
  </si>
  <si>
    <t>PRODUCTO</t>
  </si>
  <si>
    <t>DOSIS</t>
  </si>
  <si>
    <t>FRECUENCIA</t>
  </si>
  <si>
    <t>BX960</t>
  </si>
  <si>
    <t>CY51W</t>
  </si>
  <si>
    <t>PuB-5</t>
  </si>
  <si>
    <t>SCB-131a</t>
  </si>
  <si>
    <t>Tratamientos con Inhibidor de hidratos y secuestrantes de sulfhidrico</t>
  </si>
  <si>
    <t>Punto de aplicación</t>
  </si>
  <si>
    <t>Producto Químico</t>
  </si>
  <si>
    <t>Tipo de Producto Quimico</t>
  </si>
  <si>
    <t>Consumo Teórico día [l/d - l/batch]</t>
  </si>
  <si>
    <t>SB14</t>
  </si>
  <si>
    <t>Inhibidor de hidratos</t>
  </si>
  <si>
    <t>PTG</t>
  </si>
  <si>
    <t>SEPARADOR DE GAS EDA PTC</t>
  </si>
  <si>
    <t>27/6 Se sube dosis</t>
  </si>
  <si>
    <t>BSH8050</t>
  </si>
  <si>
    <t>Secuestrante de sulfhídrico</t>
  </si>
  <si>
    <t>Compresora VAM</t>
  </si>
  <si>
    <t>Compresora VAM Sda</t>
  </si>
  <si>
    <t>Colector 4 VAM</t>
  </si>
  <si>
    <t>Motocompresora SCB</t>
  </si>
  <si>
    <t>Separador VAM-32</t>
  </si>
  <si>
    <t>CHNo-1a(d)</t>
  </si>
  <si>
    <t>SDA BATERIA SCB</t>
  </si>
  <si>
    <t>COLUMNAS EXTRAS</t>
  </si>
  <si>
    <t>Empresa</t>
  </si>
  <si>
    <t>Mes de Certificación</t>
  </si>
  <si>
    <t>Operaciones</t>
  </si>
  <si>
    <t>O&amp;M</t>
  </si>
  <si>
    <t>Batería</t>
  </si>
  <si>
    <t>CeCo</t>
  </si>
  <si>
    <t>Tipo de Instalación</t>
  </si>
  <si>
    <t>Nombre Corto TOW/Ubicación Técnica</t>
  </si>
  <si>
    <t>Punto de Acción</t>
  </si>
  <si>
    <t>Tipo de Tratamiento</t>
  </si>
  <si>
    <t>SAP</t>
  </si>
  <si>
    <t>Caudal Bruto [m3/día]</t>
  </si>
  <si>
    <t>Caudal Neta [m3/día]</t>
  </si>
  <si>
    <t>Caudal Agua [m3/día]</t>
  </si>
  <si>
    <t>Caudal Gas [m3/día]</t>
  </si>
  <si>
    <t>Dosis [ppm]</t>
  </si>
  <si>
    <t>Base de cálculo</t>
  </si>
  <si>
    <t>Método de Aplicación</t>
  </si>
  <si>
    <t>Dias de tratamiento - Batchs/mes IDEALES</t>
  </si>
  <si>
    <t>Dias de tratamiento - Batchs/mes REALES</t>
  </si>
  <si>
    <t>Consumo Teórico Mes [litros/mes]</t>
  </si>
  <si>
    <t>Consumo Real Mes [litros/mes]</t>
  </si>
  <si>
    <t>Consumo a pagar Mes [litros/mes]</t>
  </si>
  <si>
    <t>Fecha de inicio de TQ</t>
  </si>
  <si>
    <t>Tratamiento Programado/Eventual</t>
  </si>
  <si>
    <t>Fecha última Propuesta técnica</t>
  </si>
  <si>
    <t>Nombre de Propuesta técnica</t>
  </si>
  <si>
    <t>Validador del tratamiento</t>
  </si>
  <si>
    <t>Observaciones</t>
  </si>
  <si>
    <t>Número de Encap/Squeeze</t>
  </si>
  <si>
    <t>Fecha de Encap/Squeeze último</t>
  </si>
  <si>
    <t>Días de duración Encap/Squeeze estimado/Propuesto</t>
  </si>
  <si>
    <t>Sistema de extracción</t>
  </si>
  <si>
    <t xml:space="preserve">Frecuencia </t>
  </si>
  <si>
    <t>l/d</t>
  </si>
  <si>
    <t>Litros total (puro)</t>
  </si>
  <si>
    <t>Litr</t>
  </si>
  <si>
    <t xml:space="preserve">Litros TOTALES </t>
  </si>
  <si>
    <t>Dilución</t>
  </si>
  <si>
    <t>ltos redon</t>
  </si>
  <si>
    <t>Litros redon2</t>
  </si>
  <si>
    <t>Litros totales (dil. Incluido)</t>
  </si>
  <si>
    <t>Operadores</t>
  </si>
  <si>
    <t>Recipiente</t>
  </si>
  <si>
    <t>RunLife</t>
  </si>
  <si>
    <t>Clasificación</t>
  </si>
  <si>
    <t>Pozos parados</t>
  </si>
  <si>
    <t>BOLLAND &amp; CIA. S.A.U</t>
  </si>
  <si>
    <t>Rincon de los Sauces</t>
  </si>
  <si>
    <t>Señal Picada VAM</t>
  </si>
  <si>
    <t>Linea de pozo</t>
  </si>
  <si>
    <t>Aseguramiento de Flujo</t>
  </si>
  <si>
    <t>Define el consumo un tercero o YPF</t>
  </si>
  <si>
    <t>Continua</t>
  </si>
  <si>
    <t>Programado</t>
  </si>
  <si>
    <t>Protocolo 54730</t>
  </si>
  <si>
    <t>Lin. Conduc.</t>
  </si>
  <si>
    <t>SP 2</t>
  </si>
  <si>
    <t>Planta</t>
  </si>
  <si>
    <t/>
  </si>
  <si>
    <t>Protocolo Catriel 3512</t>
  </si>
  <si>
    <t xml:space="preserve">Planta de Gas </t>
  </si>
  <si>
    <t xml:space="preserve">Pozo productor </t>
  </si>
  <si>
    <t>Integridad y Corrosión</t>
  </si>
  <si>
    <t>IC5087A</t>
  </si>
  <si>
    <t>Caudal de agua/día</t>
  </si>
  <si>
    <t>BND21-IT475-1119</t>
  </si>
  <si>
    <t>Mariana del Pozo</t>
  </si>
  <si>
    <t>SP 1</t>
  </si>
  <si>
    <t>RFB790</t>
  </si>
  <si>
    <t>Caudal de neta/día</t>
  </si>
  <si>
    <t>BND21-IT467-0320</t>
  </si>
  <si>
    <t>0061-OESTE-23</t>
  </si>
  <si>
    <t>mariana del Pozo</t>
  </si>
  <si>
    <t>EC con rec</t>
  </si>
  <si>
    <t>BNDFI 0001-8 - Minuta YPF 03-07-2020</t>
  </si>
  <si>
    <t>IPB650</t>
  </si>
  <si>
    <t>Minuta YPF 20-07-23</t>
  </si>
  <si>
    <t>Caudal de neta durante el batch</t>
  </si>
  <si>
    <t>Batch Camión</t>
  </si>
  <si>
    <t>Q</t>
  </si>
  <si>
    <t>Camioneros</t>
  </si>
  <si>
    <t>0276-OESTE-22</t>
  </si>
  <si>
    <t>0277-OESTE-22</t>
  </si>
  <si>
    <t>Minuta YPF 3-11-21</t>
  </si>
  <si>
    <t>IPB530</t>
  </si>
  <si>
    <t>0074-OESTE-23</t>
  </si>
  <si>
    <t>Caudal de agua entre batchs</t>
  </si>
  <si>
    <t>0133-OESTE-23</t>
  </si>
  <si>
    <t>IPB658</t>
  </si>
  <si>
    <t>Mail cliente solicita baja 50% en dosis</t>
  </si>
  <si>
    <t>Falta nombre TOW</t>
  </si>
  <si>
    <t xml:space="preserve">SCB CHO </t>
  </si>
  <si>
    <t>Recomendación técnica en litros (por día, mes o batch)</t>
  </si>
  <si>
    <t>BNDFI 0001-8 - Minuta YPF 30-06-2020</t>
  </si>
  <si>
    <t>Capilar</t>
  </si>
  <si>
    <t>BND21-IT444-0919</t>
  </si>
  <si>
    <t>0058-OESTE-22</t>
  </si>
  <si>
    <t>ICS400</t>
  </si>
  <si>
    <t>BNDFI 0001-8 - Minuta YPF 22-11-2019</t>
  </si>
  <si>
    <t>BND21-IT492-0620</t>
  </si>
  <si>
    <t>BND21-IT575-0221</t>
  </si>
  <si>
    <t>Mail 30/5/22</t>
  </si>
  <si>
    <t>Rivera Mauricio</t>
  </si>
  <si>
    <t>0140-OESTE-22</t>
  </si>
  <si>
    <t>SCB-132a</t>
  </si>
  <si>
    <t>Minuta de Reunion Abril-2020</t>
  </si>
  <si>
    <t>BND21-IT579-0221</t>
  </si>
  <si>
    <t>Minuta YPF 30-9-21</t>
  </si>
  <si>
    <t>Minuta de Reunion YPF 04-01-24</t>
  </si>
  <si>
    <t>BNDFI 0001-8 - Minuta YPF 29-4-21</t>
  </si>
  <si>
    <t>IC7001</t>
  </si>
  <si>
    <t>BND21-IT501-0820</t>
  </si>
  <si>
    <t>BND21-IT650-0721</t>
  </si>
  <si>
    <t>Minuta YPF 18-4-23</t>
  </si>
  <si>
    <t>0131-OESTE-22</t>
  </si>
  <si>
    <t>Reuniones mensuales de Fallas Julio_2019 Firmada</t>
  </si>
  <si>
    <t>0330-OESTE-22</t>
  </si>
  <si>
    <t>BND21-IT506-0920</t>
  </si>
  <si>
    <t>0338-OESTE-22</t>
  </si>
  <si>
    <t>Minuta YPF 24/5/22</t>
  </si>
  <si>
    <t>0099-OESTE-23</t>
  </si>
  <si>
    <t>0193-OESTE-22</t>
  </si>
  <si>
    <t>0226-OESTE-22</t>
  </si>
  <si>
    <t>0054-OESTE-22</t>
  </si>
  <si>
    <t>IC5091</t>
  </si>
  <si>
    <t>BND21-IT543-1220 rev-1</t>
  </si>
  <si>
    <t>BND21-IT511-0920</t>
  </si>
  <si>
    <t>Encapsulado</t>
  </si>
  <si>
    <t>Volumen de cámara del pozo</t>
  </si>
  <si>
    <t>BND21-IT534-0917</t>
  </si>
  <si>
    <t>Falta nombre de producto</t>
  </si>
  <si>
    <t>FDP</t>
  </si>
  <si>
    <t>0028-OESTE-23</t>
  </si>
  <si>
    <t>BND21-IT525-1120</t>
  </si>
  <si>
    <t>0303-OESTE-21</t>
  </si>
  <si>
    <t>0206-OESTE-21</t>
  </si>
  <si>
    <t>0298-OESTE-22</t>
  </si>
  <si>
    <t xml:space="preserve">EC </t>
  </si>
  <si>
    <t>0183-OESTE-21</t>
  </si>
  <si>
    <t>0066-OESTE-23</t>
  </si>
  <si>
    <t>BND21-IT622-0521</t>
  </si>
  <si>
    <t>BND21-IT610-0421</t>
  </si>
  <si>
    <t>IPB6256</t>
  </si>
  <si>
    <t>0025-OESTE-23</t>
  </si>
  <si>
    <t>BND21-IT242-1018</t>
  </si>
  <si>
    <t>0039-OESTE-23</t>
  </si>
  <si>
    <t>BND21-IT630-0521</t>
  </si>
  <si>
    <t>0309-OESTE-22</t>
  </si>
  <si>
    <t>BND21-IT531-1120</t>
  </si>
  <si>
    <t>BND21-IT600-0321</t>
  </si>
  <si>
    <t>BND21-IT542-1220</t>
  </si>
  <si>
    <t>BND21-IT656-0721</t>
  </si>
  <si>
    <t>0072-OESTE-23</t>
  </si>
  <si>
    <t>c</t>
  </si>
  <si>
    <t>0303-OESTE-22</t>
  </si>
  <si>
    <t>Minuta YPF 5-1-22</t>
  </si>
  <si>
    <t>0287-OESTE-21</t>
  </si>
  <si>
    <t>BNDFI 0001-8 - Minuta YPF 10-09-2020</t>
  </si>
  <si>
    <t>BND21-IT605-0421</t>
  </si>
  <si>
    <t>0068-OESTE-23</t>
  </si>
  <si>
    <t>IPB71</t>
  </si>
  <si>
    <t>BND21-IT487-0620</t>
  </si>
  <si>
    <t>BND21-IT473-0320</t>
  </si>
  <si>
    <t>0118-OESTE-23</t>
  </si>
  <si>
    <t>BND21-IT489-0620</t>
  </si>
  <si>
    <t>BND21-IT531-1116</t>
  </si>
  <si>
    <t>BND21-IT465-0320</t>
  </si>
  <si>
    <t>0144-OESTE-21</t>
  </si>
  <si>
    <t>BND21-IT453-1220</t>
  </si>
  <si>
    <t>0104-OESTE-23</t>
  </si>
  <si>
    <t>0025-OESTE-22</t>
  </si>
  <si>
    <t>BND21-IT623-0521</t>
  </si>
  <si>
    <t>BND21-IT626-0521</t>
  </si>
  <si>
    <t>0038-OESTE-23</t>
  </si>
  <si>
    <t>0053-OESTE-22</t>
  </si>
  <si>
    <t>BND21-IT550-1220</t>
  </si>
  <si>
    <t>RiAl-3a</t>
  </si>
  <si>
    <t>Compresora</t>
  </si>
  <si>
    <t>0111-OESTE-22</t>
  </si>
  <si>
    <t>Vergara Verónica</t>
  </si>
  <si>
    <t>0274-OESTE-22</t>
  </si>
  <si>
    <t>0070-OESTE-23</t>
  </si>
  <si>
    <t>0170-OESTE-22</t>
  </si>
  <si>
    <t>Colector</t>
  </si>
  <si>
    <t>Salida separador</t>
  </si>
  <si>
    <t>BND21-IT126-0218</t>
  </si>
  <si>
    <t>0123-OESTE-23</t>
  </si>
  <si>
    <t>0186-OESTE-22</t>
  </si>
  <si>
    <t>BND21-IT474-1119</t>
  </si>
  <si>
    <t>BND21-IT312-0119</t>
  </si>
  <si>
    <t>0322-OESTE-22</t>
  </si>
  <si>
    <t>0323-OESTE-22</t>
  </si>
  <si>
    <t>BND21-IT133-0717</t>
  </si>
  <si>
    <t>0007-OESTE-22</t>
  </si>
  <si>
    <t>0134-OESTE-23</t>
  </si>
  <si>
    <t>0102-OESTE-23</t>
  </si>
  <si>
    <t>0328-OESTE-22</t>
  </si>
  <si>
    <t>0124-OESTE-23</t>
  </si>
  <si>
    <t>0092-OESTE-23</t>
  </si>
  <si>
    <t>0277-OESTE-21</t>
  </si>
  <si>
    <t>0003-OESTE-23</t>
  </si>
  <si>
    <t>BND21-IT114-0217</t>
  </si>
  <si>
    <t>0272-OESTE-21</t>
  </si>
  <si>
    <t>0044-OESTE-23</t>
  </si>
  <si>
    <t>VAM-70[00]a</t>
  </si>
  <si>
    <t>0320-OESTE-21</t>
  </si>
  <si>
    <t>BND21-IT451-1019</t>
  </si>
  <si>
    <t>0306-OESTE-22</t>
  </si>
  <si>
    <t>IPB279</t>
  </si>
  <si>
    <t>0127-OESTE-23</t>
  </si>
  <si>
    <t>BND21-IT494-0720 rev-1</t>
  </si>
  <si>
    <t>0018-OESTE-22</t>
  </si>
  <si>
    <t>0135-OESTE-22</t>
  </si>
  <si>
    <t>0236-OESTE-22</t>
  </si>
  <si>
    <t>Batch Cuba</t>
  </si>
  <si>
    <t>BND21-IT496-0820</t>
  </si>
  <si>
    <t>Minuta YPF 31/1/23</t>
  </si>
  <si>
    <t>Batch&amp;Recirc</t>
  </si>
  <si>
    <t>Mail Mariana del Pozo</t>
  </si>
  <si>
    <t>SP 3</t>
  </si>
  <si>
    <t>S</t>
  </si>
  <si>
    <t>Caudal de agua durante el batch</t>
  </si>
  <si>
    <t>BND21-IT636-0621</t>
  </si>
  <si>
    <t>0008-OESTE-23</t>
  </si>
  <si>
    <t>Minuta YPF 5/10/22</t>
  </si>
  <si>
    <t>BND21-IT646-0721</t>
  </si>
  <si>
    <t>BND21-IT418-0819</t>
  </si>
  <si>
    <t>M</t>
  </si>
  <si>
    <t>0016-OESTE-23</t>
  </si>
  <si>
    <t>BND21-IT515-1020</t>
  </si>
  <si>
    <t>0265-OESTE-22</t>
  </si>
  <si>
    <t>BND21-IT510-0920</t>
  </si>
  <si>
    <t>BND21-IT588-0321</t>
  </si>
  <si>
    <t>0022-OESTE-24</t>
  </si>
  <si>
    <t>BND21-IT109-0117</t>
  </si>
  <si>
    <t>BND21-IT509-0920</t>
  </si>
  <si>
    <t>BND21-IT625-0521</t>
  </si>
  <si>
    <t>BND21-IT156-1017</t>
  </si>
  <si>
    <t>0321-OESTE-21</t>
  </si>
  <si>
    <t>0322-OESTE-21</t>
  </si>
  <si>
    <t>0325-OESTE-21</t>
  </si>
  <si>
    <t>BND21-IT385-0519</t>
  </si>
  <si>
    <t>BND21-IT348-0219</t>
  </si>
  <si>
    <t>0295-OESTE-22</t>
  </si>
  <si>
    <t>0090-OESTE-23</t>
  </si>
  <si>
    <t>BND21-IT462-1119</t>
  </si>
  <si>
    <t>0006-OESTE-22</t>
  </si>
  <si>
    <t>0266-OESTE-22</t>
  </si>
  <si>
    <t>BND21-IT586-0321</t>
  </si>
  <si>
    <t>BND21-IT267-1118</t>
  </si>
  <si>
    <t>BND21-IT621-0521</t>
  </si>
  <si>
    <t>0212-OESTE-22</t>
  </si>
  <si>
    <t>BND21-IT491-1220</t>
  </si>
  <si>
    <t>BND21-IT602-0321</t>
  </si>
  <si>
    <t>0184-OESTE-21</t>
  </si>
  <si>
    <t>0143-OESTE-23</t>
  </si>
  <si>
    <t>Minuta YPF 30/1/23</t>
  </si>
  <si>
    <t>0213-OESTE-22</t>
  </si>
  <si>
    <t>0043-OESTE-23</t>
  </si>
  <si>
    <t>0223-OESTE-22</t>
  </si>
  <si>
    <t>0024-OESTE-23</t>
  </si>
  <si>
    <t>BND21-IT614-0421</t>
  </si>
  <si>
    <t>BND21-IT649-0721</t>
  </si>
  <si>
    <t>BND21-IT552-1220</t>
  </si>
  <si>
    <t>BND21-IT359-0319</t>
  </si>
  <si>
    <t>BND21-IT596-0321</t>
  </si>
  <si>
    <t>0088-OESTE-22</t>
  </si>
  <si>
    <t>BND21-IT658-0721</t>
  </si>
  <si>
    <t>BND21-IT514-0920</t>
  </si>
  <si>
    <t>0014-OESTE-23</t>
  </si>
  <si>
    <t>0329-OESTE-21</t>
  </si>
  <si>
    <t>BND21-IT599-0321</t>
  </si>
  <si>
    <t>BND21-IT582-0221</t>
  </si>
  <si>
    <t>BND21-IT572-0121</t>
  </si>
  <si>
    <t>0045-OESTE-23</t>
  </si>
  <si>
    <t>batch</t>
  </si>
  <si>
    <t>BND21-IT142-0817</t>
  </si>
  <si>
    <t>BND21-IT279-1118</t>
  </si>
  <si>
    <t>0001-OESTE-22</t>
  </si>
  <si>
    <t>BND21-IT573-0121</t>
  </si>
  <si>
    <t>BND21-IT603-0321</t>
  </si>
  <si>
    <t>0217-OESTE-21</t>
  </si>
  <si>
    <t>BND21-IT638-0621</t>
  </si>
  <si>
    <t>BND21-IT604-0421</t>
  </si>
  <si>
    <t>0296-OESTE-22</t>
  </si>
  <si>
    <t>BND21-IT560-0121</t>
  </si>
  <si>
    <t>BNDFI 0001-8 - Minuta YPF 10-9-2020</t>
  </si>
  <si>
    <t>BND21-IT136-0817</t>
  </si>
  <si>
    <t>0253-OESTE-22</t>
  </si>
  <si>
    <t>0139-OESTE-22</t>
  </si>
  <si>
    <t>0195-OESTE-21</t>
  </si>
  <si>
    <t>BND21-IT568-0121</t>
  </si>
  <si>
    <t>BND21-IT516-1020</t>
  </si>
  <si>
    <t>BND21-IT338-0219</t>
  </si>
  <si>
    <t>BND21-IT490-1220</t>
  </si>
  <si>
    <t>0297-OESTE-22</t>
  </si>
  <si>
    <t>BND21-IT530-1120 rev2</t>
  </si>
  <si>
    <t>BND21-IT567-0121</t>
  </si>
  <si>
    <t>0011-OESTE-23</t>
  </si>
  <si>
    <t>0219-OESTE-22</t>
  </si>
  <si>
    <t>BND21-IT137-0318</t>
  </si>
  <si>
    <t>0144-OESTE-23</t>
  </si>
  <si>
    <t>BND21-IT285-1218</t>
  </si>
  <si>
    <t>0304-OESTE-21</t>
  </si>
  <si>
    <t>BND21-IT424-0819</t>
  </si>
  <si>
    <t>BND21-IT570-0121</t>
  </si>
  <si>
    <t>BND21-IT203-0117</t>
  </si>
  <si>
    <t>BND21-IT583-0221</t>
  </si>
  <si>
    <t>BND21-IT228-0918</t>
  </si>
  <si>
    <t>BND21-IT559-0121</t>
  </si>
  <si>
    <t>BND21-IT436-0819</t>
  </si>
  <si>
    <t>0106-OESTE-22</t>
  </si>
  <si>
    <t>BND21-IT185-0118</t>
  </si>
  <si>
    <t>BND21-IT107-0117</t>
  </si>
  <si>
    <t>0136-OESTE-23</t>
  </si>
  <si>
    <t>0009-OESTE-22</t>
  </si>
  <si>
    <t>BND21-IT561-0121</t>
  </si>
  <si>
    <t>BND21-IT597-0321</t>
  </si>
  <si>
    <t>BND21-IT651-0721</t>
  </si>
  <si>
    <t>0258-OESTE-22</t>
  </si>
  <si>
    <t>BND21-IT549-1220</t>
  </si>
  <si>
    <t>BND21-IT217-0918</t>
  </si>
  <si>
    <t>BND21-IT475-0320</t>
  </si>
  <si>
    <t>0199-OESTE-21</t>
  </si>
  <si>
    <t>BND21-IT536-1120</t>
  </si>
  <si>
    <t>BND21-IT660-0721</t>
  </si>
  <si>
    <t>0196-OESTE-21</t>
  </si>
  <si>
    <t>BND21-IT640-0621</t>
  </si>
  <si>
    <t>0010-OESTE-22</t>
  </si>
  <si>
    <t>BND21-IT652-0721</t>
  </si>
  <si>
    <t>BND21-IT278-1118</t>
  </si>
  <si>
    <t>BND21-IT519-1020</t>
  </si>
  <si>
    <t>BND21-IT512-0920</t>
  </si>
  <si>
    <t>BND21-IT641-0621</t>
  </si>
  <si>
    <t>Calderín PTC CO</t>
  </si>
  <si>
    <t>KPF15</t>
  </si>
  <si>
    <t>Reunión SP 15/12/22</t>
  </si>
  <si>
    <t>Mariana del Pozo/Eckerman Mariangeles</t>
  </si>
  <si>
    <t>Batch bimestral KPF15</t>
  </si>
  <si>
    <t>0265-OESTE-23</t>
  </si>
  <si>
    <t>Capilar/ EC doble dosificadora</t>
  </si>
  <si>
    <t>PQ</t>
  </si>
  <si>
    <t>Pozo/Punto</t>
  </si>
  <si>
    <t>Total (diluido)</t>
  </si>
  <si>
    <t>DIFERENCIAS</t>
  </si>
  <si>
    <t>OBSERVACIONES</t>
  </si>
  <si>
    <t>dejar en 4</t>
  </si>
  <si>
    <t>modificar</t>
  </si>
  <si>
    <t>CHO-32a</t>
  </si>
  <si>
    <t>dejar en 10</t>
  </si>
  <si>
    <t>RECIRCULADOS</t>
  </si>
  <si>
    <t>SEMANA 1</t>
  </si>
  <si>
    <t>SEMANA 2</t>
  </si>
  <si>
    <t>SEMANA 3</t>
  </si>
  <si>
    <t>SEMANA 4</t>
  </si>
  <si>
    <t>Pozo</t>
  </si>
  <si>
    <t>Tiempo de recirculado</t>
  </si>
  <si>
    <t>Cantidad de batch</t>
  </si>
  <si>
    <t>PLAN DE BATCHEO 1 - SEMANA 1</t>
  </si>
  <si>
    <t>LUNES</t>
  </si>
  <si>
    <t>ZONA 1 :BATERÍA 1 SEÑAL PICADA Y PUNTA BARDA</t>
  </si>
  <si>
    <t>Operador</t>
  </si>
  <si>
    <t xml:space="preserve">BATERIA </t>
  </si>
  <si>
    <t>Tratamiento Químico</t>
  </si>
  <si>
    <t>FECHA</t>
  </si>
  <si>
    <t>HORA</t>
  </si>
  <si>
    <t>AGREGADO</t>
  </si>
  <si>
    <t>OBS.</t>
  </si>
  <si>
    <t>Frecuencia</t>
  </si>
  <si>
    <t>Sistema de Bombeo</t>
  </si>
  <si>
    <t>inhibidor de Corrosión</t>
  </si>
  <si>
    <t>Bustos</t>
  </si>
  <si>
    <t>Biocida</t>
  </si>
  <si>
    <t>Inhibidor de Corrosión</t>
  </si>
  <si>
    <t>Rojo</t>
  </si>
  <si>
    <t>2 hs</t>
  </si>
  <si>
    <t>Gutierrez</t>
  </si>
  <si>
    <t>El operador lo realiza por capilar</t>
  </si>
  <si>
    <t>1,5 hs</t>
  </si>
  <si>
    <t>3 hs</t>
  </si>
  <si>
    <t>5 hs</t>
  </si>
  <si>
    <t>CONSUMO DIARIO</t>
  </si>
  <si>
    <t>TOTAL</t>
  </si>
  <si>
    <t>CONSUMO SEMANAL</t>
  </si>
  <si>
    <t>PLAN DE BATCHEO - SEMANA 1</t>
  </si>
  <si>
    <t>MARTES</t>
  </si>
  <si>
    <t>ZONA 2 : SEÑAL PICADA BATERIA 2, 3 Y 9</t>
  </si>
  <si>
    <t>2 hs 30 min</t>
  </si>
  <si>
    <t>MIERCOLES</t>
  </si>
  <si>
    <t>ZONA 3 : SEÑAL PICADA BATERIA 4, 6 Y 7</t>
  </si>
  <si>
    <t>2 hs 50 min</t>
  </si>
  <si>
    <t>3 hs 30 min</t>
  </si>
  <si>
    <t>JUEVES</t>
  </si>
  <si>
    <t>BIOCIDA Y RECIRCULADO</t>
  </si>
  <si>
    <t>VIERNES</t>
  </si>
  <si>
    <t>3 hs 15 min</t>
  </si>
  <si>
    <t>1 hs 30 min</t>
  </si>
  <si>
    <t>PLAN DE BATCHEO - SEMANA 2</t>
  </si>
  <si>
    <t>Solvente</t>
  </si>
  <si>
    <t>3hs 30min</t>
  </si>
  <si>
    <t>PLAN DE BATCHEO - SEMANA 3</t>
  </si>
  <si>
    <t xml:space="preserve"> 2 hs</t>
  </si>
  <si>
    <t>BIOCIDA y RECIRCULADO</t>
  </si>
  <si>
    <t>PLAN DE BATCHEO - SEMANA 4</t>
  </si>
  <si>
    <t>2hs 30 min</t>
  </si>
  <si>
    <t xml:space="preserve"> 3hs 30min</t>
  </si>
  <si>
    <t>Semana 2</t>
  </si>
  <si>
    <t>VAM-SCB-CHO</t>
  </si>
  <si>
    <t>4 hs</t>
  </si>
  <si>
    <t>CONSUMO MENSUAL</t>
  </si>
  <si>
    <t>Filtrado por zonas, luego se ordenaron por pozo y por fecha para calcular RL</t>
  </si>
  <si>
    <t>Nombre Corto Completación</t>
  </si>
  <si>
    <t>Nombre Oficial Pozo</t>
  </si>
  <si>
    <t>Nombre Corto Pozo</t>
  </si>
  <si>
    <t>Nombre Oficial Completación</t>
  </si>
  <si>
    <t>Nivel 3</t>
  </si>
  <si>
    <t>Nivel 4</t>
  </si>
  <si>
    <t>Nivel 5</t>
  </si>
  <si>
    <t>Fecha Inicio</t>
  </si>
  <si>
    <t>Fecha Fin</t>
  </si>
  <si>
    <t>Fecha Ident Nec Evento</t>
  </si>
  <si>
    <t>Estadoevento</t>
  </si>
  <si>
    <t>Motivo2</t>
  </si>
  <si>
    <t>Estadoidef</t>
  </si>
  <si>
    <t>Tipopozo</t>
  </si>
  <si>
    <t>Completitud Idef</t>
  </si>
  <si>
    <t>Tipofalla</t>
  </si>
  <si>
    <t>SP.a-9</t>
  </si>
  <si>
    <t>YPF.RN.SP.a-9</t>
  </si>
  <si>
    <t>SP-9</t>
  </si>
  <si>
    <t>Catriel</t>
  </si>
  <si>
    <t>CAT Zona I</t>
  </si>
  <si>
    <t>SP- 06</t>
  </si>
  <si>
    <t>COMPLETADO</t>
  </si>
  <si>
    <t>Sin Producción / Pesca de Varillas</t>
  </si>
  <si>
    <t>Registro Finalizado</t>
  </si>
  <si>
    <t>PO</t>
  </si>
  <si>
    <t>Información Básica</t>
  </si>
  <si>
    <t>Mecánica - S.E.</t>
  </si>
  <si>
    <t>YPF.Nq.VAM-25</t>
  </si>
  <si>
    <t>VAM-25</t>
  </si>
  <si>
    <t>YPF.Nq.VAM-0025a</t>
  </si>
  <si>
    <t>VAM Zona I</t>
  </si>
  <si>
    <t>FALLA BES</t>
  </si>
  <si>
    <t>Causa Raíz</t>
  </si>
  <si>
    <t>YPF.RN.SP-250</t>
  </si>
  <si>
    <t>SP-0250</t>
  </si>
  <si>
    <t>SP- 07</t>
  </si>
  <si>
    <t>Sin producción/Bomba no produce</t>
  </si>
  <si>
    <t>YPF.RN.PuB-68</t>
  </si>
  <si>
    <t>PuB-0068</t>
  </si>
  <si>
    <t>PB- 03</t>
  </si>
  <si>
    <t>YPF.RN.PuB-141</t>
  </si>
  <si>
    <t>PuB-141</t>
  </si>
  <si>
    <t>YPF.RN.PuB-0141[00]a</t>
  </si>
  <si>
    <t>PB- 04</t>
  </si>
  <si>
    <t>PuB-189[00]a</t>
  </si>
  <si>
    <t>YPF.RN.PuB-189</t>
  </si>
  <si>
    <t>PuB-189</t>
  </si>
  <si>
    <t>YPF.RN.PuB-0189[00]a</t>
  </si>
  <si>
    <t>FALLA PCP</t>
  </si>
  <si>
    <t>YPF.RN.PuB.a-166</t>
  </si>
  <si>
    <t>PuB.a-166</t>
  </si>
  <si>
    <t>YPF.RN.PuB.a-0166[00]a</t>
  </si>
  <si>
    <t>FALLA BM</t>
  </si>
  <si>
    <t>Registro No Finalizado</t>
  </si>
  <si>
    <t>YPF.RN.SP-372</t>
  </si>
  <si>
    <t>SP-372</t>
  </si>
  <si>
    <t>YPF.RN.SP-0372a</t>
  </si>
  <si>
    <t>SP- 01</t>
  </si>
  <si>
    <t>PN-7(I)[00]a</t>
  </si>
  <si>
    <t>YPF.Nq.PN-7(I)</t>
  </si>
  <si>
    <t>PN-7(I)</t>
  </si>
  <si>
    <t>YPF.Nq.PN-0007(I)[00]a</t>
  </si>
  <si>
    <t>PIEDRAS NEGRAS</t>
  </si>
  <si>
    <t>PG</t>
  </si>
  <si>
    <t>YPF.RN.SP-130</t>
  </si>
  <si>
    <t>SP-0130</t>
  </si>
  <si>
    <t>YPF.RN.SP-455</t>
  </si>
  <si>
    <t>SP-455</t>
  </si>
  <si>
    <t>YPF.RN.SP-0455a</t>
  </si>
  <si>
    <t>SP-10</t>
  </si>
  <si>
    <t>PuB-159[00]a</t>
  </si>
  <si>
    <t>YPF.RN.PuB-159</t>
  </si>
  <si>
    <t>PuB-159</t>
  </si>
  <si>
    <t>YPF.RN.PuB-0159[00]a</t>
  </si>
  <si>
    <t>Sin producción / Pesca de varillas</t>
  </si>
  <si>
    <t>YPF.RN.SP-31(I)</t>
  </si>
  <si>
    <t>SP-31(I)</t>
  </si>
  <si>
    <t>YPF.RN.SP-0031(I)[00]a</t>
  </si>
  <si>
    <t>YPF.RN.SP.a-476</t>
  </si>
  <si>
    <t>SP.a-476</t>
  </si>
  <si>
    <t>YPF.RN.SP.a-0476a</t>
  </si>
  <si>
    <t>Sin producción / Hermeticidad negativa</t>
  </si>
  <si>
    <t>YPF.RN.SP-251</t>
  </si>
  <si>
    <t>SP-0251</t>
  </si>
  <si>
    <t>YPF.RN.PuB-5</t>
  </si>
  <si>
    <t>PuB-0005</t>
  </si>
  <si>
    <t>PB- 01</t>
  </si>
  <si>
    <t>Sin producción / Bomba no produce</t>
  </si>
  <si>
    <t>YPF.Nq.VAM-8</t>
  </si>
  <si>
    <t>VAM-8</t>
  </si>
  <si>
    <t>YPF.Nq.VAM-0008[00]a</t>
  </si>
  <si>
    <t>PuB-184[00]a</t>
  </si>
  <si>
    <t>YPF.RN.PuB-184</t>
  </si>
  <si>
    <t>PuB-184</t>
  </si>
  <si>
    <t>YPF.RN.PuB-0184[00]a</t>
  </si>
  <si>
    <t>YPF.RN.PuB-161</t>
  </si>
  <si>
    <t>PuB-161</t>
  </si>
  <si>
    <t>YPF.RN.PuB-0161[00]a</t>
  </si>
  <si>
    <t>YPF.RN.SP-362</t>
  </si>
  <si>
    <t>SP-362</t>
  </si>
  <si>
    <t>YPF.RN.SP-0362a</t>
  </si>
  <si>
    <t>YPF.RN.PuB.a-181</t>
  </si>
  <si>
    <t>PuB.a-181</t>
  </si>
  <si>
    <t>YPF.RN.PuB.a-0181a</t>
  </si>
  <si>
    <t>PTA BARDA 114</t>
  </si>
  <si>
    <t>YPF.RN.SP-243</t>
  </si>
  <si>
    <t>SP-0243</t>
  </si>
  <si>
    <t>SP- 02</t>
  </si>
  <si>
    <t>YPF.RN.SP-323</t>
  </si>
  <si>
    <t>SP-323</t>
  </si>
  <si>
    <t>YPF.RN.SP-0323a</t>
  </si>
  <si>
    <t>Mecánica - Conjunto Aislamiento</t>
  </si>
  <si>
    <t>YPF.RN.SP-79(I)</t>
  </si>
  <si>
    <t>SP-0079(I)</t>
  </si>
  <si>
    <t>YPF.RN.SP-276</t>
  </si>
  <si>
    <t>SP-0276</t>
  </si>
  <si>
    <t>Eléctrica</t>
  </si>
  <si>
    <t>YPF.RN.SP-219</t>
  </si>
  <si>
    <t>SP-0219</t>
  </si>
  <si>
    <t>SP- 03</t>
  </si>
  <si>
    <t>FALLA BES + OPTIMIZACION</t>
  </si>
  <si>
    <t>YPF.Nq.VAM-73(d)</t>
  </si>
  <si>
    <t>VAM-73(d)</t>
  </si>
  <si>
    <t>YPF.Nq.VAM-0073(d)[00]a</t>
  </si>
  <si>
    <t>SP-99a(I)</t>
  </si>
  <si>
    <t>YPF.RN.SP-99(I)</t>
  </si>
  <si>
    <t>SP-99(I)</t>
  </si>
  <si>
    <t>YPF.RN.SP-0099a(I)</t>
  </si>
  <si>
    <t>SP- 09</t>
  </si>
  <si>
    <t>YPF.RN.SP-246</t>
  </si>
  <si>
    <t>SP-0246</t>
  </si>
  <si>
    <t>YPF.Nq.SCB-131</t>
  </si>
  <si>
    <t>SCB-131</t>
  </si>
  <si>
    <t>YPF.Nq.SCB-0131a</t>
  </si>
  <si>
    <t>SCB- 01</t>
  </si>
  <si>
    <t>YPF.RN.SP-21</t>
  </si>
  <si>
    <t>SP-0021</t>
  </si>
  <si>
    <t>CAv.x-3</t>
  </si>
  <si>
    <t>YPF.Nq.CAv.x-3</t>
  </si>
  <si>
    <t>CAv-3</t>
  </si>
  <si>
    <t>YPF.RN.SP-445</t>
  </si>
  <si>
    <t>SP-445</t>
  </si>
  <si>
    <t>YPF.RN.SP-0445a</t>
  </si>
  <si>
    <t>YPF.Nq.SCB-61</t>
  </si>
  <si>
    <t>SCB-61</t>
  </si>
  <si>
    <t>YPF.Nq.SCB-0061[00]a</t>
  </si>
  <si>
    <t>YPF.RN.PuB-202</t>
  </si>
  <si>
    <t>PuB-202</t>
  </si>
  <si>
    <t>YPF.RN.PuB-0202[00]a</t>
  </si>
  <si>
    <t>CHO-45(d)[00]a</t>
  </si>
  <si>
    <t>YPF.Nq.CHO-45(d)</t>
  </si>
  <si>
    <t>CHO-45(d)</t>
  </si>
  <si>
    <t>YPF.Nq.CHO-0045(d)[00]a</t>
  </si>
  <si>
    <t>CHON</t>
  </si>
  <si>
    <t>YPF.Nq.CHO-7</t>
  </si>
  <si>
    <t>CH</t>
  </si>
  <si>
    <t>FALLA NO ATRIBUIBLE A SIST. EXT.</t>
  </si>
  <si>
    <t>YPF.RN.SP-121(I)</t>
  </si>
  <si>
    <t>SP-121(I)</t>
  </si>
  <si>
    <t>YPF.RN.SP-0121a(I)</t>
  </si>
  <si>
    <t>YPF.RN.SP-496</t>
  </si>
  <si>
    <t>SP-496</t>
  </si>
  <si>
    <t>YPF.RN.SP-0496a</t>
  </si>
  <si>
    <t>CHO-28a</t>
  </si>
  <si>
    <t>YPF.Nq.CHO-28</t>
  </si>
  <si>
    <t>CHO-28</t>
  </si>
  <si>
    <t>YPF.Nq.CHO-0028a</t>
  </si>
  <si>
    <t>YPF.Nq.SCB-46</t>
  </si>
  <si>
    <t>SCB-0046</t>
  </si>
  <si>
    <t>YPF.RN.SP-336</t>
  </si>
  <si>
    <t>SP-336</t>
  </si>
  <si>
    <t>YPF.RN.SP-0336a</t>
  </si>
  <si>
    <t>CHO-52(d)[00]a</t>
  </si>
  <si>
    <t>YPF.Nq.CHO-52(d)</t>
  </si>
  <si>
    <t>CHO-52(d)</t>
  </si>
  <si>
    <t>YPF.Nq.CHO-0052(d)[00]a</t>
  </si>
  <si>
    <t>YPF.RN.PuB-105</t>
  </si>
  <si>
    <t>PuB-105</t>
  </si>
  <si>
    <t>YPF.RN.PuB-0105a</t>
  </si>
  <si>
    <t>Adherencias inorgánicas en cuerpo de varillas</t>
  </si>
  <si>
    <t>Sin tratamiento</t>
  </si>
  <si>
    <t>YPF.RN.SP-267</t>
  </si>
  <si>
    <t>SP-0267</t>
  </si>
  <si>
    <t>YPF.RN.SP.a-89</t>
  </si>
  <si>
    <t>SP-0089</t>
  </si>
  <si>
    <t>YPF.Nq.SCB-74</t>
  </si>
  <si>
    <t>SCB-74</t>
  </si>
  <si>
    <t>YPF.Nq.SCB-0074[00]a</t>
  </si>
  <si>
    <t>DIAF</t>
  </si>
  <si>
    <t>YPF.RN.SP-134(I)</t>
  </si>
  <si>
    <t>YPF.RN.PuB-15</t>
  </si>
  <si>
    <t>PuB-0015</t>
  </si>
  <si>
    <t>PB- 02</t>
  </si>
  <si>
    <t>PuB-47</t>
  </si>
  <si>
    <t>YPF.RN.PuB-47</t>
  </si>
  <si>
    <t>PuB-0047</t>
  </si>
  <si>
    <t>YPF.RN.SP-147(I)</t>
  </si>
  <si>
    <t>SP-147(I)</t>
  </si>
  <si>
    <t>YPF.RN.SP-0147a(I)</t>
  </si>
  <si>
    <t>FALLA BM + OPTIMIZACION</t>
  </si>
  <si>
    <t>YPF.RN.SP-26</t>
  </si>
  <si>
    <t>SP-0026</t>
  </si>
  <si>
    <t>YPF.Nq.VAM-21(I)</t>
  </si>
  <si>
    <t>VAM-21(I)</t>
  </si>
  <si>
    <t>YPF.Nq.VAM-0021a(I)</t>
  </si>
  <si>
    <t>YPF.Nq.SCB-81</t>
  </si>
  <si>
    <t>SCB-81</t>
  </si>
  <si>
    <t>YPF.Nq.SCB-0081a</t>
  </si>
  <si>
    <t>YPF.RN.SP-203</t>
  </si>
  <si>
    <t>SP-0203</t>
  </si>
  <si>
    <t>PuB-119</t>
  </si>
  <si>
    <t>YPF.RN.PuB-119</t>
  </si>
  <si>
    <t>YPF.RN.SP-22</t>
  </si>
  <si>
    <t>SP-0022</t>
  </si>
  <si>
    <t>YPF.RN.SP-39</t>
  </si>
  <si>
    <t>SP-0039</t>
  </si>
  <si>
    <t>YPF.Nq.SCB-107</t>
  </si>
  <si>
    <t>SCB-107</t>
  </si>
  <si>
    <t>YPF.Nq.SCB-0107a</t>
  </si>
  <si>
    <t>YPF.RN.SP-364</t>
  </si>
  <si>
    <t>SP-364</t>
  </si>
  <si>
    <t>YPF.RN.SP-0364a</t>
  </si>
  <si>
    <t>YPF.RN.SP-28(I)</t>
  </si>
  <si>
    <t>SP-28(I)</t>
  </si>
  <si>
    <t>YPF.RN.SP-0028(I)[00]a</t>
  </si>
  <si>
    <t>YPF.RN.SP.IA-307</t>
  </si>
  <si>
    <t>SP-307</t>
  </si>
  <si>
    <t>YPF.RN.SP.IA-0307a</t>
  </si>
  <si>
    <t>YPF.RN.PuB-191</t>
  </si>
  <si>
    <t>PuB-191</t>
  </si>
  <si>
    <t>YPF.RN.PuB-0191[00]a</t>
  </si>
  <si>
    <t>YPF.RN.PuB-211</t>
  </si>
  <si>
    <t>PuB-211</t>
  </si>
  <si>
    <t>YPF.RN.PuB-0211[00]a</t>
  </si>
  <si>
    <t>SCB-68a</t>
  </si>
  <si>
    <t>YPF.Nq.SCB-68</t>
  </si>
  <si>
    <t>SCB-68</t>
  </si>
  <si>
    <t>YPF.Nq.SCB-0068a</t>
  </si>
  <si>
    <t>OP. EN RES + FALLA  BM</t>
  </si>
  <si>
    <t>YPF.Nq.VAM-65(d)</t>
  </si>
  <si>
    <t>VAM-65(d)</t>
  </si>
  <si>
    <t>YPF.Nq.VAM-0065a(d)</t>
  </si>
  <si>
    <t>YPF.RN.PuB.a-165</t>
  </si>
  <si>
    <t>PuB.a-165</t>
  </si>
  <si>
    <t>YPF.RN.PuB.a-0165[00]a</t>
  </si>
  <si>
    <t>YPF.RN.PuB-196</t>
  </si>
  <si>
    <t>PuB-196</t>
  </si>
  <si>
    <t>YPF.RN.PuB-0196[00]a</t>
  </si>
  <si>
    <t>RiAlN-2a</t>
  </si>
  <si>
    <t>YPF.Nq.RiAlN.x-2</t>
  </si>
  <si>
    <t>RiAlN-2</t>
  </si>
  <si>
    <t>YPF.Nq.RiAlN.x-0002a</t>
  </si>
  <si>
    <t>YPF.Nq.RiAlN.x-0002[01]b</t>
  </si>
  <si>
    <t>YPF.RN.PuB-123</t>
  </si>
  <si>
    <t>YPF.RN.PuB-192</t>
  </si>
  <si>
    <t>PuB-192</t>
  </si>
  <si>
    <t>YPF.RN.PuB-0192[00]a</t>
  </si>
  <si>
    <t>YPF.RN.PuB-71</t>
  </si>
  <si>
    <t>PuB-0071</t>
  </si>
  <si>
    <t>YPF.Nq.SCB-23</t>
  </si>
  <si>
    <t>SCB-0023</t>
  </si>
  <si>
    <t>YPF.RN.PuB-203</t>
  </si>
  <si>
    <t>PuB-203</t>
  </si>
  <si>
    <t>YPF.RN.PuB-0203[00]a</t>
  </si>
  <si>
    <t>YPF.Nq.VAM-70</t>
  </si>
  <si>
    <t>VAM-70</t>
  </si>
  <si>
    <t>YPF.Nq.VAM-0070[00]a</t>
  </si>
  <si>
    <t>YPF.RN.SP-384</t>
  </si>
  <si>
    <t>SP-384</t>
  </si>
  <si>
    <t>YPF.RN.SP-0384a</t>
  </si>
  <si>
    <t>CAMBIAR/REEMPLAZAR</t>
  </si>
  <si>
    <t>PostMortem</t>
  </si>
  <si>
    <t>SCB-90a</t>
  </si>
  <si>
    <t>YPF.Nq.SCB-90</t>
  </si>
  <si>
    <t>SCB-90</t>
  </si>
  <si>
    <t>YPF.Nq.SCB-0090a</t>
  </si>
  <si>
    <t>OP. EN RES + FALLA INST. INY.</t>
  </si>
  <si>
    <t>IM</t>
  </si>
  <si>
    <t>YPF.RN.SP-257</t>
  </si>
  <si>
    <t>SP-0257</t>
  </si>
  <si>
    <t>PuB-127a</t>
  </si>
  <si>
    <t>YPF.RN.PuB-127</t>
  </si>
  <si>
    <t>PuB-127</t>
  </si>
  <si>
    <t>YPF.RN.PuB-0127a</t>
  </si>
  <si>
    <t>CHO-53(d)[00]a</t>
  </si>
  <si>
    <t>YPF.Nq.CHO-53(d)</t>
  </si>
  <si>
    <t>CHO-53(d)</t>
  </si>
  <si>
    <t>YPF.Nq.CHO-0053(d)[00]a</t>
  </si>
  <si>
    <t>CHO.x-1</t>
  </si>
  <si>
    <t>YPF.Nq.CHO.x-1</t>
  </si>
  <si>
    <t>CHO-0001</t>
  </si>
  <si>
    <t>YPF.RN.SP-452</t>
  </si>
  <si>
    <t>SP-452</t>
  </si>
  <si>
    <t>YPF.RN.SP-0452a</t>
  </si>
  <si>
    <t>YPF.Nq.CHO.a-31</t>
  </si>
  <si>
    <t>CHO.a-31</t>
  </si>
  <si>
    <t>YPF.Nq.CHO.a-0031a</t>
  </si>
  <si>
    <t>YPF.Nq.VAM-66</t>
  </si>
  <si>
    <t>VAM-66</t>
  </si>
  <si>
    <t>YPF.Nq.VAM-0066a</t>
  </si>
  <si>
    <t>CHO-63(d)[00]a</t>
  </si>
  <si>
    <t>YPF.Nq.CHO-63(d)</t>
  </si>
  <si>
    <t>CHO-63(d)</t>
  </si>
  <si>
    <t>YPF.Nq.CHO-0063(d)[00]a</t>
  </si>
  <si>
    <t>SP.a-56</t>
  </si>
  <si>
    <t>YPF.RN.SP.a-56</t>
  </si>
  <si>
    <t>SP-0056</t>
  </si>
  <si>
    <t>YPF.RN.SP-498</t>
  </si>
  <si>
    <t>SP-498</t>
  </si>
  <si>
    <t>YPF.RN.SP-0498a</t>
  </si>
  <si>
    <t>YPF.RN.SP-138(I)</t>
  </si>
  <si>
    <t>SP-138(I)</t>
  </si>
  <si>
    <t>YPF.RN.SP-0138(I)[00]a</t>
  </si>
  <si>
    <t>YPF.Nq.VAM-54(d)</t>
  </si>
  <si>
    <t>VAM-54(d)</t>
  </si>
  <si>
    <t>YPF.Nq.VAM-0054(d)[00]a</t>
  </si>
  <si>
    <t>YPF.RN.SP-237(I)</t>
  </si>
  <si>
    <t>SP-237(I)</t>
  </si>
  <si>
    <t>YPF.RN.SP-0237(I)[00]a</t>
  </si>
  <si>
    <t>CHO-61(d)[00]a</t>
  </si>
  <si>
    <t>YPF.Nq.CHO-61(d)</t>
  </si>
  <si>
    <t>CHO-61(d)</t>
  </si>
  <si>
    <t>YPF.Nq.CHO-0061(d)[00]a</t>
  </si>
  <si>
    <t>YPF.RN.PuB-108</t>
  </si>
  <si>
    <t>PuB-108</t>
  </si>
  <si>
    <t>YPF.RN.PuB-0108a</t>
  </si>
  <si>
    <t>YPF.Nq.VAM-59(d)</t>
  </si>
  <si>
    <t>VAM-59(d)</t>
  </si>
  <si>
    <t>YPF.Nq.VAM-0059(d)[00]a</t>
  </si>
  <si>
    <t>YPF.RN.SP-90(I)</t>
  </si>
  <si>
    <t>SP-90(I)</t>
  </si>
  <si>
    <t>YPF.RN.SP-0090(I)[00]a</t>
  </si>
  <si>
    <t>YPF.Nq.CHO-9</t>
  </si>
  <si>
    <t>YPF.RN.SP-367</t>
  </si>
  <si>
    <t>SP-367</t>
  </si>
  <si>
    <t>YPF.RN.SP-0367a</t>
  </si>
  <si>
    <t>YPF.Nq.SCB.xp-55</t>
  </si>
  <si>
    <t>SCB-0055</t>
  </si>
  <si>
    <t>VAM-67a(d)</t>
  </si>
  <si>
    <t>YPF.Nq.VAM-67(d)</t>
  </si>
  <si>
    <t>VAM-67(d)</t>
  </si>
  <si>
    <t>YPF.Nq.VAM-0067a(d)</t>
  </si>
  <si>
    <t>LaMa-5(d)[00]a</t>
  </si>
  <si>
    <t>YPF.Nq.LaMa-5(d)</t>
  </si>
  <si>
    <t>LaMa-5(d)</t>
  </si>
  <si>
    <t>YPF.Nq.LaMa-0005(d)[00]a</t>
  </si>
  <si>
    <t>LaMa- 02</t>
  </si>
  <si>
    <t>SP-113(I)[00]a</t>
  </si>
  <si>
    <t>YPF.RN.SP-113(I)</t>
  </si>
  <si>
    <t>SP-113(I)</t>
  </si>
  <si>
    <t>YPF.RN.SP-0113(I)[00]a</t>
  </si>
  <si>
    <t>SP- 04</t>
  </si>
  <si>
    <t>PuB-158a</t>
  </si>
  <si>
    <t>YPF.RN.PuB-158</t>
  </si>
  <si>
    <t>PuB-158</t>
  </si>
  <si>
    <t>YPF.RN.PuB-0158a</t>
  </si>
  <si>
    <t>SUSPENDIDO</t>
  </si>
  <si>
    <t>YPF.RN.PuB-145</t>
  </si>
  <si>
    <t>PuB-145</t>
  </si>
  <si>
    <t>YPF.RN.PuB-0145a</t>
  </si>
  <si>
    <t>YPF.Nq.VAM-26</t>
  </si>
  <si>
    <t>VAM-26</t>
  </si>
  <si>
    <t>YPF.Nq.VAM-0026a</t>
  </si>
  <si>
    <t>PuB-135a</t>
  </si>
  <si>
    <t>YPF.RN.PuB-135</t>
  </si>
  <si>
    <t>PuB-135</t>
  </si>
  <si>
    <t>YPF.RN.PuB-0135a</t>
  </si>
  <si>
    <t>YPF.RN.SP.a-413</t>
  </si>
  <si>
    <t>SP.a-413</t>
  </si>
  <si>
    <t>YPF.RN.SP.a-0413a</t>
  </si>
  <si>
    <t>SP-202</t>
  </si>
  <si>
    <t>YPF.RN.SP-202</t>
  </si>
  <si>
    <t>SP-0202</t>
  </si>
  <si>
    <t>YPF.Nq.VAM.a-47(d)</t>
  </si>
  <si>
    <t>VAM.a-47(d)</t>
  </si>
  <si>
    <t>YPF.Nq.VAM.a-0047a</t>
  </si>
  <si>
    <t>YPF.RN.SP-462</t>
  </si>
  <si>
    <t>SP-462</t>
  </si>
  <si>
    <t>YPF.RN.SP-0462a</t>
  </si>
  <si>
    <t>YPF.Nq.VAM-58(d)</t>
  </si>
  <si>
    <t>VAM-58(d)</t>
  </si>
  <si>
    <t>YPF.Nq.VAM-0058(d)[00]a</t>
  </si>
  <si>
    <t>YPF.RN.SP-65(I)</t>
  </si>
  <si>
    <t>SP-65(I)</t>
  </si>
  <si>
    <t>YPF.RN.SP-0065(I)[00]a</t>
  </si>
  <si>
    <t>FALLA PCP + OPTIMIZACION</t>
  </si>
  <si>
    <t>PuB-160[00]a</t>
  </si>
  <si>
    <t>YPF.RN.PuB-160</t>
  </si>
  <si>
    <t>PuB-160</t>
  </si>
  <si>
    <t>YPF.RN.PuB-0160[00]a</t>
  </si>
  <si>
    <t>YPF.Nq.RiAl.a-4</t>
  </si>
  <si>
    <t>RiAl-4</t>
  </si>
  <si>
    <t>YPF.Nq.RiAl.a-0004a</t>
  </si>
  <si>
    <t>YPF.RN.PuB.a-45</t>
  </si>
  <si>
    <t>PuB-0045</t>
  </si>
  <si>
    <t>CHO-86(d)[00]a</t>
  </si>
  <si>
    <t>YPF.Nq.CHO-86(d)</t>
  </si>
  <si>
    <t>CHO-86(d)</t>
  </si>
  <si>
    <t>YPF.Nq.CHO-0086(d)[00]a</t>
  </si>
  <si>
    <t>YPF.RN.SP-38</t>
  </si>
  <si>
    <t>SP-0038</t>
  </si>
  <si>
    <t>YPF.Nq.VAM-100(d)</t>
  </si>
  <si>
    <t>VAM-100(d)</t>
  </si>
  <si>
    <t>YPF.Nq.VAM-0100(d)[00]a</t>
  </si>
  <si>
    <t>YPF.RN.PuB-52</t>
  </si>
  <si>
    <t>PuB-0052</t>
  </si>
  <si>
    <t>SP-233</t>
  </si>
  <si>
    <t>YPF.RN.SP-233</t>
  </si>
  <si>
    <t>SP-0233</t>
  </si>
  <si>
    <t>YPF.RN.SP-283</t>
  </si>
  <si>
    <t>YPF.Nq.VAM-53(d)</t>
  </si>
  <si>
    <t>VAM-53(d)</t>
  </si>
  <si>
    <t>YPF.Nq.VAM-0053(d)[00]a</t>
  </si>
  <si>
    <t>YPF.RN.SP-167</t>
  </si>
  <si>
    <t>SP-0167</t>
  </si>
  <si>
    <t>YPF.RN.PuB-155</t>
  </si>
  <si>
    <t>PuB-155</t>
  </si>
  <si>
    <t>YPF.RN.PuB-0155a</t>
  </si>
  <si>
    <t>YPF.Nq.CHO-23</t>
  </si>
  <si>
    <t>CHO-23</t>
  </si>
  <si>
    <t>YPF.Nq.CHO-0023a</t>
  </si>
  <si>
    <t>YPF.RN.SP-317</t>
  </si>
  <si>
    <t>SP-317</t>
  </si>
  <si>
    <t>YPF.RN.SP-0317a</t>
  </si>
  <si>
    <t>YPF.RN.SP-291(I)</t>
  </si>
  <si>
    <t>SP-291(I)</t>
  </si>
  <si>
    <t>YPF.RN.SP-0291(I)[00]a</t>
  </si>
  <si>
    <t>YPF.RN.SP-29</t>
  </si>
  <si>
    <t>SP-0029</t>
  </si>
  <si>
    <t>CHO-44(d)[00]a</t>
  </si>
  <si>
    <t>YPF.Nq.CHO-44(d)</t>
  </si>
  <si>
    <t>CHO-44(d)</t>
  </si>
  <si>
    <t>YPF.Nq.CHO-0044(d)[00]a</t>
  </si>
  <si>
    <t>YPF.RN.SP-328</t>
  </si>
  <si>
    <t>SP-328</t>
  </si>
  <si>
    <t>YPF.RN.SP-0328a</t>
  </si>
  <si>
    <t>YPF.RN.SP-388</t>
  </si>
  <si>
    <t>SP-388</t>
  </si>
  <si>
    <t>YPF.RN.SP-0388a</t>
  </si>
  <si>
    <t>YPF.RN.SP-146(I)</t>
  </si>
  <si>
    <t>SP-146(I)</t>
  </si>
  <si>
    <t>YPF.RN.SP-0146a(I)</t>
  </si>
  <si>
    <t>YPF.Nq.SCB-88</t>
  </si>
  <si>
    <t>SCB-88</t>
  </si>
  <si>
    <t>YPF.Nq.SCB-0088a</t>
  </si>
  <si>
    <t>YPF.RN.SP-274</t>
  </si>
  <si>
    <t>SP-0274</t>
  </si>
  <si>
    <t>YPF.Nq.SCB-144(d)</t>
  </si>
  <si>
    <t>SCB-144(d)</t>
  </si>
  <si>
    <t>YPF.Nq.SCB-0144a</t>
  </si>
  <si>
    <t>YPF.RN.SP-499</t>
  </si>
  <si>
    <t>SP-499</t>
  </si>
  <si>
    <t>YPF.RN.SP-0499a</t>
  </si>
  <si>
    <t>De Instrumento</t>
  </si>
  <si>
    <t>YPF.Nq.VAM-14</t>
  </si>
  <si>
    <t>VAM-14</t>
  </si>
  <si>
    <t>YPF.Nq.VAM-0014a</t>
  </si>
  <si>
    <t>YPF.RN.SP-252</t>
  </si>
  <si>
    <t>SP-0252</t>
  </si>
  <si>
    <t>SP-324a</t>
  </si>
  <si>
    <t>YPF.RN.SP.a-324</t>
  </si>
  <si>
    <t>SP-324</t>
  </si>
  <si>
    <t>YPF.RN.SP.a-0324a</t>
  </si>
  <si>
    <t>YPF.Nq.SCB-145(d)</t>
  </si>
  <si>
    <t>SCB-145(d)</t>
  </si>
  <si>
    <t>YPF.Nq.SCB-0145a</t>
  </si>
  <si>
    <t>YPF.Nq.VAM.a-98(d)</t>
  </si>
  <si>
    <t>VAM.a-98(d)</t>
  </si>
  <si>
    <t>YPF.Nq.VAM.a-0098(d)[00]a</t>
  </si>
  <si>
    <t>YPF.RN.PuB-90</t>
  </si>
  <si>
    <t>PuB-0090</t>
  </si>
  <si>
    <t>YPF.Nq.VAM-18</t>
  </si>
  <si>
    <t>VAM-18</t>
  </si>
  <si>
    <t>YPF.Nq.VAM-0018a</t>
  </si>
  <si>
    <t>YPF.RN.SP.a-438</t>
  </si>
  <si>
    <t>SP.a-438</t>
  </si>
  <si>
    <t>YPF.RN.SP.a-0438a</t>
  </si>
  <si>
    <t>YPF.Nq.CHO-71(d)</t>
  </si>
  <si>
    <t>CHO-71(d)</t>
  </si>
  <si>
    <t>YPF.Nq.CHO-0071(d)[00]a</t>
  </si>
  <si>
    <t>YPF.Nq.VAM-50</t>
  </si>
  <si>
    <t>VAM-50</t>
  </si>
  <si>
    <t>YPF.Nq.VAM-0050a</t>
  </si>
  <si>
    <t>YPF.Nq.SCB-78</t>
  </si>
  <si>
    <t>SCB-78</t>
  </si>
  <si>
    <t>YPF.Nq.SCB-0078a</t>
  </si>
  <si>
    <t>YPF.RN.SP.a-466</t>
  </si>
  <si>
    <t>SP.a-466</t>
  </si>
  <si>
    <t>YPF.RN.SP.a-0466a</t>
  </si>
  <si>
    <t>YPF.RN.SP-342</t>
  </si>
  <si>
    <t>SP-342</t>
  </si>
  <si>
    <t>YPF.RN.SP-0342a</t>
  </si>
  <si>
    <t>YPF.Nq.VAM-89(d)</t>
  </si>
  <si>
    <t>VAM-89(d)</t>
  </si>
  <si>
    <t>YPF.Nq.VAM-0089(d)[00]a</t>
  </si>
  <si>
    <t>CHO.a-38[00]a</t>
  </si>
  <si>
    <t>YPF.Nq.CHO.a-38</t>
  </si>
  <si>
    <t>CHO.a-38</t>
  </si>
  <si>
    <t>YPF.Nq.CHO.a-0038[00]a</t>
  </si>
  <si>
    <t>YPF.Nq.RiAl-7</t>
  </si>
  <si>
    <t>RiAl-7</t>
  </si>
  <si>
    <t>YPF.Nq.RiAl-0007a</t>
  </si>
  <si>
    <t>YPF.Nq.VAM-27</t>
  </si>
  <si>
    <t>VAM-27</t>
  </si>
  <si>
    <t>YPF.Nq.VAM-0027a</t>
  </si>
  <si>
    <t>YPF.RN.SP-392</t>
  </si>
  <si>
    <t>SP-392</t>
  </si>
  <si>
    <t>YPF.RN.SP-0392a</t>
  </si>
  <si>
    <t>YPF.Nq.VAM.a-87(d)</t>
  </si>
  <si>
    <t>VAM.a-87(d)</t>
  </si>
  <si>
    <t>YPF.Nq.VAM.a-0087(d)[00]a</t>
  </si>
  <si>
    <t>SP.a-111</t>
  </si>
  <si>
    <t>YPF.RN.SP.a-111</t>
  </si>
  <si>
    <t>SP-0111</t>
  </si>
  <si>
    <t>YPF.Nq.CHO-19</t>
  </si>
  <si>
    <t>YPF.RN.PuB-162</t>
  </si>
  <si>
    <t>PuB-162</t>
  </si>
  <si>
    <t>YPF.RN.PuB-0162[00]a</t>
  </si>
  <si>
    <t>YPF.Nq.SCB.a-71</t>
  </si>
  <si>
    <t>SCB-71</t>
  </si>
  <si>
    <t>YPF.Nq.SCB.a-0071[00]a</t>
  </si>
  <si>
    <t>YPF.Nq.SCB-142</t>
  </si>
  <si>
    <t>SCB-142</t>
  </si>
  <si>
    <t>YPF.Nq.SCB-0142a</t>
  </si>
  <si>
    <t>YPF.RN.SP-49</t>
  </si>
  <si>
    <t>SP-0049</t>
  </si>
  <si>
    <t>YPF.RN.SP-86(I)</t>
  </si>
  <si>
    <t>SP-86(I)</t>
  </si>
  <si>
    <t>YPF.RN.SP-0086a(I)</t>
  </si>
  <si>
    <t>YPF.RN.SP-503</t>
  </si>
  <si>
    <t>SP-503</t>
  </si>
  <si>
    <t>YPF.RN.SP-0503a</t>
  </si>
  <si>
    <t>YPF.RN.SP-322</t>
  </si>
  <si>
    <t>SP-322</t>
  </si>
  <si>
    <t>YPF.RN.SP-0322a</t>
  </si>
  <si>
    <t>YPF.RN.SP-229</t>
  </si>
  <si>
    <t>SP-0229</t>
  </si>
  <si>
    <t>YPF.RN.SP.a-473</t>
  </si>
  <si>
    <t>SP.a-473</t>
  </si>
  <si>
    <t>YPF.RN.SP.a-0473a</t>
  </si>
  <si>
    <t>YPF.RN.SP-33</t>
  </si>
  <si>
    <t>SP-0033</t>
  </si>
  <si>
    <t>SP-117a(I)</t>
  </si>
  <si>
    <t>YPF.RN.SP-117(I)</t>
  </si>
  <si>
    <t>SP-117(I)</t>
  </si>
  <si>
    <t>YPF.RN.SP-0117a(I)</t>
  </si>
  <si>
    <t>YPF.RN.PuB-70</t>
  </si>
  <si>
    <t>PuB-0070</t>
  </si>
  <si>
    <t>YPF.Nq.VAM-69(d)</t>
  </si>
  <si>
    <t>VAM-69(d)</t>
  </si>
  <si>
    <t>YPF.Nq.VAM-0069(d)[00]a</t>
  </si>
  <si>
    <t>PuB-16</t>
  </si>
  <si>
    <t>YPF.RN.PuB-16</t>
  </si>
  <si>
    <t>PuB-0016</t>
  </si>
  <si>
    <t>SP.a-11</t>
  </si>
  <si>
    <t>YPF.RN.SP.a-11</t>
  </si>
  <si>
    <t>SP-11</t>
  </si>
  <si>
    <t>YPF.RN.SP-334</t>
  </si>
  <si>
    <t>SP-334</t>
  </si>
  <si>
    <t>YPF.RN.SP-0334[00]a</t>
  </si>
  <si>
    <t>SP-505a</t>
  </si>
  <si>
    <t>YPF.RN.SP-505</t>
  </si>
  <si>
    <t>SP-505</t>
  </si>
  <si>
    <t>YPF.RN.SP-0505a</t>
  </si>
  <si>
    <t>VAM-40a</t>
  </si>
  <si>
    <t>YPF.Nq.VAM-40</t>
  </si>
  <si>
    <t>VAM-40</t>
  </si>
  <si>
    <t>YPF.Nq.VAM-0040a</t>
  </si>
  <si>
    <t>YPF.RN.SP-8(I)</t>
  </si>
  <si>
    <t>SP-8(I)</t>
  </si>
  <si>
    <t>YPF.RN.SP-0008a(I)</t>
  </si>
  <si>
    <t>YPF.Nq.SCB-141</t>
  </si>
  <si>
    <t>SCB-141</t>
  </si>
  <si>
    <t>YPF.Nq.SCB-0141a</t>
  </si>
  <si>
    <t>YPF.Nq.VAM-7</t>
  </si>
  <si>
    <t>VAM-7</t>
  </si>
  <si>
    <t>YPF.Nq.VAM-0007[00]a</t>
  </si>
  <si>
    <t>SP-106a(I)</t>
  </si>
  <si>
    <t>YPF.RN.SP-106(I)</t>
  </si>
  <si>
    <t>SP-106(I)</t>
  </si>
  <si>
    <t>YPF.RN.SP-0106a(I)</t>
  </si>
  <si>
    <t>YPF.Nq.CHO-14</t>
  </si>
  <si>
    <t>YPF.RN.PuB-107</t>
  </si>
  <si>
    <t>PuB-0107</t>
  </si>
  <si>
    <t>YPF.RN.SP-50</t>
  </si>
  <si>
    <t>SP-0050</t>
  </si>
  <si>
    <t>CHO.a-6</t>
  </si>
  <si>
    <t>YPF.Nq.CHO.a-6</t>
  </si>
  <si>
    <t>CHO-6</t>
  </si>
  <si>
    <t>SP-351a</t>
  </si>
  <si>
    <t>YPF.RN.SP-351</t>
  </si>
  <si>
    <t>SP-351</t>
  </si>
  <si>
    <t>YPF.RN.SP-0351a</t>
  </si>
  <si>
    <t>YPF.RN.SP-449</t>
  </si>
  <si>
    <t>SP-449</t>
  </si>
  <si>
    <t>YPF.RN.SP-0449[00]a</t>
  </si>
  <si>
    <t>YPF.Nq.VAM-31</t>
  </si>
  <si>
    <t>VAM-31</t>
  </si>
  <si>
    <t>YPF.Nq.VAM-0031a</t>
  </si>
  <si>
    <t>YPF.RN.PuB-109</t>
  </si>
  <si>
    <t>PuB-109</t>
  </si>
  <si>
    <t>YPF.RN.PuB-0109a</t>
  </si>
  <si>
    <t>YPF.RN.SP-284</t>
  </si>
  <si>
    <t>SP-284</t>
  </si>
  <si>
    <t>YPF.RN.SP-0284[00]a</t>
  </si>
  <si>
    <t>YPF.RN.SP-273</t>
  </si>
  <si>
    <t>SP-0273</t>
  </si>
  <si>
    <t>SP-360a</t>
  </si>
  <si>
    <t>YPF.RN.SP-360</t>
  </si>
  <si>
    <t>SP-360</t>
  </si>
  <si>
    <t>YPF.RN.SP-0360a</t>
  </si>
  <si>
    <t>YPF.RN.SP.a-439</t>
  </si>
  <si>
    <t>SP.a-439</t>
  </si>
  <si>
    <t>YPF.RN.SP.a-0439a</t>
  </si>
  <si>
    <t>YPF.RN.SP-345</t>
  </si>
  <si>
    <t>SP-345</t>
  </si>
  <si>
    <t>YPF.RN.SP-0345[00]a</t>
  </si>
  <si>
    <t>YPF.RN.SP-185</t>
  </si>
  <si>
    <t>SP-0185</t>
  </si>
  <si>
    <t>YPF.RN.SP.a-411</t>
  </si>
  <si>
    <t>SP.a-411</t>
  </si>
  <si>
    <t>YPF.RN.SP.a-0411a</t>
  </si>
  <si>
    <t>YPF.RN.SP-295</t>
  </si>
  <si>
    <t>SP-295</t>
  </si>
  <si>
    <t>YPF.RN.SP-0295[00]a</t>
  </si>
  <si>
    <t>YPF.RN.SP.a-407</t>
  </si>
  <si>
    <t>SP.a-407</t>
  </si>
  <si>
    <t>YPF.RN.SP.a-0407a</t>
  </si>
  <si>
    <t>YPF.RN.SP-69</t>
  </si>
  <si>
    <t>SP-0069</t>
  </si>
  <si>
    <t>YPF.RN.SP-329</t>
  </si>
  <si>
    <t>SP-329</t>
  </si>
  <si>
    <t>YPF.RN.SP-0329a</t>
  </si>
  <si>
    <t>CHO-40a(d)</t>
  </si>
  <si>
    <t>YPF.Nq.CHO-40(d)</t>
  </si>
  <si>
    <t>CHO-40(d)</t>
  </si>
  <si>
    <t>YPF.Nq.CHO-0040a(d)</t>
  </si>
  <si>
    <t>YPF.RN.SP-369</t>
  </si>
  <si>
    <t>SP-369</t>
  </si>
  <si>
    <t>YPF.RN.SP-0369[00]a</t>
  </si>
  <si>
    <t>YPF.Nq.SCB-93</t>
  </si>
  <si>
    <t>SCB-93</t>
  </si>
  <si>
    <t>YPF.Nq.SCB-0093a</t>
  </si>
  <si>
    <t>SP-458a</t>
  </si>
  <si>
    <t>YPF.RN.SP-458</t>
  </si>
  <si>
    <t>SP-458</t>
  </si>
  <si>
    <t>YPF.RN.SP-0458a</t>
  </si>
  <si>
    <t>YPF.Nq.CHO.a-5</t>
  </si>
  <si>
    <t>CHO-5</t>
  </si>
  <si>
    <t>CHO.a-57(d)[00]a</t>
  </si>
  <si>
    <t>YPF.Nq.CHO.a-57(d)</t>
  </si>
  <si>
    <t>CHO.a-57(d)</t>
  </si>
  <si>
    <t>YPF.Nq.CHO.a-0057(d)[00]a</t>
  </si>
  <si>
    <t>EM-764a</t>
  </si>
  <si>
    <t>YPF.RN.EM-764</t>
  </si>
  <si>
    <t>EM-764</t>
  </si>
  <si>
    <t>YPF.RN.EM-0764a</t>
  </si>
  <si>
    <t>Cedido/Vendido CATRIEL</t>
  </si>
  <si>
    <t>Cedido /Vendido EL MEDANITO</t>
  </si>
  <si>
    <t>CHO-66(d)[00]a</t>
  </si>
  <si>
    <t>YPF.Nq.CHO-66(d)</t>
  </si>
  <si>
    <t>CHO-66(d)</t>
  </si>
  <si>
    <t>YPF.Nq.CHO-0066(d)[00]a</t>
  </si>
  <si>
    <t>YPF.Nq.SCB-79</t>
  </si>
  <si>
    <t>SCB-79</t>
  </si>
  <si>
    <t>YPF.Nq.SCB-0079a</t>
  </si>
  <si>
    <t>YPF.RN.SP-228</t>
  </si>
  <si>
    <t>SP-0228</t>
  </si>
  <si>
    <t>YPF.RN.SP-162(I)</t>
  </si>
  <si>
    <t>SP-162(I)</t>
  </si>
  <si>
    <t>YPF.RN.SP-0162(I)[00]a</t>
  </si>
  <si>
    <t>SP.a-98</t>
  </si>
  <si>
    <t>YPF.RN.SP.a-98</t>
  </si>
  <si>
    <t>SP-0098</t>
  </si>
  <si>
    <t>De la Formación</t>
  </si>
  <si>
    <t>EM-688</t>
  </si>
  <si>
    <t>YPF.RN.EM-688</t>
  </si>
  <si>
    <t>EM-0688</t>
  </si>
  <si>
    <t>YPF.RN.SP-429</t>
  </si>
  <si>
    <t>SP-429</t>
  </si>
  <si>
    <t>YPF.RN.SP-0429a</t>
  </si>
  <si>
    <t>YPF.RN.PuB-89</t>
  </si>
  <si>
    <t>PuB-0089</t>
  </si>
  <si>
    <t>SCB-106a</t>
  </si>
  <si>
    <t>YPF.Nq.SCB-106</t>
  </si>
  <si>
    <t>SCB-106</t>
  </si>
  <si>
    <t>YPF.Nq.SCB-0106a</t>
  </si>
  <si>
    <t>SP-55a(I)</t>
  </si>
  <si>
    <t>YPF.RN.SP-55(I)</t>
  </si>
  <si>
    <t>SP-55(I)</t>
  </si>
  <si>
    <t>YPF.RN.SP-0055a(I)</t>
  </si>
  <si>
    <t>YPF.RN.SP.IA-109(I)</t>
  </si>
  <si>
    <t>SP-109(I)</t>
  </si>
  <si>
    <t>YPF.RN.SP.IA-0109a(I)</t>
  </si>
  <si>
    <t>CHO-49(d)[00]a</t>
  </si>
  <si>
    <t>YPF.Nq.CHO-49(d)</t>
  </si>
  <si>
    <t>CHO-49(d)</t>
  </si>
  <si>
    <t>YPF.Nq.CHO-0049(d)[00]a</t>
  </si>
  <si>
    <t>YPF.Nq.VAM-52(d)</t>
  </si>
  <si>
    <t>VAM-52(d)</t>
  </si>
  <si>
    <t>YPF.Nq.VAM-0052a</t>
  </si>
  <si>
    <t>YPF.Nq.CHO.e-3</t>
  </si>
  <si>
    <t>CHO-3</t>
  </si>
  <si>
    <t>YPF.RN.SP-340</t>
  </si>
  <si>
    <t>SP-340</t>
  </si>
  <si>
    <t>YPF.RN.SP-0340a</t>
  </si>
  <si>
    <t>SP-387a</t>
  </si>
  <si>
    <t>YPF.RN.SP-387</t>
  </si>
  <si>
    <t>SP-387</t>
  </si>
  <si>
    <t>YPF.RN.SP-0387a</t>
  </si>
  <si>
    <t>REMEDIAR</t>
  </si>
  <si>
    <t>YPF.RN.PuB-157</t>
  </si>
  <si>
    <t>PuB-157</t>
  </si>
  <si>
    <t>YPF.RN.PuB-0157[00]a</t>
  </si>
  <si>
    <t>YPF.RN.PuB-210</t>
  </si>
  <si>
    <t>PuB-210</t>
  </si>
  <si>
    <t>YPF.RN.PuB-0210[00]a</t>
  </si>
  <si>
    <t>YPF.RN.SP-390</t>
  </si>
  <si>
    <t>SP-390</t>
  </si>
  <si>
    <t>YPF.RN.SP-0390a</t>
  </si>
  <si>
    <t>YPF.RN.SP-311</t>
  </si>
  <si>
    <t>SP-311</t>
  </si>
  <si>
    <t>YPF.RN.SP-0311a</t>
  </si>
  <si>
    <t>SP-468a</t>
  </si>
  <si>
    <t>YPF.RN.SP-468</t>
  </si>
  <si>
    <t>SP-468</t>
  </si>
  <si>
    <t>YPF.RN.SP-0468a</t>
  </si>
  <si>
    <t>YPF.Nq.SCB-139</t>
  </si>
  <si>
    <t>SCB-139</t>
  </si>
  <si>
    <t>YPF.Nq.SCB-0139a</t>
  </si>
  <si>
    <t>YPF.RN.SP-53</t>
  </si>
  <si>
    <t>SP-0053</t>
  </si>
  <si>
    <t>YPF.RN.SP-239</t>
  </si>
  <si>
    <t>SP-0239</t>
  </si>
  <si>
    <t>YPF.Nq.VAM-57(d)</t>
  </si>
  <si>
    <t>VAM-57(d)</t>
  </si>
  <si>
    <t>YPF.Nq.VAM-0057a</t>
  </si>
  <si>
    <t>YPF.RN.PuB-197</t>
  </si>
  <si>
    <t>PuB-197</t>
  </si>
  <si>
    <t>YPF.RN.PuB-0197[00]a</t>
  </si>
  <si>
    <t>YPF.Nq.SCB-133</t>
  </si>
  <si>
    <t>SCB-133</t>
  </si>
  <si>
    <t>YPF.Nq.SCB-0133a</t>
  </si>
  <si>
    <t>EM-699a</t>
  </si>
  <si>
    <t>YPF.RN.EM-699</t>
  </si>
  <si>
    <t>EM-699</t>
  </si>
  <si>
    <t>YPF.RN.EM-0699a</t>
  </si>
  <si>
    <t>EM-36</t>
  </si>
  <si>
    <t>YPF.RN.EM-36</t>
  </si>
  <si>
    <t>EM-0036</t>
  </si>
  <si>
    <t>YPF.RN.SP-70</t>
  </si>
  <si>
    <t>SP-0070</t>
  </si>
  <si>
    <t>BP-67a</t>
  </si>
  <si>
    <t>YPF.RN.BP.a-67</t>
  </si>
  <si>
    <t>BP-67</t>
  </si>
  <si>
    <t>YPF.RN.BP.a-0067a</t>
  </si>
  <si>
    <t>Cedido/Vendido BAJO DEL PICHE</t>
  </si>
  <si>
    <t>YPF.Nq.RiAl.x-1</t>
  </si>
  <si>
    <t>RiAl-1</t>
  </si>
  <si>
    <t>YPF.Nq.RiAl.x-0001a</t>
  </si>
  <si>
    <t>SP-359a</t>
  </si>
  <si>
    <t>YPF.RN.SP-359</t>
  </si>
  <si>
    <t>SP-359</t>
  </si>
  <si>
    <t>YPF.RN.SP-0359a</t>
  </si>
  <si>
    <t>SP-214</t>
  </si>
  <si>
    <t>YPF.RN.SP-214</t>
  </si>
  <si>
    <t>SP-0214</t>
  </si>
  <si>
    <t>YPF.RN.SP-403</t>
  </si>
  <si>
    <t>SP-403</t>
  </si>
  <si>
    <t>YPF.RN.SP-0403a</t>
  </si>
  <si>
    <t>YPF.RN.SP.a-465</t>
  </si>
  <si>
    <t>SP.a-465</t>
  </si>
  <si>
    <t>YPF.RN.SP.a-0465a</t>
  </si>
  <si>
    <t>YPF.Nq.VAM-46</t>
  </si>
  <si>
    <t>VAM-46</t>
  </si>
  <si>
    <t>YPF.Nq.VAM-0046a</t>
  </si>
  <si>
    <t>YPF.RN.SP-294</t>
  </si>
  <si>
    <t>SP-294</t>
  </si>
  <si>
    <t>YPF.RN.SP-0294[00]a</t>
  </si>
  <si>
    <t>CHO-51[00]a</t>
  </si>
  <si>
    <t>YPF.Nq.CHO-51</t>
  </si>
  <si>
    <t>CHO-51</t>
  </si>
  <si>
    <t>YPF.Nq.CHO-0051[00]a</t>
  </si>
  <si>
    <t>IW</t>
  </si>
  <si>
    <t>YPF.RN.SP-453</t>
  </si>
  <si>
    <t>SP-453</t>
  </si>
  <si>
    <t>YPF.RN.SP-0453a</t>
  </si>
  <si>
    <t>YPF.RN.SP-46</t>
  </si>
  <si>
    <t>SP-0046</t>
  </si>
  <si>
    <t>CHO-88(d)[00]a</t>
  </si>
  <si>
    <t>YPF.Nq.CHO-88(d)</t>
  </si>
  <si>
    <t>CHO-88(d)</t>
  </si>
  <si>
    <t>YPF.Nq.CHO-0088(d)[00]a</t>
  </si>
  <si>
    <t>YPF.Nq.LaMa-3(d)</t>
  </si>
  <si>
    <t>LaMa-3(d)</t>
  </si>
  <si>
    <t>YPF.Nq.LaMa-0003(d)[00]a</t>
  </si>
  <si>
    <t>YPF.RN.SP-326</t>
  </si>
  <si>
    <t>SP-326</t>
  </si>
  <si>
    <t>YPF.RN.SP-0326a</t>
  </si>
  <si>
    <t>SP-443a</t>
  </si>
  <si>
    <t>YPF.RN.SP-443</t>
  </si>
  <si>
    <t>SP-443</t>
  </si>
  <si>
    <t>YPF.RN.SP-0443a</t>
  </si>
  <si>
    <t>YPF.RN.SP-325</t>
  </si>
  <si>
    <t>SP-325</t>
  </si>
  <si>
    <t>YPF.RN.SP-0325[00]a</t>
  </si>
  <si>
    <t>YPF.RN.SP-114</t>
  </si>
  <si>
    <t>SP-0114</t>
  </si>
  <si>
    <t>EM-837a</t>
  </si>
  <si>
    <t>YPF.RN.EM-837</t>
  </si>
  <si>
    <t>EM-837</t>
  </si>
  <si>
    <t>YPF.RN.EM-0837a</t>
  </si>
  <si>
    <t>EM-870a</t>
  </si>
  <si>
    <t>YPF.RN.EM-870</t>
  </si>
  <si>
    <t>EM-870</t>
  </si>
  <si>
    <t>YPF.RN.EM-0870a</t>
  </si>
  <si>
    <t>EM-728a</t>
  </si>
  <si>
    <t>YPF.RN.EM-728</t>
  </si>
  <si>
    <t>EM-728</t>
  </si>
  <si>
    <t>YPF.RN.EM-0728a</t>
  </si>
  <si>
    <t>YPF.Nq.VAM.a-11(I)</t>
  </si>
  <si>
    <t>VAM-11(I)</t>
  </si>
  <si>
    <t>YPF.Nq.VAM.a-0011[00]a(I)</t>
  </si>
  <si>
    <t>EM-678a</t>
  </si>
  <si>
    <t>YPF.RN.EM-678</t>
  </si>
  <si>
    <t>EM-678</t>
  </si>
  <si>
    <t>YPF.RN.EM-0678a</t>
  </si>
  <si>
    <t>YPF.RN.SP-518</t>
  </si>
  <si>
    <t>SP-518</t>
  </si>
  <si>
    <t>YPF.RN.SP-0518[00]a</t>
  </si>
  <si>
    <t>EM-830a</t>
  </si>
  <si>
    <t>YPF.RN.EM-830</t>
  </si>
  <si>
    <t>EM-830</t>
  </si>
  <si>
    <t>YPF.RN.EM-0830a</t>
  </si>
  <si>
    <t>SP-264</t>
  </si>
  <si>
    <t>YPF.RN.SP-264</t>
  </si>
  <si>
    <t>SP-0264</t>
  </si>
  <si>
    <t>BP-36</t>
  </si>
  <si>
    <t>YPF.RN.BP-36</t>
  </si>
  <si>
    <t>BP-0036</t>
  </si>
  <si>
    <t>YPF.RN.SP-504</t>
  </si>
  <si>
    <t>SP-504</t>
  </si>
  <si>
    <t>YPF.RN.SP-0504a</t>
  </si>
  <si>
    <t>YPF.Nq.VAM.a-17</t>
  </si>
  <si>
    <t>VAM-17</t>
  </si>
  <si>
    <t>YPF.Nq.VAM.a-0017[00]a</t>
  </si>
  <si>
    <t>YPF.RN.SP-516</t>
  </si>
  <si>
    <t>SP-516</t>
  </si>
  <si>
    <t>YPF.RN.SP-0516[00]a</t>
  </si>
  <si>
    <t>SP-73</t>
  </si>
  <si>
    <t>YPF.RN.SP-73</t>
  </si>
  <si>
    <t>SP-0073</t>
  </si>
  <si>
    <t>ES-0009</t>
  </si>
  <si>
    <t>YPF.RN.ES-9</t>
  </si>
  <si>
    <t>ES-9</t>
  </si>
  <si>
    <t>Cedido/Vendido EL SANTIAGUEÑO 2</t>
  </si>
  <si>
    <t>YPF.RN.SP-297</t>
  </si>
  <si>
    <t>SP-297</t>
  </si>
  <si>
    <t>YPF.RN.SP-0297a</t>
  </si>
  <si>
    <t>YPF.RN.SP-358</t>
  </si>
  <si>
    <t>SP-358</t>
  </si>
  <si>
    <t>YPF.RN.SP-0358a</t>
  </si>
  <si>
    <t>YPF.RN.SP-425</t>
  </si>
  <si>
    <t>SP-425</t>
  </si>
  <si>
    <t>YPF.RN.SP-0425a</t>
  </si>
  <si>
    <t>ES-0039</t>
  </si>
  <si>
    <t>YPF.RN.ES-39</t>
  </si>
  <si>
    <t>ES-39</t>
  </si>
  <si>
    <t>EM-757a</t>
  </si>
  <si>
    <t>YPF.RN.EM-757</t>
  </si>
  <si>
    <t>EM-757</t>
  </si>
  <si>
    <t>YPF.RN.EM-0757a</t>
  </si>
  <si>
    <t>YPF.Nq.SCB-138</t>
  </si>
  <si>
    <t>SCB-138</t>
  </si>
  <si>
    <t>YPF.Nq.SCB-0138a</t>
  </si>
  <si>
    <t>YPF.RN.PuB-126</t>
  </si>
  <si>
    <t>PuB-126</t>
  </si>
  <si>
    <t>YPF.RN.PuB-0126a</t>
  </si>
  <si>
    <t>YPF.Nq.SCB-95</t>
  </si>
  <si>
    <t>SCB-95</t>
  </si>
  <si>
    <t>YPF.Nq.SCB-0095a</t>
  </si>
  <si>
    <t>SP-461a</t>
  </si>
  <si>
    <t>YPF.RN.SP.a-461</t>
  </si>
  <si>
    <t>SP.a-461</t>
  </si>
  <si>
    <t>YPF.RN.SP.a-0461a</t>
  </si>
  <si>
    <t>LR-0024</t>
  </si>
  <si>
    <t>YPF.RN.LR-24</t>
  </si>
  <si>
    <t>LR-24</t>
  </si>
  <si>
    <t>Cedido/Vendido LOS RAMBLONES</t>
  </si>
  <si>
    <t>LR-1042</t>
  </si>
  <si>
    <t>APA.RN.LR-1042</t>
  </si>
  <si>
    <t>LR-0007</t>
  </si>
  <si>
    <t>YPF.RN.LR.a-7</t>
  </si>
  <si>
    <t>LR.a-7</t>
  </si>
  <si>
    <t>LR-1033d</t>
  </si>
  <si>
    <t>APA.RN.LR-1033(d)</t>
  </si>
  <si>
    <t>LR-1033(d)</t>
  </si>
  <si>
    <t>YPF.RN.SP-140(I)</t>
  </si>
  <si>
    <t>SP-140(I)</t>
  </si>
  <si>
    <t>YPF.RN.SP-0140a(I)</t>
  </si>
  <si>
    <t>BP.a-4</t>
  </si>
  <si>
    <t>YPF.RN.BP.a-4</t>
  </si>
  <si>
    <t>BP-0004</t>
  </si>
  <si>
    <t>BP-10</t>
  </si>
  <si>
    <t>YPF.RN.BP-10</t>
  </si>
  <si>
    <t>BP-0010</t>
  </si>
  <si>
    <t>EM-661a</t>
  </si>
  <si>
    <t>YPF.RN.EM.a-661</t>
  </si>
  <si>
    <t>EM-661</t>
  </si>
  <si>
    <t>YPF.RN.EM.a-0661a</t>
  </si>
  <si>
    <t>EM-731a</t>
  </si>
  <si>
    <t>YPF.RN.EM-731</t>
  </si>
  <si>
    <t>EM-731</t>
  </si>
  <si>
    <t>YPF.RN.EM-0731a</t>
  </si>
  <si>
    <t>EM-507a(I)</t>
  </si>
  <si>
    <t>YPF.RN.EM.IA-507(I)</t>
  </si>
  <si>
    <t>EM.IA-507(I)</t>
  </si>
  <si>
    <t>YPF.RN.EM.IA-0507a(I)</t>
  </si>
  <si>
    <t>EM-724a</t>
  </si>
  <si>
    <t>YPF.RN.EM-724</t>
  </si>
  <si>
    <t>EM-724</t>
  </si>
  <si>
    <t>YPF.RN.EM-0724a</t>
  </si>
  <si>
    <t>EM-798a</t>
  </si>
  <si>
    <t>YPF.RN.EM-798</t>
  </si>
  <si>
    <t>EM-798</t>
  </si>
  <si>
    <t>YPF.RN.EM-0798a</t>
  </si>
  <si>
    <t>EM-116</t>
  </si>
  <si>
    <t>YPF.RN.EM-116</t>
  </si>
  <si>
    <t>EM-873a</t>
  </si>
  <si>
    <t>YPF.RN.EM-873</t>
  </si>
  <si>
    <t>EM-873</t>
  </si>
  <si>
    <t>YPF.RN.EM-0873a</t>
  </si>
  <si>
    <t>EM-862a</t>
  </si>
  <si>
    <t>YPF.RN.EM-862</t>
  </si>
  <si>
    <t>EM-862</t>
  </si>
  <si>
    <t>YPF.RN.EM-0862a</t>
  </si>
  <si>
    <t>YPF.RN.PuB-174</t>
  </si>
  <si>
    <t>PuB-174</t>
  </si>
  <si>
    <t>YPF.RN.PuB-0174[00]a</t>
  </si>
  <si>
    <t>YPF.RN.SP-303</t>
  </si>
  <si>
    <t>SP-303</t>
  </si>
  <si>
    <t>YPF.RN.SP-0303a</t>
  </si>
  <si>
    <t>YPF.RN.SP-131</t>
  </si>
  <si>
    <t>SP-0131</t>
  </si>
  <si>
    <t>YPF.RN.SP-211</t>
  </si>
  <si>
    <t>SP-0211</t>
  </si>
  <si>
    <t>YPF.RN.SP-67</t>
  </si>
  <si>
    <t>SP-0067</t>
  </si>
  <si>
    <t>YPF.Nq.CHO-29</t>
  </si>
  <si>
    <t>CHO-29</t>
  </si>
  <si>
    <t>YPF.Nq.CHO-0029a</t>
  </si>
  <si>
    <t>YPF.RN.SP-517</t>
  </si>
  <si>
    <t>SP-517</t>
  </si>
  <si>
    <t>YPF.RN.SP-0517[00]a</t>
  </si>
  <si>
    <t>YPF.RN.PuB-46</t>
  </si>
  <si>
    <t>PuB-0046</t>
  </si>
  <si>
    <t>YPF.RN.SP-305</t>
  </si>
  <si>
    <t>SP-305</t>
  </si>
  <si>
    <t>YPF.RN.SP-0305a</t>
  </si>
  <si>
    <t>PuB-28</t>
  </si>
  <si>
    <t>YPF.RN.PuB-28</t>
  </si>
  <si>
    <t>PuB-0028</t>
  </si>
  <si>
    <t>YPF.RN.PuB-187</t>
  </si>
  <si>
    <t>PuB-187</t>
  </si>
  <si>
    <t>YPF.RN.PuB-0187[00]a</t>
  </si>
  <si>
    <t>SCB-49</t>
  </si>
  <si>
    <t>YPF.Nq.SCB-49</t>
  </si>
  <si>
    <t>SCB-0049</t>
  </si>
  <si>
    <t>YPF.RN.SP-216</t>
  </si>
  <si>
    <t>SP-0216</t>
  </si>
  <si>
    <t>YPF.RN.SP.a-495</t>
  </si>
  <si>
    <t>SP.a-495</t>
  </si>
  <si>
    <t>YPF.RN.SP.a-0495a</t>
  </si>
  <si>
    <t>VAM-20a</t>
  </si>
  <si>
    <t>YPF.Nq.VAM-20</t>
  </si>
  <si>
    <t>VAM-20</t>
  </si>
  <si>
    <t>YPF.Nq.VAM-0020a</t>
  </si>
  <si>
    <t>YPF.RN.PuB-194</t>
  </si>
  <si>
    <t>PuB-194</t>
  </si>
  <si>
    <t>YPF.RN.PuB-0194[00]a</t>
  </si>
  <si>
    <t>FALLA  PCP</t>
  </si>
  <si>
    <t>RiAlN.a-5(d)[00]</t>
  </si>
  <si>
    <t>YPF.Nq.RiAlN.a-5(d)</t>
  </si>
  <si>
    <t>RiAlN.a-5(d)</t>
  </si>
  <si>
    <t>YPF.Nq.RiAlN.a-0005(d)[00]a</t>
  </si>
  <si>
    <t>PC</t>
  </si>
  <si>
    <t>YPF.Nq.SCB-77</t>
  </si>
  <si>
    <t>SCB-77</t>
  </si>
  <si>
    <t>YPF.Nq.SCB-0077a</t>
  </si>
  <si>
    <t>FALLA  BES</t>
  </si>
  <si>
    <t>YPF.RN.PuB-193</t>
  </si>
  <si>
    <t>PuB-193</t>
  </si>
  <si>
    <t>YPF.RN.PuB-0193[00]a</t>
  </si>
  <si>
    <t>YPF.RN.SP-353</t>
  </si>
  <si>
    <t>SP-353</t>
  </si>
  <si>
    <t>YPF.RN.SP-0353a</t>
  </si>
  <si>
    <t>YPF.RN.SP.e-61</t>
  </si>
  <si>
    <t>SP-61</t>
  </si>
  <si>
    <t>YPF.RN.SP-78</t>
  </si>
  <si>
    <t>SP-0078</t>
  </si>
  <si>
    <t>OPTIMIZACIÓN + FALLA BM</t>
  </si>
  <si>
    <t>ESTIMULAR</t>
  </si>
  <si>
    <t>YPF.RN.SP-169</t>
  </si>
  <si>
    <t>SP-0169</t>
  </si>
  <si>
    <t>YPF.RN.SP-361</t>
  </si>
  <si>
    <t>SP-361</t>
  </si>
  <si>
    <t>YPF.RN.SP-0361a</t>
  </si>
  <si>
    <t>YPF.RN.SP-270</t>
  </si>
  <si>
    <t>SP-0270</t>
  </si>
  <si>
    <t>YPF.Nq.CHO-32</t>
  </si>
  <si>
    <t>CHO-32</t>
  </si>
  <si>
    <t>YPF.Nq.CHO-0032a</t>
  </si>
  <si>
    <t>YPF.RN.SP-344</t>
  </si>
  <si>
    <t>SP-344</t>
  </si>
  <si>
    <t>YPF.RN.SP-0344[00]a</t>
  </si>
  <si>
    <t>PuB-154a</t>
  </si>
  <si>
    <t>YPF.RN.PuB-154</t>
  </si>
  <si>
    <t>PuB-154</t>
  </si>
  <si>
    <t>YPF.RN.PuB-0154a</t>
  </si>
  <si>
    <t>YPF.Nq.SCB-86</t>
  </si>
  <si>
    <t>SCB-86</t>
  </si>
  <si>
    <t>YPF.Nq.SCB-0086a</t>
  </si>
  <si>
    <t>YPF.RN.PuB-153</t>
  </si>
  <si>
    <t>PuB-153</t>
  </si>
  <si>
    <t>YPF.RN.PuB-0153a</t>
  </si>
  <si>
    <t>YPF.RN.SP-450</t>
  </si>
  <si>
    <t>SP-450</t>
  </si>
  <si>
    <t>YPF.RN.SP-0450a</t>
  </si>
  <si>
    <t>LR-1032</t>
  </si>
  <si>
    <t>Apa.RN.LR-1032</t>
  </si>
  <si>
    <t>EM-842a</t>
  </si>
  <si>
    <t>YPF.RN.EM-842</t>
  </si>
  <si>
    <t>EM-842</t>
  </si>
  <si>
    <t>YPF.RN.EM-0842a</t>
  </si>
  <si>
    <t>EM-882a</t>
  </si>
  <si>
    <t>YPF.RN.EM-882</t>
  </si>
  <si>
    <t>EM-882</t>
  </si>
  <si>
    <t>YPF.RN.EM-0882a</t>
  </si>
  <si>
    <t>EM-263a(I)</t>
  </si>
  <si>
    <t>YPF.RN.EM-263(I)</t>
  </si>
  <si>
    <t>EM-263(I)</t>
  </si>
  <si>
    <t>YPF.RN.EM-0263a(I)</t>
  </si>
  <si>
    <t>EM-856a</t>
  </si>
  <si>
    <t>YPF.RN.EM-856</t>
  </si>
  <si>
    <t>EM-856</t>
  </si>
  <si>
    <t>YPF.RN.EM-0856a</t>
  </si>
  <si>
    <t>EM-750a</t>
  </si>
  <si>
    <t>YPF.RN.EM-750</t>
  </si>
  <si>
    <t>EM-750</t>
  </si>
  <si>
    <t>YPF.RN.EM-0750a</t>
  </si>
  <si>
    <t>YPF.RN.PuB-31</t>
  </si>
  <si>
    <t>PuB-0031</t>
  </si>
  <si>
    <t>LR-1048</t>
  </si>
  <si>
    <t>YSR.RN.LR-1048</t>
  </si>
  <si>
    <t>YPF.RN.PuB-66</t>
  </si>
  <si>
    <t>PuB-0066</t>
  </si>
  <si>
    <t>CHO-41(d)[00]a</t>
  </si>
  <si>
    <t>YPF.Nq.CHO-41(d)</t>
  </si>
  <si>
    <t>CHO-41(d)</t>
  </si>
  <si>
    <t>YPF.Nq.CHO-0041(d)[00]a</t>
  </si>
  <si>
    <t>YPF.Nq.SCB-37</t>
  </si>
  <si>
    <t>YPF.RN.SP-23</t>
  </si>
  <si>
    <t>SP-0023</t>
  </si>
  <si>
    <t>YPF.RN.PuB-195</t>
  </si>
  <si>
    <t>PuB-195</t>
  </si>
  <si>
    <t>YPF.RN.PuB-0195[00]a</t>
  </si>
  <si>
    <t>SCB-41</t>
  </si>
  <si>
    <t>YPF.Nq.SCB-41</t>
  </si>
  <si>
    <t>SCB-0041</t>
  </si>
  <si>
    <t>SP-230</t>
  </si>
  <si>
    <t>YPF.Nq.SP-230</t>
  </si>
  <si>
    <t>SP-0230</t>
  </si>
  <si>
    <t>YPF.RN.PuB-43</t>
  </si>
  <si>
    <t>PuB-0043</t>
  </si>
  <si>
    <t>YPF.RN.SP-474</t>
  </si>
  <si>
    <t>SP-474</t>
  </si>
  <si>
    <t>YPF.RN.SP-0474a</t>
  </si>
  <si>
    <t>EM-482a(I)</t>
  </si>
  <si>
    <t>YPF.RN.EM.IA-482(I)</t>
  </si>
  <si>
    <t>EM.IA-482(I)</t>
  </si>
  <si>
    <t>YPF.RN.EM.IA-0482a(I)</t>
  </si>
  <si>
    <t>YPF.RN.SP-420</t>
  </si>
  <si>
    <t>SP-420</t>
  </si>
  <si>
    <t>YPF.RN.SP-0420a</t>
  </si>
  <si>
    <t>YPF.RN.SP.IA-315</t>
  </si>
  <si>
    <t>SP-315</t>
  </si>
  <si>
    <t>YPF.RN.SP.IA-0315a</t>
  </si>
  <si>
    <t>YPF.RN.SP-341</t>
  </si>
  <si>
    <t>SP-341</t>
  </si>
  <si>
    <t>YPF.RN.SP-0341a</t>
  </si>
  <si>
    <t>EM-826a</t>
  </si>
  <si>
    <t>YPF.RN.EM-826</t>
  </si>
  <si>
    <t>EM-826</t>
  </si>
  <si>
    <t>YPF.RN.EM-0826a</t>
  </si>
  <si>
    <t>LR-1046d</t>
  </si>
  <si>
    <t>APA.RN.LR-1046(d)</t>
  </si>
  <si>
    <t>LR-1046(d)</t>
  </si>
  <si>
    <t>SP-52</t>
  </si>
  <si>
    <t>YPF.RN.SP-52</t>
  </si>
  <si>
    <t>SP-0052</t>
  </si>
  <si>
    <t>YPF.Nq.VAM-19</t>
  </si>
  <si>
    <t>VAM-19</t>
  </si>
  <si>
    <t>YPF.Nq.VAM-0019a</t>
  </si>
  <si>
    <t>YPF.Nq.SCB-84</t>
  </si>
  <si>
    <t>SCB-84</t>
  </si>
  <si>
    <t>YPF.Nq.SCB-0084a</t>
  </si>
  <si>
    <t>YPF.RN.SP-35</t>
  </si>
  <si>
    <t>SP-0035</t>
  </si>
  <si>
    <t>SP-232</t>
  </si>
  <si>
    <t>YPF.RN.SP-232</t>
  </si>
  <si>
    <t>SP-0232</t>
  </si>
  <si>
    <t>YPF.RN.SP-268</t>
  </si>
  <si>
    <t>SP-0268</t>
  </si>
  <si>
    <t>EM-875a</t>
  </si>
  <si>
    <t>YPF.RN.EM-875</t>
  </si>
  <si>
    <t>EM-875</t>
  </si>
  <si>
    <t>YPF.RN.EM-0875a</t>
  </si>
  <si>
    <t>YPF.RN.SP-447</t>
  </si>
  <si>
    <t>SP-447</t>
  </si>
  <si>
    <t>YPF.RN.SP-0447a</t>
  </si>
  <si>
    <t>EM-794a</t>
  </si>
  <si>
    <t>YPF.RN.EM-794</t>
  </si>
  <si>
    <t>EM-794</t>
  </si>
  <si>
    <t>YPF.RN.EM-0794a</t>
  </si>
  <si>
    <t>BP-39</t>
  </si>
  <si>
    <t>YPF.RN.BP-39</t>
  </si>
  <si>
    <t>BP-0039</t>
  </si>
  <si>
    <t>BP.a-13</t>
  </si>
  <si>
    <t>YPF.RN.BP.a-13</t>
  </si>
  <si>
    <t>BP-0013</t>
  </si>
  <si>
    <t>YPF.RN.SP-308</t>
  </si>
  <si>
    <t>SP-308</t>
  </si>
  <si>
    <t>YPF.RN.SP-0308a</t>
  </si>
  <si>
    <t>CHO-10</t>
  </si>
  <si>
    <t>YPF.Nq.CHO-10</t>
  </si>
  <si>
    <t>SP-209(I</t>
  </si>
  <si>
    <t>YPF.RN.SP-209(I)</t>
  </si>
  <si>
    <t>SP-0209(I)</t>
  </si>
  <si>
    <t>EM-777a</t>
  </si>
  <si>
    <t>YPF.RN.EM-777</t>
  </si>
  <si>
    <t>EM-777</t>
  </si>
  <si>
    <t>YPF.RN.EM-0777a</t>
  </si>
  <si>
    <t>SP-444a</t>
  </si>
  <si>
    <t>YPF.RN.SP-444</t>
  </si>
  <si>
    <t>SP-444</t>
  </si>
  <si>
    <t>YPF.RN.SP-0444a</t>
  </si>
  <si>
    <t>LaMa-2a</t>
  </si>
  <si>
    <t>YPF.Nq.LaMa.x-2</t>
  </si>
  <si>
    <t>LaMa-2</t>
  </si>
  <si>
    <t>YPF.Nq.LaMa.x-0002a</t>
  </si>
  <si>
    <t>YPF.RN.SP-350</t>
  </si>
  <si>
    <t>SP-350</t>
  </si>
  <si>
    <t>YPF.RN.SP-0350[00]a</t>
  </si>
  <si>
    <t>PROBLEMAS DE POZO (NO ATRIBUIBLE A SISTEMA DE EXTRACCIÓN / INYECCIÓN)</t>
  </si>
  <si>
    <t>YPF.RN.SP-423</t>
  </si>
  <si>
    <t>SP-423</t>
  </si>
  <si>
    <t>YPF.RN.SP-0423a</t>
  </si>
  <si>
    <t>OPTIMIZACION DE PRODUCCION</t>
  </si>
  <si>
    <t>YPF.Nq.SCB-76</t>
  </si>
  <si>
    <t>SCB-76</t>
  </si>
  <si>
    <t>YPF.Nq.SCB-0076[00]a</t>
  </si>
  <si>
    <t>YPF.RN.SP-286</t>
  </si>
  <si>
    <t>SP-286</t>
  </si>
  <si>
    <t>YPF.RN.SP-0286a</t>
  </si>
  <si>
    <t>YPF.RN.PuB-125</t>
  </si>
  <si>
    <t>PuB-125</t>
  </si>
  <si>
    <t>YPF.RN.PuB-0125a</t>
  </si>
  <si>
    <t>CAMBIO DE VARILLAS POR ROTURA</t>
  </si>
  <si>
    <t>PuB-25</t>
  </si>
  <si>
    <t>YPF.RN.PuB-25</t>
  </si>
  <si>
    <t>PuB-0025</t>
  </si>
  <si>
    <t>SP-24</t>
  </si>
  <si>
    <t>YPF.RN.SP-24</t>
  </si>
  <si>
    <t>SP-0024</t>
  </si>
  <si>
    <t>YPF.RN.SP-43(I)</t>
  </si>
  <si>
    <t>SP-43(I)</t>
  </si>
  <si>
    <t>YPF.RN.SP-0043(I)[00]a</t>
  </si>
  <si>
    <t>YPF.RN.SP-296</t>
  </si>
  <si>
    <t>SP-296</t>
  </si>
  <si>
    <t>YPF.RN.SP-0296a</t>
  </si>
  <si>
    <t>EM-889a</t>
  </si>
  <si>
    <t>YPF.RN.EM-889</t>
  </si>
  <si>
    <t>EM-889</t>
  </si>
  <si>
    <t>YPF.RN.EM-0889a</t>
  </si>
  <si>
    <t>EM-81</t>
  </si>
  <si>
    <t>YPF.RN.EM-81</t>
  </si>
  <si>
    <t>EM-0081</t>
  </si>
  <si>
    <t>BP-24</t>
  </si>
  <si>
    <t>YPF.RN.BP-24</t>
  </si>
  <si>
    <t>BP-0024</t>
  </si>
  <si>
    <t>YPF.RN.SP-293</t>
  </si>
  <si>
    <t>SP-293</t>
  </si>
  <si>
    <t>YPF.RN.SP-0293a</t>
  </si>
  <si>
    <t>YPF.RN.SP-319</t>
  </si>
  <si>
    <t>SP-319</t>
  </si>
  <si>
    <t>YPF.RN.SP-0319a</t>
  </si>
  <si>
    <t>YPF.RN.PuB-156</t>
  </si>
  <si>
    <t>PuB-156</t>
  </si>
  <si>
    <t>YPF.RN.PuB-0156[00]a</t>
  </si>
  <si>
    <t>SP-414a</t>
  </si>
  <si>
    <t>YPF.RN.SP.a-414</t>
  </si>
  <si>
    <t>SP.a-414</t>
  </si>
  <si>
    <t>YPF.RN.SP.a-0414a</t>
  </si>
  <si>
    <t>YPF.RN.SP-405</t>
  </si>
  <si>
    <t>SP-405</t>
  </si>
  <si>
    <t>YPF.RN.SP-0405a</t>
  </si>
  <si>
    <t>YPF.Nq.VAM-34</t>
  </si>
  <si>
    <t>VAM-34</t>
  </si>
  <si>
    <t>YPF.Nq.VAM-0034a</t>
  </si>
  <si>
    <t>YPF.Nq.SCB-62</t>
  </si>
  <si>
    <t>SCB-62</t>
  </si>
  <si>
    <t>YPF.Nq.SCB-0062[00]a</t>
  </si>
  <si>
    <t>YPF.RN.SP-122(I)</t>
  </si>
  <si>
    <t>SP-122(I)</t>
  </si>
  <si>
    <t>YPF.RN.SP-0122(I)[00]a</t>
  </si>
  <si>
    <t>EM-887a</t>
  </si>
  <si>
    <t>YPF.RN.EM-887</t>
  </si>
  <si>
    <t>EM-887</t>
  </si>
  <si>
    <t>YPF.RN.EM-0887a</t>
  </si>
  <si>
    <t>EM-888a(d)</t>
  </si>
  <si>
    <t>YPF.RN.EM-888(d)</t>
  </si>
  <si>
    <t>EM-888(d)</t>
  </si>
  <si>
    <t>YPF.RN.EM-0888a(d)</t>
  </si>
  <si>
    <t>SCB-16</t>
  </si>
  <si>
    <t>YPF.Nq.SCB-16</t>
  </si>
  <si>
    <t>SCB-0016</t>
  </si>
  <si>
    <t>YPF.RN.SP-197</t>
  </si>
  <si>
    <t>SP-0197</t>
  </si>
  <si>
    <t>YPF.RN.SP-441</t>
  </si>
  <si>
    <t>SP-441</t>
  </si>
  <si>
    <t>YPF.RN.SP-0441a</t>
  </si>
  <si>
    <t>EM-720a</t>
  </si>
  <si>
    <t>YPF.RN.EM-720</t>
  </si>
  <si>
    <t>EM-720</t>
  </si>
  <si>
    <t>YPF.RN.EM-0720a</t>
  </si>
  <si>
    <t>YPF.RN.PuB-128</t>
  </si>
  <si>
    <t>PuB-128</t>
  </si>
  <si>
    <t>YPF.RN.PuB-0128a</t>
  </si>
  <si>
    <t>YPF.Nq.SCB-146(d)</t>
  </si>
  <si>
    <t>SCB-146(d)</t>
  </si>
  <si>
    <t>YPF.Nq.SCB-0146a</t>
  </si>
  <si>
    <t>SP-306a</t>
  </si>
  <si>
    <t>YPF.RN.SP-306</t>
  </si>
  <si>
    <t>SP-306</t>
  </si>
  <si>
    <t>YPF.RN.SP-0306a</t>
  </si>
  <si>
    <t>EM-879a</t>
  </si>
  <si>
    <t>YPF.RN.EM-879</t>
  </si>
  <si>
    <t>EM-879</t>
  </si>
  <si>
    <t>YPF.RN.EM-0879a</t>
  </si>
  <si>
    <t>YPF.Nq.SCB-92</t>
  </si>
  <si>
    <t>SCB-92</t>
  </si>
  <si>
    <t>YPF.Nq.SCB-0092a</t>
  </si>
  <si>
    <t>ES-0034</t>
  </si>
  <si>
    <t>YPF.RN.ES-34</t>
  </si>
  <si>
    <t>ES-34</t>
  </si>
  <si>
    <t>Cedido/Vendido EL SANTIAGUEÑO</t>
  </si>
  <si>
    <t>YPF.RN.SP-446</t>
  </si>
  <si>
    <t>SP-446</t>
  </si>
  <si>
    <t>YPF.RN.SP-0446a</t>
  </si>
  <si>
    <t>YPF.RN.SP-225</t>
  </si>
  <si>
    <t>SP-0225</t>
  </si>
  <si>
    <t>PuB-120</t>
  </si>
  <si>
    <t>YPF.RN.PuB-120</t>
  </si>
  <si>
    <t>YPF.Nq.LaO.e-3</t>
  </si>
  <si>
    <t>LaO.e-3</t>
  </si>
  <si>
    <t>YPF.Nq.LaO.e-0003[00]a</t>
  </si>
  <si>
    <t>SCB-27</t>
  </si>
  <si>
    <t>YPF.Nq.SCB-27</t>
  </si>
  <si>
    <t>SCB-0027</t>
  </si>
  <si>
    <t>SURGENTE O GAS LIFT</t>
  </si>
  <si>
    <t>SCB-0027[00]b</t>
  </si>
  <si>
    <t>YPF.Nq.SCB-0027[00]b</t>
  </si>
  <si>
    <t>EM-747a</t>
  </si>
  <si>
    <t>YPF.RN.EM-747</t>
  </si>
  <si>
    <t>EM-747</t>
  </si>
  <si>
    <t>YPF.RN.EM-0747a</t>
  </si>
  <si>
    <t>YPF.RN.PuB.a-80</t>
  </si>
  <si>
    <t>PuB-0080</t>
  </si>
  <si>
    <t>YPF.Nq.SCB-140</t>
  </si>
  <si>
    <t>SCB-140</t>
  </si>
  <si>
    <t>YPF.Nq.SCB-0140a</t>
  </si>
  <si>
    <t>EM-75</t>
  </si>
  <si>
    <t>YPF.RN.EM-75</t>
  </si>
  <si>
    <t>EM-0075</t>
  </si>
  <si>
    <t>AJUSTE DE MEDIDA</t>
  </si>
  <si>
    <t>YPF.RN.SP-348</t>
  </si>
  <si>
    <t>SP-348</t>
  </si>
  <si>
    <t>YPF.RN.SP-0348[00]a</t>
  </si>
  <si>
    <t>YPF.Nq.VAM-22</t>
  </si>
  <si>
    <t>VAM-22</t>
  </si>
  <si>
    <t>YPF.Nq.VAM-0022a</t>
  </si>
  <si>
    <t>YPF.RN.SP-333</t>
  </si>
  <si>
    <t>SP-333</t>
  </si>
  <si>
    <t>YPF.RN.SP-0333[00]a</t>
  </si>
  <si>
    <t>EM-525</t>
  </si>
  <si>
    <t>YPF.RN.EM-525</t>
  </si>
  <si>
    <t>EM-0525</t>
  </si>
  <si>
    <t>YPF.RN.SP-289</t>
  </si>
  <si>
    <t>SP-289</t>
  </si>
  <si>
    <t>YPF.RN.SP-0289[00]a</t>
  </si>
  <si>
    <t>SP-412a</t>
  </si>
  <si>
    <t>YPF.RN.SP.a-412</t>
  </si>
  <si>
    <t>SP.a-412</t>
  </si>
  <si>
    <t>YPF.RN.SP.a-0412a</t>
  </si>
  <si>
    <t>YPF.RN.SP-51</t>
  </si>
  <si>
    <t>SP-0051</t>
  </si>
  <si>
    <t>EM-195(I</t>
  </si>
  <si>
    <t>YPF.RN.EM-195(I)</t>
  </si>
  <si>
    <t>EM-0195(I)</t>
  </si>
  <si>
    <t>ACONDICIONAR PARA RECUPERAR MATERIAL</t>
  </si>
  <si>
    <t>EM-792a</t>
  </si>
  <si>
    <t>YPF.RN.EM-792</t>
  </si>
  <si>
    <t>EM-792</t>
  </si>
  <si>
    <t>YPF.RN.EM-0792a</t>
  </si>
  <si>
    <t>EM-668a</t>
  </si>
  <si>
    <t>YPF.RN.EM-668</t>
  </si>
  <si>
    <t>EM-668</t>
  </si>
  <si>
    <t>YPF.RN.EM-0668a</t>
  </si>
  <si>
    <t>YPF.RN.SP-101(I)</t>
  </si>
  <si>
    <t>SP-101(I)</t>
  </si>
  <si>
    <t>YPF.RN.SP-0101(I)[00]a</t>
  </si>
  <si>
    <t>YPF.RN.SP-391</t>
  </si>
  <si>
    <t>SP-391</t>
  </si>
  <si>
    <t>YPF.RN.SP-0391a</t>
  </si>
  <si>
    <t>YPF.Nq.VAM-80</t>
  </si>
  <si>
    <t>VAM-80</t>
  </si>
  <si>
    <t>YPF.Nq.VAM-0080a</t>
  </si>
  <si>
    <t>YPF.RN.PuB-27</t>
  </si>
  <si>
    <t>PuB-0027</t>
  </si>
  <si>
    <t>YPF.Nq.SCB-110</t>
  </si>
  <si>
    <t>SCB-110</t>
  </si>
  <si>
    <t>YPF.Nq.SCB-0110a</t>
  </si>
  <si>
    <t>MANTENIMIENTO OTROS (IWL)</t>
  </si>
  <si>
    <t>SCB-57</t>
  </si>
  <si>
    <t>YPF.Nq.SCB-57</t>
  </si>
  <si>
    <t>SCB-0057</t>
  </si>
  <si>
    <t>PNO.x-4</t>
  </si>
  <si>
    <t>YPF.Nq.PNO.x-4</t>
  </si>
  <si>
    <t>YPF.RN.PuB.a-116</t>
  </si>
  <si>
    <t>PuB-0116</t>
  </si>
  <si>
    <t>LR-1052</t>
  </si>
  <si>
    <t>YPA.RN.LR-1052</t>
  </si>
  <si>
    <t>Finished - Success</t>
  </si>
  <si>
    <t>YPF.RN.SP-112(I)</t>
  </si>
  <si>
    <t>SP-112(I)</t>
  </si>
  <si>
    <t>YPF.RN.SP-0112(I)[00]a</t>
  </si>
  <si>
    <t>CHO.a-55(d)[00]a</t>
  </si>
  <si>
    <t>YPF.Nq.CHO.a-55(d)</t>
  </si>
  <si>
    <t>CHO.a-55(d)</t>
  </si>
  <si>
    <t>YPF.Nq.CHO.a-0055(d)[00]a</t>
  </si>
  <si>
    <t>PuB-188[00]a</t>
  </si>
  <si>
    <t>YPF.RN.PuB-188</t>
  </si>
  <si>
    <t>PuB-188</t>
  </si>
  <si>
    <t>YPF.RN.PuB-0188[00]a</t>
  </si>
  <si>
    <t>YPF.RN.SP-355</t>
  </si>
  <si>
    <t>SP-355</t>
  </si>
  <si>
    <t>YPF.RN.SP-0355a</t>
  </si>
  <si>
    <t>EM-885a</t>
  </si>
  <si>
    <t>YPF.RN.EM-885</t>
  </si>
  <si>
    <t>EM-885</t>
  </si>
  <si>
    <t>YPF.RN.EM-0885a</t>
  </si>
  <si>
    <t>YPF.Nq.SCB-132</t>
  </si>
  <si>
    <t>SCB-132</t>
  </si>
  <si>
    <t>YPF.Nq.SCB-0132a</t>
  </si>
  <si>
    <t>YPF.RN.PuB.a-171</t>
  </si>
  <si>
    <t>PuB.a-171</t>
  </si>
  <si>
    <t>YPF.RN.PuB.a-0171[00]a</t>
  </si>
  <si>
    <t>YPF.RN.PuB-163</t>
  </si>
  <si>
    <t>PuB-163</t>
  </si>
  <si>
    <t>YPF.RN.PuB-0163[00]a</t>
  </si>
  <si>
    <t>SP-116</t>
  </si>
  <si>
    <t>YPF.RN.SP-116</t>
  </si>
  <si>
    <t>SP-0116</t>
  </si>
  <si>
    <t>EM-737a</t>
  </si>
  <si>
    <t>YPF.RN.EM-737</t>
  </si>
  <si>
    <t>EM-737</t>
  </si>
  <si>
    <t>YPF.RN.EM-0737a</t>
  </si>
  <si>
    <t>YPF.Nq.VAM-62(d)(I)</t>
  </si>
  <si>
    <t>VAM-62(d)(I)</t>
  </si>
  <si>
    <t>YPF.Nq.VAM-0062(d)(I)[00]a</t>
  </si>
  <si>
    <t>YPF.RN.SP-218</t>
  </si>
  <si>
    <t>SP-0218</t>
  </si>
  <si>
    <t>EM-787a</t>
  </si>
  <si>
    <t>YPF.RN.EM-787</t>
  </si>
  <si>
    <t>EM-787</t>
  </si>
  <si>
    <t>YPF.RN.EM-0787a</t>
  </si>
  <si>
    <t>EM-884a(d)</t>
  </si>
  <si>
    <t>YPF.RN.EM-884(d)</t>
  </si>
  <si>
    <t>EM-884(d)</t>
  </si>
  <si>
    <t>YPF.RN.EM-0884a(d)</t>
  </si>
  <si>
    <t>SP-356a</t>
  </si>
  <si>
    <t>YPF.RN.SP-356</t>
  </si>
  <si>
    <t>SP-356</t>
  </si>
  <si>
    <t>YPF.RN.SP-0356a</t>
  </si>
  <si>
    <t>EM-829a</t>
  </si>
  <si>
    <t>YPF.RN.EM-829</t>
  </si>
  <si>
    <t>EM-829</t>
  </si>
  <si>
    <t>YPF.RN.EM-0829a</t>
  </si>
  <si>
    <t>EM-380a(I)</t>
  </si>
  <si>
    <t>YPF.RN.EM-380(I)</t>
  </si>
  <si>
    <t>EM-380(I)</t>
  </si>
  <si>
    <t>YPF.RN.EM-0380a(I)</t>
  </si>
  <si>
    <t>EM-890a</t>
  </si>
  <si>
    <t>YPF.RN.EM-890</t>
  </si>
  <si>
    <t>EM-890</t>
  </si>
  <si>
    <t>YPF.RN.EM-0890a</t>
  </si>
  <si>
    <t>EM-585a(I)</t>
  </si>
  <si>
    <t>YPF.RN.EM-585(I)</t>
  </si>
  <si>
    <t>EM-585(I)</t>
  </si>
  <si>
    <t>YPF.RN.EM-0585a(I)</t>
  </si>
  <si>
    <t>PA.x-5</t>
  </si>
  <si>
    <t>YPF.Nq.PA.x-5</t>
  </si>
  <si>
    <t>PA-0005</t>
  </si>
  <si>
    <t>EM-800a</t>
  </si>
  <si>
    <t>YPF.RN.EM-800</t>
  </si>
  <si>
    <t>EM-800</t>
  </si>
  <si>
    <t>YPF.RN.EM-0800a</t>
  </si>
  <si>
    <t>VAM-0012[00]a</t>
  </si>
  <si>
    <t>YPF.Nq.VAM.a-12</t>
  </si>
  <si>
    <t>VAM-12</t>
  </si>
  <si>
    <t>YPF.Nq.VAM.a-0012[00]a</t>
  </si>
  <si>
    <t>MANTENIMIENTO(OTROS)</t>
  </si>
  <si>
    <t>BPO-12</t>
  </si>
  <si>
    <t>YPF.RN.BPO-12</t>
  </si>
  <si>
    <t>BPO-0012</t>
  </si>
  <si>
    <t>INSTALAR SISTEMA DE EXTRACIÓN PARA REACTIVAR</t>
  </si>
  <si>
    <t>YPF.RN.SP-366</t>
  </si>
  <si>
    <t>SP-366</t>
  </si>
  <si>
    <t>YPF.RN.SP-0366a</t>
  </si>
  <si>
    <t>EM-18</t>
  </si>
  <si>
    <t>YPF.RN.EM-18</t>
  </si>
  <si>
    <t>EM-0018</t>
  </si>
  <si>
    <t>EM-698a</t>
  </si>
  <si>
    <t>YPF.RN.EM-698</t>
  </si>
  <si>
    <t>EM-698</t>
  </si>
  <si>
    <t>YPF.RN.EM-0698a</t>
  </si>
  <si>
    <t>YPF.Nq.VAM-55(d)</t>
  </si>
  <si>
    <t>VAM-55(d)</t>
  </si>
  <si>
    <t>YPF.Nq.VAM-0055(d)[00]a</t>
  </si>
  <si>
    <t>EM-779a</t>
  </si>
  <si>
    <t>YPF.RN.EM-779</t>
  </si>
  <si>
    <t>EM-779</t>
  </si>
  <si>
    <t>YPF.RN.EM-0779a</t>
  </si>
  <si>
    <t>EM-785a</t>
  </si>
  <si>
    <t>YPF.RN.EM-785</t>
  </si>
  <si>
    <t>EM-785</t>
  </si>
  <si>
    <t>YPF.RN.EM-0785a</t>
  </si>
  <si>
    <t>EM-796a</t>
  </si>
  <si>
    <t>YPF.RN.EM-796</t>
  </si>
  <si>
    <t>EM-796</t>
  </si>
  <si>
    <t>YPF.RN.EM-0796a</t>
  </si>
  <si>
    <t>SP-424a</t>
  </si>
  <si>
    <t>YPF.RN.SP-424</t>
  </si>
  <si>
    <t>SP-424</t>
  </si>
  <si>
    <t>YPF.RN.SP-0424a</t>
  </si>
  <si>
    <t>BL.x-3</t>
  </si>
  <si>
    <t>YPF.RN.BL.x-3</t>
  </si>
  <si>
    <t>BL-0003</t>
  </si>
  <si>
    <t>Cedido/Vendido BARRANCA DE LOS LOROS</t>
  </si>
  <si>
    <t>EM-669a</t>
  </si>
  <si>
    <t>YPF.RN.EM-669</t>
  </si>
  <si>
    <t>EM-669</t>
  </si>
  <si>
    <t>YPF.RN.EM-0669a</t>
  </si>
  <si>
    <t>No Registrado</t>
  </si>
  <si>
    <t>Sin Registrar</t>
  </si>
  <si>
    <t>SCB.xp-130[00]a</t>
  </si>
  <si>
    <t>YPF.Nq.SCB.xp-130</t>
  </si>
  <si>
    <t>SCB.xp-130</t>
  </si>
  <si>
    <t>YPF.Nq.SCB.xp-0130[00]a</t>
  </si>
  <si>
    <t>LaMa-1a</t>
  </si>
  <si>
    <t>YPF.Nq.LaMa.x-1</t>
  </si>
  <si>
    <t>LaMa-1</t>
  </si>
  <si>
    <t>YPF.Nq.LaMa.x-0001a</t>
  </si>
  <si>
    <t>CONVERTIR</t>
  </si>
  <si>
    <t>YPF.Nq.SCB-67</t>
  </si>
  <si>
    <t>SCB-67</t>
  </si>
  <si>
    <t>YPF.Nq.SCB-0067[00]a</t>
  </si>
  <si>
    <t>YPF.RN.SP-64</t>
  </si>
  <si>
    <t>SP-0064</t>
  </si>
  <si>
    <t>BPO-4</t>
  </si>
  <si>
    <t>YPF.RN.BPO-4</t>
  </si>
  <si>
    <t>BPO-0004</t>
  </si>
  <si>
    <t>DPS.x-1</t>
  </si>
  <si>
    <t>YPF.Nq.DPS.x-1</t>
  </si>
  <si>
    <t>DPS-1</t>
  </si>
  <si>
    <t>YPF.RN.SP-255</t>
  </si>
  <si>
    <t>SP-0255</t>
  </si>
  <si>
    <t>LaO.e-2[00]a</t>
  </si>
  <si>
    <t>YPF.Nq.LaO.e-2</t>
  </si>
  <si>
    <t>LaO.e-2</t>
  </si>
  <si>
    <t>YPF.Nq.LaO.e-0002[00]a</t>
  </si>
  <si>
    <t>MEDICIONES FISICAS</t>
  </si>
  <si>
    <t>YPF.Nq.SCB-45</t>
  </si>
  <si>
    <t>SCB-0045</t>
  </si>
  <si>
    <t>YPF.RN.SP-347</t>
  </si>
  <si>
    <t>SP-347</t>
  </si>
  <si>
    <t>YPF.RN.SP-0347[00]a</t>
  </si>
  <si>
    <t>BPO-3</t>
  </si>
  <si>
    <t>YPF.RN.BPO-3</t>
  </si>
  <si>
    <t>BPO-0003</t>
  </si>
  <si>
    <t>SP-102</t>
  </si>
  <si>
    <t>YPF.RN.SP-102</t>
  </si>
  <si>
    <t>SP-0102</t>
  </si>
  <si>
    <t>SP-282</t>
  </si>
  <si>
    <t>YPF.RN.SP-282</t>
  </si>
  <si>
    <t>SP-0282</t>
  </si>
  <si>
    <t>YPF.RN.SP-63(I)</t>
  </si>
  <si>
    <t>SCB.a-5</t>
  </si>
  <si>
    <t>YPF.Nq.SCB.a-5</t>
  </si>
  <si>
    <t>SCB-5</t>
  </si>
  <si>
    <t>MEDICIONES FÍSICAS (IMF)</t>
  </si>
  <si>
    <t>YPF.Nq.CHO-26</t>
  </si>
  <si>
    <t>CHO-26</t>
  </si>
  <si>
    <t>YPF.Nq.CHO-0026a</t>
  </si>
  <si>
    <t>YPF.RN.SP-261</t>
  </si>
  <si>
    <t>SP-0261</t>
  </si>
  <si>
    <t>INCREMENT. PRODUCC.</t>
  </si>
  <si>
    <t>VAM-32a</t>
  </si>
  <si>
    <t>YPF.Nq.VAM-32</t>
  </si>
  <si>
    <t>VAM-32</t>
  </si>
  <si>
    <t>YPF.Nq.VAM-0032a</t>
  </si>
  <si>
    <t>CHO-11</t>
  </si>
  <si>
    <t>YPF.Nq.CHO-11</t>
  </si>
  <si>
    <t>CHO-25a</t>
  </si>
  <si>
    <t>YPF.Nq.CHO-25</t>
  </si>
  <si>
    <t>CHO-25</t>
  </si>
  <si>
    <t>YPF.Nq.CHO-0025a</t>
  </si>
  <si>
    <t>CHO-13</t>
  </si>
  <si>
    <t>YPF.Nq.CHO-13</t>
  </si>
  <si>
    <t>YPF.RN.SP-259</t>
  </si>
  <si>
    <t>SP-0259</t>
  </si>
  <si>
    <t>BP-31</t>
  </si>
  <si>
    <t>YPF.RN.BP-31</t>
  </si>
  <si>
    <t>BP-0031</t>
  </si>
  <si>
    <t>YPF.Nq.VAM.a-29</t>
  </si>
  <si>
    <t>VAM-29</t>
  </si>
  <si>
    <t>YPF.Nq.VAM.a-0029a</t>
  </si>
  <si>
    <t>EM-841a</t>
  </si>
  <si>
    <t>YPF.RN.EM-841</t>
  </si>
  <si>
    <t>EM-841</t>
  </si>
  <si>
    <t>YPF.RN.EM-0841a</t>
  </si>
  <si>
    <t>EM-872a</t>
  </si>
  <si>
    <t>YPF.RN.EM-872</t>
  </si>
  <si>
    <t>EM-872</t>
  </si>
  <si>
    <t>YPF.RN.EM-0872a</t>
  </si>
  <si>
    <t>EM-0660[00]a</t>
  </si>
  <si>
    <t>YPF.RN.EM.xp-660</t>
  </si>
  <si>
    <t>EM-660</t>
  </si>
  <si>
    <t>YPF.RN.EM.xp-0660[00]a</t>
  </si>
  <si>
    <t>YPF.RN.PuB-102</t>
  </si>
  <si>
    <t>PuB-0102</t>
  </si>
  <si>
    <t>EM-835a</t>
  </si>
  <si>
    <t>YPF.RN.EM-835</t>
  </si>
  <si>
    <t>EM-835</t>
  </si>
  <si>
    <t>YPF.RN.EM-0835a</t>
  </si>
  <si>
    <t>VAM.x-3</t>
  </si>
  <si>
    <t>YPF.Nq.VAM.x-3</t>
  </si>
  <si>
    <t>VAM-3</t>
  </si>
  <si>
    <t>YPF.RN.SP-343</t>
  </si>
  <si>
    <t>SP-343</t>
  </si>
  <si>
    <t>YPF.RN.SP-0343[00]a</t>
  </si>
  <si>
    <t>YPF.Nq.SCB-48</t>
  </si>
  <si>
    <t>SCB-0048</t>
  </si>
  <si>
    <t>EM-772a</t>
  </si>
  <si>
    <t>YPF.RN.EM-772</t>
  </si>
  <si>
    <t>EM-772</t>
  </si>
  <si>
    <t>YPF.RN.EM-0772a</t>
  </si>
  <si>
    <t>EM-880a</t>
  </si>
  <si>
    <t>YPF.RN.EM-880</t>
  </si>
  <si>
    <t>EM-880</t>
  </si>
  <si>
    <t>YPF.RN.EM-0880a</t>
  </si>
  <si>
    <t>YPF.RN.SP-279</t>
  </si>
  <si>
    <t>SP-0279</t>
  </si>
  <si>
    <t>YPF.RN.SP-13(I)</t>
  </si>
  <si>
    <t>SP-13(I)</t>
  </si>
  <si>
    <t>YPF.RN.SP-0013a(I)</t>
  </si>
  <si>
    <t>CHO-18</t>
  </si>
  <si>
    <t>YPF.Nq.CHO-18</t>
  </si>
  <si>
    <t>YPF.RN.SP-278</t>
  </si>
  <si>
    <t>SP-0278</t>
  </si>
  <si>
    <t>YPF.RN.SP-152(I)</t>
  </si>
  <si>
    <t>SP-152(I)</t>
  </si>
  <si>
    <t>YPF.RN.SP-0152a(I)</t>
  </si>
  <si>
    <t>EM-676a</t>
  </si>
  <si>
    <t>YPF.RN.EM-676</t>
  </si>
  <si>
    <t>EM-676</t>
  </si>
  <si>
    <t>YPF.RN.EM-0676a</t>
  </si>
  <si>
    <t>YPF.RN.SP-84</t>
  </si>
  <si>
    <t>SP-0084</t>
  </si>
  <si>
    <t>EM-745a</t>
  </si>
  <si>
    <t>YPF.RN.EM-745</t>
  </si>
  <si>
    <t>EM-745</t>
  </si>
  <si>
    <t>YPF.RN.EM-0745a</t>
  </si>
  <si>
    <t>CHO-50(d)[00]a</t>
  </si>
  <si>
    <t>YPF.Nq.CHO-50(d)</t>
  </si>
  <si>
    <t>CHO-50(d)</t>
  </si>
  <si>
    <t>YPF.Nq.CHO-0050(d)[00]a</t>
  </si>
  <si>
    <t>YPF.RN.SP-389</t>
  </si>
  <si>
    <t>SP-389</t>
  </si>
  <si>
    <t>YPF.RN.SP-0389a</t>
  </si>
  <si>
    <t>CHO.a-47(d)[00]a</t>
  </si>
  <si>
    <t>YPF.Nq.CHO.a-47(d)</t>
  </si>
  <si>
    <t>CHO.a-47(d)</t>
  </si>
  <si>
    <t>YPF.Nq.CHO.a-0047(d)[00]a</t>
  </si>
  <si>
    <t>VAM-38a</t>
  </si>
  <si>
    <t>YPF.Nq.VAM-38</t>
  </si>
  <si>
    <t>VAM-38</t>
  </si>
  <si>
    <t>YPF.Nq.VAM-0038a</t>
  </si>
  <si>
    <t>EM-69</t>
  </si>
  <si>
    <t>YPF.RN.EM-69</t>
  </si>
  <si>
    <t>EM-0069</t>
  </si>
  <si>
    <t>EM-797a</t>
  </si>
  <si>
    <t>YPF.RN.EM-797</t>
  </si>
  <si>
    <t>EM-797</t>
  </si>
  <si>
    <t>YPF.RN.EM-0797a</t>
  </si>
  <si>
    <t>YPF.RN.SP-83</t>
  </si>
  <si>
    <t>SP-0083</t>
  </si>
  <si>
    <t>EM-847a</t>
  </si>
  <si>
    <t>YPF.RN.EM-847</t>
  </si>
  <si>
    <t>EM-847</t>
  </si>
  <si>
    <t>YPF.RN.EM-0847a</t>
  </si>
  <si>
    <t>EM-730a</t>
  </si>
  <si>
    <t>YPF.RN.EM-730</t>
  </si>
  <si>
    <t>EM-730</t>
  </si>
  <si>
    <t>YPF.RN.EM-0730a</t>
  </si>
  <si>
    <t>YPF.RN.SP-330</t>
  </si>
  <si>
    <t>SP-330</t>
  </si>
  <si>
    <t>YPF.RN.SP-0330a</t>
  </si>
  <si>
    <t>EM-845a</t>
  </si>
  <si>
    <t>YPF.RN.EM-845</t>
  </si>
  <si>
    <t>EM-845</t>
  </si>
  <si>
    <t>YPF.RN.EM-0845a</t>
  </si>
  <si>
    <t>SCB-25</t>
  </si>
  <si>
    <t>YPF.Nq.SCB-25</t>
  </si>
  <si>
    <t>SCB-0025</t>
  </si>
  <si>
    <t>INYECTOR</t>
  </si>
  <si>
    <t>Mecánica - S.I.</t>
  </si>
  <si>
    <t>CHO.a-39(d)[00]a</t>
  </si>
  <si>
    <t>YPF.Nq.CHO.a-39(d)</t>
  </si>
  <si>
    <t>CHO.a-39(d)</t>
  </si>
  <si>
    <t>YPF.Nq.CHO.a-0039(d)[00]a</t>
  </si>
  <si>
    <t>SP-271</t>
  </si>
  <si>
    <t>YPF.RN.SP-271</t>
  </si>
  <si>
    <t>SP-0271</t>
  </si>
  <si>
    <t>BP-44</t>
  </si>
  <si>
    <t>YPF.RN.BP-44</t>
  </si>
  <si>
    <t>BP-0044</t>
  </si>
  <si>
    <t>YPF.Nq.SCB-28</t>
  </si>
  <si>
    <t>SCB-0028</t>
  </si>
  <si>
    <t>CHO-56(d)[00]a</t>
  </si>
  <si>
    <t>YPF.Nq.CHO-56(d)</t>
  </si>
  <si>
    <t>CHO-56(d)</t>
  </si>
  <si>
    <t>YPF.Nq.CHO-0056(d)[00]a</t>
  </si>
  <si>
    <t>EM-735a</t>
  </si>
  <si>
    <t>YPF.RN.EM-735</t>
  </si>
  <si>
    <t>EM-735</t>
  </si>
  <si>
    <t>YPF.RN.EM-0735a</t>
  </si>
  <si>
    <t>CHO-0020[00]a</t>
  </si>
  <si>
    <t>YPF.Nq.CHO-20</t>
  </si>
  <si>
    <t>CHO-20</t>
  </si>
  <si>
    <t>YPF.Nq.CHO-0020[00]a</t>
  </si>
  <si>
    <t>CHO.a-15</t>
  </si>
  <si>
    <t>YPF.Nq.CHO.a-15</t>
  </si>
  <si>
    <t>CHO-15</t>
  </si>
  <si>
    <t>CHO-12</t>
  </si>
  <si>
    <t>YPF.Nq.CHO-12</t>
  </si>
  <si>
    <t>CHO-21a</t>
  </si>
  <si>
    <t>YPF.Nq.CHO.xp-21</t>
  </si>
  <si>
    <t>CHO-21</t>
  </si>
  <si>
    <t>YPF.Nq.CHO.xp-0021a</t>
  </si>
  <si>
    <t>SCB-38</t>
  </si>
  <si>
    <t>YPF.Nq.SCB-38</t>
  </si>
  <si>
    <t>SCB-0038</t>
  </si>
  <si>
    <t>VAM.x-2</t>
  </si>
  <si>
    <t>YPF.Nq.VAM.x-2</t>
  </si>
  <si>
    <t>VAM-2</t>
  </si>
  <si>
    <t>SCB-52</t>
  </si>
  <si>
    <t>YPF.Nq.SCB-52</t>
  </si>
  <si>
    <t>SCB-0052</t>
  </si>
  <si>
    <t>SCB-0072[00]a</t>
  </si>
  <si>
    <t>YPF.Nq.SCB.a-72</t>
  </si>
  <si>
    <t>SCB-72</t>
  </si>
  <si>
    <t>YPF.Nq.SCB.a-0072[00]a</t>
  </si>
  <si>
    <t>SCB-50</t>
  </si>
  <si>
    <t>YPF.Nq.SCB-50</t>
  </si>
  <si>
    <t>SCB-0050</t>
  </si>
  <si>
    <t>CBIO. REGIMEN DE INYECCION/PRODUCCION (IWL)</t>
  </si>
  <si>
    <t>SCB-51</t>
  </si>
  <si>
    <t>YPF.Nq.SCB-51</t>
  </si>
  <si>
    <t>SCB-0051</t>
  </si>
  <si>
    <t>SCB-53</t>
  </si>
  <si>
    <t>YPF.Nq.SCB-53</t>
  </si>
  <si>
    <t>SCB-0053</t>
  </si>
  <si>
    <t>SP-154</t>
  </si>
  <si>
    <t>YPF.RN.SP-154</t>
  </si>
  <si>
    <t>SP-0154</t>
  </si>
  <si>
    <t>BP-33</t>
  </si>
  <si>
    <t>YPF.RN.BP-33</t>
  </si>
  <si>
    <t>BP-0033</t>
  </si>
  <si>
    <t>BP-32</t>
  </si>
  <si>
    <t>YPF.RN.BP-32</t>
  </si>
  <si>
    <t>BP-0032</t>
  </si>
  <si>
    <t>BP.a-22</t>
  </si>
  <si>
    <t>YPF.RN.BP.a-22</t>
  </si>
  <si>
    <t>BP-0022</t>
  </si>
  <si>
    <t>BP.a-14</t>
  </si>
  <si>
    <t>YPF.RN.BP.a-14</t>
  </si>
  <si>
    <t>BP-0014</t>
  </si>
  <si>
    <t>EM-834a</t>
  </si>
  <si>
    <t>YPF.RN.EM-834</t>
  </si>
  <si>
    <t>EM-834</t>
  </si>
  <si>
    <t>YPF.RN.EM-0834a</t>
  </si>
  <si>
    <t>SP-105a</t>
  </si>
  <si>
    <t>YPF.RN.SP.a-105</t>
  </si>
  <si>
    <t>SP-105</t>
  </si>
  <si>
    <t>YPF.RN.SP.a-0105a</t>
  </si>
  <si>
    <t>SP-477a</t>
  </si>
  <si>
    <t>YPF.RN.SP.a-477</t>
  </si>
  <si>
    <t>SP.a-477</t>
  </si>
  <si>
    <t>YPF.RN.SP.a-0477a</t>
  </si>
  <si>
    <t>YPF.Nq.SCB.a-80</t>
  </si>
  <si>
    <t>SCB-80</t>
  </si>
  <si>
    <t>YPF.Nq.SCB.a-0080a</t>
  </si>
  <si>
    <t>YPF.RN.SP-442</t>
  </si>
  <si>
    <t>SP-442</t>
  </si>
  <si>
    <t>YPF.RN.SP-0442a</t>
  </si>
  <si>
    <t>SP-207</t>
  </si>
  <si>
    <t>YPF.RN.SP-207</t>
  </si>
  <si>
    <t>SP-0207</t>
  </si>
  <si>
    <t>YPF.RN.SP-502</t>
  </si>
  <si>
    <t>SP-502</t>
  </si>
  <si>
    <t>YPF.RN.SP-0502[00]a</t>
  </si>
  <si>
    <t>YPF.RN.SP-44(I)</t>
  </si>
  <si>
    <t>SP-44(I)</t>
  </si>
  <si>
    <t>YPF.RN.SP-0044[00]a(I)</t>
  </si>
  <si>
    <t>CAv.x-4[00]a</t>
  </si>
  <si>
    <t>YPF.Nq.CAv.x-4</t>
  </si>
  <si>
    <t>CAv.x-4</t>
  </si>
  <si>
    <t>YPF.Nq.CAv.x-0004[00]a</t>
  </si>
  <si>
    <t>Vendido/Cedido Auca Mahuida</t>
  </si>
  <si>
    <t>Cedido /Vendido CERRO AVISPA</t>
  </si>
  <si>
    <t>EM-156</t>
  </si>
  <si>
    <t>YPF.RN.EM-156</t>
  </si>
  <si>
    <t>EM-0156</t>
  </si>
  <si>
    <t>EM-746a</t>
  </si>
  <si>
    <t>YPF.RN.EM-746</t>
  </si>
  <si>
    <t>EM-746</t>
  </si>
  <si>
    <t>YPF.RN.EM-0746a</t>
  </si>
  <si>
    <t>SP-422a</t>
  </si>
  <si>
    <t>YPF.RN.SP-422</t>
  </si>
  <si>
    <t>SP-422</t>
  </si>
  <si>
    <t>YPF.RN.SP-0422a</t>
  </si>
  <si>
    <t>EM-790a</t>
  </si>
  <si>
    <t>YPF.RN.EM-790</t>
  </si>
  <si>
    <t>EM-790</t>
  </si>
  <si>
    <t>YPF.RN.EM-0790a</t>
  </si>
  <si>
    <t>EM-793a</t>
  </si>
  <si>
    <t>YPF.RN.EM-793</t>
  </si>
  <si>
    <t>EM-793</t>
  </si>
  <si>
    <t>YPF.RN.EM-0793a</t>
  </si>
  <si>
    <t>EM-775a</t>
  </si>
  <si>
    <t>YPF.RN.EM-775</t>
  </si>
  <si>
    <t>EM-775</t>
  </si>
  <si>
    <t>YPF.RN.EM-0775a</t>
  </si>
  <si>
    <t>YPF.RN.SP-404</t>
  </si>
  <si>
    <t>SP-404</t>
  </si>
  <si>
    <t>YPF.RN.SP-0404a</t>
  </si>
  <si>
    <t>SCB-58</t>
  </si>
  <si>
    <t>YPF.Nq.SCB-58</t>
  </si>
  <si>
    <t>SCB-0058</t>
  </si>
  <si>
    <t>PuB-88</t>
  </si>
  <si>
    <t>YPF.RN.PuB-88</t>
  </si>
  <si>
    <t>PuB-0088</t>
  </si>
  <si>
    <t>BPO.x-1</t>
  </si>
  <si>
    <t>YPF.RN.BPO.x-1</t>
  </si>
  <si>
    <t>BPO-0001</t>
  </si>
  <si>
    <t>YPF.RN.PuB-147</t>
  </si>
  <si>
    <t>PuB-147</t>
  </si>
  <si>
    <t>YPF.RN.PuB-0147a</t>
  </si>
  <si>
    <t>YPF.RN.SP-141(I)</t>
  </si>
  <si>
    <t>SP-141(I)</t>
  </si>
  <si>
    <t>YPF.RN.SP-0141a(I)</t>
  </si>
  <si>
    <t>YPF.RN.PuB-100</t>
  </si>
  <si>
    <t>PuB-0100</t>
  </si>
  <si>
    <t>EM-752a</t>
  </si>
  <si>
    <t>YPF.RN.EM-752</t>
  </si>
  <si>
    <t>EM-752</t>
  </si>
  <si>
    <t>YPF.RN.EM-0752a</t>
  </si>
  <si>
    <t>SP-17</t>
  </si>
  <si>
    <t>YPF.RN.SP-17</t>
  </si>
  <si>
    <t>SP-0017</t>
  </si>
  <si>
    <t>BP.a-3</t>
  </si>
  <si>
    <t>YPF.RN.BP.a-3</t>
  </si>
  <si>
    <t>BP-0003</t>
  </si>
  <si>
    <t>CHO.a-58[00]a</t>
  </si>
  <si>
    <t>YPF.Nq.CHO.a-58</t>
  </si>
  <si>
    <t>CHO.a-58</t>
  </si>
  <si>
    <t>YPF.Nq.CHO.a-0058[00]a</t>
  </si>
  <si>
    <t>EM-799a</t>
  </si>
  <si>
    <t>YPF.RN.EM-799</t>
  </si>
  <si>
    <t>EM-799</t>
  </si>
  <si>
    <t>YPF.RN.EM-0799a</t>
  </si>
  <si>
    <t>PuB.a-164[00]a</t>
  </si>
  <si>
    <t>YPF.RN.PuB.a-164</t>
  </si>
  <si>
    <t>PuB.a-164</t>
  </si>
  <si>
    <t>YPF.RN.PuB.a-0164[00]a</t>
  </si>
  <si>
    <t>CHO-36a(d)</t>
  </si>
  <si>
    <t>YPF.Nq.CHO.a-36(d)</t>
  </si>
  <si>
    <t>CHO.a-36(d)</t>
  </si>
  <si>
    <t>YPF.Nq.CHO.a-0036a(d)</t>
  </si>
  <si>
    <t>PN.e-4</t>
  </si>
  <si>
    <t>YPF.Nq.PN.e-4</t>
  </si>
  <si>
    <t>PN-4</t>
  </si>
  <si>
    <t>SP-400a</t>
  </si>
  <si>
    <t>YPF.RN.SP-400</t>
  </si>
  <si>
    <t>SP-400</t>
  </si>
  <si>
    <t>YPF.RN.SP-0400a</t>
  </si>
  <si>
    <t>EM-869a</t>
  </si>
  <si>
    <t>YPF.RN.EM-869</t>
  </si>
  <si>
    <t>EM-869</t>
  </si>
  <si>
    <t>YPF.RN.EM-0869a</t>
  </si>
  <si>
    <t>CHO-24a</t>
  </si>
  <si>
    <t>YPF.Nq.CHO-24</t>
  </si>
  <si>
    <t>CHO-24</t>
  </si>
  <si>
    <t>YPF.Nq.CHO-0024a</t>
  </si>
  <si>
    <t>CONVERTIR A INYECTOR</t>
  </si>
  <si>
    <t>YPF.RN.SP-41</t>
  </si>
  <si>
    <t>SP-0041</t>
  </si>
  <si>
    <t>SP-408a</t>
  </si>
  <si>
    <t>YPF.RN.SP.a-408</t>
  </si>
  <si>
    <t>SP.a-408</t>
  </si>
  <si>
    <t>YPF.RN.SP.a-0408a</t>
  </si>
  <si>
    <t>EM-749a</t>
  </si>
  <si>
    <t>YPF.RN.EM-749</t>
  </si>
  <si>
    <t>EM-749</t>
  </si>
  <si>
    <t>YPF.RN.EM-0749a</t>
  </si>
  <si>
    <t>VAM-63(d)[00]a</t>
  </si>
  <si>
    <t>YPF.Nq.VAM-63(d)</t>
  </si>
  <si>
    <t>VAM-63(d)</t>
  </si>
  <si>
    <t>YPF.Nq.VAM-0063(d)[00]a</t>
  </si>
  <si>
    <t>YPF.RN.SP-272</t>
  </si>
  <si>
    <t>SP-0272</t>
  </si>
  <si>
    <t>EM-66</t>
  </si>
  <si>
    <t>YPF.RN.EM-66</t>
  </si>
  <si>
    <t>EM-0066</t>
  </si>
  <si>
    <t>YPF.RN.SP-287</t>
  </si>
  <si>
    <t>SP-287</t>
  </si>
  <si>
    <t>YPF.RN.SP-0287[00]a</t>
  </si>
  <si>
    <t>YPF.Nq.VAM-15</t>
  </si>
  <si>
    <t>VAM-15</t>
  </si>
  <si>
    <t>YPF.Nq.VAM-0015a</t>
  </si>
  <si>
    <t>YPF.RN.SP-337</t>
  </si>
  <si>
    <t>SP-337</t>
  </si>
  <si>
    <t>YPF.RN.SP-0337a</t>
  </si>
  <si>
    <t>YPF.RN.EBS.x-1</t>
  </si>
  <si>
    <t>EBS-0001</t>
  </si>
  <si>
    <t>EM-754a</t>
  </si>
  <si>
    <t>YPF.RN.EM-754</t>
  </si>
  <si>
    <t>EM-754</t>
  </si>
  <si>
    <t>YPF.RN.EM-0754a</t>
  </si>
  <si>
    <t>PuB.a-170[00]a</t>
  </si>
  <si>
    <t>YPF.RN.PuB.a-170</t>
  </si>
  <si>
    <t>PuB.a-170</t>
  </si>
  <si>
    <t>YPF.RN.PuB.a-0170[00]a</t>
  </si>
  <si>
    <t>PERFIL</t>
  </si>
  <si>
    <t>YPF.RN.SP.xp-151(I)</t>
  </si>
  <si>
    <t>SP-151(I)</t>
  </si>
  <si>
    <t>YPF.RN.SP.xp-0151[00]a(I)</t>
  </si>
  <si>
    <t>YPF.RN.PuB-118</t>
  </si>
  <si>
    <t>YPF.Nq.SCB-63</t>
  </si>
  <si>
    <t>SCB-63</t>
  </si>
  <si>
    <t>YPF.Nq.SCB-0063[00]a</t>
  </si>
  <si>
    <t>EM-74</t>
  </si>
  <si>
    <t>YPF.RN.EM-74</t>
  </si>
  <si>
    <t>EM-0074</t>
  </si>
  <si>
    <t>YPF.RN.PuB.a-167</t>
  </si>
  <si>
    <t>PuB.a-167</t>
  </si>
  <si>
    <t>YPF.RN.PuB.a-0167[00]a</t>
  </si>
  <si>
    <t>EM-287</t>
  </si>
  <si>
    <t>YPF.RN.EM-287</t>
  </si>
  <si>
    <t>EM-0287</t>
  </si>
  <si>
    <t>YPF.RN.SP-247</t>
  </si>
  <si>
    <t>SP-0247</t>
  </si>
  <si>
    <t>EM-743a</t>
  </si>
  <si>
    <t>YPF.RN.EM-743</t>
  </si>
  <si>
    <t>EM-743</t>
  </si>
  <si>
    <t>YPF.RN.EM-0743a</t>
  </si>
  <si>
    <t>BP-16</t>
  </si>
  <si>
    <t>YPF.RN.BP-16</t>
  </si>
  <si>
    <t>BP-0016</t>
  </si>
  <si>
    <t>EM-832a</t>
  </si>
  <si>
    <t>YPF.RN.EM-832</t>
  </si>
  <si>
    <t>EM-832</t>
  </si>
  <si>
    <t>YPF.RN.EM-0832a</t>
  </si>
  <si>
    <t>EM-780a</t>
  </si>
  <si>
    <t>YPF.RN.EM-780</t>
  </si>
  <si>
    <t>EM-780</t>
  </si>
  <si>
    <t>YPF.RN.EM-0780a</t>
  </si>
  <si>
    <t>SCB-30</t>
  </si>
  <si>
    <t>YPF.Nq.SCB-30</t>
  </si>
  <si>
    <t>SCB-0030</t>
  </si>
  <si>
    <t>YPF.Nq.VAM-45</t>
  </si>
  <si>
    <t>VAM-45</t>
  </si>
  <si>
    <t>YPF.Nq.VAM-0045a</t>
  </si>
  <si>
    <t>EM-836a</t>
  </si>
  <si>
    <t>YPF.RN.EM-836</t>
  </si>
  <si>
    <t>EM-836</t>
  </si>
  <si>
    <t>YPF.RN.EM-0836a</t>
  </si>
  <si>
    <t>YPF.RN.SP-241</t>
  </si>
  <si>
    <t>SP-0241</t>
  </si>
  <si>
    <t>ACONDICIONAR</t>
  </si>
  <si>
    <t>EM-126</t>
  </si>
  <si>
    <t>YPF.RN.EM-126</t>
  </si>
  <si>
    <t>EM-0126</t>
  </si>
  <si>
    <t>SP-36</t>
  </si>
  <si>
    <t>YPF.RN.SP-36</t>
  </si>
  <si>
    <t>SP-0036</t>
  </si>
  <si>
    <t>EM-846a</t>
  </si>
  <si>
    <t>YPF.RN.EM-846</t>
  </si>
  <si>
    <t>EM-846</t>
  </si>
  <si>
    <t>YPF.RN.EM-0846a</t>
  </si>
  <si>
    <t>EM-855a</t>
  </si>
  <si>
    <t>YPF.RN.EM-855</t>
  </si>
  <si>
    <t>EM-855</t>
  </si>
  <si>
    <t>YPF.RN.EM-0855a</t>
  </si>
  <si>
    <t>YPF.RN.SP-428(d)</t>
  </si>
  <si>
    <t>SP-428(d)</t>
  </si>
  <si>
    <t>YPF.RN.SP-0428a</t>
  </si>
  <si>
    <t>EM-770a</t>
  </si>
  <si>
    <t>YPF.RN.EM-770</t>
  </si>
  <si>
    <t>EM-770</t>
  </si>
  <si>
    <t>YPF.RN.EM-0770a</t>
  </si>
  <si>
    <t>YPF.RN.PuB.a-4</t>
  </si>
  <si>
    <t>PuB-0004</t>
  </si>
  <si>
    <t>EM-881a</t>
  </si>
  <si>
    <t>YPF.RN.EM-881</t>
  </si>
  <si>
    <t>EM-881</t>
  </si>
  <si>
    <t>YPF.RN.EM-0881a</t>
  </si>
  <si>
    <t>EM-748a</t>
  </si>
  <si>
    <t>YPF.RN.EM-748</t>
  </si>
  <si>
    <t>EM-748</t>
  </si>
  <si>
    <t>YPF.RN.EM-0748a</t>
  </si>
  <si>
    <t>BP-7</t>
  </si>
  <si>
    <t>YPF.RN.BP-7</t>
  </si>
  <si>
    <t>BP-7[01]</t>
  </si>
  <si>
    <t>YPF.RN.BP-7[01]</t>
  </si>
  <si>
    <t>PuB-124</t>
  </si>
  <si>
    <t>YPF.RN.PuB-124</t>
  </si>
  <si>
    <t>CONVERTIR A PRODUCTOR</t>
  </si>
  <si>
    <t>BP.x-1</t>
  </si>
  <si>
    <t>YPF.RN.BP.x-1</t>
  </si>
  <si>
    <t>BP-0001</t>
  </si>
  <si>
    <t>LaO.x-1[00]a</t>
  </si>
  <si>
    <t>YPF.Nq.LaO.x-1</t>
  </si>
  <si>
    <t>LaO.x-1</t>
  </si>
  <si>
    <t>YPF.Nq.LaO.x-0001[00]a</t>
  </si>
  <si>
    <t>EM-247a(I)</t>
  </si>
  <si>
    <t>YPF.RN.EM-247(I)</t>
  </si>
  <si>
    <t>EM-247(I)</t>
  </si>
  <si>
    <t>YPF.RN.EM-0247a(I)</t>
  </si>
  <si>
    <t>EM-671a</t>
  </si>
  <si>
    <t>YPF.RN.EM-671</t>
  </si>
  <si>
    <t>EM-671</t>
  </si>
  <si>
    <t>YPF.RN.EM-0671a</t>
  </si>
  <si>
    <t>SP-80</t>
  </si>
  <si>
    <t>YPF.RN.SP-80</t>
  </si>
  <si>
    <t>SP-0080</t>
  </si>
  <si>
    <t>EM-878a</t>
  </si>
  <si>
    <t>YPF.RN.EM-878</t>
  </si>
  <si>
    <t>EM-878</t>
  </si>
  <si>
    <t>YPF.RN.EM-0878a</t>
  </si>
  <si>
    <t>PuB-121</t>
  </si>
  <si>
    <t>YPF.RN.PuB-121</t>
  </si>
  <si>
    <t>YPF.RN.SP-288</t>
  </si>
  <si>
    <t>SP-288</t>
  </si>
  <si>
    <t>YPF.RN.SP-0288a</t>
  </si>
  <si>
    <t>EM-852a</t>
  </si>
  <si>
    <t>YPF.RN.EM-852</t>
  </si>
  <si>
    <t>EM-852</t>
  </si>
  <si>
    <t>YPF.RN.EM-0852a</t>
  </si>
  <si>
    <t>EM-853a</t>
  </si>
  <si>
    <t>YPF.RN.EM-853</t>
  </si>
  <si>
    <t>EM-853</t>
  </si>
  <si>
    <t>YPF.RN.EM-0853a</t>
  </si>
  <si>
    <t>SP-224</t>
  </si>
  <si>
    <t>YPF.Nq.SP-224</t>
  </si>
  <si>
    <t>SP-0224</t>
  </si>
  <si>
    <t>YPF.RN.SP-244</t>
  </si>
  <si>
    <t>SP-0244</t>
  </si>
  <si>
    <t>EM-687</t>
  </si>
  <si>
    <t>YPF.RN.EM-687</t>
  </si>
  <si>
    <t>EM-0687</t>
  </si>
  <si>
    <t>YPF.RN.SP-309</t>
  </si>
  <si>
    <t>SP-309</t>
  </si>
  <si>
    <t>YPF.RN.SP-0309a</t>
  </si>
  <si>
    <t>SP-290a</t>
  </si>
  <si>
    <t>YPF.RN.SP-290</t>
  </si>
  <si>
    <t>SP-290</t>
  </si>
  <si>
    <t>YPF.RN.SP-0290a</t>
  </si>
  <si>
    <t>SP-88(I)[00]a</t>
  </si>
  <si>
    <t>YPF.RN.SP-88(I)</t>
  </si>
  <si>
    <t>SP-88(I)</t>
  </si>
  <si>
    <t>YPF.RN.SP-0088(I)[00]a</t>
  </si>
  <si>
    <t>EM-788a</t>
  </si>
  <si>
    <t>YPF.RN.EM-788</t>
  </si>
  <si>
    <t>EM-788</t>
  </si>
  <si>
    <t>YPF.RN.EM-0788a</t>
  </si>
  <si>
    <t>YPF.Nq.SCB-98</t>
  </si>
  <si>
    <t>SCB-98</t>
  </si>
  <si>
    <t>YPF.Nq.SCB-0098a</t>
  </si>
  <si>
    <t>YPF.RN.SP-236</t>
  </si>
  <si>
    <t>SP-0236</t>
  </si>
  <si>
    <t>SP-269</t>
  </si>
  <si>
    <t>YPF.RN.SP-269</t>
  </si>
  <si>
    <t>SP-0269</t>
  </si>
  <si>
    <t>RECOMPLETAR</t>
  </si>
  <si>
    <t>EM-891a</t>
  </si>
  <si>
    <t>YPF.RN.EM-891</t>
  </si>
  <si>
    <t>EM-891</t>
  </si>
  <si>
    <t>YPF.RN.EM-0891a</t>
  </si>
  <si>
    <t>YPF.RN.SP-94</t>
  </si>
  <si>
    <t>SP-0094</t>
  </si>
  <si>
    <t>SP-118</t>
  </si>
  <si>
    <t>YPF.RN.SP-118</t>
  </si>
  <si>
    <t>SP-0118</t>
  </si>
  <si>
    <t>BP.a-45</t>
  </si>
  <si>
    <t>YPF.RN.BP.a-45</t>
  </si>
  <si>
    <t>BP-0045</t>
  </si>
  <si>
    <t>EM-489a(I)</t>
  </si>
  <si>
    <t>YPF.RN.EM.IA-489(I)</t>
  </si>
  <si>
    <t>EM.IA-489(I)</t>
  </si>
  <si>
    <t>YPF.RN.EM.IA-0489a(I)</t>
  </si>
  <si>
    <t>EM-854a</t>
  </si>
  <si>
    <t>YPF.RN.EM-854</t>
  </si>
  <si>
    <t>EM-854</t>
  </si>
  <si>
    <t>YPF.RN.EM-0854a</t>
  </si>
  <si>
    <t>SP.a-110</t>
  </si>
  <si>
    <t>YPF.RN.SP.a-110</t>
  </si>
  <si>
    <t>SP-110</t>
  </si>
  <si>
    <t>EM-56</t>
  </si>
  <si>
    <t>YPF.RN.EM-56</t>
  </si>
  <si>
    <t>EM-0056</t>
  </si>
  <si>
    <t>EM-486a(I)</t>
  </si>
  <si>
    <t>YPF.RN.EM.IA-486(I)</t>
  </si>
  <si>
    <t>EM.IA-486(I)</t>
  </si>
  <si>
    <t>YPF.RN.EM.IA-0486a(I)</t>
  </si>
  <si>
    <t>SCB-56</t>
  </si>
  <si>
    <t>YPF.Nq.SCB-56</t>
  </si>
  <si>
    <t>SCB-0056</t>
  </si>
  <si>
    <t>EM-762a</t>
  </si>
  <si>
    <t>YPF.RN.EM-762</t>
  </si>
  <si>
    <t>EM-762</t>
  </si>
  <si>
    <t>YPF.RN.EM-0762a</t>
  </si>
  <si>
    <t>EM-802a</t>
  </si>
  <si>
    <t>YPF.RN.EM-802</t>
  </si>
  <si>
    <t>EM-802</t>
  </si>
  <si>
    <t>YPF.RN.EM-0802a</t>
  </si>
  <si>
    <t>YPF.Nq.SCB.a-65</t>
  </si>
  <si>
    <t>SCB-65</t>
  </si>
  <si>
    <t>YPF.Nq.SCB.a-0065[00]a</t>
  </si>
  <si>
    <t>BL-6</t>
  </si>
  <si>
    <t>YPF.RN.BL-6</t>
  </si>
  <si>
    <t>BL-0006</t>
  </si>
  <si>
    <t>EM-840a</t>
  </si>
  <si>
    <t>YPF.RN.EM-840</t>
  </si>
  <si>
    <t>EM-840</t>
  </si>
  <si>
    <t>YPF.RN.EM-0840a</t>
  </si>
  <si>
    <t>SP-220</t>
  </si>
  <si>
    <t>YPF.RN.SP-220</t>
  </si>
  <si>
    <t>SP-0220</t>
  </si>
  <si>
    <t>SCB-134a</t>
  </si>
  <si>
    <t>YPF.Nq.SCB-134</t>
  </si>
  <si>
    <t>SCB-134</t>
  </si>
  <si>
    <t>YPF.Nq.SCB-0134a</t>
  </si>
  <si>
    <t>SP-256</t>
  </si>
  <si>
    <t>YPF.RN.SP-256</t>
  </si>
  <si>
    <t>SP-0256</t>
  </si>
  <si>
    <t>EM-45</t>
  </si>
  <si>
    <t>YPF.RN.EM-45</t>
  </si>
  <si>
    <t>EM-0045</t>
  </si>
  <si>
    <t>YPF.RN.SP-18(I)</t>
  </si>
  <si>
    <t>SP-18(I)</t>
  </si>
  <si>
    <t>YPF.RN.SP-18a(I)</t>
  </si>
  <si>
    <t>SP-385a</t>
  </si>
  <si>
    <t>YPF.RN.SP-385</t>
  </si>
  <si>
    <t>SP-385</t>
  </si>
  <si>
    <t>YPF.RN.SP-0385a</t>
  </si>
  <si>
    <t>YPF.Nq.SCB-137</t>
  </si>
  <si>
    <t>SCB-137</t>
  </si>
  <si>
    <t>YPF.Nq.SCB-0137a</t>
  </si>
  <si>
    <t>EM-505(I)</t>
  </si>
  <si>
    <t>YPF.RN.EM-505(I)</t>
  </si>
  <si>
    <t>EM-0505(I)</t>
  </si>
  <si>
    <t>EM-663a</t>
  </si>
  <si>
    <t>YPF.RN.EM.a-663</t>
  </si>
  <si>
    <t>EM-663</t>
  </si>
  <si>
    <t>YPF.RN.EM.a-0663a</t>
  </si>
  <si>
    <t>EM-766a</t>
  </si>
  <si>
    <t>YPF.RN.EM-766</t>
  </si>
  <si>
    <t>EM-766</t>
  </si>
  <si>
    <t>YPF.RN.EM-0766a</t>
  </si>
  <si>
    <t>PuB-3</t>
  </si>
  <si>
    <t>YPF.RN.PuB-3</t>
  </si>
  <si>
    <t>PuB-0003</t>
  </si>
  <si>
    <t>YPF.RN.SP-275</t>
  </si>
  <si>
    <t>SP-0275</t>
  </si>
  <si>
    <t>BPO-6</t>
  </si>
  <si>
    <t>YPF.RN.BPO-6</t>
  </si>
  <si>
    <t>BP-18</t>
  </si>
  <si>
    <t>YPF.RN.BP-18</t>
  </si>
  <si>
    <t>BP-0018</t>
  </si>
  <si>
    <t>YPF.RN.SP-27(I)</t>
  </si>
  <si>
    <t>SP-27(I)</t>
  </si>
  <si>
    <t>YPF.RN.SP-0027a(I)</t>
  </si>
  <si>
    <t>EM-828a</t>
  </si>
  <si>
    <t>YPF.RN.EM-828</t>
  </si>
  <si>
    <t>EM-828</t>
  </si>
  <si>
    <t>YPF.RN.EM-0828a</t>
  </si>
  <si>
    <t>YPF.RN.SP-451</t>
  </si>
  <si>
    <t>SP-451</t>
  </si>
  <si>
    <t>YPF.RN.SP-0451a</t>
  </si>
  <si>
    <t>ACTUALIZAR</t>
  </si>
  <si>
    <t>EM-769a</t>
  </si>
  <si>
    <t>YPF.RN.EM-769</t>
  </si>
  <si>
    <t>EM-769</t>
  </si>
  <si>
    <t>YPF.RN.EM-0769a</t>
  </si>
  <si>
    <t>RiAlN-1a</t>
  </si>
  <si>
    <t>YPF.Nq.RiAlN.x-1</t>
  </si>
  <si>
    <t>RiAlN-1</t>
  </si>
  <si>
    <t>YPF.Nq.RiAlN.x-0001a</t>
  </si>
  <si>
    <t>SP-0292[00]a</t>
  </si>
  <si>
    <t>YPF.RN.SP-292</t>
  </si>
  <si>
    <t>SP-292</t>
  </si>
  <si>
    <t>YPF.RN.SP-0292[00]a</t>
  </si>
  <si>
    <t>INCREMENT.PRODUCC.</t>
  </si>
  <si>
    <t>YPF.RN.SP-222</t>
  </si>
  <si>
    <t>SP-0222</t>
  </si>
  <si>
    <t>VAM-0005[00]a</t>
  </si>
  <si>
    <t>YPF.Nq.VAM.e-5</t>
  </si>
  <si>
    <t>VAM-5</t>
  </si>
  <si>
    <t>YPF.Nq.VAM.e-0005[00]a</t>
  </si>
  <si>
    <t>YPF.RN.SP-368</t>
  </si>
  <si>
    <t>SP-368</t>
  </si>
  <si>
    <t>YPF.RN.SP-0368a</t>
  </si>
  <si>
    <t>SP-332a</t>
  </si>
  <si>
    <t>YPF.RN.SP-332</t>
  </si>
  <si>
    <t>SP-332</t>
  </si>
  <si>
    <t>YPF.RN.SP-0332a</t>
  </si>
  <si>
    <t>BP-47</t>
  </si>
  <si>
    <t>YPF.RN.BP-47</t>
  </si>
  <si>
    <t>BP-0047</t>
  </si>
  <si>
    <t>BP-49</t>
  </si>
  <si>
    <t>YPF.RN.BP-49</t>
  </si>
  <si>
    <t>BP-0049</t>
  </si>
  <si>
    <t>YPF.RN.SP-148(I)</t>
  </si>
  <si>
    <t>SP-148(I)</t>
  </si>
  <si>
    <t>YPF.RN.SP-0148(I)[00]a</t>
  </si>
  <si>
    <t>BL-29</t>
  </si>
  <si>
    <t>YPF.RN.BL-29</t>
  </si>
  <si>
    <t>BL-0029</t>
  </si>
  <si>
    <t>EM-801a</t>
  </si>
  <si>
    <t>YPF.RN.EM-801</t>
  </si>
  <si>
    <t>EM-801</t>
  </si>
  <si>
    <t>YPF.RN.EM-0801a</t>
  </si>
  <si>
    <t>YPF.RN.SP-196</t>
  </si>
  <si>
    <t>SP-0196</t>
  </si>
  <si>
    <t>EM-768a</t>
  </si>
  <si>
    <t>YPF.RN.EM-768</t>
  </si>
  <si>
    <t>EM-768</t>
  </si>
  <si>
    <t>YPF.RN.EM-0768a</t>
  </si>
  <si>
    <t>PESCA VARILLA</t>
  </si>
  <si>
    <t>H</t>
  </si>
  <si>
    <t>D</t>
  </si>
  <si>
    <t>E</t>
  </si>
  <si>
    <t>G</t>
  </si>
  <si>
    <t>K</t>
  </si>
  <si>
    <t>L</t>
  </si>
  <si>
    <t>N</t>
  </si>
  <si>
    <t>T</t>
  </si>
  <si>
    <t>U</t>
  </si>
  <si>
    <t>AB</t>
  </si>
  <si>
    <t>AL</t>
  </si>
  <si>
    <t>Tipo de instalación</t>
  </si>
  <si>
    <t>Tipo de tratamiento</t>
  </si>
  <si>
    <t>Tipo de producto químico</t>
  </si>
  <si>
    <t>BAKER HUGHES ARGENTINA S.R.L.</t>
  </si>
  <si>
    <t>Chubut</t>
  </si>
  <si>
    <t>Barrancas</t>
  </si>
  <si>
    <t>Acueducto</t>
  </si>
  <si>
    <t>Antiespumante</t>
  </si>
  <si>
    <t>ABC11</t>
  </si>
  <si>
    <t>Eventual</t>
  </si>
  <si>
    <t>El Porton</t>
  </si>
  <si>
    <t>Chachahuen</t>
  </si>
  <si>
    <t>Calidad de Agua</t>
  </si>
  <si>
    <t>ABC19</t>
  </si>
  <si>
    <t>Caudal de bruta/día</t>
  </si>
  <si>
    <t>CHAMPIONX ARGENTINA SRL</t>
  </si>
  <si>
    <t>Loma la Lata</t>
  </si>
  <si>
    <t>Desfiladero Bayo</t>
  </si>
  <si>
    <t>Deshidratación y calidad de entrega</t>
  </si>
  <si>
    <t>ABC33</t>
  </si>
  <si>
    <t>Caudal de gas/día</t>
  </si>
  <si>
    <t>Batch Camión-Recirculado</t>
  </si>
  <si>
    <t>CLARIANT ARGENTINA SA</t>
  </si>
  <si>
    <t>Mendoza</t>
  </si>
  <si>
    <t>El Dorsal</t>
  </si>
  <si>
    <t>ABC42</t>
  </si>
  <si>
    <t>Erik</t>
  </si>
  <si>
    <t>LABORATORIOS BUCKMAN S.A.</t>
  </si>
  <si>
    <t>NOC Este</t>
  </si>
  <si>
    <t>El Guadal</t>
  </si>
  <si>
    <t>Consumo Oficina</t>
  </si>
  <si>
    <t>BHI50</t>
  </si>
  <si>
    <t>Gustavo/Diego</t>
  </si>
  <si>
    <t>RECO S.A.</t>
  </si>
  <si>
    <t>NOC Oeste</t>
  </si>
  <si>
    <t>Descargadero</t>
  </si>
  <si>
    <t>BHI58</t>
  </si>
  <si>
    <t>Caudal de bruta durante el batch</t>
  </si>
  <si>
    <t>Squeeze</t>
  </si>
  <si>
    <t>WATER TECHNOLOGIES &amp; SOLUTIONS</t>
  </si>
  <si>
    <t>El Trebol - Esc</t>
  </si>
  <si>
    <t>EPF</t>
  </si>
  <si>
    <t>BHI7030</t>
  </si>
  <si>
    <t>Rio Negro</t>
  </si>
  <si>
    <t>Estacion Fernandez Oro</t>
  </si>
  <si>
    <t>Gasoducto</t>
  </si>
  <si>
    <t>BHI7038</t>
  </si>
  <si>
    <t>EC doble dosificadora</t>
  </si>
  <si>
    <t>Santa Cruz</t>
  </si>
  <si>
    <t>La Ventana Vizcachera</t>
  </si>
  <si>
    <t>BSH300</t>
  </si>
  <si>
    <t>Caudal de bruta entre batchs</t>
  </si>
  <si>
    <t>Tierra del Fuego</t>
  </si>
  <si>
    <t>Las Heras CG - Canadon Escondida</t>
  </si>
  <si>
    <t>Oleoducto</t>
  </si>
  <si>
    <t>BSH506</t>
  </si>
  <si>
    <t>Caudal de neta entre batchs</t>
  </si>
  <si>
    <t>Loma La Lata</t>
  </si>
  <si>
    <t>Los Perales</t>
  </si>
  <si>
    <t>Pozo inyector</t>
  </si>
  <si>
    <t>BX158</t>
  </si>
  <si>
    <t>Malargue</t>
  </si>
  <si>
    <t>BX237</t>
  </si>
  <si>
    <t>Simulación de inhibición de hidratos</t>
  </si>
  <si>
    <t>Manantiales Behr</t>
  </si>
  <si>
    <t>Satélite</t>
  </si>
  <si>
    <t>BX256</t>
  </si>
  <si>
    <t>Simulación de secuestro de sulfhídrico</t>
  </si>
  <si>
    <t>NCE Norte</t>
  </si>
  <si>
    <t>Tk elevado</t>
  </si>
  <si>
    <t>BX264</t>
  </si>
  <si>
    <t>Volumen de agua de tanque/equipo</t>
  </si>
  <si>
    <t>NCE Sur</t>
  </si>
  <si>
    <t>USP</t>
  </si>
  <si>
    <t>Biocida/Inhibidor de corrosión</t>
  </si>
  <si>
    <t>BX707</t>
  </si>
  <si>
    <t>Volumen de interfase de tanque/equipo</t>
  </si>
  <si>
    <t>NCO Norte</t>
  </si>
  <si>
    <t>BX715</t>
  </si>
  <si>
    <t>Volumen de petróleo de tanque/equipo</t>
  </si>
  <si>
    <t>NCO Sur</t>
  </si>
  <si>
    <t>BX844</t>
  </si>
  <si>
    <t>Volumen total de tanque/equipo</t>
  </si>
  <si>
    <t>Puesto Hernandez</t>
  </si>
  <si>
    <t>BX910</t>
  </si>
  <si>
    <t>Rincon</t>
  </si>
  <si>
    <t>BX927</t>
  </si>
  <si>
    <t>Volumen de instalación a cubrir (filmógenos)</t>
  </si>
  <si>
    <t>Rio Neuquen</t>
  </si>
  <si>
    <t>BX950</t>
  </si>
  <si>
    <t>Seco Leon - Pico Truncado</t>
  </si>
  <si>
    <t>BX958</t>
  </si>
  <si>
    <t>Sierra Barrosa</t>
  </si>
  <si>
    <t>BX968</t>
  </si>
  <si>
    <t>BXC3209</t>
  </si>
  <si>
    <t>Zona Central - CP</t>
  </si>
  <si>
    <t>BXC3270</t>
  </si>
  <si>
    <t>BXC3278</t>
  </si>
  <si>
    <t>CHO-42(d)[00]a</t>
  </si>
  <si>
    <t>Inhibidor de corrosión</t>
  </si>
  <si>
    <t>CY20W</t>
  </si>
  <si>
    <t>CY28W</t>
  </si>
  <si>
    <t>CY589</t>
  </si>
  <si>
    <t>CY59W</t>
  </si>
  <si>
    <t>CY802</t>
  </si>
  <si>
    <t>CYB598</t>
  </si>
  <si>
    <t>CYB816</t>
  </si>
  <si>
    <t xml:space="preserve">Desemulsionante  </t>
  </si>
  <si>
    <t>DBC3158</t>
  </si>
  <si>
    <t>DBC3513</t>
  </si>
  <si>
    <t>DBC4039</t>
  </si>
  <si>
    <t>CHO-72(d)[00]a</t>
  </si>
  <si>
    <t>DBC4352SP</t>
  </si>
  <si>
    <t>DBC4614</t>
  </si>
  <si>
    <t>DBC4641</t>
  </si>
  <si>
    <t>DBC4651</t>
  </si>
  <si>
    <t>EB.a-4</t>
  </si>
  <si>
    <t>DBC4655</t>
  </si>
  <si>
    <t>DBC4879</t>
  </si>
  <si>
    <t>DBC4886</t>
  </si>
  <si>
    <t>PN.a-26[00]a</t>
  </si>
  <si>
    <t>P.NEGRAS e2</t>
  </si>
  <si>
    <t>DBC4893</t>
  </si>
  <si>
    <t>DBC4896</t>
  </si>
  <si>
    <t>PuB.a-11</t>
  </si>
  <si>
    <t>DBC4928</t>
  </si>
  <si>
    <t>DBC4960</t>
  </si>
  <si>
    <t>Dispersante de parafinas</t>
  </si>
  <si>
    <t>DPB 58</t>
  </si>
  <si>
    <t>Dispersante de parafinas y/o asfaltenos</t>
  </si>
  <si>
    <t>DPB350</t>
  </si>
  <si>
    <t>DPB358</t>
  </si>
  <si>
    <t>DPB52</t>
  </si>
  <si>
    <t>DPB55</t>
  </si>
  <si>
    <t>PuB.A-2(I)[00]a</t>
  </si>
  <si>
    <t>PuB AGUA DULCE</t>
  </si>
  <si>
    <t>DPB60</t>
  </si>
  <si>
    <t>PuB.a-22</t>
  </si>
  <si>
    <t>DPB63</t>
  </si>
  <si>
    <t>PuB.A-3(I)[00]a</t>
  </si>
  <si>
    <t>DPB66</t>
  </si>
  <si>
    <t>Desincrustante</t>
  </si>
  <si>
    <t>DS100</t>
  </si>
  <si>
    <t>DS592</t>
  </si>
  <si>
    <t>PuB.a-49</t>
  </si>
  <si>
    <t>DS92</t>
  </si>
  <si>
    <t>Espumante</t>
  </si>
  <si>
    <t>ESB608</t>
  </si>
  <si>
    <t>PuB.IA-179[00]a</t>
  </si>
  <si>
    <t>ESB9862</t>
  </si>
  <si>
    <t>PuB.IA-198[00]a</t>
  </si>
  <si>
    <t>Floculante</t>
  </si>
  <si>
    <t>FBS1409</t>
  </si>
  <si>
    <t>PuB.IA-205[00]a</t>
  </si>
  <si>
    <t>FBS1747</t>
  </si>
  <si>
    <t>PuB.IA-207[00]a</t>
  </si>
  <si>
    <t>Coagulante/Floculante</t>
  </si>
  <si>
    <t>FBS2008</t>
  </si>
  <si>
    <t>PuB.IA-209[00]a</t>
  </si>
  <si>
    <t>FBS2844</t>
  </si>
  <si>
    <t>PuB.x-1</t>
  </si>
  <si>
    <t>FBS2990</t>
  </si>
  <si>
    <t>FBS3511</t>
  </si>
  <si>
    <t>FBS4500</t>
  </si>
  <si>
    <t>FBS4517</t>
  </si>
  <si>
    <t>PuB-103</t>
  </si>
  <si>
    <t>FBS4711</t>
  </si>
  <si>
    <t>FBS5609</t>
  </si>
  <si>
    <t>FBS7614</t>
  </si>
  <si>
    <t>FBS9558</t>
  </si>
  <si>
    <t>Inhibidor de incrustaciones</t>
  </si>
  <si>
    <t>IC5098</t>
  </si>
  <si>
    <t>IC5099</t>
  </si>
  <si>
    <t>IC5400</t>
  </si>
  <si>
    <t>IC5408</t>
  </si>
  <si>
    <t>IC896</t>
  </si>
  <si>
    <t>IC898</t>
  </si>
  <si>
    <t>IC904</t>
  </si>
  <si>
    <t>IC906</t>
  </si>
  <si>
    <t>PuB-12a(I)</t>
  </si>
  <si>
    <t>IC962</t>
  </si>
  <si>
    <t>PuB-13</t>
  </si>
  <si>
    <t>Inhibidor de corrosión/Incrustaciones</t>
  </si>
  <si>
    <t>ICS408</t>
  </si>
  <si>
    <t>Inhibidor de parafinas</t>
  </si>
  <si>
    <t>PuB-137a</t>
  </si>
  <si>
    <t>Inhibidor de parafinas y asfaltenos</t>
  </si>
  <si>
    <t>IPB60</t>
  </si>
  <si>
    <t>PuB-14</t>
  </si>
  <si>
    <t>Inhibidor de asfaltenos</t>
  </si>
  <si>
    <t>IPB6264</t>
  </si>
  <si>
    <t>IPB651</t>
  </si>
  <si>
    <t>IPB68</t>
  </si>
  <si>
    <t>IPB79</t>
  </si>
  <si>
    <t>IPB895</t>
  </si>
  <si>
    <t>IPB935</t>
  </si>
  <si>
    <t>NOVOC DS3500</t>
  </si>
  <si>
    <t>NOVOC DS3508</t>
  </si>
  <si>
    <t>Reductor de fricción</t>
  </si>
  <si>
    <t>RFB1200</t>
  </si>
  <si>
    <t>RFB1268</t>
  </si>
  <si>
    <t>RFB1400</t>
  </si>
  <si>
    <t>RFB1408</t>
  </si>
  <si>
    <t>RFB200</t>
  </si>
  <si>
    <t>RFB208</t>
  </si>
  <si>
    <t>RFB650</t>
  </si>
  <si>
    <t>RFB659</t>
  </si>
  <si>
    <t>RFB671</t>
  </si>
  <si>
    <t>RFB679</t>
  </si>
  <si>
    <t>RFB700</t>
  </si>
  <si>
    <t>RFB702</t>
  </si>
  <si>
    <t>RFB708</t>
  </si>
  <si>
    <t>RFB791</t>
  </si>
  <si>
    <t>RFB801</t>
  </si>
  <si>
    <t>Ruptor total</t>
  </si>
  <si>
    <t>RT102</t>
  </si>
  <si>
    <t>RT15</t>
  </si>
  <si>
    <t>RT150</t>
  </si>
  <si>
    <t>RT155</t>
  </si>
  <si>
    <t>PuB-30</t>
  </si>
  <si>
    <t>RT20</t>
  </si>
  <si>
    <t>RT34</t>
  </si>
  <si>
    <t>PuB-32</t>
  </si>
  <si>
    <t>RT566</t>
  </si>
  <si>
    <t>PuB-34</t>
  </si>
  <si>
    <t>RT638</t>
  </si>
  <si>
    <t>PuB-37</t>
  </si>
  <si>
    <t>RT729</t>
  </si>
  <si>
    <t>PuB-39</t>
  </si>
  <si>
    <t>RT760</t>
  </si>
  <si>
    <t>PuB-40</t>
  </si>
  <si>
    <t>RT903SP</t>
  </si>
  <si>
    <t>PuB-41</t>
  </si>
  <si>
    <t>SB21</t>
  </si>
  <si>
    <t>Secuestrante de oxígeno</t>
  </si>
  <si>
    <t>SO4353</t>
  </si>
  <si>
    <t>Solvente de parafinas y asfaltenos</t>
  </si>
  <si>
    <t>SPBC38</t>
  </si>
  <si>
    <t>PuB-48</t>
  </si>
  <si>
    <t>PuB-50</t>
  </si>
  <si>
    <t>PuB-51</t>
  </si>
  <si>
    <t>PuB-53</t>
  </si>
  <si>
    <t>PuB-54</t>
  </si>
  <si>
    <t>PuB-58</t>
  </si>
  <si>
    <t>PuB-59</t>
  </si>
  <si>
    <t>PuB-6</t>
  </si>
  <si>
    <t>PuB-60</t>
  </si>
  <si>
    <t>PuB-61</t>
  </si>
  <si>
    <t>PuB-64</t>
  </si>
  <si>
    <t>PuB-65</t>
  </si>
  <si>
    <t>PuB-69</t>
  </si>
  <si>
    <t>PuB-7</t>
  </si>
  <si>
    <t>PuB-72</t>
  </si>
  <si>
    <t>PuB-73</t>
  </si>
  <si>
    <t>PuB-75</t>
  </si>
  <si>
    <t>PuB-76</t>
  </si>
  <si>
    <t>PuB-9</t>
  </si>
  <si>
    <t>PuB-91</t>
  </si>
  <si>
    <t>PuB-96</t>
  </si>
  <si>
    <t>PuB-97</t>
  </si>
  <si>
    <t>SCB.a-4</t>
  </si>
  <si>
    <t>SCB Agua</t>
  </si>
  <si>
    <t>SCB.a-8</t>
  </si>
  <si>
    <t>SCB-0070[00]a</t>
  </si>
  <si>
    <t>SCB-0075[00]a</t>
  </si>
  <si>
    <t>SCB-10</t>
  </si>
  <si>
    <t>SCB-102a</t>
  </si>
  <si>
    <t>SCB-22</t>
  </si>
  <si>
    <t>SCB-33</t>
  </si>
  <si>
    <t>SCB-35</t>
  </si>
  <si>
    <t>SCB-40</t>
  </si>
  <si>
    <t>SCB-87a</t>
  </si>
  <si>
    <t>SCB-91a</t>
  </si>
  <si>
    <t>SCB-94a</t>
  </si>
  <si>
    <t>SCB-97a</t>
  </si>
  <si>
    <t>SCB-99a</t>
  </si>
  <si>
    <t>SP.a-10</t>
  </si>
  <si>
    <t>SP.a-2</t>
  </si>
  <si>
    <t>SP.a-54</t>
  </si>
  <si>
    <t>SP.e-14</t>
  </si>
  <si>
    <t>SP.e-81</t>
  </si>
  <si>
    <t>SP.IA-119(I)[00]</t>
  </si>
  <si>
    <t>SP.IA-132(I)[00]</t>
  </si>
  <si>
    <t>SP.IA-135(II)[00</t>
  </si>
  <si>
    <t>SP.IA-142(I)[00]</t>
  </si>
  <si>
    <t>SP.IA-15(II)[00]</t>
  </si>
  <si>
    <t>SP.IA-176(I)[00]</t>
  </si>
  <si>
    <t>SP.IA-180(I)[00]</t>
  </si>
  <si>
    <t>SP.IA-182(I)[00]</t>
  </si>
  <si>
    <t>SP.IA-184(I)[00]</t>
  </si>
  <si>
    <t>SP.IA-210(I)[00]</t>
  </si>
  <si>
    <t>SP.IA-212(I)[00]</t>
  </si>
  <si>
    <t>SP.IA-221(I)[00]</t>
  </si>
  <si>
    <t>SP.IA-235(I)[00]</t>
  </si>
  <si>
    <t>SP.IA-245(I)[00]</t>
  </si>
  <si>
    <t>SP.IA-25(II)[00]</t>
  </si>
  <si>
    <t>SP.IA-320(I)[00]</t>
  </si>
  <si>
    <t>SP.IA-338[00]a</t>
  </si>
  <si>
    <t>SP.IA-34(I)[00]a</t>
  </si>
  <si>
    <t>SP.IA-371(I)[00]</t>
  </si>
  <si>
    <t>SP.IA-373[00]a</t>
  </si>
  <si>
    <t>SP.IA-427[00]a</t>
  </si>
  <si>
    <t>SP.IA-478[00]a</t>
  </si>
  <si>
    <t>SP.IA-479[00]a</t>
  </si>
  <si>
    <t>SP.IA-48(II)[00]</t>
  </si>
  <si>
    <t>SP.IA-491[00]a</t>
  </si>
  <si>
    <t>SP.IA-512[00]a</t>
  </si>
  <si>
    <t>SP.IA-59(I)[00]a</t>
  </si>
  <si>
    <t>SP.IA-6(I)[00]a</t>
  </si>
  <si>
    <t>SP.IA-68(I)[00]a</t>
  </si>
  <si>
    <t>SP.IA-93(II)[00]</t>
  </si>
  <si>
    <t>SP-0285[00]a</t>
  </si>
  <si>
    <t>SP-100</t>
  </si>
  <si>
    <t>SP-120a(I)</t>
  </si>
  <si>
    <t>SP-125a(I)</t>
  </si>
  <si>
    <t>SP-128</t>
  </si>
  <si>
    <t>SP-136</t>
  </si>
  <si>
    <t>SP-137</t>
  </si>
  <si>
    <t>SP-149</t>
  </si>
  <si>
    <t>SP-153</t>
  </si>
  <si>
    <t>SP-159a(I)</t>
  </si>
  <si>
    <t>SP-160a(I)</t>
  </si>
  <si>
    <t>SP-166</t>
  </si>
  <si>
    <t>SP-168</t>
  </si>
  <si>
    <t>SP-16a(I)</t>
  </si>
  <si>
    <t>SP-170</t>
  </si>
  <si>
    <t>SP-171</t>
  </si>
  <si>
    <t>SP-173</t>
  </si>
  <si>
    <t>SP-174</t>
  </si>
  <si>
    <t>SP-175</t>
  </si>
  <si>
    <t>SP-177</t>
  </si>
  <si>
    <t>SP-178a(I)</t>
  </si>
  <si>
    <t>SP-181</t>
  </si>
  <si>
    <t>SP-186</t>
  </si>
  <si>
    <t>SP-187</t>
  </si>
  <si>
    <t>SP-188</t>
  </si>
  <si>
    <t>SP-189</t>
  </si>
  <si>
    <t>SP-190</t>
  </si>
  <si>
    <t>SP-191a(I)</t>
  </si>
  <si>
    <t>SP-192</t>
  </si>
  <si>
    <t>SP-194</t>
  </si>
  <si>
    <t>SP-198</t>
  </si>
  <si>
    <t>SP-200</t>
  </si>
  <si>
    <t>SP-201</t>
  </si>
  <si>
    <t>SP-204</t>
  </si>
  <si>
    <t>SP-205</t>
  </si>
  <si>
    <t>SP-206</t>
  </si>
  <si>
    <t>SP-20a(I)</t>
  </si>
  <si>
    <t>SP-213a(I)</t>
  </si>
  <si>
    <t>SP-217</t>
  </si>
  <si>
    <t>SP-223</t>
  </si>
  <si>
    <t>SP-227</t>
  </si>
  <si>
    <t>SP-234</t>
  </si>
  <si>
    <t>SP-240</t>
  </si>
  <si>
    <t>SP-249a</t>
  </si>
  <si>
    <t>SP-254</t>
  </si>
  <si>
    <t>SP-258</t>
  </si>
  <si>
    <t>SP-265</t>
  </si>
  <si>
    <t>SP-280a(I)</t>
  </si>
  <si>
    <t>SP-299a</t>
  </si>
  <si>
    <t>SP-300a</t>
  </si>
  <si>
    <t>SP-301a</t>
  </si>
  <si>
    <t>SP-302a</t>
  </si>
  <si>
    <t>SP-30a(I)</t>
  </si>
  <si>
    <t>SP-313a</t>
  </si>
  <si>
    <t>SP-316a</t>
  </si>
  <si>
    <t>SP-32</t>
  </si>
  <si>
    <t>SP-331a</t>
  </si>
  <si>
    <t>SP-335a</t>
  </si>
  <si>
    <t>SP-352a</t>
  </si>
  <si>
    <t>SP-354a</t>
  </si>
  <si>
    <t>SP-363a</t>
  </si>
  <si>
    <t>SP-374[00]a</t>
  </si>
  <si>
    <t>SP-386a</t>
  </si>
  <si>
    <t>SP-395a</t>
  </si>
  <si>
    <t>SP-3a(I)</t>
  </si>
  <si>
    <t>SP-401a</t>
  </si>
  <si>
    <t>SP-402a</t>
  </si>
  <si>
    <t>SP-406a</t>
  </si>
  <si>
    <t>SP-40b(I)</t>
  </si>
  <si>
    <t>SP-42a(I)</t>
  </si>
  <si>
    <t>SP-430a</t>
  </si>
  <si>
    <t>SP-463a</t>
  </si>
  <si>
    <t>SP-467a</t>
  </si>
  <si>
    <t>SP-47a(I)</t>
  </si>
  <si>
    <t>SP-483a</t>
  </si>
  <si>
    <t>SP-484a</t>
  </si>
  <si>
    <t>SP-485a</t>
  </si>
  <si>
    <t>SP-486a</t>
  </si>
  <si>
    <t>SP-487a</t>
  </si>
  <si>
    <t>SP-488a</t>
  </si>
  <si>
    <t>SP-489a</t>
  </si>
  <si>
    <t>SP-490a</t>
  </si>
  <si>
    <t>SP-4a(I)</t>
  </si>
  <si>
    <t>SP-500[00]a</t>
  </si>
  <si>
    <t>SP-506a</t>
  </si>
  <si>
    <t>SP-60a(I)</t>
  </si>
  <si>
    <t>SP-66a(I)</t>
  </si>
  <si>
    <t>SP-77</t>
  </si>
  <si>
    <t>SP-92a(I)</t>
  </si>
  <si>
    <t>PTA BARDA VV7</t>
  </si>
  <si>
    <t>Sda Bateria SCB</t>
  </si>
  <si>
    <t>SP-357a</t>
  </si>
  <si>
    <t>Compresora VAM EDA</t>
  </si>
  <si>
    <t>LaMa.x-8(h)[00]a</t>
  </si>
  <si>
    <t>La Manada</t>
  </si>
  <si>
    <t>LaMa.x-9(h)[00]a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</si>
</sst>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mm/dd/yy"/>
    <numFmt numFmtId="165" formatCode="0.000"/>
    <numFmt numFmtId="166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Segoe UI"/>
      <family val="2"/>
    </font>
    <font>
      <b/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6"/>
      <name val="Arial"/>
      <family val="2"/>
    </font>
    <font>
      <b/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  <scheme val="minor"/>
    </font>
    <font>
      <b/>
      <sz val="14"/>
      <color theme="0"/>
      <name val="Arial"/>
      <family val="2"/>
    </font>
    <font>
      <b/>
      <sz val="10"/>
      <color theme="0"/>
      <name val="Arial"/>
      <family val="2"/>
    </font>
    <font>
      <sz val="11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0" fontId="6" fillId="0" borderId="0"/>
    <xf numFmtId="9" fontId="18" fillId="0" borderId="0" applyFont="0" applyFill="0" applyBorder="0" applyAlignment="0" applyProtection="0"/>
    <xf numFmtId="43" fontId="18" fillId="0" borderId="0" applyFont="0" applyFill="0" applyBorder="0" applyAlignment="0" applyProtection="0"/>
  </cellStyleXfs>
  <cellXfs count="169">
    <xf numFmtId="0" fontId="0" fillId="0" borderId="0" xfId="0"/>
    <xf numFmtId="17" fontId="0" fillId="0" borderId="0" xfId="0" applyNumberFormat="1"/>
    <xf numFmtId="0" fontId="3" fillId="0" borderId="0" xfId="1" applyFont="1"/>
    <xf numFmtId="0" fontId="0" fillId="0" borderId="3" xfId="0" applyBorder="1"/>
    <xf numFmtId="0" fontId="0" fillId="0" borderId="0" xfId="0" applyAlignment="1">
      <alignment horizontal="center" vertical="center"/>
    </xf>
    <xf numFmtId="17" fontId="0" fillId="0" borderId="3" xfId="0" applyNumberFormat="1" applyBorder="1"/>
    <xf numFmtId="14" fontId="0" fillId="0" borderId="3" xfId="0" applyNumberFormat="1" applyBorder="1"/>
    <xf numFmtId="9" fontId="0" fillId="0" borderId="3" xfId="0" applyNumberFormat="1" applyBorder="1"/>
    <xf numFmtId="0" fontId="0" fillId="0" borderId="0" xfId="0" applyAlignment="1">
      <alignment horizontal="left"/>
    </xf>
    <xf numFmtId="0" fontId="0" fillId="2" borderId="0" xfId="0" applyFill="1"/>
    <xf numFmtId="14" fontId="0" fillId="2" borderId="0" xfId="0" applyNumberFormat="1" applyFill="1"/>
    <xf numFmtId="14" fontId="0" fillId="0" borderId="0" xfId="0" applyNumberFormat="1"/>
    <xf numFmtId="0" fontId="0" fillId="0" borderId="6" xfId="0" applyBorder="1"/>
    <xf numFmtId="14" fontId="0" fillId="0" borderId="6" xfId="0" applyNumberFormat="1" applyBorder="1"/>
    <xf numFmtId="1" fontId="0" fillId="0" borderId="3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/>
    <xf numFmtId="0" fontId="0" fillId="0" borderId="8" xfId="0" applyBorder="1"/>
    <xf numFmtId="0" fontId="8" fillId="0" borderId="10" xfId="2" applyFont="1" applyBorder="1" applyAlignment="1">
      <alignment vertical="center"/>
    </xf>
    <xf numFmtId="0" fontId="8" fillId="0" borderId="11" xfId="2" applyFont="1" applyBorder="1" applyAlignment="1">
      <alignment vertical="center"/>
    </xf>
    <xf numFmtId="0" fontId="8" fillId="0" borderId="12" xfId="2" applyFont="1" applyBorder="1" applyAlignment="1">
      <alignment vertical="center"/>
    </xf>
    <xf numFmtId="0" fontId="8" fillId="0" borderId="14" xfId="2" applyFont="1" applyBorder="1" applyAlignment="1">
      <alignment vertical="center"/>
    </xf>
    <xf numFmtId="0" fontId="0" fillId="3" borderId="3" xfId="0" applyFill="1" applyBorder="1"/>
    <xf numFmtId="1" fontId="0" fillId="0" borderId="0" xfId="0" applyNumberFormat="1"/>
    <xf numFmtId="14" fontId="0" fillId="0" borderId="0" xfId="0" applyNumberFormat="1" applyAlignment="1">
      <alignment horizontal="center"/>
    </xf>
    <xf numFmtId="0" fontId="5" fillId="0" borderId="3" xfId="0" applyFont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8" fillId="0" borderId="10" xfId="2" applyFont="1" applyBorder="1" applyAlignment="1">
      <alignment horizontal="center" vertical="center"/>
    </xf>
    <xf numFmtId="0" fontId="8" fillId="0" borderId="11" xfId="2" applyFont="1" applyBorder="1" applyAlignment="1">
      <alignment horizontal="center" vertical="center"/>
    </xf>
    <xf numFmtId="0" fontId="8" fillId="0" borderId="12" xfId="2" applyFont="1" applyBorder="1" applyAlignment="1">
      <alignment horizontal="center" vertical="center"/>
    </xf>
    <xf numFmtId="0" fontId="8" fillId="0" borderId="14" xfId="2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4" fontId="0" fillId="0" borderId="3" xfId="0" applyNumberFormat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3" xfId="0" applyBorder="1" applyProtection="1">
      <protection locked="0"/>
    </xf>
    <xf numFmtId="0" fontId="0" fillId="0" borderId="17" xfId="0" applyBorder="1"/>
    <xf numFmtId="0" fontId="0" fillId="6" borderId="3" xfId="0" applyFill="1" applyBorder="1"/>
    <xf numFmtId="14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0" borderId="17" xfId="0" applyBorder="1" applyAlignment="1">
      <alignment horizontal="center"/>
    </xf>
    <xf numFmtId="0" fontId="7" fillId="2" borderId="0" xfId="0" applyFont="1" applyFill="1"/>
    <xf numFmtId="0" fontId="0" fillId="0" borderId="3" xfId="0" applyBorder="1" applyAlignment="1">
      <alignment vertical="center"/>
    </xf>
    <xf numFmtId="15" fontId="0" fillId="0" borderId="3" xfId="0" applyNumberFormat="1" applyBorder="1"/>
    <xf numFmtId="0" fontId="12" fillId="0" borderId="3" xfId="0" applyFont="1" applyBorder="1" applyAlignment="1">
      <alignment horizontal="left"/>
    </xf>
    <xf numFmtId="0" fontId="1" fillId="7" borderId="3" xfId="0" applyFont="1" applyFill="1" applyBorder="1"/>
    <xf numFmtId="0" fontId="1" fillId="7" borderId="3" xfId="0" applyFont="1" applyFill="1" applyBorder="1" applyAlignment="1">
      <alignment horizontal="center"/>
    </xf>
    <xf numFmtId="0" fontId="13" fillId="7" borderId="15" xfId="2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 wrapText="1"/>
    </xf>
    <xf numFmtId="14" fontId="1" fillId="7" borderId="3" xfId="0" applyNumberFormat="1" applyFont="1" applyFill="1" applyBorder="1" applyAlignment="1">
      <alignment horizontal="center" vertical="center"/>
    </xf>
    <xf numFmtId="0" fontId="14" fillId="7" borderId="3" xfId="2" applyFont="1" applyFill="1" applyBorder="1" applyAlignment="1">
      <alignment horizontal="center" vertical="center"/>
    </xf>
    <xf numFmtId="0" fontId="14" fillId="7" borderId="3" xfId="2" applyFont="1" applyFill="1" applyBorder="1" applyAlignment="1">
      <alignment horizontal="center"/>
    </xf>
    <xf numFmtId="17" fontId="1" fillId="7" borderId="4" xfId="0" applyNumberFormat="1" applyFont="1" applyFill="1" applyBorder="1" applyAlignment="1">
      <alignment horizontal="center"/>
    </xf>
    <xf numFmtId="1" fontId="0" fillId="0" borderId="3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2" fontId="16" fillId="7" borderId="3" xfId="0" applyNumberFormat="1" applyFont="1" applyFill="1" applyBorder="1" applyAlignment="1">
      <alignment horizontal="center" vertical="center" wrapText="1"/>
    </xf>
    <xf numFmtId="0" fontId="15" fillId="7" borderId="0" xfId="0" applyFont="1" applyFill="1"/>
    <xf numFmtId="0" fontId="15" fillId="7" borderId="0" xfId="0" applyFont="1" applyFill="1" applyAlignment="1">
      <alignment horizontal="left"/>
    </xf>
    <xf numFmtId="0" fontId="1" fillId="7" borderId="3" xfId="0" applyFont="1" applyFill="1" applyBorder="1" applyAlignment="1">
      <alignment horizontal="left"/>
    </xf>
    <xf numFmtId="0" fontId="0" fillId="0" borderId="0" xfId="0" pivotButton="1"/>
    <xf numFmtId="0" fontId="1" fillId="7" borderId="5" xfId="0" applyFont="1" applyFill="1" applyBorder="1"/>
    <xf numFmtId="9" fontId="0" fillId="0" borderId="0" xfId="3" applyFont="1" applyAlignment="1">
      <alignment horizontal="center"/>
    </xf>
    <xf numFmtId="0" fontId="0" fillId="3" borderId="3" xfId="0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4" fontId="0" fillId="3" borderId="3" xfId="0" applyNumberFormat="1" applyFill="1" applyBorder="1" applyAlignment="1">
      <alignment horizontal="center"/>
    </xf>
    <xf numFmtId="0" fontId="0" fillId="6" borderId="0" xfId="0" applyFill="1"/>
    <xf numFmtId="14" fontId="0" fillId="6" borderId="0" xfId="0" applyNumberFormat="1" applyFill="1"/>
    <xf numFmtId="2" fontId="0" fillId="6" borderId="0" xfId="0" applyNumberFormat="1" applyFill="1"/>
    <xf numFmtId="2" fontId="0" fillId="0" borderId="0" xfId="0" applyNumberFormat="1"/>
    <xf numFmtId="164" fontId="0" fillId="0" borderId="0" xfId="4" applyNumberFormat="1" applyFont="1"/>
    <xf numFmtId="0" fontId="1" fillId="7" borderId="18" xfId="0" applyFont="1" applyFill="1" applyBorder="1" applyAlignment="1">
      <alignment horizontal="center" vertical="center"/>
    </xf>
    <xf numFmtId="0" fontId="1" fillId="7" borderId="19" xfId="0" applyFont="1" applyFill="1" applyBorder="1" applyAlignment="1">
      <alignment horizontal="center" vertical="center"/>
    </xf>
    <xf numFmtId="17" fontId="0" fillId="0" borderId="3" xfId="0" applyNumberFormat="1" applyBorder="1" applyAlignment="1">
      <alignment horizontal="center"/>
    </xf>
    <xf numFmtId="0" fontId="0" fillId="9" borderId="3" xfId="0" applyFill="1" applyBorder="1" applyAlignment="1">
      <alignment horizontal="center"/>
    </xf>
    <xf numFmtId="17" fontId="0" fillId="9" borderId="3" xfId="0" applyNumberFormat="1" applyFill="1" applyBorder="1" applyAlignment="1">
      <alignment horizontal="center"/>
    </xf>
    <xf numFmtId="14" fontId="1" fillId="7" borderId="3" xfId="0" applyNumberFormat="1" applyFont="1" applyFill="1" applyBorder="1" applyAlignment="1">
      <alignment horizontal="center"/>
    </xf>
    <xf numFmtId="17" fontId="0" fillId="0" borderId="0" xfId="0" applyNumberFormat="1" applyAlignment="1">
      <alignment horizontal="left" indent="1"/>
    </xf>
    <xf numFmtId="17" fontId="1" fillId="7" borderId="3" xfId="0" applyNumberFormat="1" applyFont="1" applyFill="1" applyBorder="1" applyAlignment="1">
      <alignment horizontal="center" vertical="center"/>
    </xf>
    <xf numFmtId="1" fontId="20" fillId="0" borderId="0" xfId="0" applyNumberFormat="1" applyFont="1" applyAlignment="1">
      <alignment horizontal="center"/>
    </xf>
    <xf numFmtId="14" fontId="13" fillId="7" borderId="7" xfId="2" applyNumberFormat="1" applyFont="1" applyFill="1" applyBorder="1" applyAlignment="1">
      <alignment vertical="center"/>
    </xf>
    <xf numFmtId="14" fontId="13" fillId="7" borderId="8" xfId="2" applyNumberFormat="1" applyFont="1" applyFill="1" applyBorder="1" applyAlignment="1">
      <alignment vertical="center"/>
    </xf>
    <xf numFmtId="1" fontId="14" fillId="7" borderId="3" xfId="2" applyNumberFormat="1" applyFont="1" applyFill="1" applyBorder="1" applyAlignment="1">
      <alignment horizontal="center" vertical="center"/>
    </xf>
    <xf numFmtId="1" fontId="14" fillId="7" borderId="3" xfId="2" applyNumberFormat="1" applyFont="1" applyFill="1" applyBorder="1" applyAlignment="1">
      <alignment horizontal="center"/>
    </xf>
    <xf numFmtId="165" fontId="20" fillId="0" borderId="0" xfId="0" applyNumberFormat="1" applyFont="1" applyAlignment="1">
      <alignment horizontal="center"/>
    </xf>
    <xf numFmtId="166" fontId="20" fillId="0" borderId="0" xfId="0" applyNumberFormat="1" applyFont="1" applyAlignment="1">
      <alignment horizontal="center"/>
    </xf>
    <xf numFmtId="0" fontId="0" fillId="0" borderId="17" xfId="0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1" fontId="0" fillId="3" borderId="3" xfId="0" applyNumberFormat="1" applyFill="1" applyBorder="1" applyAlignment="1">
      <alignment horizontal="center" vertical="center"/>
    </xf>
    <xf numFmtId="0" fontId="0" fillId="0" borderId="21" xfId="0" applyBorder="1" applyAlignment="1">
      <alignment horizontal="center"/>
    </xf>
    <xf numFmtId="0" fontId="12" fillId="0" borderId="3" xfId="0" applyFont="1" applyBorder="1" applyAlignment="1">
      <alignment vertical="center"/>
    </xf>
    <xf numFmtId="0" fontId="0" fillId="0" borderId="0" xfId="3" applyNumberFormat="1" applyFont="1" applyAlignment="1">
      <alignment horizontal="center"/>
    </xf>
    <xf numFmtId="0" fontId="0" fillId="6" borderId="3" xfId="0" applyFill="1" applyBorder="1" applyAlignment="1">
      <alignment horizontal="center"/>
    </xf>
    <xf numFmtId="17" fontId="0" fillId="6" borderId="3" xfId="0" applyNumberFormat="1" applyFill="1" applyBorder="1" applyAlignment="1">
      <alignment horizontal="center"/>
    </xf>
    <xf numFmtId="0" fontId="0" fillId="0" borderId="27" xfId="0" applyBorder="1" applyAlignment="1">
      <alignment horizontal="center" vertical="center"/>
    </xf>
    <xf numFmtId="1" fontId="0" fillId="0" borderId="27" xfId="0" applyNumberFormat="1" applyBorder="1" applyAlignment="1">
      <alignment horizontal="center" vertical="center"/>
    </xf>
    <xf numFmtId="14" fontId="0" fillId="0" borderId="0" xfId="4" applyNumberFormat="1" applyFont="1"/>
    <xf numFmtId="0" fontId="13" fillId="7" borderId="8" xfId="2" applyFont="1" applyFill="1" applyBorder="1" applyAlignment="1">
      <alignment horizontal="center" vertical="center"/>
    </xf>
    <xf numFmtId="0" fontId="14" fillId="7" borderId="23" xfId="2" applyFont="1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13" fillId="7" borderId="3" xfId="2" applyFont="1" applyFill="1" applyBorder="1" applyAlignment="1">
      <alignment horizontal="center" vertical="center"/>
    </xf>
    <xf numFmtId="0" fontId="13" fillId="7" borderId="7" xfId="2" applyFont="1" applyFill="1" applyBorder="1" applyAlignment="1">
      <alignment vertical="center" wrapText="1"/>
    </xf>
    <xf numFmtId="0" fontId="13" fillId="7" borderId="9" xfId="2" applyFont="1" applyFill="1" applyBorder="1" applyAlignment="1">
      <alignment vertical="center" wrapText="1"/>
    </xf>
    <xf numFmtId="14" fontId="13" fillId="7" borderId="25" xfId="2" applyNumberFormat="1" applyFont="1" applyFill="1" applyBorder="1" applyAlignment="1">
      <alignment vertical="center"/>
    </xf>
    <xf numFmtId="14" fontId="13" fillId="7" borderId="26" xfId="2" applyNumberFormat="1" applyFont="1" applyFill="1" applyBorder="1" applyAlignment="1">
      <alignment vertical="center"/>
    </xf>
    <xf numFmtId="0" fontId="0" fillId="0" borderId="15" xfId="0" applyBorder="1" applyAlignment="1">
      <alignment horizontal="center" vertical="center"/>
    </xf>
    <xf numFmtId="0" fontId="8" fillId="0" borderId="28" xfId="2" applyFont="1" applyBorder="1" applyAlignment="1">
      <alignment horizontal="center" vertical="center"/>
    </xf>
    <xf numFmtId="0" fontId="8" fillId="0" borderId="29" xfId="2" applyFont="1" applyBorder="1" applyAlignment="1">
      <alignment horizontal="center" vertical="center"/>
    </xf>
    <xf numFmtId="0" fontId="0" fillId="0" borderId="15" xfId="0" applyBorder="1" applyAlignment="1">
      <alignment horizontal="center"/>
    </xf>
    <xf numFmtId="2" fontId="0" fillId="6" borderId="3" xfId="0" applyNumberFormat="1" applyFill="1" applyBorder="1"/>
    <xf numFmtId="0" fontId="0" fillId="5" borderId="3" xfId="0" applyFill="1" applyBorder="1"/>
    <xf numFmtId="0" fontId="0" fillId="10" borderId="3" xfId="0" applyFill="1" applyBorder="1" applyAlignment="1">
      <alignment horizontal="left" vertical="center"/>
    </xf>
    <xf numFmtId="0" fontId="0" fillId="4" borderId="3" xfId="0" applyFill="1" applyBorder="1"/>
    <xf numFmtId="0" fontId="14" fillId="7" borderId="22" xfId="2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1" fillId="7" borderId="22" xfId="0" applyFont="1" applyFill="1" applyBorder="1" applyAlignment="1">
      <alignment horizontal="center" vertical="center"/>
    </xf>
    <xf numFmtId="0" fontId="1" fillId="7" borderId="23" xfId="0" applyFont="1" applyFill="1" applyBorder="1" applyAlignment="1">
      <alignment horizontal="center" vertical="center"/>
    </xf>
    <xf numFmtId="0" fontId="1" fillId="7" borderId="24" xfId="0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/>
    </xf>
    <xf numFmtId="17" fontId="1" fillId="7" borderId="3" xfId="0" applyNumberFormat="1" applyFont="1" applyFill="1" applyBorder="1" applyAlignment="1">
      <alignment horizontal="center"/>
    </xf>
    <xf numFmtId="0" fontId="1" fillId="7" borderId="3" xfId="0" applyFont="1" applyFill="1" applyBorder="1" applyAlignment="1">
      <alignment horizontal="center" vertical="center" wrapText="1"/>
    </xf>
    <xf numFmtId="0" fontId="15" fillId="6" borderId="20" xfId="0" applyFont="1" applyFill="1" applyBorder="1" applyAlignment="1">
      <alignment horizontal="center" vertical="center" wrapText="1"/>
    </xf>
    <xf numFmtId="0" fontId="15" fillId="6" borderId="16" xfId="0" applyFont="1" applyFill="1" applyBorder="1" applyAlignment="1">
      <alignment horizontal="center" vertical="center" wrapText="1"/>
    </xf>
    <xf numFmtId="0" fontId="9" fillId="6" borderId="16" xfId="0" applyFont="1" applyFill="1" applyBorder="1" applyAlignment="1">
      <alignment horizontal="center" vertical="center" wrapText="1"/>
    </xf>
    <xf numFmtId="17" fontId="17" fillId="5" borderId="3" xfId="0" applyNumberFormat="1" applyFont="1" applyFill="1" applyBorder="1" applyAlignment="1">
      <alignment horizontal="center" vertical="center"/>
    </xf>
    <xf numFmtId="17" fontId="17" fillId="4" borderId="3" xfId="0" applyNumberFormat="1" applyFont="1" applyFill="1" applyBorder="1" applyAlignment="1">
      <alignment horizontal="center" vertical="center" wrapText="1"/>
    </xf>
    <xf numFmtId="0" fontId="8" fillId="0" borderId="0" xfId="2" applyFont="1" applyAlignment="1">
      <alignment horizontal="center" vertical="center" wrapText="1"/>
    </xf>
    <xf numFmtId="0" fontId="8" fillId="0" borderId="18" xfId="2" applyFont="1" applyBorder="1" applyAlignment="1">
      <alignment horizontal="center" vertical="center" wrapText="1"/>
    </xf>
    <xf numFmtId="0" fontId="8" fillId="0" borderId="16" xfId="2" applyFont="1" applyBorder="1" applyAlignment="1">
      <alignment horizontal="center" vertical="center" wrapText="1"/>
    </xf>
    <xf numFmtId="0" fontId="8" fillId="0" borderId="19" xfId="2" applyFont="1" applyBorder="1" applyAlignment="1">
      <alignment horizontal="center" vertical="center" wrapText="1"/>
    </xf>
    <xf numFmtId="14" fontId="0" fillId="0" borderId="3" xfId="0" applyNumberFormat="1" applyBorder="1" applyAlignment="1">
      <alignment horizontal="center"/>
    </xf>
    <xf numFmtId="0" fontId="4" fillId="8" borderId="3" xfId="0" applyFont="1" applyFill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13" fillId="7" borderId="3" xfId="2" applyFont="1" applyFill="1" applyBorder="1" applyAlignment="1">
      <alignment horizontal="center" vertical="center"/>
    </xf>
    <xf numFmtId="0" fontId="8" fillId="0" borderId="7" xfId="2" applyFont="1" applyBorder="1" applyAlignment="1">
      <alignment horizontal="center" vertical="center" wrapText="1"/>
    </xf>
    <xf numFmtId="0" fontId="8" fillId="0" borderId="9" xfId="2" applyFont="1" applyBorder="1" applyAlignment="1">
      <alignment horizontal="center" vertical="center" wrapText="1"/>
    </xf>
    <xf numFmtId="0" fontId="8" fillId="0" borderId="8" xfId="2" applyFont="1" applyBorder="1" applyAlignment="1">
      <alignment horizontal="center" vertical="center" wrapText="1"/>
    </xf>
    <xf numFmtId="0" fontId="8" fillId="0" borderId="10" xfId="2" applyFont="1" applyBorder="1" applyAlignment="1">
      <alignment horizontal="center" vertical="center" wrapText="1"/>
    </xf>
    <xf numFmtId="0" fontId="8" fillId="0" borderId="11" xfId="2" applyFont="1" applyBorder="1" applyAlignment="1">
      <alignment horizontal="center" vertical="center" wrapText="1"/>
    </xf>
    <xf numFmtId="0" fontId="8" fillId="0" borderId="12" xfId="2" applyFont="1" applyBorder="1" applyAlignment="1">
      <alignment horizontal="center" vertical="center" wrapText="1"/>
    </xf>
    <xf numFmtId="0" fontId="8" fillId="0" borderId="13" xfId="2" applyFont="1" applyBorder="1" applyAlignment="1">
      <alignment horizontal="center" vertical="center" wrapText="1"/>
    </xf>
    <xf numFmtId="0" fontId="8" fillId="0" borderId="14" xfId="2" applyFont="1" applyBorder="1" applyAlignment="1">
      <alignment horizontal="center" vertical="center" wrapText="1"/>
    </xf>
    <xf numFmtId="0" fontId="1" fillId="7" borderId="17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7" borderId="3" xfId="0" applyFont="1" applyFill="1" applyBorder="1" applyAlignment="1">
      <alignment horizontal="center"/>
    </xf>
    <xf numFmtId="14" fontId="13" fillId="7" borderId="7" xfId="2" applyNumberFormat="1" applyFont="1" applyFill="1" applyBorder="1" applyAlignment="1">
      <alignment horizontal="center" vertical="center"/>
    </xf>
    <xf numFmtId="14" fontId="13" fillId="7" borderId="8" xfId="2" applyNumberFormat="1" applyFont="1" applyFill="1" applyBorder="1" applyAlignment="1">
      <alignment horizontal="center" vertical="center"/>
    </xf>
    <xf numFmtId="0" fontId="13" fillId="7" borderId="7" xfId="2" applyFont="1" applyFill="1" applyBorder="1" applyAlignment="1">
      <alignment horizontal="center" vertical="center" wrapText="1"/>
    </xf>
    <xf numFmtId="0" fontId="13" fillId="7" borderId="9" xfId="2" applyFont="1" applyFill="1" applyBorder="1" applyAlignment="1">
      <alignment horizontal="center" vertical="center" wrapText="1"/>
    </xf>
    <xf numFmtId="0" fontId="13" fillId="7" borderId="27" xfId="2" applyFont="1" applyFill="1" applyBorder="1" applyAlignment="1">
      <alignment horizontal="center" vertical="center"/>
    </xf>
    <xf numFmtId="0" fontId="13" fillId="7" borderId="17" xfId="2" applyFont="1" applyFill="1" applyBorder="1" applyAlignment="1">
      <alignment horizontal="center" vertical="center"/>
    </xf>
    <xf numFmtId="0" fontId="13" fillId="7" borderId="8" xfId="2" applyFont="1" applyFill="1" applyBorder="1" applyAlignment="1">
      <alignment horizontal="center" vertical="center" wrapText="1"/>
    </xf>
    <xf numFmtId="0" fontId="1" fillId="7" borderId="17" xfId="0" applyFont="1" applyFill="1" applyBorder="1" applyAlignment="1">
      <alignment horizontal="center"/>
    </xf>
    <xf numFmtId="0" fontId="13" fillId="7" borderId="25" xfId="2" applyFont="1" applyFill="1" applyBorder="1" applyAlignment="1">
      <alignment horizontal="center" vertical="center" wrapText="1"/>
    </xf>
    <xf numFmtId="0" fontId="13" fillId="7" borderId="30" xfId="2" applyFont="1" applyFill="1" applyBorder="1" applyAlignment="1">
      <alignment horizontal="center" vertical="center" wrapText="1"/>
    </xf>
    <xf numFmtId="0" fontId="13" fillId="7" borderId="26" xfId="2" applyFont="1" applyFill="1" applyBorder="1" applyAlignment="1">
      <alignment horizontal="center" vertical="center" wrapText="1"/>
    </xf>
    <xf numFmtId="14" fontId="13" fillId="7" borderId="3" xfId="2" applyNumberFormat="1" applyFont="1" applyFill="1" applyBorder="1" applyAlignment="1">
      <alignment horizontal="center" vertical="center"/>
    </xf>
    <xf numFmtId="0" fontId="13" fillId="7" borderId="3" xfId="2" applyFont="1" applyFill="1" applyBorder="1" applyAlignment="1">
      <alignment horizontal="center" vertical="center" wrapText="1"/>
    </xf>
    <xf numFmtId="0" fontId="1" fillId="7" borderId="2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</cellXfs>
  <cellStyles count="5">
    <cellStyle name="Millares" xfId="4" builtinId="3"/>
    <cellStyle name="Normal" xfId="0" builtinId="0"/>
    <cellStyle name="Normal 2" xfId="2" xr:uid="{00000000-0005-0000-0000-000001000000}"/>
    <cellStyle name="Normal_Hoja1" xfId="1" xr:uid="{00000000-0005-0000-0000-000002000000}"/>
    <cellStyle name="Porcentaje" xfId="3" builtinId="5"/>
  </cellStyles>
  <dxfs count="63"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rgb="FF002060"/>
        </patternFill>
      </fill>
    </dxf>
    <dxf>
      <fill>
        <patternFill patternType="solid">
          <bgColor rgb="FF002060"/>
        </patternFill>
      </fill>
    </dxf>
    <dxf>
      <font>
        <color theme="0"/>
      </font>
    </dxf>
    <dxf>
      <fill>
        <patternFill patternType="solid">
          <bgColor rgb="FF002060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rgb="FF002060"/>
        </patternFill>
      </fill>
    </dxf>
    <dxf>
      <fill>
        <patternFill patternType="solid">
          <bgColor rgb="FF00206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rgb="FF002060"/>
        </patternFill>
      </fill>
    </dxf>
    <dxf>
      <fill>
        <patternFill patternType="solid">
          <bgColor rgb="FF002060"/>
        </patternFill>
      </fill>
    </dxf>
    <dxf>
      <fill>
        <patternFill patternType="solid">
          <bgColor rgb="FF002060"/>
        </patternFill>
      </fill>
    </dxf>
    <dxf>
      <fill>
        <patternFill patternType="solid">
          <bgColor rgb="FF002060"/>
        </patternFill>
      </fill>
    </dxf>
    <dxf>
      <alignment horizontal="center"/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bottom style="thin">
          <color indexed="64"/>
        </bottom>
        <horizontal style="thin">
          <color indexed="64"/>
        </horizontal>
      </border>
    </dxf>
    <dxf>
      <border>
        <bottom style="thin">
          <color indexed="64"/>
        </bottom>
        <horizontal style="thin">
          <color indexed="64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solid">
          <bgColor rgb="FF002060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rgb="FF002060"/>
        </patternFill>
      </fill>
    </dxf>
    <dxf>
      <font>
        <color theme="0"/>
      </font>
    </dxf>
    <dxf>
      <fill>
        <patternFill patternType="solid">
          <bgColor rgb="FF00206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rgb="FF002060"/>
        </patternFill>
      </fill>
    </dxf>
    <dxf>
      <fill>
        <patternFill patternType="solid">
          <bgColor rgb="FF002060"/>
        </patternFill>
      </fill>
    </dxf>
    <dxf>
      <fill>
        <patternFill patternType="solid">
          <bgColor rgb="FF00206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7/relationships/slicerCache" Target="slicerCaches/slicerCache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1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2.xml"/><Relationship Id="rId40" Type="http://schemas.microsoft.com/office/2007/relationships/slicerCache" Target="slicerCaches/slicerCache2.xml"/><Relationship Id="rId45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pivotCacheDefinition" Target="pivotCache/pivotCacheDefinition1.xml"/><Relationship Id="rId49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1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3.xml"/><Relationship Id="rId46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[Planilla General ENE 24.xlsm]Historial de producción!TablaDinámica9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'Historial de producción'!$L$3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'Historial de producción'!$K$4:$K$23</c:f>
              <c:multiLvlStrCache>
                <c:ptCount val="16"/>
                <c:lvl>
                  <c:pt idx="0">
                    <c:v>dic</c:v>
                  </c:pt>
                  <c:pt idx="1">
                    <c:v>ene</c:v>
                  </c:pt>
                  <c:pt idx="2">
                    <c:v>feb</c:v>
                  </c:pt>
                  <c:pt idx="3">
                    <c:v>mar</c:v>
                  </c:pt>
                  <c:pt idx="4">
                    <c:v>abr</c:v>
                  </c:pt>
                  <c:pt idx="5">
                    <c:v>may</c:v>
                  </c:pt>
                  <c:pt idx="6">
                    <c:v>jun</c:v>
                  </c:pt>
                  <c:pt idx="7">
                    <c:v>jul</c:v>
                  </c:pt>
                  <c:pt idx="8">
                    <c:v>ago</c:v>
                  </c:pt>
                  <c:pt idx="9">
                    <c:v>sep</c:v>
                  </c:pt>
                  <c:pt idx="10">
                    <c:v>oct</c:v>
                  </c:pt>
                  <c:pt idx="11">
                    <c:v>nov</c:v>
                  </c:pt>
                  <c:pt idx="12">
                    <c:v>dic</c:v>
                  </c:pt>
                  <c:pt idx="13">
                    <c:v>ene</c:v>
                  </c:pt>
                  <c:pt idx="14">
                    <c:v>feb</c:v>
                  </c:pt>
                  <c:pt idx="15">
                    <c:v>mar</c:v>
                  </c:pt>
                </c:lvl>
                <c:lvl>
                  <c:pt idx="0">
                    <c:v>2021</c:v>
                  </c:pt>
                  <c:pt idx="1">
                    <c:v>2022</c:v>
                  </c:pt>
                  <c:pt idx="13">
                    <c:v>2023</c:v>
                  </c:pt>
                </c:lvl>
              </c:multiLvlStrCache>
            </c:multiLvlStrRef>
          </c:cat>
          <c:val>
            <c:numRef>
              <c:f>'Historial de producción'!$L$4:$L$23</c:f>
              <c:numCache>
                <c:formatCode>General</c:formatCode>
                <c:ptCount val="16"/>
                <c:pt idx="0">
                  <c:v>1645.7</c:v>
                </c:pt>
                <c:pt idx="1">
                  <c:v>1655.7700000000004</c:v>
                </c:pt>
                <c:pt idx="2">
                  <c:v>1655.7700000000004</c:v>
                </c:pt>
                <c:pt idx="3">
                  <c:v>1657.0599999999995</c:v>
                </c:pt>
                <c:pt idx="4">
                  <c:v>1649.9199999999996</c:v>
                </c:pt>
                <c:pt idx="5">
                  <c:v>1655.83</c:v>
                </c:pt>
                <c:pt idx="6">
                  <c:v>1655.2399999999998</c:v>
                </c:pt>
                <c:pt idx="7">
                  <c:v>1651.92</c:v>
                </c:pt>
                <c:pt idx="8">
                  <c:v>1577.93</c:v>
                </c:pt>
                <c:pt idx="9">
                  <c:v>1543.31</c:v>
                </c:pt>
                <c:pt idx="10">
                  <c:v>1543.31</c:v>
                </c:pt>
                <c:pt idx="11">
                  <c:v>1522.61</c:v>
                </c:pt>
                <c:pt idx="12">
                  <c:v>1509.9699999999998</c:v>
                </c:pt>
                <c:pt idx="13">
                  <c:v>1504.3099999999997</c:v>
                </c:pt>
                <c:pt idx="14">
                  <c:v>1485.35</c:v>
                </c:pt>
                <c:pt idx="15">
                  <c:v>2925.998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25-48B9-AE9C-005C98E807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93000831"/>
        <c:axId val="1393001247"/>
      </c:barChart>
      <c:catAx>
        <c:axId val="1393000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393001247"/>
        <c:crosses val="autoZero"/>
        <c:auto val="1"/>
        <c:lblAlgn val="ctr"/>
        <c:lblOffset val="100"/>
        <c:noMultiLvlLbl val="0"/>
      </c:catAx>
      <c:valAx>
        <c:axId val="1393001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393000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jpe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jpe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jpe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jpe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jpe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jpe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jpe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jpe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jpe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jpe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jpe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jpe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jpe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jpe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jpe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jpe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jpe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38100</xdr:colOff>
      <xdr:row>0</xdr:row>
      <xdr:rowOff>9525</xdr:rowOff>
    </xdr:from>
    <xdr:to>
      <xdr:col>5</xdr:col>
      <xdr:colOff>342900</xdr:colOff>
      <xdr:row>8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Yacimiento">
              <a:extLst>
                <a:ext uri="{FF2B5EF4-FFF2-40B4-BE49-F238E27FC236}">
                  <a16:creationId xmlns:a16="http://schemas.microsoft.com/office/drawing/2014/main" id="{B8077DD4-E6DF-4692-8B8E-FED890B4536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acimi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05325" y="9525"/>
              <a:ext cx="1752600" cy="1866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</xdr:col>
      <xdr:colOff>142875</xdr:colOff>
      <xdr:row>9</xdr:row>
      <xdr:rowOff>128587</xdr:rowOff>
    </xdr:from>
    <xdr:to>
      <xdr:col>7</xdr:col>
      <xdr:colOff>409575</xdr:colOff>
      <xdr:row>24</xdr:row>
      <xdr:rowOff>14287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5F4693-EA46-4302-82E1-DB710EDF2F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352425</xdr:colOff>
      <xdr:row>0</xdr:row>
      <xdr:rowOff>0</xdr:rowOff>
    </xdr:from>
    <xdr:to>
      <xdr:col>6</xdr:col>
      <xdr:colOff>723900</xdr:colOff>
      <xdr:row>8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es">
              <a:extLst>
                <a:ext uri="{FF2B5EF4-FFF2-40B4-BE49-F238E27FC236}">
                  <a16:creationId xmlns:a16="http://schemas.microsoft.com/office/drawing/2014/main" id="{84861425-4256-43A0-9EB2-66D28ABD1A1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67450" y="0"/>
              <a:ext cx="1828800" cy="18764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136073</xdr:colOff>
      <xdr:row>0</xdr:row>
      <xdr:rowOff>34018</xdr:rowOff>
    </xdr:from>
    <xdr:to>
      <xdr:col>0</xdr:col>
      <xdr:colOff>1149805</xdr:colOff>
      <xdr:row>0</xdr:row>
      <xdr:rowOff>272143</xdr:rowOff>
    </xdr:to>
    <xdr:sp macro="[0]!Actualizar" textlink="">
      <xdr:nvSpPr>
        <xdr:cNvPr id="4" name="CuadroTexto 3">
          <a:extLst>
            <a:ext uri="{FF2B5EF4-FFF2-40B4-BE49-F238E27FC236}">
              <a16:creationId xmlns:a16="http://schemas.microsoft.com/office/drawing/2014/main" id="{FDA939EA-4CC6-4990-BEA7-CCE1789F0FFC}"/>
            </a:ext>
          </a:extLst>
        </xdr:cNvPr>
        <xdr:cNvSpPr txBox="1"/>
      </xdr:nvSpPr>
      <xdr:spPr>
        <a:xfrm>
          <a:off x="136073" y="34018"/>
          <a:ext cx="1013732" cy="238125"/>
        </a:xfrm>
        <a:prstGeom prst="rect">
          <a:avLst/>
        </a:prstGeom>
        <a:solidFill>
          <a:schemeClr val="lt1"/>
        </a:solidFill>
        <a:ln w="28575" cmpd="sng">
          <a:solidFill>
            <a:srgbClr val="00206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1100" b="1">
              <a:solidFill>
                <a:srgbClr val="002060"/>
              </a:solidFill>
            </a:rPr>
            <a:t>ACTUALIZAR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</xdr:col>
      <xdr:colOff>1085850</xdr:colOff>
      <xdr:row>3</xdr:row>
      <xdr:rowOff>247650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74138997-E8FC-4E03-8AF4-4789FE1CE035}"/>
            </a:ext>
          </a:extLst>
        </xdr:cNvPr>
        <xdr:cNvSpPr/>
      </xdr:nvSpPr>
      <xdr:spPr>
        <a:xfrm>
          <a:off x="0" y="9525"/>
          <a:ext cx="2076450" cy="80962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628089</xdr:colOff>
      <xdr:row>7</xdr:row>
      <xdr:rowOff>448235</xdr:rowOff>
    </xdr:from>
    <xdr:to>
      <xdr:col>7</xdr:col>
      <xdr:colOff>1428189</xdr:colOff>
      <xdr:row>7</xdr:row>
      <xdr:rowOff>448235</xdr:rowOff>
    </xdr:to>
    <xdr:pic>
      <xdr:nvPicPr>
        <xdr:cNvPr id="4" name="Picture 136">
          <a:extLst>
            <a:ext uri="{FF2B5EF4-FFF2-40B4-BE49-F238E27FC236}">
              <a16:creationId xmlns:a16="http://schemas.microsoft.com/office/drawing/2014/main" id="{D84F6EA8-5628-4E1F-AFF4-D383E21DDD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733864" y="1867460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1104900</xdr:colOff>
      <xdr:row>7</xdr:row>
      <xdr:rowOff>0</xdr:rowOff>
    </xdr:from>
    <xdr:to>
      <xdr:col>5</xdr:col>
      <xdr:colOff>1047750</xdr:colOff>
      <xdr:row>7</xdr:row>
      <xdr:rowOff>0</xdr:rowOff>
    </xdr:to>
    <xdr:pic>
      <xdr:nvPicPr>
        <xdr:cNvPr id="5" name="Picture 137" descr="Icono PQB FONDO BLANCO">
          <a:extLst>
            <a:ext uri="{FF2B5EF4-FFF2-40B4-BE49-F238E27FC236}">
              <a16:creationId xmlns:a16="http://schemas.microsoft.com/office/drawing/2014/main" id="{C8813085-B79A-4263-85F7-28AEC3D2B4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7058025" y="14192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2</xdr:row>
      <xdr:rowOff>9526</xdr:rowOff>
    </xdr:from>
    <xdr:to>
      <xdr:col>0</xdr:col>
      <xdr:colOff>1114425</xdr:colOff>
      <xdr:row>4</xdr:row>
      <xdr:rowOff>180976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F87219F4-D46F-4FD9-A51D-AC4FCB292044}"/>
            </a:ext>
          </a:extLst>
        </xdr:cNvPr>
        <xdr:cNvSpPr/>
      </xdr:nvSpPr>
      <xdr:spPr>
        <a:xfrm>
          <a:off x="0" y="400051"/>
          <a:ext cx="2200275" cy="628650"/>
        </a:xfrm>
        <a:prstGeom prst="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7</xdr:col>
      <xdr:colOff>628089</xdr:colOff>
      <xdr:row>8</xdr:row>
      <xdr:rowOff>448235</xdr:rowOff>
    </xdr:from>
    <xdr:to>
      <xdr:col>7</xdr:col>
      <xdr:colOff>1428189</xdr:colOff>
      <xdr:row>8</xdr:row>
      <xdr:rowOff>448235</xdr:rowOff>
    </xdr:to>
    <xdr:pic>
      <xdr:nvPicPr>
        <xdr:cNvPr id="2" name="Picture 136">
          <a:extLst>
            <a:ext uri="{FF2B5EF4-FFF2-40B4-BE49-F238E27FC236}">
              <a16:creationId xmlns:a16="http://schemas.microsoft.com/office/drawing/2014/main" id="{D8DB2AA9-1474-4610-990C-B091BACC4E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9</xdr:row>
      <xdr:rowOff>448235</xdr:rowOff>
    </xdr:from>
    <xdr:to>
      <xdr:col>7</xdr:col>
      <xdr:colOff>1428189</xdr:colOff>
      <xdr:row>9</xdr:row>
      <xdr:rowOff>448235</xdr:rowOff>
    </xdr:to>
    <xdr:pic>
      <xdr:nvPicPr>
        <xdr:cNvPr id="3" name="Picture 136">
          <a:extLst>
            <a:ext uri="{FF2B5EF4-FFF2-40B4-BE49-F238E27FC236}">
              <a16:creationId xmlns:a16="http://schemas.microsoft.com/office/drawing/2014/main" id="{6BE19A44-1162-4FAC-B74D-29E63F371C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11</xdr:row>
      <xdr:rowOff>448235</xdr:rowOff>
    </xdr:from>
    <xdr:to>
      <xdr:col>7</xdr:col>
      <xdr:colOff>1428189</xdr:colOff>
      <xdr:row>11</xdr:row>
      <xdr:rowOff>448235</xdr:rowOff>
    </xdr:to>
    <xdr:pic>
      <xdr:nvPicPr>
        <xdr:cNvPr id="7" name="Picture 136">
          <a:extLst>
            <a:ext uri="{FF2B5EF4-FFF2-40B4-BE49-F238E27FC236}">
              <a16:creationId xmlns:a16="http://schemas.microsoft.com/office/drawing/2014/main" id="{7EB94BFB-BEB6-4FC7-ACC7-0D892D4F21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13</xdr:row>
      <xdr:rowOff>448235</xdr:rowOff>
    </xdr:from>
    <xdr:to>
      <xdr:col>7</xdr:col>
      <xdr:colOff>1428189</xdr:colOff>
      <xdr:row>13</xdr:row>
      <xdr:rowOff>448235</xdr:rowOff>
    </xdr:to>
    <xdr:pic>
      <xdr:nvPicPr>
        <xdr:cNvPr id="8" name="Picture 136">
          <a:extLst>
            <a:ext uri="{FF2B5EF4-FFF2-40B4-BE49-F238E27FC236}">
              <a16:creationId xmlns:a16="http://schemas.microsoft.com/office/drawing/2014/main" id="{95046192-3B50-4DCA-9BB8-9059FDA6F6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14</xdr:row>
      <xdr:rowOff>448235</xdr:rowOff>
    </xdr:from>
    <xdr:to>
      <xdr:col>7</xdr:col>
      <xdr:colOff>1428189</xdr:colOff>
      <xdr:row>14</xdr:row>
      <xdr:rowOff>448235</xdr:rowOff>
    </xdr:to>
    <xdr:pic>
      <xdr:nvPicPr>
        <xdr:cNvPr id="9" name="Picture 136">
          <a:extLst>
            <a:ext uri="{FF2B5EF4-FFF2-40B4-BE49-F238E27FC236}">
              <a16:creationId xmlns:a16="http://schemas.microsoft.com/office/drawing/2014/main" id="{A9D32C3C-457D-49C3-92C8-A236E0C823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15</xdr:row>
      <xdr:rowOff>448235</xdr:rowOff>
    </xdr:from>
    <xdr:to>
      <xdr:col>7</xdr:col>
      <xdr:colOff>1428189</xdr:colOff>
      <xdr:row>15</xdr:row>
      <xdr:rowOff>448235</xdr:rowOff>
    </xdr:to>
    <xdr:pic>
      <xdr:nvPicPr>
        <xdr:cNvPr id="10" name="Picture 136">
          <a:extLst>
            <a:ext uri="{FF2B5EF4-FFF2-40B4-BE49-F238E27FC236}">
              <a16:creationId xmlns:a16="http://schemas.microsoft.com/office/drawing/2014/main" id="{2CB7983E-5F77-4CCE-8576-DA30A1D222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16</xdr:row>
      <xdr:rowOff>448235</xdr:rowOff>
    </xdr:from>
    <xdr:to>
      <xdr:col>7</xdr:col>
      <xdr:colOff>1428189</xdr:colOff>
      <xdr:row>16</xdr:row>
      <xdr:rowOff>448235</xdr:rowOff>
    </xdr:to>
    <xdr:pic>
      <xdr:nvPicPr>
        <xdr:cNvPr id="11" name="Picture 136">
          <a:extLst>
            <a:ext uri="{FF2B5EF4-FFF2-40B4-BE49-F238E27FC236}">
              <a16:creationId xmlns:a16="http://schemas.microsoft.com/office/drawing/2014/main" id="{DDAC40C4-1534-4047-827B-1E11891B4B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17</xdr:row>
      <xdr:rowOff>448235</xdr:rowOff>
    </xdr:from>
    <xdr:to>
      <xdr:col>7</xdr:col>
      <xdr:colOff>1428189</xdr:colOff>
      <xdr:row>17</xdr:row>
      <xdr:rowOff>448235</xdr:rowOff>
    </xdr:to>
    <xdr:pic>
      <xdr:nvPicPr>
        <xdr:cNvPr id="12" name="Picture 136">
          <a:extLst>
            <a:ext uri="{FF2B5EF4-FFF2-40B4-BE49-F238E27FC236}">
              <a16:creationId xmlns:a16="http://schemas.microsoft.com/office/drawing/2014/main" id="{3C2C46E5-D2B1-4A65-962B-49B8AC4FA3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18</xdr:row>
      <xdr:rowOff>448235</xdr:rowOff>
    </xdr:from>
    <xdr:to>
      <xdr:col>7</xdr:col>
      <xdr:colOff>1428189</xdr:colOff>
      <xdr:row>18</xdr:row>
      <xdr:rowOff>448235</xdr:rowOff>
    </xdr:to>
    <xdr:pic>
      <xdr:nvPicPr>
        <xdr:cNvPr id="13" name="Picture 136">
          <a:extLst>
            <a:ext uri="{FF2B5EF4-FFF2-40B4-BE49-F238E27FC236}">
              <a16:creationId xmlns:a16="http://schemas.microsoft.com/office/drawing/2014/main" id="{040801C8-15B9-4055-946E-345E6406EA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19</xdr:row>
      <xdr:rowOff>448235</xdr:rowOff>
    </xdr:from>
    <xdr:to>
      <xdr:col>7</xdr:col>
      <xdr:colOff>1428189</xdr:colOff>
      <xdr:row>19</xdr:row>
      <xdr:rowOff>448235</xdr:rowOff>
    </xdr:to>
    <xdr:pic>
      <xdr:nvPicPr>
        <xdr:cNvPr id="14" name="Picture 136">
          <a:extLst>
            <a:ext uri="{FF2B5EF4-FFF2-40B4-BE49-F238E27FC236}">
              <a16:creationId xmlns:a16="http://schemas.microsoft.com/office/drawing/2014/main" id="{279885C7-2FD8-46B8-B0A2-EC28100AB2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20</xdr:row>
      <xdr:rowOff>448235</xdr:rowOff>
    </xdr:from>
    <xdr:to>
      <xdr:col>7</xdr:col>
      <xdr:colOff>1428189</xdr:colOff>
      <xdr:row>20</xdr:row>
      <xdr:rowOff>448235</xdr:rowOff>
    </xdr:to>
    <xdr:pic>
      <xdr:nvPicPr>
        <xdr:cNvPr id="15" name="Picture 136">
          <a:extLst>
            <a:ext uri="{FF2B5EF4-FFF2-40B4-BE49-F238E27FC236}">
              <a16:creationId xmlns:a16="http://schemas.microsoft.com/office/drawing/2014/main" id="{FCADF9AE-C54B-4199-9A87-C3BC286C80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21</xdr:row>
      <xdr:rowOff>448235</xdr:rowOff>
    </xdr:from>
    <xdr:to>
      <xdr:col>7</xdr:col>
      <xdr:colOff>1428189</xdr:colOff>
      <xdr:row>21</xdr:row>
      <xdr:rowOff>448235</xdr:rowOff>
    </xdr:to>
    <xdr:pic>
      <xdr:nvPicPr>
        <xdr:cNvPr id="16" name="Picture 136">
          <a:extLst>
            <a:ext uri="{FF2B5EF4-FFF2-40B4-BE49-F238E27FC236}">
              <a16:creationId xmlns:a16="http://schemas.microsoft.com/office/drawing/2014/main" id="{E50CFBEF-F831-4187-A288-79C9193720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22</xdr:row>
      <xdr:rowOff>448235</xdr:rowOff>
    </xdr:from>
    <xdr:to>
      <xdr:col>7</xdr:col>
      <xdr:colOff>1428189</xdr:colOff>
      <xdr:row>22</xdr:row>
      <xdr:rowOff>448235</xdr:rowOff>
    </xdr:to>
    <xdr:pic>
      <xdr:nvPicPr>
        <xdr:cNvPr id="17" name="Picture 136">
          <a:extLst>
            <a:ext uri="{FF2B5EF4-FFF2-40B4-BE49-F238E27FC236}">
              <a16:creationId xmlns:a16="http://schemas.microsoft.com/office/drawing/2014/main" id="{3EF1ED60-DBFD-4B66-942B-D8664704BB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23</xdr:row>
      <xdr:rowOff>448235</xdr:rowOff>
    </xdr:from>
    <xdr:to>
      <xdr:col>7</xdr:col>
      <xdr:colOff>1428189</xdr:colOff>
      <xdr:row>23</xdr:row>
      <xdr:rowOff>448235</xdr:rowOff>
    </xdr:to>
    <xdr:pic>
      <xdr:nvPicPr>
        <xdr:cNvPr id="18" name="Picture 136">
          <a:extLst>
            <a:ext uri="{FF2B5EF4-FFF2-40B4-BE49-F238E27FC236}">
              <a16:creationId xmlns:a16="http://schemas.microsoft.com/office/drawing/2014/main" id="{20D62C43-D538-475D-A771-84C31574FD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24</xdr:row>
      <xdr:rowOff>448235</xdr:rowOff>
    </xdr:from>
    <xdr:to>
      <xdr:col>7</xdr:col>
      <xdr:colOff>1428189</xdr:colOff>
      <xdr:row>24</xdr:row>
      <xdr:rowOff>448235</xdr:rowOff>
    </xdr:to>
    <xdr:pic>
      <xdr:nvPicPr>
        <xdr:cNvPr id="19" name="Picture 136">
          <a:extLst>
            <a:ext uri="{FF2B5EF4-FFF2-40B4-BE49-F238E27FC236}">
              <a16:creationId xmlns:a16="http://schemas.microsoft.com/office/drawing/2014/main" id="{030D7AB8-5CBC-4824-9C7D-55BDF8DB87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25</xdr:row>
      <xdr:rowOff>448235</xdr:rowOff>
    </xdr:from>
    <xdr:to>
      <xdr:col>7</xdr:col>
      <xdr:colOff>1428189</xdr:colOff>
      <xdr:row>25</xdr:row>
      <xdr:rowOff>448235</xdr:rowOff>
    </xdr:to>
    <xdr:pic>
      <xdr:nvPicPr>
        <xdr:cNvPr id="20" name="Picture 136">
          <a:extLst>
            <a:ext uri="{FF2B5EF4-FFF2-40B4-BE49-F238E27FC236}">
              <a16:creationId xmlns:a16="http://schemas.microsoft.com/office/drawing/2014/main" id="{978ED303-F02F-4961-B427-70E4F632AE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26</xdr:row>
      <xdr:rowOff>448235</xdr:rowOff>
    </xdr:from>
    <xdr:to>
      <xdr:col>7</xdr:col>
      <xdr:colOff>1428189</xdr:colOff>
      <xdr:row>26</xdr:row>
      <xdr:rowOff>448235</xdr:rowOff>
    </xdr:to>
    <xdr:pic>
      <xdr:nvPicPr>
        <xdr:cNvPr id="21" name="Picture 136">
          <a:extLst>
            <a:ext uri="{FF2B5EF4-FFF2-40B4-BE49-F238E27FC236}">
              <a16:creationId xmlns:a16="http://schemas.microsoft.com/office/drawing/2014/main" id="{A5ACA802-47DF-4045-AFB7-52C3AEA53A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27</xdr:row>
      <xdr:rowOff>448235</xdr:rowOff>
    </xdr:from>
    <xdr:to>
      <xdr:col>7</xdr:col>
      <xdr:colOff>1428189</xdr:colOff>
      <xdr:row>27</xdr:row>
      <xdr:rowOff>448235</xdr:rowOff>
    </xdr:to>
    <xdr:pic>
      <xdr:nvPicPr>
        <xdr:cNvPr id="22" name="Picture 136">
          <a:extLst>
            <a:ext uri="{FF2B5EF4-FFF2-40B4-BE49-F238E27FC236}">
              <a16:creationId xmlns:a16="http://schemas.microsoft.com/office/drawing/2014/main" id="{76AFFC14-7A6B-4FDA-A4DC-718E485A3A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28</xdr:row>
      <xdr:rowOff>448235</xdr:rowOff>
    </xdr:from>
    <xdr:to>
      <xdr:col>7</xdr:col>
      <xdr:colOff>1428189</xdr:colOff>
      <xdr:row>28</xdr:row>
      <xdr:rowOff>448235</xdr:rowOff>
    </xdr:to>
    <xdr:pic>
      <xdr:nvPicPr>
        <xdr:cNvPr id="23" name="Picture 136">
          <a:extLst>
            <a:ext uri="{FF2B5EF4-FFF2-40B4-BE49-F238E27FC236}">
              <a16:creationId xmlns:a16="http://schemas.microsoft.com/office/drawing/2014/main" id="{B6B8F0C7-C592-410A-9CC4-629A539DE9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29</xdr:row>
      <xdr:rowOff>448235</xdr:rowOff>
    </xdr:from>
    <xdr:to>
      <xdr:col>7</xdr:col>
      <xdr:colOff>1428189</xdr:colOff>
      <xdr:row>29</xdr:row>
      <xdr:rowOff>448235</xdr:rowOff>
    </xdr:to>
    <xdr:pic>
      <xdr:nvPicPr>
        <xdr:cNvPr id="24" name="Picture 136">
          <a:extLst>
            <a:ext uri="{FF2B5EF4-FFF2-40B4-BE49-F238E27FC236}">
              <a16:creationId xmlns:a16="http://schemas.microsoft.com/office/drawing/2014/main" id="{E625875B-AD37-4B67-AA80-6B1E9D2048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30</xdr:row>
      <xdr:rowOff>448235</xdr:rowOff>
    </xdr:from>
    <xdr:to>
      <xdr:col>7</xdr:col>
      <xdr:colOff>1428189</xdr:colOff>
      <xdr:row>30</xdr:row>
      <xdr:rowOff>448235</xdr:rowOff>
    </xdr:to>
    <xdr:pic>
      <xdr:nvPicPr>
        <xdr:cNvPr id="25" name="Picture 136">
          <a:extLst>
            <a:ext uri="{FF2B5EF4-FFF2-40B4-BE49-F238E27FC236}">
              <a16:creationId xmlns:a16="http://schemas.microsoft.com/office/drawing/2014/main" id="{9A78C2E9-CB4F-47DF-B878-E13A8DD5FB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31</xdr:row>
      <xdr:rowOff>448235</xdr:rowOff>
    </xdr:from>
    <xdr:to>
      <xdr:col>7</xdr:col>
      <xdr:colOff>1428189</xdr:colOff>
      <xdr:row>31</xdr:row>
      <xdr:rowOff>448235</xdr:rowOff>
    </xdr:to>
    <xdr:pic>
      <xdr:nvPicPr>
        <xdr:cNvPr id="26" name="Picture 136">
          <a:extLst>
            <a:ext uri="{FF2B5EF4-FFF2-40B4-BE49-F238E27FC236}">
              <a16:creationId xmlns:a16="http://schemas.microsoft.com/office/drawing/2014/main" id="{1B5D5252-D321-4A7E-8E60-F00F1741D2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32</xdr:row>
      <xdr:rowOff>448235</xdr:rowOff>
    </xdr:from>
    <xdr:to>
      <xdr:col>7</xdr:col>
      <xdr:colOff>1428189</xdr:colOff>
      <xdr:row>32</xdr:row>
      <xdr:rowOff>448235</xdr:rowOff>
    </xdr:to>
    <xdr:pic>
      <xdr:nvPicPr>
        <xdr:cNvPr id="27" name="Picture 136">
          <a:extLst>
            <a:ext uri="{FF2B5EF4-FFF2-40B4-BE49-F238E27FC236}">
              <a16:creationId xmlns:a16="http://schemas.microsoft.com/office/drawing/2014/main" id="{5D10026C-CC20-47C1-AC09-5A2CDFA2AA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33</xdr:row>
      <xdr:rowOff>448235</xdr:rowOff>
    </xdr:from>
    <xdr:to>
      <xdr:col>7</xdr:col>
      <xdr:colOff>1428189</xdr:colOff>
      <xdr:row>33</xdr:row>
      <xdr:rowOff>448235</xdr:rowOff>
    </xdr:to>
    <xdr:pic>
      <xdr:nvPicPr>
        <xdr:cNvPr id="28" name="Picture 136">
          <a:extLst>
            <a:ext uri="{FF2B5EF4-FFF2-40B4-BE49-F238E27FC236}">
              <a16:creationId xmlns:a16="http://schemas.microsoft.com/office/drawing/2014/main" id="{EB1EADF2-95C6-48A6-B40B-69BF2B0615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34</xdr:row>
      <xdr:rowOff>448235</xdr:rowOff>
    </xdr:from>
    <xdr:to>
      <xdr:col>7</xdr:col>
      <xdr:colOff>1428189</xdr:colOff>
      <xdr:row>34</xdr:row>
      <xdr:rowOff>448235</xdr:rowOff>
    </xdr:to>
    <xdr:pic>
      <xdr:nvPicPr>
        <xdr:cNvPr id="29" name="Picture 136">
          <a:extLst>
            <a:ext uri="{FF2B5EF4-FFF2-40B4-BE49-F238E27FC236}">
              <a16:creationId xmlns:a16="http://schemas.microsoft.com/office/drawing/2014/main" id="{31BF9E0A-EBE1-44F8-8A79-197CB6D5BF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35</xdr:row>
      <xdr:rowOff>448235</xdr:rowOff>
    </xdr:from>
    <xdr:to>
      <xdr:col>7</xdr:col>
      <xdr:colOff>1428189</xdr:colOff>
      <xdr:row>35</xdr:row>
      <xdr:rowOff>448235</xdr:rowOff>
    </xdr:to>
    <xdr:pic>
      <xdr:nvPicPr>
        <xdr:cNvPr id="30" name="Picture 136">
          <a:extLst>
            <a:ext uri="{FF2B5EF4-FFF2-40B4-BE49-F238E27FC236}">
              <a16:creationId xmlns:a16="http://schemas.microsoft.com/office/drawing/2014/main" id="{8DCF61F3-9281-4049-ADAF-7C730108FC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37</xdr:row>
      <xdr:rowOff>448235</xdr:rowOff>
    </xdr:from>
    <xdr:to>
      <xdr:col>7</xdr:col>
      <xdr:colOff>1428189</xdr:colOff>
      <xdr:row>37</xdr:row>
      <xdr:rowOff>448235</xdr:rowOff>
    </xdr:to>
    <xdr:pic>
      <xdr:nvPicPr>
        <xdr:cNvPr id="31" name="Picture 136">
          <a:extLst>
            <a:ext uri="{FF2B5EF4-FFF2-40B4-BE49-F238E27FC236}">
              <a16:creationId xmlns:a16="http://schemas.microsoft.com/office/drawing/2014/main" id="{248D7CFA-0570-41E1-AB5E-1DB7A294E4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38</xdr:row>
      <xdr:rowOff>448235</xdr:rowOff>
    </xdr:from>
    <xdr:to>
      <xdr:col>7</xdr:col>
      <xdr:colOff>1428189</xdr:colOff>
      <xdr:row>38</xdr:row>
      <xdr:rowOff>448235</xdr:rowOff>
    </xdr:to>
    <xdr:pic>
      <xdr:nvPicPr>
        <xdr:cNvPr id="32" name="Picture 136">
          <a:extLst>
            <a:ext uri="{FF2B5EF4-FFF2-40B4-BE49-F238E27FC236}">
              <a16:creationId xmlns:a16="http://schemas.microsoft.com/office/drawing/2014/main" id="{FD455A27-2B46-4654-B2C9-ADC33E2DE4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39</xdr:row>
      <xdr:rowOff>448235</xdr:rowOff>
    </xdr:from>
    <xdr:to>
      <xdr:col>7</xdr:col>
      <xdr:colOff>1428189</xdr:colOff>
      <xdr:row>39</xdr:row>
      <xdr:rowOff>448235</xdr:rowOff>
    </xdr:to>
    <xdr:pic>
      <xdr:nvPicPr>
        <xdr:cNvPr id="33" name="Picture 136">
          <a:extLst>
            <a:ext uri="{FF2B5EF4-FFF2-40B4-BE49-F238E27FC236}">
              <a16:creationId xmlns:a16="http://schemas.microsoft.com/office/drawing/2014/main" id="{23D8B62E-151A-47BB-8833-B2ECAC5E50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40</xdr:row>
      <xdr:rowOff>448235</xdr:rowOff>
    </xdr:from>
    <xdr:to>
      <xdr:col>7</xdr:col>
      <xdr:colOff>1428189</xdr:colOff>
      <xdr:row>40</xdr:row>
      <xdr:rowOff>448235</xdr:rowOff>
    </xdr:to>
    <xdr:pic>
      <xdr:nvPicPr>
        <xdr:cNvPr id="34" name="Picture 136">
          <a:extLst>
            <a:ext uri="{FF2B5EF4-FFF2-40B4-BE49-F238E27FC236}">
              <a16:creationId xmlns:a16="http://schemas.microsoft.com/office/drawing/2014/main" id="{E2A6503E-B87D-4DE9-A3F8-A65708240F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41</xdr:row>
      <xdr:rowOff>448235</xdr:rowOff>
    </xdr:from>
    <xdr:to>
      <xdr:col>7</xdr:col>
      <xdr:colOff>1428189</xdr:colOff>
      <xdr:row>41</xdr:row>
      <xdr:rowOff>448235</xdr:rowOff>
    </xdr:to>
    <xdr:pic>
      <xdr:nvPicPr>
        <xdr:cNvPr id="35" name="Picture 136">
          <a:extLst>
            <a:ext uri="{FF2B5EF4-FFF2-40B4-BE49-F238E27FC236}">
              <a16:creationId xmlns:a16="http://schemas.microsoft.com/office/drawing/2014/main" id="{B887316C-0D82-4F84-9588-E1A841AEE1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42</xdr:row>
      <xdr:rowOff>448235</xdr:rowOff>
    </xdr:from>
    <xdr:to>
      <xdr:col>7</xdr:col>
      <xdr:colOff>1428189</xdr:colOff>
      <xdr:row>42</xdr:row>
      <xdr:rowOff>448235</xdr:rowOff>
    </xdr:to>
    <xdr:pic>
      <xdr:nvPicPr>
        <xdr:cNvPr id="36" name="Picture 136">
          <a:extLst>
            <a:ext uri="{FF2B5EF4-FFF2-40B4-BE49-F238E27FC236}">
              <a16:creationId xmlns:a16="http://schemas.microsoft.com/office/drawing/2014/main" id="{14D69FB0-9B59-4A37-9F58-F27FF12884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45</xdr:row>
      <xdr:rowOff>448235</xdr:rowOff>
    </xdr:from>
    <xdr:to>
      <xdr:col>7</xdr:col>
      <xdr:colOff>1428189</xdr:colOff>
      <xdr:row>45</xdr:row>
      <xdr:rowOff>448235</xdr:rowOff>
    </xdr:to>
    <xdr:pic>
      <xdr:nvPicPr>
        <xdr:cNvPr id="37" name="Picture 136">
          <a:extLst>
            <a:ext uri="{FF2B5EF4-FFF2-40B4-BE49-F238E27FC236}">
              <a16:creationId xmlns:a16="http://schemas.microsoft.com/office/drawing/2014/main" id="{DF7C2AAF-E8E2-462C-854F-C1C824A18D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46</xdr:row>
      <xdr:rowOff>448235</xdr:rowOff>
    </xdr:from>
    <xdr:to>
      <xdr:col>7</xdr:col>
      <xdr:colOff>1428189</xdr:colOff>
      <xdr:row>46</xdr:row>
      <xdr:rowOff>448235</xdr:rowOff>
    </xdr:to>
    <xdr:pic>
      <xdr:nvPicPr>
        <xdr:cNvPr id="38" name="Picture 136">
          <a:extLst>
            <a:ext uri="{FF2B5EF4-FFF2-40B4-BE49-F238E27FC236}">
              <a16:creationId xmlns:a16="http://schemas.microsoft.com/office/drawing/2014/main" id="{FEF8460F-66B4-4433-8AA6-D378A3C2D2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47</xdr:row>
      <xdr:rowOff>448235</xdr:rowOff>
    </xdr:from>
    <xdr:to>
      <xdr:col>7</xdr:col>
      <xdr:colOff>1428189</xdr:colOff>
      <xdr:row>47</xdr:row>
      <xdr:rowOff>448235</xdr:rowOff>
    </xdr:to>
    <xdr:pic>
      <xdr:nvPicPr>
        <xdr:cNvPr id="39" name="Picture 136">
          <a:extLst>
            <a:ext uri="{FF2B5EF4-FFF2-40B4-BE49-F238E27FC236}">
              <a16:creationId xmlns:a16="http://schemas.microsoft.com/office/drawing/2014/main" id="{012E6FDE-5931-4632-AC2F-43A25F5AB7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48</xdr:row>
      <xdr:rowOff>448235</xdr:rowOff>
    </xdr:from>
    <xdr:to>
      <xdr:col>7</xdr:col>
      <xdr:colOff>1428189</xdr:colOff>
      <xdr:row>48</xdr:row>
      <xdr:rowOff>448235</xdr:rowOff>
    </xdr:to>
    <xdr:pic>
      <xdr:nvPicPr>
        <xdr:cNvPr id="40" name="Picture 136">
          <a:extLst>
            <a:ext uri="{FF2B5EF4-FFF2-40B4-BE49-F238E27FC236}">
              <a16:creationId xmlns:a16="http://schemas.microsoft.com/office/drawing/2014/main" id="{66114D7C-80EB-4F8A-9E95-7C858FF150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49</xdr:row>
      <xdr:rowOff>448235</xdr:rowOff>
    </xdr:from>
    <xdr:to>
      <xdr:col>7</xdr:col>
      <xdr:colOff>1428189</xdr:colOff>
      <xdr:row>49</xdr:row>
      <xdr:rowOff>448235</xdr:rowOff>
    </xdr:to>
    <xdr:pic>
      <xdr:nvPicPr>
        <xdr:cNvPr id="41" name="Picture 136">
          <a:extLst>
            <a:ext uri="{FF2B5EF4-FFF2-40B4-BE49-F238E27FC236}">
              <a16:creationId xmlns:a16="http://schemas.microsoft.com/office/drawing/2014/main" id="{D41CC357-31AF-4A4A-9D91-D2CA4C0A38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50</xdr:row>
      <xdr:rowOff>448235</xdr:rowOff>
    </xdr:from>
    <xdr:to>
      <xdr:col>7</xdr:col>
      <xdr:colOff>1428189</xdr:colOff>
      <xdr:row>50</xdr:row>
      <xdr:rowOff>448235</xdr:rowOff>
    </xdr:to>
    <xdr:pic>
      <xdr:nvPicPr>
        <xdr:cNvPr id="42" name="Picture 136">
          <a:extLst>
            <a:ext uri="{FF2B5EF4-FFF2-40B4-BE49-F238E27FC236}">
              <a16:creationId xmlns:a16="http://schemas.microsoft.com/office/drawing/2014/main" id="{FDC3914D-ECDC-4C5B-A9F7-69C456F744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51</xdr:row>
      <xdr:rowOff>448235</xdr:rowOff>
    </xdr:from>
    <xdr:to>
      <xdr:col>7</xdr:col>
      <xdr:colOff>1428189</xdr:colOff>
      <xdr:row>51</xdr:row>
      <xdr:rowOff>448235</xdr:rowOff>
    </xdr:to>
    <xdr:pic>
      <xdr:nvPicPr>
        <xdr:cNvPr id="43" name="Picture 136">
          <a:extLst>
            <a:ext uri="{FF2B5EF4-FFF2-40B4-BE49-F238E27FC236}">
              <a16:creationId xmlns:a16="http://schemas.microsoft.com/office/drawing/2014/main" id="{89405258-8FA8-4402-B759-114E2E2F15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52</xdr:row>
      <xdr:rowOff>448235</xdr:rowOff>
    </xdr:from>
    <xdr:to>
      <xdr:col>7</xdr:col>
      <xdr:colOff>1428189</xdr:colOff>
      <xdr:row>52</xdr:row>
      <xdr:rowOff>448235</xdr:rowOff>
    </xdr:to>
    <xdr:pic>
      <xdr:nvPicPr>
        <xdr:cNvPr id="44" name="Picture 136">
          <a:extLst>
            <a:ext uri="{FF2B5EF4-FFF2-40B4-BE49-F238E27FC236}">
              <a16:creationId xmlns:a16="http://schemas.microsoft.com/office/drawing/2014/main" id="{B1249FC1-2911-47BE-8852-A951F38CCD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53</xdr:row>
      <xdr:rowOff>448235</xdr:rowOff>
    </xdr:from>
    <xdr:to>
      <xdr:col>7</xdr:col>
      <xdr:colOff>1428189</xdr:colOff>
      <xdr:row>53</xdr:row>
      <xdr:rowOff>448235</xdr:rowOff>
    </xdr:to>
    <xdr:pic>
      <xdr:nvPicPr>
        <xdr:cNvPr id="45" name="Picture 136">
          <a:extLst>
            <a:ext uri="{FF2B5EF4-FFF2-40B4-BE49-F238E27FC236}">
              <a16:creationId xmlns:a16="http://schemas.microsoft.com/office/drawing/2014/main" id="{B0812F8B-A0A9-4EB5-93E4-0A4DF5B140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54</xdr:row>
      <xdr:rowOff>448235</xdr:rowOff>
    </xdr:from>
    <xdr:to>
      <xdr:col>7</xdr:col>
      <xdr:colOff>1428189</xdr:colOff>
      <xdr:row>54</xdr:row>
      <xdr:rowOff>448235</xdr:rowOff>
    </xdr:to>
    <xdr:pic>
      <xdr:nvPicPr>
        <xdr:cNvPr id="46" name="Picture 136">
          <a:extLst>
            <a:ext uri="{FF2B5EF4-FFF2-40B4-BE49-F238E27FC236}">
              <a16:creationId xmlns:a16="http://schemas.microsoft.com/office/drawing/2014/main" id="{703169BA-0A89-4E67-8B41-AC79940FEC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55</xdr:row>
      <xdr:rowOff>448235</xdr:rowOff>
    </xdr:from>
    <xdr:to>
      <xdr:col>7</xdr:col>
      <xdr:colOff>1428189</xdr:colOff>
      <xdr:row>55</xdr:row>
      <xdr:rowOff>448235</xdr:rowOff>
    </xdr:to>
    <xdr:pic>
      <xdr:nvPicPr>
        <xdr:cNvPr id="47" name="Picture 136">
          <a:extLst>
            <a:ext uri="{FF2B5EF4-FFF2-40B4-BE49-F238E27FC236}">
              <a16:creationId xmlns:a16="http://schemas.microsoft.com/office/drawing/2014/main" id="{8990ACDA-010A-4832-BC0D-47480F396D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56</xdr:row>
      <xdr:rowOff>448235</xdr:rowOff>
    </xdr:from>
    <xdr:to>
      <xdr:col>7</xdr:col>
      <xdr:colOff>1428189</xdr:colOff>
      <xdr:row>56</xdr:row>
      <xdr:rowOff>448235</xdr:rowOff>
    </xdr:to>
    <xdr:pic>
      <xdr:nvPicPr>
        <xdr:cNvPr id="48" name="Picture 136">
          <a:extLst>
            <a:ext uri="{FF2B5EF4-FFF2-40B4-BE49-F238E27FC236}">
              <a16:creationId xmlns:a16="http://schemas.microsoft.com/office/drawing/2014/main" id="{E1F70769-AF30-4E00-8F35-B485954590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57</xdr:row>
      <xdr:rowOff>448235</xdr:rowOff>
    </xdr:from>
    <xdr:to>
      <xdr:col>7</xdr:col>
      <xdr:colOff>1428189</xdr:colOff>
      <xdr:row>57</xdr:row>
      <xdr:rowOff>448235</xdr:rowOff>
    </xdr:to>
    <xdr:pic>
      <xdr:nvPicPr>
        <xdr:cNvPr id="49" name="Picture 136">
          <a:extLst>
            <a:ext uri="{FF2B5EF4-FFF2-40B4-BE49-F238E27FC236}">
              <a16:creationId xmlns:a16="http://schemas.microsoft.com/office/drawing/2014/main" id="{DFBCB865-FDA9-46D8-A0B6-03B8473CB2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58</xdr:row>
      <xdr:rowOff>448235</xdr:rowOff>
    </xdr:from>
    <xdr:to>
      <xdr:col>7</xdr:col>
      <xdr:colOff>1428189</xdr:colOff>
      <xdr:row>58</xdr:row>
      <xdr:rowOff>448235</xdr:rowOff>
    </xdr:to>
    <xdr:pic>
      <xdr:nvPicPr>
        <xdr:cNvPr id="50" name="Picture 136">
          <a:extLst>
            <a:ext uri="{FF2B5EF4-FFF2-40B4-BE49-F238E27FC236}">
              <a16:creationId xmlns:a16="http://schemas.microsoft.com/office/drawing/2014/main" id="{DBF4AADF-6C63-4896-BAF3-66B587453F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59</xdr:row>
      <xdr:rowOff>448235</xdr:rowOff>
    </xdr:from>
    <xdr:to>
      <xdr:col>7</xdr:col>
      <xdr:colOff>1428189</xdr:colOff>
      <xdr:row>59</xdr:row>
      <xdr:rowOff>448235</xdr:rowOff>
    </xdr:to>
    <xdr:pic>
      <xdr:nvPicPr>
        <xdr:cNvPr id="51" name="Picture 136">
          <a:extLst>
            <a:ext uri="{FF2B5EF4-FFF2-40B4-BE49-F238E27FC236}">
              <a16:creationId xmlns:a16="http://schemas.microsoft.com/office/drawing/2014/main" id="{CDD0268D-2D9B-44F1-96A9-F12DAC14B8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60</xdr:row>
      <xdr:rowOff>448235</xdr:rowOff>
    </xdr:from>
    <xdr:to>
      <xdr:col>7</xdr:col>
      <xdr:colOff>1428189</xdr:colOff>
      <xdr:row>60</xdr:row>
      <xdr:rowOff>448235</xdr:rowOff>
    </xdr:to>
    <xdr:pic>
      <xdr:nvPicPr>
        <xdr:cNvPr id="52" name="Picture 136">
          <a:extLst>
            <a:ext uri="{FF2B5EF4-FFF2-40B4-BE49-F238E27FC236}">
              <a16:creationId xmlns:a16="http://schemas.microsoft.com/office/drawing/2014/main" id="{321C5ABF-C7BD-41EC-88D1-F52FB56FAF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61</xdr:row>
      <xdr:rowOff>448235</xdr:rowOff>
    </xdr:from>
    <xdr:to>
      <xdr:col>7</xdr:col>
      <xdr:colOff>1428189</xdr:colOff>
      <xdr:row>61</xdr:row>
      <xdr:rowOff>448235</xdr:rowOff>
    </xdr:to>
    <xdr:pic>
      <xdr:nvPicPr>
        <xdr:cNvPr id="53" name="Picture 136">
          <a:extLst>
            <a:ext uri="{FF2B5EF4-FFF2-40B4-BE49-F238E27FC236}">
              <a16:creationId xmlns:a16="http://schemas.microsoft.com/office/drawing/2014/main" id="{02B80D10-F6B9-4F09-8A55-E88AF9AB0A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62</xdr:row>
      <xdr:rowOff>448235</xdr:rowOff>
    </xdr:from>
    <xdr:to>
      <xdr:col>7</xdr:col>
      <xdr:colOff>1428189</xdr:colOff>
      <xdr:row>62</xdr:row>
      <xdr:rowOff>448235</xdr:rowOff>
    </xdr:to>
    <xdr:pic>
      <xdr:nvPicPr>
        <xdr:cNvPr id="54" name="Picture 136">
          <a:extLst>
            <a:ext uri="{FF2B5EF4-FFF2-40B4-BE49-F238E27FC236}">
              <a16:creationId xmlns:a16="http://schemas.microsoft.com/office/drawing/2014/main" id="{4D83C96D-CFF1-4DA9-85DF-7A25977737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63</xdr:row>
      <xdr:rowOff>448235</xdr:rowOff>
    </xdr:from>
    <xdr:to>
      <xdr:col>7</xdr:col>
      <xdr:colOff>1428189</xdr:colOff>
      <xdr:row>63</xdr:row>
      <xdr:rowOff>448235</xdr:rowOff>
    </xdr:to>
    <xdr:pic>
      <xdr:nvPicPr>
        <xdr:cNvPr id="55" name="Picture 136">
          <a:extLst>
            <a:ext uri="{FF2B5EF4-FFF2-40B4-BE49-F238E27FC236}">
              <a16:creationId xmlns:a16="http://schemas.microsoft.com/office/drawing/2014/main" id="{B15C54B1-6B6D-48E0-B499-80EAD60B6A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64</xdr:row>
      <xdr:rowOff>448235</xdr:rowOff>
    </xdr:from>
    <xdr:to>
      <xdr:col>7</xdr:col>
      <xdr:colOff>1428189</xdr:colOff>
      <xdr:row>64</xdr:row>
      <xdr:rowOff>448235</xdr:rowOff>
    </xdr:to>
    <xdr:pic>
      <xdr:nvPicPr>
        <xdr:cNvPr id="56" name="Picture 136">
          <a:extLst>
            <a:ext uri="{FF2B5EF4-FFF2-40B4-BE49-F238E27FC236}">
              <a16:creationId xmlns:a16="http://schemas.microsoft.com/office/drawing/2014/main" id="{4E1841A5-11CD-4663-99A1-6B9BB0FE85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65</xdr:row>
      <xdr:rowOff>448235</xdr:rowOff>
    </xdr:from>
    <xdr:to>
      <xdr:col>7</xdr:col>
      <xdr:colOff>1428189</xdr:colOff>
      <xdr:row>65</xdr:row>
      <xdr:rowOff>448235</xdr:rowOff>
    </xdr:to>
    <xdr:pic>
      <xdr:nvPicPr>
        <xdr:cNvPr id="57" name="Picture 136">
          <a:extLst>
            <a:ext uri="{FF2B5EF4-FFF2-40B4-BE49-F238E27FC236}">
              <a16:creationId xmlns:a16="http://schemas.microsoft.com/office/drawing/2014/main" id="{44F478B9-2EAB-4BB0-99ED-F5D1DB704E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66</xdr:row>
      <xdr:rowOff>448235</xdr:rowOff>
    </xdr:from>
    <xdr:to>
      <xdr:col>7</xdr:col>
      <xdr:colOff>1428189</xdr:colOff>
      <xdr:row>66</xdr:row>
      <xdr:rowOff>448235</xdr:rowOff>
    </xdr:to>
    <xdr:pic>
      <xdr:nvPicPr>
        <xdr:cNvPr id="58" name="Picture 136">
          <a:extLst>
            <a:ext uri="{FF2B5EF4-FFF2-40B4-BE49-F238E27FC236}">
              <a16:creationId xmlns:a16="http://schemas.microsoft.com/office/drawing/2014/main" id="{CF274407-B2E8-431E-85BD-58A44E9804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67</xdr:row>
      <xdr:rowOff>448235</xdr:rowOff>
    </xdr:from>
    <xdr:to>
      <xdr:col>7</xdr:col>
      <xdr:colOff>1428189</xdr:colOff>
      <xdr:row>67</xdr:row>
      <xdr:rowOff>448235</xdr:rowOff>
    </xdr:to>
    <xdr:pic>
      <xdr:nvPicPr>
        <xdr:cNvPr id="59" name="Picture 136">
          <a:extLst>
            <a:ext uri="{FF2B5EF4-FFF2-40B4-BE49-F238E27FC236}">
              <a16:creationId xmlns:a16="http://schemas.microsoft.com/office/drawing/2014/main" id="{15719198-6A0E-4662-9CBF-8A13779731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68</xdr:row>
      <xdr:rowOff>448235</xdr:rowOff>
    </xdr:from>
    <xdr:to>
      <xdr:col>7</xdr:col>
      <xdr:colOff>1428189</xdr:colOff>
      <xdr:row>68</xdr:row>
      <xdr:rowOff>448235</xdr:rowOff>
    </xdr:to>
    <xdr:pic>
      <xdr:nvPicPr>
        <xdr:cNvPr id="60" name="Picture 136">
          <a:extLst>
            <a:ext uri="{FF2B5EF4-FFF2-40B4-BE49-F238E27FC236}">
              <a16:creationId xmlns:a16="http://schemas.microsoft.com/office/drawing/2014/main" id="{DDDF743B-852E-47C8-969C-3246FF42CD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69</xdr:row>
      <xdr:rowOff>448235</xdr:rowOff>
    </xdr:from>
    <xdr:to>
      <xdr:col>7</xdr:col>
      <xdr:colOff>1428189</xdr:colOff>
      <xdr:row>69</xdr:row>
      <xdr:rowOff>448235</xdr:rowOff>
    </xdr:to>
    <xdr:pic>
      <xdr:nvPicPr>
        <xdr:cNvPr id="61" name="Picture 136">
          <a:extLst>
            <a:ext uri="{FF2B5EF4-FFF2-40B4-BE49-F238E27FC236}">
              <a16:creationId xmlns:a16="http://schemas.microsoft.com/office/drawing/2014/main" id="{B111A35B-1129-4545-8949-738D7EE334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70</xdr:row>
      <xdr:rowOff>448235</xdr:rowOff>
    </xdr:from>
    <xdr:to>
      <xdr:col>7</xdr:col>
      <xdr:colOff>1428189</xdr:colOff>
      <xdr:row>70</xdr:row>
      <xdr:rowOff>448235</xdr:rowOff>
    </xdr:to>
    <xdr:pic>
      <xdr:nvPicPr>
        <xdr:cNvPr id="62" name="Picture 136">
          <a:extLst>
            <a:ext uri="{FF2B5EF4-FFF2-40B4-BE49-F238E27FC236}">
              <a16:creationId xmlns:a16="http://schemas.microsoft.com/office/drawing/2014/main" id="{BB761BB5-872E-4DC0-8AAD-1ADD3C36C9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71</xdr:row>
      <xdr:rowOff>448235</xdr:rowOff>
    </xdr:from>
    <xdr:to>
      <xdr:col>7</xdr:col>
      <xdr:colOff>1428189</xdr:colOff>
      <xdr:row>71</xdr:row>
      <xdr:rowOff>448235</xdr:rowOff>
    </xdr:to>
    <xdr:pic>
      <xdr:nvPicPr>
        <xdr:cNvPr id="63" name="Picture 136">
          <a:extLst>
            <a:ext uri="{FF2B5EF4-FFF2-40B4-BE49-F238E27FC236}">
              <a16:creationId xmlns:a16="http://schemas.microsoft.com/office/drawing/2014/main" id="{DB731585-AD5C-4FD6-896A-DD053DFA38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72</xdr:row>
      <xdr:rowOff>448235</xdr:rowOff>
    </xdr:from>
    <xdr:to>
      <xdr:col>7</xdr:col>
      <xdr:colOff>1428189</xdr:colOff>
      <xdr:row>72</xdr:row>
      <xdr:rowOff>448235</xdr:rowOff>
    </xdr:to>
    <xdr:pic>
      <xdr:nvPicPr>
        <xdr:cNvPr id="64" name="Picture 136">
          <a:extLst>
            <a:ext uri="{FF2B5EF4-FFF2-40B4-BE49-F238E27FC236}">
              <a16:creationId xmlns:a16="http://schemas.microsoft.com/office/drawing/2014/main" id="{2D56A8ED-0769-4BC3-BD4B-35574F5C54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8</xdr:row>
      <xdr:rowOff>448235</xdr:rowOff>
    </xdr:from>
    <xdr:to>
      <xdr:col>7</xdr:col>
      <xdr:colOff>1428189</xdr:colOff>
      <xdr:row>8</xdr:row>
      <xdr:rowOff>448235</xdr:rowOff>
    </xdr:to>
    <xdr:pic>
      <xdr:nvPicPr>
        <xdr:cNvPr id="65" name="Picture 136">
          <a:extLst>
            <a:ext uri="{FF2B5EF4-FFF2-40B4-BE49-F238E27FC236}">
              <a16:creationId xmlns:a16="http://schemas.microsoft.com/office/drawing/2014/main" id="{66F18935-02F4-4446-8216-402711AB2E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9</xdr:row>
      <xdr:rowOff>448235</xdr:rowOff>
    </xdr:from>
    <xdr:to>
      <xdr:col>7</xdr:col>
      <xdr:colOff>1428189</xdr:colOff>
      <xdr:row>9</xdr:row>
      <xdr:rowOff>448235</xdr:rowOff>
    </xdr:to>
    <xdr:pic>
      <xdr:nvPicPr>
        <xdr:cNvPr id="66" name="Picture 136">
          <a:extLst>
            <a:ext uri="{FF2B5EF4-FFF2-40B4-BE49-F238E27FC236}">
              <a16:creationId xmlns:a16="http://schemas.microsoft.com/office/drawing/2014/main" id="{4664F61A-6339-4AE3-85FF-02568027E4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11</xdr:row>
      <xdr:rowOff>448235</xdr:rowOff>
    </xdr:from>
    <xdr:to>
      <xdr:col>7</xdr:col>
      <xdr:colOff>1428189</xdr:colOff>
      <xdr:row>11</xdr:row>
      <xdr:rowOff>448235</xdr:rowOff>
    </xdr:to>
    <xdr:pic>
      <xdr:nvPicPr>
        <xdr:cNvPr id="67" name="Picture 136">
          <a:extLst>
            <a:ext uri="{FF2B5EF4-FFF2-40B4-BE49-F238E27FC236}">
              <a16:creationId xmlns:a16="http://schemas.microsoft.com/office/drawing/2014/main" id="{6474B068-AD8A-4199-B153-5BB1365070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13</xdr:row>
      <xdr:rowOff>448235</xdr:rowOff>
    </xdr:from>
    <xdr:to>
      <xdr:col>7</xdr:col>
      <xdr:colOff>1428189</xdr:colOff>
      <xdr:row>13</xdr:row>
      <xdr:rowOff>448235</xdr:rowOff>
    </xdr:to>
    <xdr:pic>
      <xdr:nvPicPr>
        <xdr:cNvPr id="68" name="Picture 136">
          <a:extLst>
            <a:ext uri="{FF2B5EF4-FFF2-40B4-BE49-F238E27FC236}">
              <a16:creationId xmlns:a16="http://schemas.microsoft.com/office/drawing/2014/main" id="{616D3387-90A6-4757-95EE-1C0BB9CC09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14</xdr:row>
      <xdr:rowOff>448235</xdr:rowOff>
    </xdr:from>
    <xdr:to>
      <xdr:col>7</xdr:col>
      <xdr:colOff>1428189</xdr:colOff>
      <xdr:row>14</xdr:row>
      <xdr:rowOff>448235</xdr:rowOff>
    </xdr:to>
    <xdr:pic>
      <xdr:nvPicPr>
        <xdr:cNvPr id="69" name="Picture 136">
          <a:extLst>
            <a:ext uri="{FF2B5EF4-FFF2-40B4-BE49-F238E27FC236}">
              <a16:creationId xmlns:a16="http://schemas.microsoft.com/office/drawing/2014/main" id="{469EE45C-31D9-43DA-A927-F34D802F4C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15</xdr:row>
      <xdr:rowOff>448235</xdr:rowOff>
    </xdr:from>
    <xdr:to>
      <xdr:col>7</xdr:col>
      <xdr:colOff>1428189</xdr:colOff>
      <xdr:row>15</xdr:row>
      <xdr:rowOff>448235</xdr:rowOff>
    </xdr:to>
    <xdr:pic>
      <xdr:nvPicPr>
        <xdr:cNvPr id="70" name="Picture 136">
          <a:extLst>
            <a:ext uri="{FF2B5EF4-FFF2-40B4-BE49-F238E27FC236}">
              <a16:creationId xmlns:a16="http://schemas.microsoft.com/office/drawing/2014/main" id="{DA33D33D-A4F3-47B3-B381-1E6EBD1C3A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16</xdr:row>
      <xdr:rowOff>448235</xdr:rowOff>
    </xdr:from>
    <xdr:to>
      <xdr:col>7</xdr:col>
      <xdr:colOff>1428189</xdr:colOff>
      <xdr:row>16</xdr:row>
      <xdr:rowOff>448235</xdr:rowOff>
    </xdr:to>
    <xdr:pic>
      <xdr:nvPicPr>
        <xdr:cNvPr id="71" name="Picture 136">
          <a:extLst>
            <a:ext uri="{FF2B5EF4-FFF2-40B4-BE49-F238E27FC236}">
              <a16:creationId xmlns:a16="http://schemas.microsoft.com/office/drawing/2014/main" id="{74B8774B-251A-4B0C-9332-233ED04B19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17</xdr:row>
      <xdr:rowOff>448235</xdr:rowOff>
    </xdr:from>
    <xdr:to>
      <xdr:col>7</xdr:col>
      <xdr:colOff>1428189</xdr:colOff>
      <xdr:row>17</xdr:row>
      <xdr:rowOff>448235</xdr:rowOff>
    </xdr:to>
    <xdr:pic>
      <xdr:nvPicPr>
        <xdr:cNvPr id="72" name="Picture 136">
          <a:extLst>
            <a:ext uri="{FF2B5EF4-FFF2-40B4-BE49-F238E27FC236}">
              <a16:creationId xmlns:a16="http://schemas.microsoft.com/office/drawing/2014/main" id="{24864202-601B-4F07-9BB3-F8254D608B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18</xdr:row>
      <xdr:rowOff>448235</xdr:rowOff>
    </xdr:from>
    <xdr:to>
      <xdr:col>7</xdr:col>
      <xdr:colOff>1428189</xdr:colOff>
      <xdr:row>18</xdr:row>
      <xdr:rowOff>448235</xdr:rowOff>
    </xdr:to>
    <xdr:pic>
      <xdr:nvPicPr>
        <xdr:cNvPr id="73" name="Picture 136">
          <a:extLst>
            <a:ext uri="{FF2B5EF4-FFF2-40B4-BE49-F238E27FC236}">
              <a16:creationId xmlns:a16="http://schemas.microsoft.com/office/drawing/2014/main" id="{FDFF8DA6-A9DF-4E87-B4A8-9F2EBFC330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19</xdr:row>
      <xdr:rowOff>448235</xdr:rowOff>
    </xdr:from>
    <xdr:to>
      <xdr:col>7</xdr:col>
      <xdr:colOff>1428189</xdr:colOff>
      <xdr:row>19</xdr:row>
      <xdr:rowOff>448235</xdr:rowOff>
    </xdr:to>
    <xdr:pic>
      <xdr:nvPicPr>
        <xdr:cNvPr id="74" name="Picture 136">
          <a:extLst>
            <a:ext uri="{FF2B5EF4-FFF2-40B4-BE49-F238E27FC236}">
              <a16:creationId xmlns:a16="http://schemas.microsoft.com/office/drawing/2014/main" id="{55E352FF-FB14-4613-A057-FF7A297263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20</xdr:row>
      <xdr:rowOff>448235</xdr:rowOff>
    </xdr:from>
    <xdr:to>
      <xdr:col>7</xdr:col>
      <xdr:colOff>1428189</xdr:colOff>
      <xdr:row>20</xdr:row>
      <xdr:rowOff>448235</xdr:rowOff>
    </xdr:to>
    <xdr:pic>
      <xdr:nvPicPr>
        <xdr:cNvPr id="75" name="Picture 136">
          <a:extLst>
            <a:ext uri="{FF2B5EF4-FFF2-40B4-BE49-F238E27FC236}">
              <a16:creationId xmlns:a16="http://schemas.microsoft.com/office/drawing/2014/main" id="{581CBEEE-3BCC-4D3C-ADCC-0D823E5538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21</xdr:row>
      <xdr:rowOff>448235</xdr:rowOff>
    </xdr:from>
    <xdr:to>
      <xdr:col>7</xdr:col>
      <xdr:colOff>1428189</xdr:colOff>
      <xdr:row>21</xdr:row>
      <xdr:rowOff>448235</xdr:rowOff>
    </xdr:to>
    <xdr:pic>
      <xdr:nvPicPr>
        <xdr:cNvPr id="76" name="Picture 136">
          <a:extLst>
            <a:ext uri="{FF2B5EF4-FFF2-40B4-BE49-F238E27FC236}">
              <a16:creationId xmlns:a16="http://schemas.microsoft.com/office/drawing/2014/main" id="{2E412FF9-199D-4467-AF71-20F4FB69F7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22</xdr:row>
      <xdr:rowOff>448235</xdr:rowOff>
    </xdr:from>
    <xdr:to>
      <xdr:col>7</xdr:col>
      <xdr:colOff>1428189</xdr:colOff>
      <xdr:row>22</xdr:row>
      <xdr:rowOff>448235</xdr:rowOff>
    </xdr:to>
    <xdr:pic>
      <xdr:nvPicPr>
        <xdr:cNvPr id="77" name="Picture 136">
          <a:extLst>
            <a:ext uri="{FF2B5EF4-FFF2-40B4-BE49-F238E27FC236}">
              <a16:creationId xmlns:a16="http://schemas.microsoft.com/office/drawing/2014/main" id="{2FBF0220-B0C0-402E-AAED-126F00E17F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23</xdr:row>
      <xdr:rowOff>448235</xdr:rowOff>
    </xdr:from>
    <xdr:to>
      <xdr:col>7</xdr:col>
      <xdr:colOff>1428189</xdr:colOff>
      <xdr:row>23</xdr:row>
      <xdr:rowOff>448235</xdr:rowOff>
    </xdr:to>
    <xdr:pic>
      <xdr:nvPicPr>
        <xdr:cNvPr id="78" name="Picture 136">
          <a:extLst>
            <a:ext uri="{FF2B5EF4-FFF2-40B4-BE49-F238E27FC236}">
              <a16:creationId xmlns:a16="http://schemas.microsoft.com/office/drawing/2014/main" id="{9D6FBE50-BB81-427D-A9C3-92ADE9004B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24</xdr:row>
      <xdr:rowOff>448235</xdr:rowOff>
    </xdr:from>
    <xdr:to>
      <xdr:col>7</xdr:col>
      <xdr:colOff>1428189</xdr:colOff>
      <xdr:row>24</xdr:row>
      <xdr:rowOff>448235</xdr:rowOff>
    </xdr:to>
    <xdr:pic>
      <xdr:nvPicPr>
        <xdr:cNvPr id="79" name="Picture 136">
          <a:extLst>
            <a:ext uri="{FF2B5EF4-FFF2-40B4-BE49-F238E27FC236}">
              <a16:creationId xmlns:a16="http://schemas.microsoft.com/office/drawing/2014/main" id="{550EED18-7085-47B5-AE1D-261B171946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25</xdr:row>
      <xdr:rowOff>448235</xdr:rowOff>
    </xdr:from>
    <xdr:to>
      <xdr:col>7</xdr:col>
      <xdr:colOff>1428189</xdr:colOff>
      <xdr:row>25</xdr:row>
      <xdr:rowOff>448235</xdr:rowOff>
    </xdr:to>
    <xdr:pic>
      <xdr:nvPicPr>
        <xdr:cNvPr id="80" name="Picture 136">
          <a:extLst>
            <a:ext uri="{FF2B5EF4-FFF2-40B4-BE49-F238E27FC236}">
              <a16:creationId xmlns:a16="http://schemas.microsoft.com/office/drawing/2014/main" id="{D2CF2E81-C620-4049-B09D-7749E3D5AC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26</xdr:row>
      <xdr:rowOff>448235</xdr:rowOff>
    </xdr:from>
    <xdr:to>
      <xdr:col>7</xdr:col>
      <xdr:colOff>1428189</xdr:colOff>
      <xdr:row>26</xdr:row>
      <xdr:rowOff>448235</xdr:rowOff>
    </xdr:to>
    <xdr:pic>
      <xdr:nvPicPr>
        <xdr:cNvPr id="81" name="Picture 136">
          <a:extLst>
            <a:ext uri="{FF2B5EF4-FFF2-40B4-BE49-F238E27FC236}">
              <a16:creationId xmlns:a16="http://schemas.microsoft.com/office/drawing/2014/main" id="{5280B3F6-EBE7-483F-9628-DEC40212D0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27</xdr:row>
      <xdr:rowOff>448235</xdr:rowOff>
    </xdr:from>
    <xdr:to>
      <xdr:col>7</xdr:col>
      <xdr:colOff>1428189</xdr:colOff>
      <xdr:row>27</xdr:row>
      <xdr:rowOff>448235</xdr:rowOff>
    </xdr:to>
    <xdr:pic>
      <xdr:nvPicPr>
        <xdr:cNvPr id="82" name="Picture 136">
          <a:extLst>
            <a:ext uri="{FF2B5EF4-FFF2-40B4-BE49-F238E27FC236}">
              <a16:creationId xmlns:a16="http://schemas.microsoft.com/office/drawing/2014/main" id="{FFF4082A-FB65-4692-ACE2-BCEB26B4C3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28</xdr:row>
      <xdr:rowOff>448235</xdr:rowOff>
    </xdr:from>
    <xdr:to>
      <xdr:col>7</xdr:col>
      <xdr:colOff>1428189</xdr:colOff>
      <xdr:row>28</xdr:row>
      <xdr:rowOff>448235</xdr:rowOff>
    </xdr:to>
    <xdr:pic>
      <xdr:nvPicPr>
        <xdr:cNvPr id="83" name="Picture 136">
          <a:extLst>
            <a:ext uri="{FF2B5EF4-FFF2-40B4-BE49-F238E27FC236}">
              <a16:creationId xmlns:a16="http://schemas.microsoft.com/office/drawing/2014/main" id="{3C09E897-CD02-4557-9DC0-B9F0020A57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29</xdr:row>
      <xdr:rowOff>448235</xdr:rowOff>
    </xdr:from>
    <xdr:to>
      <xdr:col>7</xdr:col>
      <xdr:colOff>1428189</xdr:colOff>
      <xdr:row>29</xdr:row>
      <xdr:rowOff>448235</xdr:rowOff>
    </xdr:to>
    <xdr:pic>
      <xdr:nvPicPr>
        <xdr:cNvPr id="84" name="Picture 136">
          <a:extLst>
            <a:ext uri="{FF2B5EF4-FFF2-40B4-BE49-F238E27FC236}">
              <a16:creationId xmlns:a16="http://schemas.microsoft.com/office/drawing/2014/main" id="{7D7E5C0B-B15A-47E6-83F2-3E40FBC298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30</xdr:row>
      <xdr:rowOff>448235</xdr:rowOff>
    </xdr:from>
    <xdr:to>
      <xdr:col>7</xdr:col>
      <xdr:colOff>1428189</xdr:colOff>
      <xdr:row>30</xdr:row>
      <xdr:rowOff>448235</xdr:rowOff>
    </xdr:to>
    <xdr:pic>
      <xdr:nvPicPr>
        <xdr:cNvPr id="85" name="Picture 136">
          <a:extLst>
            <a:ext uri="{FF2B5EF4-FFF2-40B4-BE49-F238E27FC236}">
              <a16:creationId xmlns:a16="http://schemas.microsoft.com/office/drawing/2014/main" id="{DA33FF40-A08A-4277-8870-CE6A7ADDF6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31</xdr:row>
      <xdr:rowOff>448235</xdr:rowOff>
    </xdr:from>
    <xdr:to>
      <xdr:col>7</xdr:col>
      <xdr:colOff>1428189</xdr:colOff>
      <xdr:row>31</xdr:row>
      <xdr:rowOff>448235</xdr:rowOff>
    </xdr:to>
    <xdr:pic>
      <xdr:nvPicPr>
        <xdr:cNvPr id="86" name="Picture 136">
          <a:extLst>
            <a:ext uri="{FF2B5EF4-FFF2-40B4-BE49-F238E27FC236}">
              <a16:creationId xmlns:a16="http://schemas.microsoft.com/office/drawing/2014/main" id="{5F1D1CAF-69DA-4137-8338-8BCC1E85C0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32</xdr:row>
      <xdr:rowOff>448235</xdr:rowOff>
    </xdr:from>
    <xdr:to>
      <xdr:col>7</xdr:col>
      <xdr:colOff>1428189</xdr:colOff>
      <xdr:row>32</xdr:row>
      <xdr:rowOff>448235</xdr:rowOff>
    </xdr:to>
    <xdr:pic>
      <xdr:nvPicPr>
        <xdr:cNvPr id="87" name="Picture 136">
          <a:extLst>
            <a:ext uri="{FF2B5EF4-FFF2-40B4-BE49-F238E27FC236}">
              <a16:creationId xmlns:a16="http://schemas.microsoft.com/office/drawing/2014/main" id="{E72C0C8E-7735-479C-AB35-9D0373E1B2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33</xdr:row>
      <xdr:rowOff>448235</xdr:rowOff>
    </xdr:from>
    <xdr:to>
      <xdr:col>7</xdr:col>
      <xdr:colOff>1428189</xdr:colOff>
      <xdr:row>33</xdr:row>
      <xdr:rowOff>448235</xdr:rowOff>
    </xdr:to>
    <xdr:pic>
      <xdr:nvPicPr>
        <xdr:cNvPr id="88" name="Picture 136">
          <a:extLst>
            <a:ext uri="{FF2B5EF4-FFF2-40B4-BE49-F238E27FC236}">
              <a16:creationId xmlns:a16="http://schemas.microsoft.com/office/drawing/2014/main" id="{30F07D89-CB6C-4DBF-B2EE-09FE2D91F1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34</xdr:row>
      <xdr:rowOff>448235</xdr:rowOff>
    </xdr:from>
    <xdr:to>
      <xdr:col>7</xdr:col>
      <xdr:colOff>1428189</xdr:colOff>
      <xdr:row>34</xdr:row>
      <xdr:rowOff>448235</xdr:rowOff>
    </xdr:to>
    <xdr:pic>
      <xdr:nvPicPr>
        <xdr:cNvPr id="89" name="Picture 136">
          <a:extLst>
            <a:ext uri="{FF2B5EF4-FFF2-40B4-BE49-F238E27FC236}">
              <a16:creationId xmlns:a16="http://schemas.microsoft.com/office/drawing/2014/main" id="{2ACF62F3-783D-4B70-8260-E186382A21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35</xdr:row>
      <xdr:rowOff>448235</xdr:rowOff>
    </xdr:from>
    <xdr:to>
      <xdr:col>7</xdr:col>
      <xdr:colOff>1428189</xdr:colOff>
      <xdr:row>35</xdr:row>
      <xdr:rowOff>448235</xdr:rowOff>
    </xdr:to>
    <xdr:pic>
      <xdr:nvPicPr>
        <xdr:cNvPr id="90" name="Picture 136">
          <a:extLst>
            <a:ext uri="{FF2B5EF4-FFF2-40B4-BE49-F238E27FC236}">
              <a16:creationId xmlns:a16="http://schemas.microsoft.com/office/drawing/2014/main" id="{48063B49-9269-4F7B-9169-EFFB09BC83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37</xdr:row>
      <xdr:rowOff>448235</xdr:rowOff>
    </xdr:from>
    <xdr:to>
      <xdr:col>7</xdr:col>
      <xdr:colOff>1428189</xdr:colOff>
      <xdr:row>37</xdr:row>
      <xdr:rowOff>448235</xdr:rowOff>
    </xdr:to>
    <xdr:pic>
      <xdr:nvPicPr>
        <xdr:cNvPr id="91" name="Picture 136">
          <a:extLst>
            <a:ext uri="{FF2B5EF4-FFF2-40B4-BE49-F238E27FC236}">
              <a16:creationId xmlns:a16="http://schemas.microsoft.com/office/drawing/2014/main" id="{8C01E804-DB56-4675-99B3-9A2671E526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38</xdr:row>
      <xdr:rowOff>448235</xdr:rowOff>
    </xdr:from>
    <xdr:to>
      <xdr:col>7</xdr:col>
      <xdr:colOff>1428189</xdr:colOff>
      <xdr:row>38</xdr:row>
      <xdr:rowOff>448235</xdr:rowOff>
    </xdr:to>
    <xdr:pic>
      <xdr:nvPicPr>
        <xdr:cNvPr id="92" name="Picture 136">
          <a:extLst>
            <a:ext uri="{FF2B5EF4-FFF2-40B4-BE49-F238E27FC236}">
              <a16:creationId xmlns:a16="http://schemas.microsoft.com/office/drawing/2014/main" id="{28E91B1F-AB7F-4C4E-ACD7-C2FBCC45FA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39</xdr:row>
      <xdr:rowOff>448235</xdr:rowOff>
    </xdr:from>
    <xdr:to>
      <xdr:col>7</xdr:col>
      <xdr:colOff>1428189</xdr:colOff>
      <xdr:row>39</xdr:row>
      <xdr:rowOff>448235</xdr:rowOff>
    </xdr:to>
    <xdr:pic>
      <xdr:nvPicPr>
        <xdr:cNvPr id="93" name="Picture 136">
          <a:extLst>
            <a:ext uri="{FF2B5EF4-FFF2-40B4-BE49-F238E27FC236}">
              <a16:creationId xmlns:a16="http://schemas.microsoft.com/office/drawing/2014/main" id="{D6034F60-7A84-440A-8DCA-D2D211251F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40</xdr:row>
      <xdr:rowOff>448235</xdr:rowOff>
    </xdr:from>
    <xdr:to>
      <xdr:col>7</xdr:col>
      <xdr:colOff>1428189</xdr:colOff>
      <xdr:row>40</xdr:row>
      <xdr:rowOff>448235</xdr:rowOff>
    </xdr:to>
    <xdr:pic>
      <xdr:nvPicPr>
        <xdr:cNvPr id="94" name="Picture 136">
          <a:extLst>
            <a:ext uri="{FF2B5EF4-FFF2-40B4-BE49-F238E27FC236}">
              <a16:creationId xmlns:a16="http://schemas.microsoft.com/office/drawing/2014/main" id="{36EADEB7-B2D0-4ED0-8E8E-1F48B07721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41</xdr:row>
      <xdr:rowOff>448235</xdr:rowOff>
    </xdr:from>
    <xdr:to>
      <xdr:col>7</xdr:col>
      <xdr:colOff>1428189</xdr:colOff>
      <xdr:row>41</xdr:row>
      <xdr:rowOff>448235</xdr:rowOff>
    </xdr:to>
    <xdr:pic>
      <xdr:nvPicPr>
        <xdr:cNvPr id="95" name="Picture 136">
          <a:extLst>
            <a:ext uri="{FF2B5EF4-FFF2-40B4-BE49-F238E27FC236}">
              <a16:creationId xmlns:a16="http://schemas.microsoft.com/office/drawing/2014/main" id="{DEC8BA91-AAFF-456C-8BCE-87D5750D6E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42</xdr:row>
      <xdr:rowOff>448235</xdr:rowOff>
    </xdr:from>
    <xdr:to>
      <xdr:col>7</xdr:col>
      <xdr:colOff>1428189</xdr:colOff>
      <xdr:row>42</xdr:row>
      <xdr:rowOff>448235</xdr:rowOff>
    </xdr:to>
    <xdr:pic>
      <xdr:nvPicPr>
        <xdr:cNvPr id="96" name="Picture 136">
          <a:extLst>
            <a:ext uri="{FF2B5EF4-FFF2-40B4-BE49-F238E27FC236}">
              <a16:creationId xmlns:a16="http://schemas.microsoft.com/office/drawing/2014/main" id="{378EF8AE-1405-40C8-BA32-1CB8A4362F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45</xdr:row>
      <xdr:rowOff>448235</xdr:rowOff>
    </xdr:from>
    <xdr:to>
      <xdr:col>7</xdr:col>
      <xdr:colOff>1428189</xdr:colOff>
      <xdr:row>45</xdr:row>
      <xdr:rowOff>448235</xdr:rowOff>
    </xdr:to>
    <xdr:pic>
      <xdr:nvPicPr>
        <xdr:cNvPr id="97" name="Picture 136">
          <a:extLst>
            <a:ext uri="{FF2B5EF4-FFF2-40B4-BE49-F238E27FC236}">
              <a16:creationId xmlns:a16="http://schemas.microsoft.com/office/drawing/2014/main" id="{0A7AED67-C5AD-4CE4-8E94-ECB7D7EAE1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46</xdr:row>
      <xdr:rowOff>448235</xdr:rowOff>
    </xdr:from>
    <xdr:to>
      <xdr:col>7</xdr:col>
      <xdr:colOff>1428189</xdr:colOff>
      <xdr:row>46</xdr:row>
      <xdr:rowOff>448235</xdr:rowOff>
    </xdr:to>
    <xdr:pic>
      <xdr:nvPicPr>
        <xdr:cNvPr id="98" name="Picture 136">
          <a:extLst>
            <a:ext uri="{FF2B5EF4-FFF2-40B4-BE49-F238E27FC236}">
              <a16:creationId xmlns:a16="http://schemas.microsoft.com/office/drawing/2014/main" id="{F1F1D719-59AD-4C4E-8BB3-28BF75704B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47</xdr:row>
      <xdr:rowOff>448235</xdr:rowOff>
    </xdr:from>
    <xdr:to>
      <xdr:col>7</xdr:col>
      <xdr:colOff>1428189</xdr:colOff>
      <xdr:row>47</xdr:row>
      <xdr:rowOff>448235</xdr:rowOff>
    </xdr:to>
    <xdr:pic>
      <xdr:nvPicPr>
        <xdr:cNvPr id="99" name="Picture 136">
          <a:extLst>
            <a:ext uri="{FF2B5EF4-FFF2-40B4-BE49-F238E27FC236}">
              <a16:creationId xmlns:a16="http://schemas.microsoft.com/office/drawing/2014/main" id="{6B088AA9-1B08-4E28-A73D-A08A820954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48</xdr:row>
      <xdr:rowOff>448235</xdr:rowOff>
    </xdr:from>
    <xdr:to>
      <xdr:col>7</xdr:col>
      <xdr:colOff>1428189</xdr:colOff>
      <xdr:row>48</xdr:row>
      <xdr:rowOff>448235</xdr:rowOff>
    </xdr:to>
    <xdr:pic>
      <xdr:nvPicPr>
        <xdr:cNvPr id="100" name="Picture 136">
          <a:extLst>
            <a:ext uri="{FF2B5EF4-FFF2-40B4-BE49-F238E27FC236}">
              <a16:creationId xmlns:a16="http://schemas.microsoft.com/office/drawing/2014/main" id="{14300441-BA04-4243-AF7D-78B5990FE6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49</xdr:row>
      <xdr:rowOff>448235</xdr:rowOff>
    </xdr:from>
    <xdr:to>
      <xdr:col>7</xdr:col>
      <xdr:colOff>1428189</xdr:colOff>
      <xdr:row>49</xdr:row>
      <xdr:rowOff>448235</xdr:rowOff>
    </xdr:to>
    <xdr:pic>
      <xdr:nvPicPr>
        <xdr:cNvPr id="101" name="Picture 136">
          <a:extLst>
            <a:ext uri="{FF2B5EF4-FFF2-40B4-BE49-F238E27FC236}">
              <a16:creationId xmlns:a16="http://schemas.microsoft.com/office/drawing/2014/main" id="{13026112-0F99-4F55-9659-1D1361D0B6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50</xdr:row>
      <xdr:rowOff>448235</xdr:rowOff>
    </xdr:from>
    <xdr:to>
      <xdr:col>7</xdr:col>
      <xdr:colOff>1428189</xdr:colOff>
      <xdr:row>50</xdr:row>
      <xdr:rowOff>448235</xdr:rowOff>
    </xdr:to>
    <xdr:pic>
      <xdr:nvPicPr>
        <xdr:cNvPr id="102" name="Picture 136">
          <a:extLst>
            <a:ext uri="{FF2B5EF4-FFF2-40B4-BE49-F238E27FC236}">
              <a16:creationId xmlns:a16="http://schemas.microsoft.com/office/drawing/2014/main" id="{05D4AB26-76FA-4C51-B727-C5C4FFBE6D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51</xdr:row>
      <xdr:rowOff>448235</xdr:rowOff>
    </xdr:from>
    <xdr:to>
      <xdr:col>7</xdr:col>
      <xdr:colOff>1428189</xdr:colOff>
      <xdr:row>51</xdr:row>
      <xdr:rowOff>448235</xdr:rowOff>
    </xdr:to>
    <xdr:pic>
      <xdr:nvPicPr>
        <xdr:cNvPr id="103" name="Picture 136">
          <a:extLst>
            <a:ext uri="{FF2B5EF4-FFF2-40B4-BE49-F238E27FC236}">
              <a16:creationId xmlns:a16="http://schemas.microsoft.com/office/drawing/2014/main" id="{12FCF7D3-FD0C-496C-92C9-C3782B6B84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52</xdr:row>
      <xdr:rowOff>448235</xdr:rowOff>
    </xdr:from>
    <xdr:to>
      <xdr:col>7</xdr:col>
      <xdr:colOff>1428189</xdr:colOff>
      <xdr:row>52</xdr:row>
      <xdr:rowOff>448235</xdr:rowOff>
    </xdr:to>
    <xdr:pic>
      <xdr:nvPicPr>
        <xdr:cNvPr id="104" name="Picture 136">
          <a:extLst>
            <a:ext uri="{FF2B5EF4-FFF2-40B4-BE49-F238E27FC236}">
              <a16:creationId xmlns:a16="http://schemas.microsoft.com/office/drawing/2014/main" id="{B2E8376A-3737-43EC-A787-5A5822E4CE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53</xdr:row>
      <xdr:rowOff>448235</xdr:rowOff>
    </xdr:from>
    <xdr:to>
      <xdr:col>7</xdr:col>
      <xdr:colOff>1428189</xdr:colOff>
      <xdr:row>53</xdr:row>
      <xdr:rowOff>448235</xdr:rowOff>
    </xdr:to>
    <xdr:pic>
      <xdr:nvPicPr>
        <xdr:cNvPr id="105" name="Picture 136">
          <a:extLst>
            <a:ext uri="{FF2B5EF4-FFF2-40B4-BE49-F238E27FC236}">
              <a16:creationId xmlns:a16="http://schemas.microsoft.com/office/drawing/2014/main" id="{E7046F87-2332-4602-826B-4EFC67F23F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54</xdr:row>
      <xdr:rowOff>448235</xdr:rowOff>
    </xdr:from>
    <xdr:to>
      <xdr:col>7</xdr:col>
      <xdr:colOff>1428189</xdr:colOff>
      <xdr:row>54</xdr:row>
      <xdr:rowOff>448235</xdr:rowOff>
    </xdr:to>
    <xdr:pic>
      <xdr:nvPicPr>
        <xdr:cNvPr id="106" name="Picture 136">
          <a:extLst>
            <a:ext uri="{FF2B5EF4-FFF2-40B4-BE49-F238E27FC236}">
              <a16:creationId xmlns:a16="http://schemas.microsoft.com/office/drawing/2014/main" id="{94DD13C9-BD13-49CD-8770-1AE6029B82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55</xdr:row>
      <xdr:rowOff>448235</xdr:rowOff>
    </xdr:from>
    <xdr:to>
      <xdr:col>7</xdr:col>
      <xdr:colOff>1428189</xdr:colOff>
      <xdr:row>55</xdr:row>
      <xdr:rowOff>448235</xdr:rowOff>
    </xdr:to>
    <xdr:pic>
      <xdr:nvPicPr>
        <xdr:cNvPr id="107" name="Picture 136">
          <a:extLst>
            <a:ext uri="{FF2B5EF4-FFF2-40B4-BE49-F238E27FC236}">
              <a16:creationId xmlns:a16="http://schemas.microsoft.com/office/drawing/2014/main" id="{E1BE47B2-D597-4148-B797-906EB6E2F4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56</xdr:row>
      <xdr:rowOff>448235</xdr:rowOff>
    </xdr:from>
    <xdr:to>
      <xdr:col>7</xdr:col>
      <xdr:colOff>1428189</xdr:colOff>
      <xdr:row>56</xdr:row>
      <xdr:rowOff>448235</xdr:rowOff>
    </xdr:to>
    <xdr:pic>
      <xdr:nvPicPr>
        <xdr:cNvPr id="108" name="Picture 136">
          <a:extLst>
            <a:ext uri="{FF2B5EF4-FFF2-40B4-BE49-F238E27FC236}">
              <a16:creationId xmlns:a16="http://schemas.microsoft.com/office/drawing/2014/main" id="{E5B260E3-0A57-48C9-9898-10551BBF7B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57</xdr:row>
      <xdr:rowOff>448235</xdr:rowOff>
    </xdr:from>
    <xdr:to>
      <xdr:col>7</xdr:col>
      <xdr:colOff>1428189</xdr:colOff>
      <xdr:row>57</xdr:row>
      <xdr:rowOff>448235</xdr:rowOff>
    </xdr:to>
    <xdr:pic>
      <xdr:nvPicPr>
        <xdr:cNvPr id="109" name="Picture 136">
          <a:extLst>
            <a:ext uri="{FF2B5EF4-FFF2-40B4-BE49-F238E27FC236}">
              <a16:creationId xmlns:a16="http://schemas.microsoft.com/office/drawing/2014/main" id="{E3F68748-80AA-4043-B1F0-86E914224A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58</xdr:row>
      <xdr:rowOff>448235</xdr:rowOff>
    </xdr:from>
    <xdr:to>
      <xdr:col>7</xdr:col>
      <xdr:colOff>1428189</xdr:colOff>
      <xdr:row>58</xdr:row>
      <xdr:rowOff>448235</xdr:rowOff>
    </xdr:to>
    <xdr:pic>
      <xdr:nvPicPr>
        <xdr:cNvPr id="110" name="Picture 136">
          <a:extLst>
            <a:ext uri="{FF2B5EF4-FFF2-40B4-BE49-F238E27FC236}">
              <a16:creationId xmlns:a16="http://schemas.microsoft.com/office/drawing/2014/main" id="{7942636F-FBD5-485F-8A2C-41A690EB12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59</xdr:row>
      <xdr:rowOff>448235</xdr:rowOff>
    </xdr:from>
    <xdr:to>
      <xdr:col>7</xdr:col>
      <xdr:colOff>1428189</xdr:colOff>
      <xdr:row>59</xdr:row>
      <xdr:rowOff>448235</xdr:rowOff>
    </xdr:to>
    <xdr:pic>
      <xdr:nvPicPr>
        <xdr:cNvPr id="111" name="Picture 136">
          <a:extLst>
            <a:ext uri="{FF2B5EF4-FFF2-40B4-BE49-F238E27FC236}">
              <a16:creationId xmlns:a16="http://schemas.microsoft.com/office/drawing/2014/main" id="{FF3976AD-D680-4F2C-9F96-E8F4C3BC89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60</xdr:row>
      <xdr:rowOff>448235</xdr:rowOff>
    </xdr:from>
    <xdr:to>
      <xdr:col>7</xdr:col>
      <xdr:colOff>1428189</xdr:colOff>
      <xdr:row>60</xdr:row>
      <xdr:rowOff>448235</xdr:rowOff>
    </xdr:to>
    <xdr:pic>
      <xdr:nvPicPr>
        <xdr:cNvPr id="112" name="Picture 136">
          <a:extLst>
            <a:ext uri="{FF2B5EF4-FFF2-40B4-BE49-F238E27FC236}">
              <a16:creationId xmlns:a16="http://schemas.microsoft.com/office/drawing/2014/main" id="{8488F000-56FC-4BBE-8CE2-ADDD0B0ECB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61</xdr:row>
      <xdr:rowOff>448235</xdr:rowOff>
    </xdr:from>
    <xdr:to>
      <xdr:col>7</xdr:col>
      <xdr:colOff>1428189</xdr:colOff>
      <xdr:row>61</xdr:row>
      <xdr:rowOff>448235</xdr:rowOff>
    </xdr:to>
    <xdr:pic>
      <xdr:nvPicPr>
        <xdr:cNvPr id="113" name="Picture 136">
          <a:extLst>
            <a:ext uri="{FF2B5EF4-FFF2-40B4-BE49-F238E27FC236}">
              <a16:creationId xmlns:a16="http://schemas.microsoft.com/office/drawing/2014/main" id="{59AE2022-3C41-449F-9545-19FE2A16FD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62</xdr:row>
      <xdr:rowOff>448235</xdr:rowOff>
    </xdr:from>
    <xdr:to>
      <xdr:col>7</xdr:col>
      <xdr:colOff>1428189</xdr:colOff>
      <xdr:row>62</xdr:row>
      <xdr:rowOff>448235</xdr:rowOff>
    </xdr:to>
    <xdr:pic>
      <xdr:nvPicPr>
        <xdr:cNvPr id="114" name="Picture 136">
          <a:extLst>
            <a:ext uri="{FF2B5EF4-FFF2-40B4-BE49-F238E27FC236}">
              <a16:creationId xmlns:a16="http://schemas.microsoft.com/office/drawing/2014/main" id="{A02B3C23-2087-4CB8-AEBF-5FE99CB928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63</xdr:row>
      <xdr:rowOff>448235</xdr:rowOff>
    </xdr:from>
    <xdr:to>
      <xdr:col>7</xdr:col>
      <xdr:colOff>1428189</xdr:colOff>
      <xdr:row>63</xdr:row>
      <xdr:rowOff>448235</xdr:rowOff>
    </xdr:to>
    <xdr:pic>
      <xdr:nvPicPr>
        <xdr:cNvPr id="115" name="Picture 136">
          <a:extLst>
            <a:ext uri="{FF2B5EF4-FFF2-40B4-BE49-F238E27FC236}">
              <a16:creationId xmlns:a16="http://schemas.microsoft.com/office/drawing/2014/main" id="{F7395CCF-CFD5-465B-8149-3A833A1DCA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64</xdr:row>
      <xdr:rowOff>448235</xdr:rowOff>
    </xdr:from>
    <xdr:to>
      <xdr:col>7</xdr:col>
      <xdr:colOff>1428189</xdr:colOff>
      <xdr:row>64</xdr:row>
      <xdr:rowOff>448235</xdr:rowOff>
    </xdr:to>
    <xdr:pic>
      <xdr:nvPicPr>
        <xdr:cNvPr id="116" name="Picture 136">
          <a:extLst>
            <a:ext uri="{FF2B5EF4-FFF2-40B4-BE49-F238E27FC236}">
              <a16:creationId xmlns:a16="http://schemas.microsoft.com/office/drawing/2014/main" id="{73E431C7-6A52-4B0E-A6EC-D8562E59E1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65</xdr:row>
      <xdr:rowOff>448235</xdr:rowOff>
    </xdr:from>
    <xdr:to>
      <xdr:col>7</xdr:col>
      <xdr:colOff>1428189</xdr:colOff>
      <xdr:row>65</xdr:row>
      <xdr:rowOff>448235</xdr:rowOff>
    </xdr:to>
    <xdr:pic>
      <xdr:nvPicPr>
        <xdr:cNvPr id="117" name="Picture 136">
          <a:extLst>
            <a:ext uri="{FF2B5EF4-FFF2-40B4-BE49-F238E27FC236}">
              <a16:creationId xmlns:a16="http://schemas.microsoft.com/office/drawing/2014/main" id="{136A51B3-029D-4F80-A1D9-476D4CCCF3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66</xdr:row>
      <xdr:rowOff>448235</xdr:rowOff>
    </xdr:from>
    <xdr:to>
      <xdr:col>7</xdr:col>
      <xdr:colOff>1428189</xdr:colOff>
      <xdr:row>66</xdr:row>
      <xdr:rowOff>448235</xdr:rowOff>
    </xdr:to>
    <xdr:pic>
      <xdr:nvPicPr>
        <xdr:cNvPr id="118" name="Picture 136">
          <a:extLst>
            <a:ext uri="{FF2B5EF4-FFF2-40B4-BE49-F238E27FC236}">
              <a16:creationId xmlns:a16="http://schemas.microsoft.com/office/drawing/2014/main" id="{A06DFAE2-C500-4B1D-AD23-9BDEF7F8A4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67</xdr:row>
      <xdr:rowOff>448235</xdr:rowOff>
    </xdr:from>
    <xdr:to>
      <xdr:col>7</xdr:col>
      <xdr:colOff>1428189</xdr:colOff>
      <xdr:row>67</xdr:row>
      <xdr:rowOff>448235</xdr:rowOff>
    </xdr:to>
    <xdr:pic>
      <xdr:nvPicPr>
        <xdr:cNvPr id="119" name="Picture 136">
          <a:extLst>
            <a:ext uri="{FF2B5EF4-FFF2-40B4-BE49-F238E27FC236}">
              <a16:creationId xmlns:a16="http://schemas.microsoft.com/office/drawing/2014/main" id="{25C7F26D-3A34-4FA7-AC41-A5342283BD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68</xdr:row>
      <xdr:rowOff>448235</xdr:rowOff>
    </xdr:from>
    <xdr:to>
      <xdr:col>7</xdr:col>
      <xdr:colOff>1428189</xdr:colOff>
      <xdr:row>68</xdr:row>
      <xdr:rowOff>448235</xdr:rowOff>
    </xdr:to>
    <xdr:pic>
      <xdr:nvPicPr>
        <xdr:cNvPr id="120" name="Picture 136">
          <a:extLst>
            <a:ext uri="{FF2B5EF4-FFF2-40B4-BE49-F238E27FC236}">
              <a16:creationId xmlns:a16="http://schemas.microsoft.com/office/drawing/2014/main" id="{0FCCEF38-C40A-47D1-AA32-11B75ED0AB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69</xdr:row>
      <xdr:rowOff>448235</xdr:rowOff>
    </xdr:from>
    <xdr:to>
      <xdr:col>7</xdr:col>
      <xdr:colOff>1428189</xdr:colOff>
      <xdr:row>69</xdr:row>
      <xdr:rowOff>448235</xdr:rowOff>
    </xdr:to>
    <xdr:pic>
      <xdr:nvPicPr>
        <xdr:cNvPr id="121" name="Picture 136">
          <a:extLst>
            <a:ext uri="{FF2B5EF4-FFF2-40B4-BE49-F238E27FC236}">
              <a16:creationId xmlns:a16="http://schemas.microsoft.com/office/drawing/2014/main" id="{12E9DA80-FE4E-4D4A-BECB-9180A4A124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70</xdr:row>
      <xdr:rowOff>448235</xdr:rowOff>
    </xdr:from>
    <xdr:to>
      <xdr:col>7</xdr:col>
      <xdr:colOff>1428189</xdr:colOff>
      <xdr:row>70</xdr:row>
      <xdr:rowOff>448235</xdr:rowOff>
    </xdr:to>
    <xdr:pic>
      <xdr:nvPicPr>
        <xdr:cNvPr id="122" name="Picture 136">
          <a:extLst>
            <a:ext uri="{FF2B5EF4-FFF2-40B4-BE49-F238E27FC236}">
              <a16:creationId xmlns:a16="http://schemas.microsoft.com/office/drawing/2014/main" id="{2BAD30A2-10B4-431E-A06E-02FBC995AC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71</xdr:row>
      <xdr:rowOff>448235</xdr:rowOff>
    </xdr:from>
    <xdr:to>
      <xdr:col>7</xdr:col>
      <xdr:colOff>1428189</xdr:colOff>
      <xdr:row>71</xdr:row>
      <xdr:rowOff>448235</xdr:rowOff>
    </xdr:to>
    <xdr:pic>
      <xdr:nvPicPr>
        <xdr:cNvPr id="123" name="Picture 136">
          <a:extLst>
            <a:ext uri="{FF2B5EF4-FFF2-40B4-BE49-F238E27FC236}">
              <a16:creationId xmlns:a16="http://schemas.microsoft.com/office/drawing/2014/main" id="{A3C89F74-6A4D-431B-AEB6-79FE082035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72</xdr:row>
      <xdr:rowOff>448235</xdr:rowOff>
    </xdr:from>
    <xdr:to>
      <xdr:col>7</xdr:col>
      <xdr:colOff>1428189</xdr:colOff>
      <xdr:row>72</xdr:row>
      <xdr:rowOff>448235</xdr:rowOff>
    </xdr:to>
    <xdr:pic>
      <xdr:nvPicPr>
        <xdr:cNvPr id="124" name="Picture 136">
          <a:extLst>
            <a:ext uri="{FF2B5EF4-FFF2-40B4-BE49-F238E27FC236}">
              <a16:creationId xmlns:a16="http://schemas.microsoft.com/office/drawing/2014/main" id="{DEB1CC20-408C-4060-BBC8-A3D49E51B4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8</xdr:row>
      <xdr:rowOff>448235</xdr:rowOff>
    </xdr:from>
    <xdr:to>
      <xdr:col>7</xdr:col>
      <xdr:colOff>1428189</xdr:colOff>
      <xdr:row>8</xdr:row>
      <xdr:rowOff>448235</xdr:rowOff>
    </xdr:to>
    <xdr:pic>
      <xdr:nvPicPr>
        <xdr:cNvPr id="125" name="Picture 136">
          <a:extLst>
            <a:ext uri="{FF2B5EF4-FFF2-40B4-BE49-F238E27FC236}">
              <a16:creationId xmlns:a16="http://schemas.microsoft.com/office/drawing/2014/main" id="{FF11B7AC-3A85-4089-A33D-24B06591D3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9</xdr:row>
      <xdr:rowOff>448235</xdr:rowOff>
    </xdr:from>
    <xdr:to>
      <xdr:col>7</xdr:col>
      <xdr:colOff>1428189</xdr:colOff>
      <xdr:row>9</xdr:row>
      <xdr:rowOff>448235</xdr:rowOff>
    </xdr:to>
    <xdr:pic>
      <xdr:nvPicPr>
        <xdr:cNvPr id="126" name="Picture 136">
          <a:extLst>
            <a:ext uri="{FF2B5EF4-FFF2-40B4-BE49-F238E27FC236}">
              <a16:creationId xmlns:a16="http://schemas.microsoft.com/office/drawing/2014/main" id="{A36B5575-6634-4417-A7EC-5D011A2E89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11</xdr:row>
      <xdr:rowOff>448235</xdr:rowOff>
    </xdr:from>
    <xdr:to>
      <xdr:col>7</xdr:col>
      <xdr:colOff>1428189</xdr:colOff>
      <xdr:row>11</xdr:row>
      <xdr:rowOff>448235</xdr:rowOff>
    </xdr:to>
    <xdr:pic>
      <xdr:nvPicPr>
        <xdr:cNvPr id="127" name="Picture 136">
          <a:extLst>
            <a:ext uri="{FF2B5EF4-FFF2-40B4-BE49-F238E27FC236}">
              <a16:creationId xmlns:a16="http://schemas.microsoft.com/office/drawing/2014/main" id="{898E150E-68DB-48C4-B17C-BC6D585BC5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13</xdr:row>
      <xdr:rowOff>448235</xdr:rowOff>
    </xdr:from>
    <xdr:to>
      <xdr:col>7</xdr:col>
      <xdr:colOff>1428189</xdr:colOff>
      <xdr:row>13</xdr:row>
      <xdr:rowOff>448235</xdr:rowOff>
    </xdr:to>
    <xdr:pic>
      <xdr:nvPicPr>
        <xdr:cNvPr id="128" name="Picture 136">
          <a:extLst>
            <a:ext uri="{FF2B5EF4-FFF2-40B4-BE49-F238E27FC236}">
              <a16:creationId xmlns:a16="http://schemas.microsoft.com/office/drawing/2014/main" id="{851517CA-B5E1-4593-983F-D164CA5E20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14</xdr:row>
      <xdr:rowOff>448235</xdr:rowOff>
    </xdr:from>
    <xdr:to>
      <xdr:col>7</xdr:col>
      <xdr:colOff>1428189</xdr:colOff>
      <xdr:row>14</xdr:row>
      <xdr:rowOff>448235</xdr:rowOff>
    </xdr:to>
    <xdr:pic>
      <xdr:nvPicPr>
        <xdr:cNvPr id="129" name="Picture 136">
          <a:extLst>
            <a:ext uri="{FF2B5EF4-FFF2-40B4-BE49-F238E27FC236}">
              <a16:creationId xmlns:a16="http://schemas.microsoft.com/office/drawing/2014/main" id="{7DE18307-7341-4A04-AE68-2567946A15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15</xdr:row>
      <xdr:rowOff>448235</xdr:rowOff>
    </xdr:from>
    <xdr:to>
      <xdr:col>7</xdr:col>
      <xdr:colOff>1428189</xdr:colOff>
      <xdr:row>15</xdr:row>
      <xdr:rowOff>448235</xdr:rowOff>
    </xdr:to>
    <xdr:pic>
      <xdr:nvPicPr>
        <xdr:cNvPr id="130" name="Picture 136">
          <a:extLst>
            <a:ext uri="{FF2B5EF4-FFF2-40B4-BE49-F238E27FC236}">
              <a16:creationId xmlns:a16="http://schemas.microsoft.com/office/drawing/2014/main" id="{27948F5B-6A51-4779-A2DF-E346513B47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16</xdr:row>
      <xdr:rowOff>448235</xdr:rowOff>
    </xdr:from>
    <xdr:to>
      <xdr:col>7</xdr:col>
      <xdr:colOff>1428189</xdr:colOff>
      <xdr:row>16</xdr:row>
      <xdr:rowOff>448235</xdr:rowOff>
    </xdr:to>
    <xdr:pic>
      <xdr:nvPicPr>
        <xdr:cNvPr id="131" name="Picture 136">
          <a:extLst>
            <a:ext uri="{FF2B5EF4-FFF2-40B4-BE49-F238E27FC236}">
              <a16:creationId xmlns:a16="http://schemas.microsoft.com/office/drawing/2014/main" id="{73023CFA-CC07-4231-BBAD-7D091723E0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17</xdr:row>
      <xdr:rowOff>448235</xdr:rowOff>
    </xdr:from>
    <xdr:to>
      <xdr:col>7</xdr:col>
      <xdr:colOff>1428189</xdr:colOff>
      <xdr:row>17</xdr:row>
      <xdr:rowOff>448235</xdr:rowOff>
    </xdr:to>
    <xdr:pic>
      <xdr:nvPicPr>
        <xdr:cNvPr id="132" name="Picture 136">
          <a:extLst>
            <a:ext uri="{FF2B5EF4-FFF2-40B4-BE49-F238E27FC236}">
              <a16:creationId xmlns:a16="http://schemas.microsoft.com/office/drawing/2014/main" id="{31BC9547-6F81-4CE6-88F1-CA9CACBD30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18</xdr:row>
      <xdr:rowOff>448235</xdr:rowOff>
    </xdr:from>
    <xdr:to>
      <xdr:col>7</xdr:col>
      <xdr:colOff>1428189</xdr:colOff>
      <xdr:row>18</xdr:row>
      <xdr:rowOff>448235</xdr:rowOff>
    </xdr:to>
    <xdr:pic>
      <xdr:nvPicPr>
        <xdr:cNvPr id="133" name="Picture 136">
          <a:extLst>
            <a:ext uri="{FF2B5EF4-FFF2-40B4-BE49-F238E27FC236}">
              <a16:creationId xmlns:a16="http://schemas.microsoft.com/office/drawing/2014/main" id="{4FEB6712-8FB6-43F7-AA89-572F380700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19</xdr:row>
      <xdr:rowOff>448235</xdr:rowOff>
    </xdr:from>
    <xdr:to>
      <xdr:col>7</xdr:col>
      <xdr:colOff>1428189</xdr:colOff>
      <xdr:row>19</xdr:row>
      <xdr:rowOff>448235</xdr:rowOff>
    </xdr:to>
    <xdr:pic>
      <xdr:nvPicPr>
        <xdr:cNvPr id="134" name="Picture 136">
          <a:extLst>
            <a:ext uri="{FF2B5EF4-FFF2-40B4-BE49-F238E27FC236}">
              <a16:creationId xmlns:a16="http://schemas.microsoft.com/office/drawing/2014/main" id="{B94CEABA-3EDA-4ABC-AD2A-91631D2B7E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20</xdr:row>
      <xdr:rowOff>448235</xdr:rowOff>
    </xdr:from>
    <xdr:to>
      <xdr:col>7</xdr:col>
      <xdr:colOff>1428189</xdr:colOff>
      <xdr:row>20</xdr:row>
      <xdr:rowOff>448235</xdr:rowOff>
    </xdr:to>
    <xdr:pic>
      <xdr:nvPicPr>
        <xdr:cNvPr id="135" name="Picture 136">
          <a:extLst>
            <a:ext uri="{FF2B5EF4-FFF2-40B4-BE49-F238E27FC236}">
              <a16:creationId xmlns:a16="http://schemas.microsoft.com/office/drawing/2014/main" id="{526B5290-6A2D-4826-8232-B0A1EA50F1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21</xdr:row>
      <xdr:rowOff>448235</xdr:rowOff>
    </xdr:from>
    <xdr:to>
      <xdr:col>7</xdr:col>
      <xdr:colOff>1428189</xdr:colOff>
      <xdr:row>21</xdr:row>
      <xdr:rowOff>448235</xdr:rowOff>
    </xdr:to>
    <xdr:pic>
      <xdr:nvPicPr>
        <xdr:cNvPr id="136" name="Picture 136">
          <a:extLst>
            <a:ext uri="{FF2B5EF4-FFF2-40B4-BE49-F238E27FC236}">
              <a16:creationId xmlns:a16="http://schemas.microsoft.com/office/drawing/2014/main" id="{05D76505-6FB2-4324-B0E3-5D0C7E6C28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22</xdr:row>
      <xdr:rowOff>448235</xdr:rowOff>
    </xdr:from>
    <xdr:to>
      <xdr:col>7</xdr:col>
      <xdr:colOff>1428189</xdr:colOff>
      <xdr:row>22</xdr:row>
      <xdr:rowOff>448235</xdr:rowOff>
    </xdr:to>
    <xdr:pic>
      <xdr:nvPicPr>
        <xdr:cNvPr id="137" name="Picture 136">
          <a:extLst>
            <a:ext uri="{FF2B5EF4-FFF2-40B4-BE49-F238E27FC236}">
              <a16:creationId xmlns:a16="http://schemas.microsoft.com/office/drawing/2014/main" id="{76AB819C-EE2F-421C-876A-60AB15DFFD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23</xdr:row>
      <xdr:rowOff>448235</xdr:rowOff>
    </xdr:from>
    <xdr:to>
      <xdr:col>7</xdr:col>
      <xdr:colOff>1428189</xdr:colOff>
      <xdr:row>23</xdr:row>
      <xdr:rowOff>448235</xdr:rowOff>
    </xdr:to>
    <xdr:pic>
      <xdr:nvPicPr>
        <xdr:cNvPr id="138" name="Picture 136">
          <a:extLst>
            <a:ext uri="{FF2B5EF4-FFF2-40B4-BE49-F238E27FC236}">
              <a16:creationId xmlns:a16="http://schemas.microsoft.com/office/drawing/2014/main" id="{7F919255-7858-4E2A-B84F-F9555B87D4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24</xdr:row>
      <xdr:rowOff>448235</xdr:rowOff>
    </xdr:from>
    <xdr:to>
      <xdr:col>7</xdr:col>
      <xdr:colOff>1428189</xdr:colOff>
      <xdr:row>24</xdr:row>
      <xdr:rowOff>448235</xdr:rowOff>
    </xdr:to>
    <xdr:pic>
      <xdr:nvPicPr>
        <xdr:cNvPr id="139" name="Picture 136">
          <a:extLst>
            <a:ext uri="{FF2B5EF4-FFF2-40B4-BE49-F238E27FC236}">
              <a16:creationId xmlns:a16="http://schemas.microsoft.com/office/drawing/2014/main" id="{75CFD25C-0C05-4BC1-B6E0-0154210ED8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25</xdr:row>
      <xdr:rowOff>448235</xdr:rowOff>
    </xdr:from>
    <xdr:to>
      <xdr:col>7</xdr:col>
      <xdr:colOff>1428189</xdr:colOff>
      <xdr:row>25</xdr:row>
      <xdr:rowOff>448235</xdr:rowOff>
    </xdr:to>
    <xdr:pic>
      <xdr:nvPicPr>
        <xdr:cNvPr id="140" name="Picture 136">
          <a:extLst>
            <a:ext uri="{FF2B5EF4-FFF2-40B4-BE49-F238E27FC236}">
              <a16:creationId xmlns:a16="http://schemas.microsoft.com/office/drawing/2014/main" id="{CADB58B5-03CC-428E-A3AA-C032EED489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26</xdr:row>
      <xdr:rowOff>448235</xdr:rowOff>
    </xdr:from>
    <xdr:to>
      <xdr:col>7</xdr:col>
      <xdr:colOff>1428189</xdr:colOff>
      <xdr:row>26</xdr:row>
      <xdr:rowOff>448235</xdr:rowOff>
    </xdr:to>
    <xdr:pic>
      <xdr:nvPicPr>
        <xdr:cNvPr id="141" name="Picture 136">
          <a:extLst>
            <a:ext uri="{FF2B5EF4-FFF2-40B4-BE49-F238E27FC236}">
              <a16:creationId xmlns:a16="http://schemas.microsoft.com/office/drawing/2014/main" id="{3DF189AC-404A-4076-9051-777BF1F1F4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27</xdr:row>
      <xdr:rowOff>448235</xdr:rowOff>
    </xdr:from>
    <xdr:to>
      <xdr:col>7</xdr:col>
      <xdr:colOff>1428189</xdr:colOff>
      <xdr:row>27</xdr:row>
      <xdr:rowOff>448235</xdr:rowOff>
    </xdr:to>
    <xdr:pic>
      <xdr:nvPicPr>
        <xdr:cNvPr id="142" name="Picture 136">
          <a:extLst>
            <a:ext uri="{FF2B5EF4-FFF2-40B4-BE49-F238E27FC236}">
              <a16:creationId xmlns:a16="http://schemas.microsoft.com/office/drawing/2014/main" id="{A3824BA9-B1BE-4A3E-9E78-BDF7ABD3F3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28</xdr:row>
      <xdr:rowOff>448235</xdr:rowOff>
    </xdr:from>
    <xdr:to>
      <xdr:col>7</xdr:col>
      <xdr:colOff>1428189</xdr:colOff>
      <xdr:row>28</xdr:row>
      <xdr:rowOff>448235</xdr:rowOff>
    </xdr:to>
    <xdr:pic>
      <xdr:nvPicPr>
        <xdr:cNvPr id="143" name="Picture 136">
          <a:extLst>
            <a:ext uri="{FF2B5EF4-FFF2-40B4-BE49-F238E27FC236}">
              <a16:creationId xmlns:a16="http://schemas.microsoft.com/office/drawing/2014/main" id="{3810F90F-63FB-4012-A2CC-4C727456EE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29</xdr:row>
      <xdr:rowOff>448235</xdr:rowOff>
    </xdr:from>
    <xdr:to>
      <xdr:col>7</xdr:col>
      <xdr:colOff>1428189</xdr:colOff>
      <xdr:row>29</xdr:row>
      <xdr:rowOff>448235</xdr:rowOff>
    </xdr:to>
    <xdr:pic>
      <xdr:nvPicPr>
        <xdr:cNvPr id="144" name="Picture 136">
          <a:extLst>
            <a:ext uri="{FF2B5EF4-FFF2-40B4-BE49-F238E27FC236}">
              <a16:creationId xmlns:a16="http://schemas.microsoft.com/office/drawing/2014/main" id="{A0084A80-4C0B-4232-9598-AD536B9D07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30</xdr:row>
      <xdr:rowOff>448235</xdr:rowOff>
    </xdr:from>
    <xdr:to>
      <xdr:col>7</xdr:col>
      <xdr:colOff>1428189</xdr:colOff>
      <xdr:row>30</xdr:row>
      <xdr:rowOff>448235</xdr:rowOff>
    </xdr:to>
    <xdr:pic>
      <xdr:nvPicPr>
        <xdr:cNvPr id="145" name="Picture 136">
          <a:extLst>
            <a:ext uri="{FF2B5EF4-FFF2-40B4-BE49-F238E27FC236}">
              <a16:creationId xmlns:a16="http://schemas.microsoft.com/office/drawing/2014/main" id="{2940D2C6-CA10-4AA1-B27A-6C016DEE9D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31</xdr:row>
      <xdr:rowOff>448235</xdr:rowOff>
    </xdr:from>
    <xdr:to>
      <xdr:col>7</xdr:col>
      <xdr:colOff>1428189</xdr:colOff>
      <xdr:row>31</xdr:row>
      <xdr:rowOff>448235</xdr:rowOff>
    </xdr:to>
    <xdr:pic>
      <xdr:nvPicPr>
        <xdr:cNvPr id="146" name="Picture 136">
          <a:extLst>
            <a:ext uri="{FF2B5EF4-FFF2-40B4-BE49-F238E27FC236}">
              <a16:creationId xmlns:a16="http://schemas.microsoft.com/office/drawing/2014/main" id="{E1EB58F9-83C7-4C9D-A6ED-41374D4183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32</xdr:row>
      <xdr:rowOff>448235</xdr:rowOff>
    </xdr:from>
    <xdr:to>
      <xdr:col>7</xdr:col>
      <xdr:colOff>1428189</xdr:colOff>
      <xdr:row>32</xdr:row>
      <xdr:rowOff>448235</xdr:rowOff>
    </xdr:to>
    <xdr:pic>
      <xdr:nvPicPr>
        <xdr:cNvPr id="147" name="Picture 136">
          <a:extLst>
            <a:ext uri="{FF2B5EF4-FFF2-40B4-BE49-F238E27FC236}">
              <a16:creationId xmlns:a16="http://schemas.microsoft.com/office/drawing/2014/main" id="{5737BB72-B715-49E9-B484-33EBF0D855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33</xdr:row>
      <xdr:rowOff>448235</xdr:rowOff>
    </xdr:from>
    <xdr:to>
      <xdr:col>7</xdr:col>
      <xdr:colOff>1428189</xdr:colOff>
      <xdr:row>33</xdr:row>
      <xdr:rowOff>448235</xdr:rowOff>
    </xdr:to>
    <xdr:pic>
      <xdr:nvPicPr>
        <xdr:cNvPr id="148" name="Picture 136">
          <a:extLst>
            <a:ext uri="{FF2B5EF4-FFF2-40B4-BE49-F238E27FC236}">
              <a16:creationId xmlns:a16="http://schemas.microsoft.com/office/drawing/2014/main" id="{5CE49B90-7AFB-4574-BF5C-5ADED971C3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34</xdr:row>
      <xdr:rowOff>448235</xdr:rowOff>
    </xdr:from>
    <xdr:to>
      <xdr:col>7</xdr:col>
      <xdr:colOff>1428189</xdr:colOff>
      <xdr:row>34</xdr:row>
      <xdr:rowOff>448235</xdr:rowOff>
    </xdr:to>
    <xdr:pic>
      <xdr:nvPicPr>
        <xdr:cNvPr id="149" name="Picture 136">
          <a:extLst>
            <a:ext uri="{FF2B5EF4-FFF2-40B4-BE49-F238E27FC236}">
              <a16:creationId xmlns:a16="http://schemas.microsoft.com/office/drawing/2014/main" id="{2AD4E532-571B-49DE-9F39-FBF95AE7D5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35</xdr:row>
      <xdr:rowOff>448235</xdr:rowOff>
    </xdr:from>
    <xdr:to>
      <xdr:col>7</xdr:col>
      <xdr:colOff>1428189</xdr:colOff>
      <xdr:row>35</xdr:row>
      <xdr:rowOff>448235</xdr:rowOff>
    </xdr:to>
    <xdr:pic>
      <xdr:nvPicPr>
        <xdr:cNvPr id="150" name="Picture 136">
          <a:extLst>
            <a:ext uri="{FF2B5EF4-FFF2-40B4-BE49-F238E27FC236}">
              <a16:creationId xmlns:a16="http://schemas.microsoft.com/office/drawing/2014/main" id="{76C2BA39-60BC-4D32-A77E-07E360463B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37</xdr:row>
      <xdr:rowOff>448235</xdr:rowOff>
    </xdr:from>
    <xdr:to>
      <xdr:col>7</xdr:col>
      <xdr:colOff>1428189</xdr:colOff>
      <xdr:row>37</xdr:row>
      <xdr:rowOff>448235</xdr:rowOff>
    </xdr:to>
    <xdr:pic>
      <xdr:nvPicPr>
        <xdr:cNvPr id="151" name="Picture 136">
          <a:extLst>
            <a:ext uri="{FF2B5EF4-FFF2-40B4-BE49-F238E27FC236}">
              <a16:creationId xmlns:a16="http://schemas.microsoft.com/office/drawing/2014/main" id="{03901E2B-64E8-4C06-BBCD-F2E3F3486A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38</xdr:row>
      <xdr:rowOff>448235</xdr:rowOff>
    </xdr:from>
    <xdr:to>
      <xdr:col>7</xdr:col>
      <xdr:colOff>1428189</xdr:colOff>
      <xdr:row>38</xdr:row>
      <xdr:rowOff>448235</xdr:rowOff>
    </xdr:to>
    <xdr:pic>
      <xdr:nvPicPr>
        <xdr:cNvPr id="152" name="Picture 136">
          <a:extLst>
            <a:ext uri="{FF2B5EF4-FFF2-40B4-BE49-F238E27FC236}">
              <a16:creationId xmlns:a16="http://schemas.microsoft.com/office/drawing/2014/main" id="{1199B3A4-B7C0-4907-9D04-F21502BACA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39</xdr:row>
      <xdr:rowOff>448235</xdr:rowOff>
    </xdr:from>
    <xdr:to>
      <xdr:col>7</xdr:col>
      <xdr:colOff>1428189</xdr:colOff>
      <xdr:row>39</xdr:row>
      <xdr:rowOff>448235</xdr:rowOff>
    </xdr:to>
    <xdr:pic>
      <xdr:nvPicPr>
        <xdr:cNvPr id="153" name="Picture 136">
          <a:extLst>
            <a:ext uri="{FF2B5EF4-FFF2-40B4-BE49-F238E27FC236}">
              <a16:creationId xmlns:a16="http://schemas.microsoft.com/office/drawing/2014/main" id="{588039A8-1AE8-4D2A-8B06-60BD4C251F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40</xdr:row>
      <xdr:rowOff>448235</xdr:rowOff>
    </xdr:from>
    <xdr:to>
      <xdr:col>7</xdr:col>
      <xdr:colOff>1428189</xdr:colOff>
      <xdr:row>40</xdr:row>
      <xdr:rowOff>448235</xdr:rowOff>
    </xdr:to>
    <xdr:pic>
      <xdr:nvPicPr>
        <xdr:cNvPr id="154" name="Picture 136">
          <a:extLst>
            <a:ext uri="{FF2B5EF4-FFF2-40B4-BE49-F238E27FC236}">
              <a16:creationId xmlns:a16="http://schemas.microsoft.com/office/drawing/2014/main" id="{AB8F2734-48AC-40F0-9E69-8AA164F93F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41</xdr:row>
      <xdr:rowOff>448235</xdr:rowOff>
    </xdr:from>
    <xdr:to>
      <xdr:col>7</xdr:col>
      <xdr:colOff>1428189</xdr:colOff>
      <xdr:row>41</xdr:row>
      <xdr:rowOff>448235</xdr:rowOff>
    </xdr:to>
    <xdr:pic>
      <xdr:nvPicPr>
        <xdr:cNvPr id="155" name="Picture 136">
          <a:extLst>
            <a:ext uri="{FF2B5EF4-FFF2-40B4-BE49-F238E27FC236}">
              <a16:creationId xmlns:a16="http://schemas.microsoft.com/office/drawing/2014/main" id="{12EEF4AB-A6BF-4150-BD43-26ADCF0771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42</xdr:row>
      <xdr:rowOff>448235</xdr:rowOff>
    </xdr:from>
    <xdr:to>
      <xdr:col>7</xdr:col>
      <xdr:colOff>1428189</xdr:colOff>
      <xdr:row>42</xdr:row>
      <xdr:rowOff>448235</xdr:rowOff>
    </xdr:to>
    <xdr:pic>
      <xdr:nvPicPr>
        <xdr:cNvPr id="156" name="Picture 136">
          <a:extLst>
            <a:ext uri="{FF2B5EF4-FFF2-40B4-BE49-F238E27FC236}">
              <a16:creationId xmlns:a16="http://schemas.microsoft.com/office/drawing/2014/main" id="{313FFFAC-9282-46BB-BE2D-BB1BE481C8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45</xdr:row>
      <xdr:rowOff>448235</xdr:rowOff>
    </xdr:from>
    <xdr:to>
      <xdr:col>7</xdr:col>
      <xdr:colOff>1428189</xdr:colOff>
      <xdr:row>45</xdr:row>
      <xdr:rowOff>448235</xdr:rowOff>
    </xdr:to>
    <xdr:pic>
      <xdr:nvPicPr>
        <xdr:cNvPr id="157" name="Picture 136">
          <a:extLst>
            <a:ext uri="{FF2B5EF4-FFF2-40B4-BE49-F238E27FC236}">
              <a16:creationId xmlns:a16="http://schemas.microsoft.com/office/drawing/2014/main" id="{375482B3-4C0A-4F95-AB20-63DDBD7A33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46</xdr:row>
      <xdr:rowOff>448235</xdr:rowOff>
    </xdr:from>
    <xdr:to>
      <xdr:col>7</xdr:col>
      <xdr:colOff>1428189</xdr:colOff>
      <xdr:row>46</xdr:row>
      <xdr:rowOff>448235</xdr:rowOff>
    </xdr:to>
    <xdr:pic>
      <xdr:nvPicPr>
        <xdr:cNvPr id="158" name="Picture 136">
          <a:extLst>
            <a:ext uri="{FF2B5EF4-FFF2-40B4-BE49-F238E27FC236}">
              <a16:creationId xmlns:a16="http://schemas.microsoft.com/office/drawing/2014/main" id="{7BC6EAE6-AF03-4825-91B3-7FD5387E4C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47</xdr:row>
      <xdr:rowOff>448235</xdr:rowOff>
    </xdr:from>
    <xdr:to>
      <xdr:col>7</xdr:col>
      <xdr:colOff>1428189</xdr:colOff>
      <xdr:row>47</xdr:row>
      <xdr:rowOff>448235</xdr:rowOff>
    </xdr:to>
    <xdr:pic>
      <xdr:nvPicPr>
        <xdr:cNvPr id="159" name="Picture 136">
          <a:extLst>
            <a:ext uri="{FF2B5EF4-FFF2-40B4-BE49-F238E27FC236}">
              <a16:creationId xmlns:a16="http://schemas.microsoft.com/office/drawing/2014/main" id="{3EBE8C6B-E7E3-46BF-BA05-1ADF3A77F8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48</xdr:row>
      <xdr:rowOff>448235</xdr:rowOff>
    </xdr:from>
    <xdr:to>
      <xdr:col>7</xdr:col>
      <xdr:colOff>1428189</xdr:colOff>
      <xdr:row>48</xdr:row>
      <xdr:rowOff>448235</xdr:rowOff>
    </xdr:to>
    <xdr:pic>
      <xdr:nvPicPr>
        <xdr:cNvPr id="160" name="Picture 136">
          <a:extLst>
            <a:ext uri="{FF2B5EF4-FFF2-40B4-BE49-F238E27FC236}">
              <a16:creationId xmlns:a16="http://schemas.microsoft.com/office/drawing/2014/main" id="{E99E0DAE-E633-4D4C-A3F2-783B0C2806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49</xdr:row>
      <xdr:rowOff>448235</xdr:rowOff>
    </xdr:from>
    <xdr:to>
      <xdr:col>7</xdr:col>
      <xdr:colOff>1428189</xdr:colOff>
      <xdr:row>49</xdr:row>
      <xdr:rowOff>448235</xdr:rowOff>
    </xdr:to>
    <xdr:pic>
      <xdr:nvPicPr>
        <xdr:cNvPr id="161" name="Picture 136">
          <a:extLst>
            <a:ext uri="{FF2B5EF4-FFF2-40B4-BE49-F238E27FC236}">
              <a16:creationId xmlns:a16="http://schemas.microsoft.com/office/drawing/2014/main" id="{E9E27630-9916-4287-B827-37376F6F5E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50</xdr:row>
      <xdr:rowOff>448235</xdr:rowOff>
    </xdr:from>
    <xdr:to>
      <xdr:col>7</xdr:col>
      <xdr:colOff>1428189</xdr:colOff>
      <xdr:row>50</xdr:row>
      <xdr:rowOff>448235</xdr:rowOff>
    </xdr:to>
    <xdr:pic>
      <xdr:nvPicPr>
        <xdr:cNvPr id="162" name="Picture 136">
          <a:extLst>
            <a:ext uri="{FF2B5EF4-FFF2-40B4-BE49-F238E27FC236}">
              <a16:creationId xmlns:a16="http://schemas.microsoft.com/office/drawing/2014/main" id="{28B0B312-77B9-4383-BF6A-B33C2D60C6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51</xdr:row>
      <xdr:rowOff>448235</xdr:rowOff>
    </xdr:from>
    <xdr:to>
      <xdr:col>7</xdr:col>
      <xdr:colOff>1428189</xdr:colOff>
      <xdr:row>51</xdr:row>
      <xdr:rowOff>448235</xdr:rowOff>
    </xdr:to>
    <xdr:pic>
      <xdr:nvPicPr>
        <xdr:cNvPr id="163" name="Picture 136">
          <a:extLst>
            <a:ext uri="{FF2B5EF4-FFF2-40B4-BE49-F238E27FC236}">
              <a16:creationId xmlns:a16="http://schemas.microsoft.com/office/drawing/2014/main" id="{329991C3-4A76-48CB-9F8B-F65213F421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52</xdr:row>
      <xdr:rowOff>448235</xdr:rowOff>
    </xdr:from>
    <xdr:to>
      <xdr:col>7</xdr:col>
      <xdr:colOff>1428189</xdr:colOff>
      <xdr:row>52</xdr:row>
      <xdr:rowOff>448235</xdr:rowOff>
    </xdr:to>
    <xdr:pic>
      <xdr:nvPicPr>
        <xdr:cNvPr id="164" name="Picture 136">
          <a:extLst>
            <a:ext uri="{FF2B5EF4-FFF2-40B4-BE49-F238E27FC236}">
              <a16:creationId xmlns:a16="http://schemas.microsoft.com/office/drawing/2014/main" id="{AF271324-702A-4389-AE44-CF000974AB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53</xdr:row>
      <xdr:rowOff>448235</xdr:rowOff>
    </xdr:from>
    <xdr:to>
      <xdr:col>7</xdr:col>
      <xdr:colOff>1428189</xdr:colOff>
      <xdr:row>53</xdr:row>
      <xdr:rowOff>448235</xdr:rowOff>
    </xdr:to>
    <xdr:pic>
      <xdr:nvPicPr>
        <xdr:cNvPr id="165" name="Picture 136">
          <a:extLst>
            <a:ext uri="{FF2B5EF4-FFF2-40B4-BE49-F238E27FC236}">
              <a16:creationId xmlns:a16="http://schemas.microsoft.com/office/drawing/2014/main" id="{72E3D5F3-4633-49F3-8732-A80289E9A9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54</xdr:row>
      <xdr:rowOff>448235</xdr:rowOff>
    </xdr:from>
    <xdr:to>
      <xdr:col>7</xdr:col>
      <xdr:colOff>1428189</xdr:colOff>
      <xdr:row>54</xdr:row>
      <xdr:rowOff>448235</xdr:rowOff>
    </xdr:to>
    <xdr:pic>
      <xdr:nvPicPr>
        <xdr:cNvPr id="166" name="Picture 136">
          <a:extLst>
            <a:ext uri="{FF2B5EF4-FFF2-40B4-BE49-F238E27FC236}">
              <a16:creationId xmlns:a16="http://schemas.microsoft.com/office/drawing/2014/main" id="{71C5135A-029B-4CBA-B8A0-8D061D6E4F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55</xdr:row>
      <xdr:rowOff>448235</xdr:rowOff>
    </xdr:from>
    <xdr:to>
      <xdr:col>7</xdr:col>
      <xdr:colOff>1428189</xdr:colOff>
      <xdr:row>55</xdr:row>
      <xdr:rowOff>448235</xdr:rowOff>
    </xdr:to>
    <xdr:pic>
      <xdr:nvPicPr>
        <xdr:cNvPr id="167" name="Picture 136">
          <a:extLst>
            <a:ext uri="{FF2B5EF4-FFF2-40B4-BE49-F238E27FC236}">
              <a16:creationId xmlns:a16="http://schemas.microsoft.com/office/drawing/2014/main" id="{0A288B36-A0B3-473A-86BB-AE8777E4C1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56</xdr:row>
      <xdr:rowOff>448235</xdr:rowOff>
    </xdr:from>
    <xdr:to>
      <xdr:col>7</xdr:col>
      <xdr:colOff>1428189</xdr:colOff>
      <xdr:row>56</xdr:row>
      <xdr:rowOff>448235</xdr:rowOff>
    </xdr:to>
    <xdr:pic>
      <xdr:nvPicPr>
        <xdr:cNvPr id="168" name="Picture 136">
          <a:extLst>
            <a:ext uri="{FF2B5EF4-FFF2-40B4-BE49-F238E27FC236}">
              <a16:creationId xmlns:a16="http://schemas.microsoft.com/office/drawing/2014/main" id="{999186C1-E615-4AE5-BA90-406AC11535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57</xdr:row>
      <xdr:rowOff>448235</xdr:rowOff>
    </xdr:from>
    <xdr:to>
      <xdr:col>7</xdr:col>
      <xdr:colOff>1428189</xdr:colOff>
      <xdr:row>57</xdr:row>
      <xdr:rowOff>448235</xdr:rowOff>
    </xdr:to>
    <xdr:pic>
      <xdr:nvPicPr>
        <xdr:cNvPr id="169" name="Picture 136">
          <a:extLst>
            <a:ext uri="{FF2B5EF4-FFF2-40B4-BE49-F238E27FC236}">
              <a16:creationId xmlns:a16="http://schemas.microsoft.com/office/drawing/2014/main" id="{5D71B4F2-187D-4BD3-99B7-A80354EA7D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58</xdr:row>
      <xdr:rowOff>448235</xdr:rowOff>
    </xdr:from>
    <xdr:to>
      <xdr:col>7</xdr:col>
      <xdr:colOff>1428189</xdr:colOff>
      <xdr:row>58</xdr:row>
      <xdr:rowOff>448235</xdr:rowOff>
    </xdr:to>
    <xdr:pic>
      <xdr:nvPicPr>
        <xdr:cNvPr id="170" name="Picture 136">
          <a:extLst>
            <a:ext uri="{FF2B5EF4-FFF2-40B4-BE49-F238E27FC236}">
              <a16:creationId xmlns:a16="http://schemas.microsoft.com/office/drawing/2014/main" id="{7307494D-138F-4EBA-B946-A4543A5C24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59</xdr:row>
      <xdr:rowOff>448235</xdr:rowOff>
    </xdr:from>
    <xdr:to>
      <xdr:col>7</xdr:col>
      <xdr:colOff>1428189</xdr:colOff>
      <xdr:row>59</xdr:row>
      <xdr:rowOff>448235</xdr:rowOff>
    </xdr:to>
    <xdr:pic>
      <xdr:nvPicPr>
        <xdr:cNvPr id="171" name="Picture 136">
          <a:extLst>
            <a:ext uri="{FF2B5EF4-FFF2-40B4-BE49-F238E27FC236}">
              <a16:creationId xmlns:a16="http://schemas.microsoft.com/office/drawing/2014/main" id="{8CF05AC2-22FB-4F0E-82F6-39FEB9A16B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60</xdr:row>
      <xdr:rowOff>448235</xdr:rowOff>
    </xdr:from>
    <xdr:to>
      <xdr:col>7</xdr:col>
      <xdr:colOff>1428189</xdr:colOff>
      <xdr:row>60</xdr:row>
      <xdr:rowOff>448235</xdr:rowOff>
    </xdr:to>
    <xdr:pic>
      <xdr:nvPicPr>
        <xdr:cNvPr id="172" name="Picture 136">
          <a:extLst>
            <a:ext uri="{FF2B5EF4-FFF2-40B4-BE49-F238E27FC236}">
              <a16:creationId xmlns:a16="http://schemas.microsoft.com/office/drawing/2014/main" id="{152412D6-6A80-4FCB-8BC3-2EE20DF2F4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61</xdr:row>
      <xdr:rowOff>448235</xdr:rowOff>
    </xdr:from>
    <xdr:to>
      <xdr:col>7</xdr:col>
      <xdr:colOff>1428189</xdr:colOff>
      <xdr:row>61</xdr:row>
      <xdr:rowOff>448235</xdr:rowOff>
    </xdr:to>
    <xdr:pic>
      <xdr:nvPicPr>
        <xdr:cNvPr id="173" name="Picture 136">
          <a:extLst>
            <a:ext uri="{FF2B5EF4-FFF2-40B4-BE49-F238E27FC236}">
              <a16:creationId xmlns:a16="http://schemas.microsoft.com/office/drawing/2014/main" id="{8A2AFF31-5C6E-48F5-BF6E-D657596E8B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62</xdr:row>
      <xdr:rowOff>448235</xdr:rowOff>
    </xdr:from>
    <xdr:to>
      <xdr:col>7</xdr:col>
      <xdr:colOff>1428189</xdr:colOff>
      <xdr:row>62</xdr:row>
      <xdr:rowOff>448235</xdr:rowOff>
    </xdr:to>
    <xdr:pic>
      <xdr:nvPicPr>
        <xdr:cNvPr id="174" name="Picture 136">
          <a:extLst>
            <a:ext uri="{FF2B5EF4-FFF2-40B4-BE49-F238E27FC236}">
              <a16:creationId xmlns:a16="http://schemas.microsoft.com/office/drawing/2014/main" id="{48D744B7-CF8F-4F0D-A824-D02B744F78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63</xdr:row>
      <xdr:rowOff>448235</xdr:rowOff>
    </xdr:from>
    <xdr:to>
      <xdr:col>7</xdr:col>
      <xdr:colOff>1428189</xdr:colOff>
      <xdr:row>63</xdr:row>
      <xdr:rowOff>448235</xdr:rowOff>
    </xdr:to>
    <xdr:pic>
      <xdr:nvPicPr>
        <xdr:cNvPr id="175" name="Picture 136">
          <a:extLst>
            <a:ext uri="{FF2B5EF4-FFF2-40B4-BE49-F238E27FC236}">
              <a16:creationId xmlns:a16="http://schemas.microsoft.com/office/drawing/2014/main" id="{04057751-164B-42F8-AE15-EA11CD72C7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64</xdr:row>
      <xdr:rowOff>448235</xdr:rowOff>
    </xdr:from>
    <xdr:to>
      <xdr:col>7</xdr:col>
      <xdr:colOff>1428189</xdr:colOff>
      <xdr:row>64</xdr:row>
      <xdr:rowOff>448235</xdr:rowOff>
    </xdr:to>
    <xdr:pic>
      <xdr:nvPicPr>
        <xdr:cNvPr id="176" name="Picture 136">
          <a:extLst>
            <a:ext uri="{FF2B5EF4-FFF2-40B4-BE49-F238E27FC236}">
              <a16:creationId xmlns:a16="http://schemas.microsoft.com/office/drawing/2014/main" id="{DDA3F241-CF15-47BF-A3B5-7DA4567A4C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65</xdr:row>
      <xdr:rowOff>448235</xdr:rowOff>
    </xdr:from>
    <xdr:to>
      <xdr:col>7</xdr:col>
      <xdr:colOff>1428189</xdr:colOff>
      <xdr:row>65</xdr:row>
      <xdr:rowOff>448235</xdr:rowOff>
    </xdr:to>
    <xdr:pic>
      <xdr:nvPicPr>
        <xdr:cNvPr id="177" name="Picture 136">
          <a:extLst>
            <a:ext uri="{FF2B5EF4-FFF2-40B4-BE49-F238E27FC236}">
              <a16:creationId xmlns:a16="http://schemas.microsoft.com/office/drawing/2014/main" id="{66D00E37-975F-4A7F-826F-DAADD60FB2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66</xdr:row>
      <xdr:rowOff>448235</xdr:rowOff>
    </xdr:from>
    <xdr:to>
      <xdr:col>7</xdr:col>
      <xdr:colOff>1428189</xdr:colOff>
      <xdr:row>66</xdr:row>
      <xdr:rowOff>448235</xdr:rowOff>
    </xdr:to>
    <xdr:pic>
      <xdr:nvPicPr>
        <xdr:cNvPr id="178" name="Picture 136">
          <a:extLst>
            <a:ext uri="{FF2B5EF4-FFF2-40B4-BE49-F238E27FC236}">
              <a16:creationId xmlns:a16="http://schemas.microsoft.com/office/drawing/2014/main" id="{F740D036-CD71-4255-A4A7-5290425848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67</xdr:row>
      <xdr:rowOff>448235</xdr:rowOff>
    </xdr:from>
    <xdr:to>
      <xdr:col>7</xdr:col>
      <xdr:colOff>1428189</xdr:colOff>
      <xdr:row>67</xdr:row>
      <xdr:rowOff>448235</xdr:rowOff>
    </xdr:to>
    <xdr:pic>
      <xdr:nvPicPr>
        <xdr:cNvPr id="179" name="Picture 136">
          <a:extLst>
            <a:ext uri="{FF2B5EF4-FFF2-40B4-BE49-F238E27FC236}">
              <a16:creationId xmlns:a16="http://schemas.microsoft.com/office/drawing/2014/main" id="{21A76AD0-1486-484B-A8C6-B368353428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68</xdr:row>
      <xdr:rowOff>448235</xdr:rowOff>
    </xdr:from>
    <xdr:to>
      <xdr:col>7</xdr:col>
      <xdr:colOff>1428189</xdr:colOff>
      <xdr:row>68</xdr:row>
      <xdr:rowOff>448235</xdr:rowOff>
    </xdr:to>
    <xdr:pic>
      <xdr:nvPicPr>
        <xdr:cNvPr id="180" name="Picture 136">
          <a:extLst>
            <a:ext uri="{FF2B5EF4-FFF2-40B4-BE49-F238E27FC236}">
              <a16:creationId xmlns:a16="http://schemas.microsoft.com/office/drawing/2014/main" id="{B7E4AEA0-79B5-4B48-B1BB-2884C3AB34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69</xdr:row>
      <xdr:rowOff>448235</xdr:rowOff>
    </xdr:from>
    <xdr:to>
      <xdr:col>7</xdr:col>
      <xdr:colOff>1428189</xdr:colOff>
      <xdr:row>69</xdr:row>
      <xdr:rowOff>448235</xdr:rowOff>
    </xdr:to>
    <xdr:pic>
      <xdr:nvPicPr>
        <xdr:cNvPr id="181" name="Picture 136">
          <a:extLst>
            <a:ext uri="{FF2B5EF4-FFF2-40B4-BE49-F238E27FC236}">
              <a16:creationId xmlns:a16="http://schemas.microsoft.com/office/drawing/2014/main" id="{020A15D0-C4F4-4523-93F4-3BFF0F482A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70</xdr:row>
      <xdr:rowOff>448235</xdr:rowOff>
    </xdr:from>
    <xdr:to>
      <xdr:col>7</xdr:col>
      <xdr:colOff>1428189</xdr:colOff>
      <xdr:row>70</xdr:row>
      <xdr:rowOff>448235</xdr:rowOff>
    </xdr:to>
    <xdr:pic>
      <xdr:nvPicPr>
        <xdr:cNvPr id="182" name="Picture 136">
          <a:extLst>
            <a:ext uri="{FF2B5EF4-FFF2-40B4-BE49-F238E27FC236}">
              <a16:creationId xmlns:a16="http://schemas.microsoft.com/office/drawing/2014/main" id="{E33EE620-B281-463B-9140-3426896499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71</xdr:row>
      <xdr:rowOff>448235</xdr:rowOff>
    </xdr:from>
    <xdr:to>
      <xdr:col>7</xdr:col>
      <xdr:colOff>1428189</xdr:colOff>
      <xdr:row>71</xdr:row>
      <xdr:rowOff>448235</xdr:rowOff>
    </xdr:to>
    <xdr:pic>
      <xdr:nvPicPr>
        <xdr:cNvPr id="183" name="Picture 136">
          <a:extLst>
            <a:ext uri="{FF2B5EF4-FFF2-40B4-BE49-F238E27FC236}">
              <a16:creationId xmlns:a16="http://schemas.microsoft.com/office/drawing/2014/main" id="{261D525E-BEB3-4B23-84D6-C618EA28D4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72</xdr:row>
      <xdr:rowOff>448235</xdr:rowOff>
    </xdr:from>
    <xdr:to>
      <xdr:col>7</xdr:col>
      <xdr:colOff>1428189</xdr:colOff>
      <xdr:row>72</xdr:row>
      <xdr:rowOff>448235</xdr:rowOff>
    </xdr:to>
    <xdr:pic>
      <xdr:nvPicPr>
        <xdr:cNvPr id="184" name="Picture 136">
          <a:extLst>
            <a:ext uri="{FF2B5EF4-FFF2-40B4-BE49-F238E27FC236}">
              <a16:creationId xmlns:a16="http://schemas.microsoft.com/office/drawing/2014/main" id="{F9530F7C-0C58-4BEC-965C-B538FF564E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8</xdr:row>
      <xdr:rowOff>448235</xdr:rowOff>
    </xdr:from>
    <xdr:to>
      <xdr:col>7</xdr:col>
      <xdr:colOff>1428189</xdr:colOff>
      <xdr:row>8</xdr:row>
      <xdr:rowOff>448235</xdr:rowOff>
    </xdr:to>
    <xdr:pic>
      <xdr:nvPicPr>
        <xdr:cNvPr id="185" name="Picture 136">
          <a:extLst>
            <a:ext uri="{FF2B5EF4-FFF2-40B4-BE49-F238E27FC236}">
              <a16:creationId xmlns:a16="http://schemas.microsoft.com/office/drawing/2014/main" id="{60D5856D-75A7-4418-BB37-788746B89F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9</xdr:row>
      <xdr:rowOff>448235</xdr:rowOff>
    </xdr:from>
    <xdr:to>
      <xdr:col>7</xdr:col>
      <xdr:colOff>1428189</xdr:colOff>
      <xdr:row>9</xdr:row>
      <xdr:rowOff>448235</xdr:rowOff>
    </xdr:to>
    <xdr:pic>
      <xdr:nvPicPr>
        <xdr:cNvPr id="186" name="Picture 136">
          <a:extLst>
            <a:ext uri="{FF2B5EF4-FFF2-40B4-BE49-F238E27FC236}">
              <a16:creationId xmlns:a16="http://schemas.microsoft.com/office/drawing/2014/main" id="{93DD33BC-5A5E-48BF-B71C-16B4A1962C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11</xdr:row>
      <xdr:rowOff>448235</xdr:rowOff>
    </xdr:from>
    <xdr:to>
      <xdr:col>7</xdr:col>
      <xdr:colOff>1428189</xdr:colOff>
      <xdr:row>11</xdr:row>
      <xdr:rowOff>448235</xdr:rowOff>
    </xdr:to>
    <xdr:pic>
      <xdr:nvPicPr>
        <xdr:cNvPr id="187" name="Picture 136">
          <a:extLst>
            <a:ext uri="{FF2B5EF4-FFF2-40B4-BE49-F238E27FC236}">
              <a16:creationId xmlns:a16="http://schemas.microsoft.com/office/drawing/2014/main" id="{2D62D91B-B264-48BC-9340-5C61712C97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13</xdr:row>
      <xdr:rowOff>448235</xdr:rowOff>
    </xdr:from>
    <xdr:to>
      <xdr:col>7</xdr:col>
      <xdr:colOff>1428189</xdr:colOff>
      <xdr:row>13</xdr:row>
      <xdr:rowOff>448235</xdr:rowOff>
    </xdr:to>
    <xdr:pic>
      <xdr:nvPicPr>
        <xdr:cNvPr id="188" name="Picture 136">
          <a:extLst>
            <a:ext uri="{FF2B5EF4-FFF2-40B4-BE49-F238E27FC236}">
              <a16:creationId xmlns:a16="http://schemas.microsoft.com/office/drawing/2014/main" id="{28889326-93C3-4EFB-8923-EB733CBAFC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14</xdr:row>
      <xdr:rowOff>448235</xdr:rowOff>
    </xdr:from>
    <xdr:to>
      <xdr:col>7</xdr:col>
      <xdr:colOff>1428189</xdr:colOff>
      <xdr:row>14</xdr:row>
      <xdr:rowOff>448235</xdr:rowOff>
    </xdr:to>
    <xdr:pic>
      <xdr:nvPicPr>
        <xdr:cNvPr id="189" name="Picture 136">
          <a:extLst>
            <a:ext uri="{FF2B5EF4-FFF2-40B4-BE49-F238E27FC236}">
              <a16:creationId xmlns:a16="http://schemas.microsoft.com/office/drawing/2014/main" id="{655A5380-E7B4-4C0C-8E75-310CA0617F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15</xdr:row>
      <xdr:rowOff>448235</xdr:rowOff>
    </xdr:from>
    <xdr:to>
      <xdr:col>7</xdr:col>
      <xdr:colOff>1428189</xdr:colOff>
      <xdr:row>15</xdr:row>
      <xdr:rowOff>448235</xdr:rowOff>
    </xdr:to>
    <xdr:pic>
      <xdr:nvPicPr>
        <xdr:cNvPr id="190" name="Picture 136">
          <a:extLst>
            <a:ext uri="{FF2B5EF4-FFF2-40B4-BE49-F238E27FC236}">
              <a16:creationId xmlns:a16="http://schemas.microsoft.com/office/drawing/2014/main" id="{89ADB9F2-09FB-414E-AAFE-3DEC85ECBC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16</xdr:row>
      <xdr:rowOff>448235</xdr:rowOff>
    </xdr:from>
    <xdr:to>
      <xdr:col>7</xdr:col>
      <xdr:colOff>1428189</xdr:colOff>
      <xdr:row>16</xdr:row>
      <xdr:rowOff>448235</xdr:rowOff>
    </xdr:to>
    <xdr:pic>
      <xdr:nvPicPr>
        <xdr:cNvPr id="191" name="Picture 136">
          <a:extLst>
            <a:ext uri="{FF2B5EF4-FFF2-40B4-BE49-F238E27FC236}">
              <a16:creationId xmlns:a16="http://schemas.microsoft.com/office/drawing/2014/main" id="{20849B4A-7236-4C05-BA91-87B55E717C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17</xdr:row>
      <xdr:rowOff>448235</xdr:rowOff>
    </xdr:from>
    <xdr:to>
      <xdr:col>7</xdr:col>
      <xdr:colOff>1428189</xdr:colOff>
      <xdr:row>17</xdr:row>
      <xdr:rowOff>448235</xdr:rowOff>
    </xdr:to>
    <xdr:pic>
      <xdr:nvPicPr>
        <xdr:cNvPr id="192" name="Picture 136">
          <a:extLst>
            <a:ext uri="{FF2B5EF4-FFF2-40B4-BE49-F238E27FC236}">
              <a16:creationId xmlns:a16="http://schemas.microsoft.com/office/drawing/2014/main" id="{71FA9800-3F07-446F-9E7D-4938E51391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18</xdr:row>
      <xdr:rowOff>448235</xdr:rowOff>
    </xdr:from>
    <xdr:to>
      <xdr:col>7</xdr:col>
      <xdr:colOff>1428189</xdr:colOff>
      <xdr:row>18</xdr:row>
      <xdr:rowOff>448235</xdr:rowOff>
    </xdr:to>
    <xdr:pic>
      <xdr:nvPicPr>
        <xdr:cNvPr id="193" name="Picture 136">
          <a:extLst>
            <a:ext uri="{FF2B5EF4-FFF2-40B4-BE49-F238E27FC236}">
              <a16:creationId xmlns:a16="http://schemas.microsoft.com/office/drawing/2014/main" id="{AA6B951E-9988-4F99-86F1-98AE3FAC60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19</xdr:row>
      <xdr:rowOff>448235</xdr:rowOff>
    </xdr:from>
    <xdr:to>
      <xdr:col>7</xdr:col>
      <xdr:colOff>1428189</xdr:colOff>
      <xdr:row>19</xdr:row>
      <xdr:rowOff>448235</xdr:rowOff>
    </xdr:to>
    <xdr:pic>
      <xdr:nvPicPr>
        <xdr:cNvPr id="194" name="Picture 136">
          <a:extLst>
            <a:ext uri="{FF2B5EF4-FFF2-40B4-BE49-F238E27FC236}">
              <a16:creationId xmlns:a16="http://schemas.microsoft.com/office/drawing/2014/main" id="{0914BB16-2537-4D7C-ADB2-65ADC78E8E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20</xdr:row>
      <xdr:rowOff>448235</xdr:rowOff>
    </xdr:from>
    <xdr:to>
      <xdr:col>7</xdr:col>
      <xdr:colOff>1428189</xdr:colOff>
      <xdr:row>20</xdr:row>
      <xdr:rowOff>448235</xdr:rowOff>
    </xdr:to>
    <xdr:pic>
      <xdr:nvPicPr>
        <xdr:cNvPr id="195" name="Picture 136">
          <a:extLst>
            <a:ext uri="{FF2B5EF4-FFF2-40B4-BE49-F238E27FC236}">
              <a16:creationId xmlns:a16="http://schemas.microsoft.com/office/drawing/2014/main" id="{C2432148-494F-453C-B795-549E5C8B68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21</xdr:row>
      <xdr:rowOff>448235</xdr:rowOff>
    </xdr:from>
    <xdr:to>
      <xdr:col>7</xdr:col>
      <xdr:colOff>1428189</xdr:colOff>
      <xdr:row>21</xdr:row>
      <xdr:rowOff>448235</xdr:rowOff>
    </xdr:to>
    <xdr:pic>
      <xdr:nvPicPr>
        <xdr:cNvPr id="196" name="Picture 136">
          <a:extLst>
            <a:ext uri="{FF2B5EF4-FFF2-40B4-BE49-F238E27FC236}">
              <a16:creationId xmlns:a16="http://schemas.microsoft.com/office/drawing/2014/main" id="{D248377E-9A49-490A-A72D-56C0C06BA9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22</xdr:row>
      <xdr:rowOff>448235</xdr:rowOff>
    </xdr:from>
    <xdr:to>
      <xdr:col>7</xdr:col>
      <xdr:colOff>1428189</xdr:colOff>
      <xdr:row>22</xdr:row>
      <xdr:rowOff>448235</xdr:rowOff>
    </xdr:to>
    <xdr:pic>
      <xdr:nvPicPr>
        <xdr:cNvPr id="197" name="Picture 136">
          <a:extLst>
            <a:ext uri="{FF2B5EF4-FFF2-40B4-BE49-F238E27FC236}">
              <a16:creationId xmlns:a16="http://schemas.microsoft.com/office/drawing/2014/main" id="{F4231CA2-0F5F-4480-80E3-867ABE482E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23</xdr:row>
      <xdr:rowOff>448235</xdr:rowOff>
    </xdr:from>
    <xdr:to>
      <xdr:col>7</xdr:col>
      <xdr:colOff>1428189</xdr:colOff>
      <xdr:row>23</xdr:row>
      <xdr:rowOff>448235</xdr:rowOff>
    </xdr:to>
    <xdr:pic>
      <xdr:nvPicPr>
        <xdr:cNvPr id="198" name="Picture 136">
          <a:extLst>
            <a:ext uri="{FF2B5EF4-FFF2-40B4-BE49-F238E27FC236}">
              <a16:creationId xmlns:a16="http://schemas.microsoft.com/office/drawing/2014/main" id="{04073820-51B0-4255-AD86-FEEA20D204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24</xdr:row>
      <xdr:rowOff>448235</xdr:rowOff>
    </xdr:from>
    <xdr:to>
      <xdr:col>7</xdr:col>
      <xdr:colOff>1428189</xdr:colOff>
      <xdr:row>24</xdr:row>
      <xdr:rowOff>448235</xdr:rowOff>
    </xdr:to>
    <xdr:pic>
      <xdr:nvPicPr>
        <xdr:cNvPr id="199" name="Picture 136">
          <a:extLst>
            <a:ext uri="{FF2B5EF4-FFF2-40B4-BE49-F238E27FC236}">
              <a16:creationId xmlns:a16="http://schemas.microsoft.com/office/drawing/2014/main" id="{70D47081-CE1E-46E4-8C7B-CCFAC4BDB0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25</xdr:row>
      <xdr:rowOff>448235</xdr:rowOff>
    </xdr:from>
    <xdr:to>
      <xdr:col>7</xdr:col>
      <xdr:colOff>1428189</xdr:colOff>
      <xdr:row>25</xdr:row>
      <xdr:rowOff>448235</xdr:rowOff>
    </xdr:to>
    <xdr:pic>
      <xdr:nvPicPr>
        <xdr:cNvPr id="200" name="Picture 136">
          <a:extLst>
            <a:ext uri="{FF2B5EF4-FFF2-40B4-BE49-F238E27FC236}">
              <a16:creationId xmlns:a16="http://schemas.microsoft.com/office/drawing/2014/main" id="{8F526D18-D276-4570-AD86-BA6042BAFC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26</xdr:row>
      <xdr:rowOff>448235</xdr:rowOff>
    </xdr:from>
    <xdr:to>
      <xdr:col>7</xdr:col>
      <xdr:colOff>1428189</xdr:colOff>
      <xdr:row>26</xdr:row>
      <xdr:rowOff>448235</xdr:rowOff>
    </xdr:to>
    <xdr:pic>
      <xdr:nvPicPr>
        <xdr:cNvPr id="201" name="Picture 136">
          <a:extLst>
            <a:ext uri="{FF2B5EF4-FFF2-40B4-BE49-F238E27FC236}">
              <a16:creationId xmlns:a16="http://schemas.microsoft.com/office/drawing/2014/main" id="{7EF68250-83D8-4452-8A7B-C1C60F006F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27</xdr:row>
      <xdr:rowOff>448235</xdr:rowOff>
    </xdr:from>
    <xdr:to>
      <xdr:col>7</xdr:col>
      <xdr:colOff>1428189</xdr:colOff>
      <xdr:row>27</xdr:row>
      <xdr:rowOff>448235</xdr:rowOff>
    </xdr:to>
    <xdr:pic>
      <xdr:nvPicPr>
        <xdr:cNvPr id="202" name="Picture 136">
          <a:extLst>
            <a:ext uri="{FF2B5EF4-FFF2-40B4-BE49-F238E27FC236}">
              <a16:creationId xmlns:a16="http://schemas.microsoft.com/office/drawing/2014/main" id="{D3E1C299-07DA-4757-A275-3F094B4552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28</xdr:row>
      <xdr:rowOff>448235</xdr:rowOff>
    </xdr:from>
    <xdr:to>
      <xdr:col>7</xdr:col>
      <xdr:colOff>1428189</xdr:colOff>
      <xdr:row>28</xdr:row>
      <xdr:rowOff>448235</xdr:rowOff>
    </xdr:to>
    <xdr:pic>
      <xdr:nvPicPr>
        <xdr:cNvPr id="203" name="Picture 136">
          <a:extLst>
            <a:ext uri="{FF2B5EF4-FFF2-40B4-BE49-F238E27FC236}">
              <a16:creationId xmlns:a16="http://schemas.microsoft.com/office/drawing/2014/main" id="{4ABBB630-477B-46F0-8F8C-B268BDE2C0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29</xdr:row>
      <xdr:rowOff>448235</xdr:rowOff>
    </xdr:from>
    <xdr:to>
      <xdr:col>7</xdr:col>
      <xdr:colOff>1428189</xdr:colOff>
      <xdr:row>29</xdr:row>
      <xdr:rowOff>448235</xdr:rowOff>
    </xdr:to>
    <xdr:pic>
      <xdr:nvPicPr>
        <xdr:cNvPr id="204" name="Picture 136">
          <a:extLst>
            <a:ext uri="{FF2B5EF4-FFF2-40B4-BE49-F238E27FC236}">
              <a16:creationId xmlns:a16="http://schemas.microsoft.com/office/drawing/2014/main" id="{33AA961A-07C8-414F-86D5-F89945545F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30</xdr:row>
      <xdr:rowOff>448235</xdr:rowOff>
    </xdr:from>
    <xdr:to>
      <xdr:col>7</xdr:col>
      <xdr:colOff>1428189</xdr:colOff>
      <xdr:row>30</xdr:row>
      <xdr:rowOff>448235</xdr:rowOff>
    </xdr:to>
    <xdr:pic>
      <xdr:nvPicPr>
        <xdr:cNvPr id="205" name="Picture 136">
          <a:extLst>
            <a:ext uri="{FF2B5EF4-FFF2-40B4-BE49-F238E27FC236}">
              <a16:creationId xmlns:a16="http://schemas.microsoft.com/office/drawing/2014/main" id="{9DC56FE9-2781-495C-92C7-7523C6E6D6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31</xdr:row>
      <xdr:rowOff>448235</xdr:rowOff>
    </xdr:from>
    <xdr:to>
      <xdr:col>7</xdr:col>
      <xdr:colOff>1428189</xdr:colOff>
      <xdr:row>31</xdr:row>
      <xdr:rowOff>448235</xdr:rowOff>
    </xdr:to>
    <xdr:pic>
      <xdr:nvPicPr>
        <xdr:cNvPr id="206" name="Picture 136">
          <a:extLst>
            <a:ext uri="{FF2B5EF4-FFF2-40B4-BE49-F238E27FC236}">
              <a16:creationId xmlns:a16="http://schemas.microsoft.com/office/drawing/2014/main" id="{B4BD9EAD-D0B8-46DE-A837-B829D14F08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32</xdr:row>
      <xdr:rowOff>448235</xdr:rowOff>
    </xdr:from>
    <xdr:to>
      <xdr:col>7</xdr:col>
      <xdr:colOff>1428189</xdr:colOff>
      <xdr:row>32</xdr:row>
      <xdr:rowOff>448235</xdr:rowOff>
    </xdr:to>
    <xdr:pic>
      <xdr:nvPicPr>
        <xdr:cNvPr id="207" name="Picture 136">
          <a:extLst>
            <a:ext uri="{FF2B5EF4-FFF2-40B4-BE49-F238E27FC236}">
              <a16:creationId xmlns:a16="http://schemas.microsoft.com/office/drawing/2014/main" id="{41101E1F-9CA0-4983-B491-861560BA93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33</xdr:row>
      <xdr:rowOff>448235</xdr:rowOff>
    </xdr:from>
    <xdr:to>
      <xdr:col>7</xdr:col>
      <xdr:colOff>1428189</xdr:colOff>
      <xdr:row>33</xdr:row>
      <xdr:rowOff>448235</xdr:rowOff>
    </xdr:to>
    <xdr:pic>
      <xdr:nvPicPr>
        <xdr:cNvPr id="208" name="Picture 136">
          <a:extLst>
            <a:ext uri="{FF2B5EF4-FFF2-40B4-BE49-F238E27FC236}">
              <a16:creationId xmlns:a16="http://schemas.microsoft.com/office/drawing/2014/main" id="{45E8F794-1AB2-4898-80D2-3D8E1F33EE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34</xdr:row>
      <xdr:rowOff>448235</xdr:rowOff>
    </xdr:from>
    <xdr:to>
      <xdr:col>7</xdr:col>
      <xdr:colOff>1428189</xdr:colOff>
      <xdr:row>34</xdr:row>
      <xdr:rowOff>448235</xdr:rowOff>
    </xdr:to>
    <xdr:pic>
      <xdr:nvPicPr>
        <xdr:cNvPr id="209" name="Picture 136">
          <a:extLst>
            <a:ext uri="{FF2B5EF4-FFF2-40B4-BE49-F238E27FC236}">
              <a16:creationId xmlns:a16="http://schemas.microsoft.com/office/drawing/2014/main" id="{C20D5880-7848-4711-A396-DF219EAEA9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35</xdr:row>
      <xdr:rowOff>448235</xdr:rowOff>
    </xdr:from>
    <xdr:to>
      <xdr:col>7</xdr:col>
      <xdr:colOff>1428189</xdr:colOff>
      <xdr:row>35</xdr:row>
      <xdr:rowOff>448235</xdr:rowOff>
    </xdr:to>
    <xdr:pic>
      <xdr:nvPicPr>
        <xdr:cNvPr id="210" name="Picture 136">
          <a:extLst>
            <a:ext uri="{FF2B5EF4-FFF2-40B4-BE49-F238E27FC236}">
              <a16:creationId xmlns:a16="http://schemas.microsoft.com/office/drawing/2014/main" id="{3B53A0EA-75C8-43AB-923C-88E30263D7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37</xdr:row>
      <xdr:rowOff>448235</xdr:rowOff>
    </xdr:from>
    <xdr:to>
      <xdr:col>7</xdr:col>
      <xdr:colOff>1428189</xdr:colOff>
      <xdr:row>37</xdr:row>
      <xdr:rowOff>448235</xdr:rowOff>
    </xdr:to>
    <xdr:pic>
      <xdr:nvPicPr>
        <xdr:cNvPr id="211" name="Picture 136">
          <a:extLst>
            <a:ext uri="{FF2B5EF4-FFF2-40B4-BE49-F238E27FC236}">
              <a16:creationId xmlns:a16="http://schemas.microsoft.com/office/drawing/2014/main" id="{21BFB8A9-598A-4264-8920-B662371186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38</xdr:row>
      <xdr:rowOff>448235</xdr:rowOff>
    </xdr:from>
    <xdr:to>
      <xdr:col>7</xdr:col>
      <xdr:colOff>1428189</xdr:colOff>
      <xdr:row>38</xdr:row>
      <xdr:rowOff>448235</xdr:rowOff>
    </xdr:to>
    <xdr:pic>
      <xdr:nvPicPr>
        <xdr:cNvPr id="212" name="Picture 136">
          <a:extLst>
            <a:ext uri="{FF2B5EF4-FFF2-40B4-BE49-F238E27FC236}">
              <a16:creationId xmlns:a16="http://schemas.microsoft.com/office/drawing/2014/main" id="{0557DB1D-F01D-484A-AD45-4D2D388A16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39</xdr:row>
      <xdr:rowOff>448235</xdr:rowOff>
    </xdr:from>
    <xdr:to>
      <xdr:col>7</xdr:col>
      <xdr:colOff>1428189</xdr:colOff>
      <xdr:row>39</xdr:row>
      <xdr:rowOff>448235</xdr:rowOff>
    </xdr:to>
    <xdr:pic>
      <xdr:nvPicPr>
        <xdr:cNvPr id="213" name="Picture 136">
          <a:extLst>
            <a:ext uri="{FF2B5EF4-FFF2-40B4-BE49-F238E27FC236}">
              <a16:creationId xmlns:a16="http://schemas.microsoft.com/office/drawing/2014/main" id="{1109AAF0-E445-4826-B391-EC3029C9F3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40</xdr:row>
      <xdr:rowOff>448235</xdr:rowOff>
    </xdr:from>
    <xdr:to>
      <xdr:col>7</xdr:col>
      <xdr:colOff>1428189</xdr:colOff>
      <xdr:row>40</xdr:row>
      <xdr:rowOff>448235</xdr:rowOff>
    </xdr:to>
    <xdr:pic>
      <xdr:nvPicPr>
        <xdr:cNvPr id="214" name="Picture 136">
          <a:extLst>
            <a:ext uri="{FF2B5EF4-FFF2-40B4-BE49-F238E27FC236}">
              <a16:creationId xmlns:a16="http://schemas.microsoft.com/office/drawing/2014/main" id="{0A1F3864-CE97-4A48-912F-2E474E5D2F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41</xdr:row>
      <xdr:rowOff>448235</xdr:rowOff>
    </xdr:from>
    <xdr:to>
      <xdr:col>7</xdr:col>
      <xdr:colOff>1428189</xdr:colOff>
      <xdr:row>41</xdr:row>
      <xdr:rowOff>448235</xdr:rowOff>
    </xdr:to>
    <xdr:pic>
      <xdr:nvPicPr>
        <xdr:cNvPr id="215" name="Picture 136">
          <a:extLst>
            <a:ext uri="{FF2B5EF4-FFF2-40B4-BE49-F238E27FC236}">
              <a16:creationId xmlns:a16="http://schemas.microsoft.com/office/drawing/2014/main" id="{4C2DE157-193F-404F-B5A3-5062379B1F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42</xdr:row>
      <xdr:rowOff>448235</xdr:rowOff>
    </xdr:from>
    <xdr:to>
      <xdr:col>7</xdr:col>
      <xdr:colOff>1428189</xdr:colOff>
      <xdr:row>42</xdr:row>
      <xdr:rowOff>448235</xdr:rowOff>
    </xdr:to>
    <xdr:pic>
      <xdr:nvPicPr>
        <xdr:cNvPr id="216" name="Picture 136">
          <a:extLst>
            <a:ext uri="{FF2B5EF4-FFF2-40B4-BE49-F238E27FC236}">
              <a16:creationId xmlns:a16="http://schemas.microsoft.com/office/drawing/2014/main" id="{C03A7FC9-D095-4A0D-AE9E-C547BF68D4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45</xdr:row>
      <xdr:rowOff>448235</xdr:rowOff>
    </xdr:from>
    <xdr:to>
      <xdr:col>7</xdr:col>
      <xdr:colOff>1428189</xdr:colOff>
      <xdr:row>45</xdr:row>
      <xdr:rowOff>448235</xdr:rowOff>
    </xdr:to>
    <xdr:pic>
      <xdr:nvPicPr>
        <xdr:cNvPr id="217" name="Picture 136">
          <a:extLst>
            <a:ext uri="{FF2B5EF4-FFF2-40B4-BE49-F238E27FC236}">
              <a16:creationId xmlns:a16="http://schemas.microsoft.com/office/drawing/2014/main" id="{0819F01C-2E8E-4E43-821B-AF9D421219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46</xdr:row>
      <xdr:rowOff>448235</xdr:rowOff>
    </xdr:from>
    <xdr:to>
      <xdr:col>7</xdr:col>
      <xdr:colOff>1428189</xdr:colOff>
      <xdr:row>46</xdr:row>
      <xdr:rowOff>448235</xdr:rowOff>
    </xdr:to>
    <xdr:pic>
      <xdr:nvPicPr>
        <xdr:cNvPr id="218" name="Picture 136">
          <a:extLst>
            <a:ext uri="{FF2B5EF4-FFF2-40B4-BE49-F238E27FC236}">
              <a16:creationId xmlns:a16="http://schemas.microsoft.com/office/drawing/2014/main" id="{93239806-3B76-4642-BB36-7F2088EF63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47</xdr:row>
      <xdr:rowOff>448235</xdr:rowOff>
    </xdr:from>
    <xdr:to>
      <xdr:col>7</xdr:col>
      <xdr:colOff>1428189</xdr:colOff>
      <xdr:row>47</xdr:row>
      <xdr:rowOff>448235</xdr:rowOff>
    </xdr:to>
    <xdr:pic>
      <xdr:nvPicPr>
        <xdr:cNvPr id="219" name="Picture 136">
          <a:extLst>
            <a:ext uri="{FF2B5EF4-FFF2-40B4-BE49-F238E27FC236}">
              <a16:creationId xmlns:a16="http://schemas.microsoft.com/office/drawing/2014/main" id="{5EF3641C-C7C8-4568-A4DC-B44E6FE766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48</xdr:row>
      <xdr:rowOff>448235</xdr:rowOff>
    </xdr:from>
    <xdr:to>
      <xdr:col>7</xdr:col>
      <xdr:colOff>1428189</xdr:colOff>
      <xdr:row>48</xdr:row>
      <xdr:rowOff>448235</xdr:rowOff>
    </xdr:to>
    <xdr:pic>
      <xdr:nvPicPr>
        <xdr:cNvPr id="220" name="Picture 136">
          <a:extLst>
            <a:ext uri="{FF2B5EF4-FFF2-40B4-BE49-F238E27FC236}">
              <a16:creationId xmlns:a16="http://schemas.microsoft.com/office/drawing/2014/main" id="{9AEF2DE9-6BDA-467C-B193-CD83F0E472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49</xdr:row>
      <xdr:rowOff>448235</xdr:rowOff>
    </xdr:from>
    <xdr:to>
      <xdr:col>7</xdr:col>
      <xdr:colOff>1428189</xdr:colOff>
      <xdr:row>49</xdr:row>
      <xdr:rowOff>448235</xdr:rowOff>
    </xdr:to>
    <xdr:pic>
      <xdr:nvPicPr>
        <xdr:cNvPr id="221" name="Picture 136">
          <a:extLst>
            <a:ext uri="{FF2B5EF4-FFF2-40B4-BE49-F238E27FC236}">
              <a16:creationId xmlns:a16="http://schemas.microsoft.com/office/drawing/2014/main" id="{ED9D069B-FB73-4DA0-B2B0-0D85C07435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50</xdr:row>
      <xdr:rowOff>448235</xdr:rowOff>
    </xdr:from>
    <xdr:to>
      <xdr:col>7</xdr:col>
      <xdr:colOff>1428189</xdr:colOff>
      <xdr:row>50</xdr:row>
      <xdr:rowOff>448235</xdr:rowOff>
    </xdr:to>
    <xdr:pic>
      <xdr:nvPicPr>
        <xdr:cNvPr id="222" name="Picture 136">
          <a:extLst>
            <a:ext uri="{FF2B5EF4-FFF2-40B4-BE49-F238E27FC236}">
              <a16:creationId xmlns:a16="http://schemas.microsoft.com/office/drawing/2014/main" id="{D202C8DC-FDB2-4A92-8C3F-A22C14E04C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51</xdr:row>
      <xdr:rowOff>448235</xdr:rowOff>
    </xdr:from>
    <xdr:to>
      <xdr:col>7</xdr:col>
      <xdr:colOff>1428189</xdr:colOff>
      <xdr:row>51</xdr:row>
      <xdr:rowOff>448235</xdr:rowOff>
    </xdr:to>
    <xdr:pic>
      <xdr:nvPicPr>
        <xdr:cNvPr id="223" name="Picture 136">
          <a:extLst>
            <a:ext uri="{FF2B5EF4-FFF2-40B4-BE49-F238E27FC236}">
              <a16:creationId xmlns:a16="http://schemas.microsoft.com/office/drawing/2014/main" id="{AC77F6C7-9B00-446C-9D3A-3D7EFB63F4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52</xdr:row>
      <xdr:rowOff>448235</xdr:rowOff>
    </xdr:from>
    <xdr:to>
      <xdr:col>7</xdr:col>
      <xdr:colOff>1428189</xdr:colOff>
      <xdr:row>52</xdr:row>
      <xdr:rowOff>448235</xdr:rowOff>
    </xdr:to>
    <xdr:pic>
      <xdr:nvPicPr>
        <xdr:cNvPr id="224" name="Picture 136">
          <a:extLst>
            <a:ext uri="{FF2B5EF4-FFF2-40B4-BE49-F238E27FC236}">
              <a16:creationId xmlns:a16="http://schemas.microsoft.com/office/drawing/2014/main" id="{50EF8B77-D9B7-4C81-8317-15BE04C1BB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53</xdr:row>
      <xdr:rowOff>448235</xdr:rowOff>
    </xdr:from>
    <xdr:to>
      <xdr:col>7</xdr:col>
      <xdr:colOff>1428189</xdr:colOff>
      <xdr:row>53</xdr:row>
      <xdr:rowOff>448235</xdr:rowOff>
    </xdr:to>
    <xdr:pic>
      <xdr:nvPicPr>
        <xdr:cNvPr id="225" name="Picture 136">
          <a:extLst>
            <a:ext uri="{FF2B5EF4-FFF2-40B4-BE49-F238E27FC236}">
              <a16:creationId xmlns:a16="http://schemas.microsoft.com/office/drawing/2014/main" id="{E7E32725-0A05-483F-A162-480E12D571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54</xdr:row>
      <xdr:rowOff>448235</xdr:rowOff>
    </xdr:from>
    <xdr:to>
      <xdr:col>7</xdr:col>
      <xdr:colOff>1428189</xdr:colOff>
      <xdr:row>54</xdr:row>
      <xdr:rowOff>448235</xdr:rowOff>
    </xdr:to>
    <xdr:pic>
      <xdr:nvPicPr>
        <xdr:cNvPr id="226" name="Picture 136">
          <a:extLst>
            <a:ext uri="{FF2B5EF4-FFF2-40B4-BE49-F238E27FC236}">
              <a16:creationId xmlns:a16="http://schemas.microsoft.com/office/drawing/2014/main" id="{06BA0866-7042-4278-830C-E8A5673F20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55</xdr:row>
      <xdr:rowOff>448235</xdr:rowOff>
    </xdr:from>
    <xdr:to>
      <xdr:col>7</xdr:col>
      <xdr:colOff>1428189</xdr:colOff>
      <xdr:row>55</xdr:row>
      <xdr:rowOff>448235</xdr:rowOff>
    </xdr:to>
    <xdr:pic>
      <xdr:nvPicPr>
        <xdr:cNvPr id="227" name="Picture 136">
          <a:extLst>
            <a:ext uri="{FF2B5EF4-FFF2-40B4-BE49-F238E27FC236}">
              <a16:creationId xmlns:a16="http://schemas.microsoft.com/office/drawing/2014/main" id="{DF69D89C-254B-4D4B-BE9A-152960C11D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56</xdr:row>
      <xdr:rowOff>448235</xdr:rowOff>
    </xdr:from>
    <xdr:to>
      <xdr:col>7</xdr:col>
      <xdr:colOff>1428189</xdr:colOff>
      <xdr:row>56</xdr:row>
      <xdr:rowOff>448235</xdr:rowOff>
    </xdr:to>
    <xdr:pic>
      <xdr:nvPicPr>
        <xdr:cNvPr id="228" name="Picture 136">
          <a:extLst>
            <a:ext uri="{FF2B5EF4-FFF2-40B4-BE49-F238E27FC236}">
              <a16:creationId xmlns:a16="http://schemas.microsoft.com/office/drawing/2014/main" id="{60E17AA9-2930-4123-9F5F-89920ABB92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57</xdr:row>
      <xdr:rowOff>448235</xdr:rowOff>
    </xdr:from>
    <xdr:to>
      <xdr:col>7</xdr:col>
      <xdr:colOff>1428189</xdr:colOff>
      <xdr:row>57</xdr:row>
      <xdr:rowOff>448235</xdr:rowOff>
    </xdr:to>
    <xdr:pic>
      <xdr:nvPicPr>
        <xdr:cNvPr id="229" name="Picture 136">
          <a:extLst>
            <a:ext uri="{FF2B5EF4-FFF2-40B4-BE49-F238E27FC236}">
              <a16:creationId xmlns:a16="http://schemas.microsoft.com/office/drawing/2014/main" id="{83D4E1B7-0016-4DC8-9F06-1461986BE8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58</xdr:row>
      <xdr:rowOff>448235</xdr:rowOff>
    </xdr:from>
    <xdr:to>
      <xdr:col>7</xdr:col>
      <xdr:colOff>1428189</xdr:colOff>
      <xdr:row>58</xdr:row>
      <xdr:rowOff>448235</xdr:rowOff>
    </xdr:to>
    <xdr:pic>
      <xdr:nvPicPr>
        <xdr:cNvPr id="230" name="Picture 136">
          <a:extLst>
            <a:ext uri="{FF2B5EF4-FFF2-40B4-BE49-F238E27FC236}">
              <a16:creationId xmlns:a16="http://schemas.microsoft.com/office/drawing/2014/main" id="{B36B255A-39EB-4C76-8A1B-B10E92F77C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59</xdr:row>
      <xdr:rowOff>448235</xdr:rowOff>
    </xdr:from>
    <xdr:to>
      <xdr:col>7</xdr:col>
      <xdr:colOff>1428189</xdr:colOff>
      <xdr:row>59</xdr:row>
      <xdr:rowOff>448235</xdr:rowOff>
    </xdr:to>
    <xdr:pic>
      <xdr:nvPicPr>
        <xdr:cNvPr id="231" name="Picture 136">
          <a:extLst>
            <a:ext uri="{FF2B5EF4-FFF2-40B4-BE49-F238E27FC236}">
              <a16:creationId xmlns:a16="http://schemas.microsoft.com/office/drawing/2014/main" id="{4F57E642-58FD-4156-B28A-DE0D981D9B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60</xdr:row>
      <xdr:rowOff>448235</xdr:rowOff>
    </xdr:from>
    <xdr:to>
      <xdr:col>7</xdr:col>
      <xdr:colOff>1428189</xdr:colOff>
      <xdr:row>60</xdr:row>
      <xdr:rowOff>448235</xdr:rowOff>
    </xdr:to>
    <xdr:pic>
      <xdr:nvPicPr>
        <xdr:cNvPr id="232" name="Picture 136">
          <a:extLst>
            <a:ext uri="{FF2B5EF4-FFF2-40B4-BE49-F238E27FC236}">
              <a16:creationId xmlns:a16="http://schemas.microsoft.com/office/drawing/2014/main" id="{4EE0BAF5-DD80-4FC8-87AE-BEE4FBC675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61</xdr:row>
      <xdr:rowOff>448235</xdr:rowOff>
    </xdr:from>
    <xdr:to>
      <xdr:col>7</xdr:col>
      <xdr:colOff>1428189</xdr:colOff>
      <xdr:row>61</xdr:row>
      <xdr:rowOff>448235</xdr:rowOff>
    </xdr:to>
    <xdr:pic>
      <xdr:nvPicPr>
        <xdr:cNvPr id="233" name="Picture 136">
          <a:extLst>
            <a:ext uri="{FF2B5EF4-FFF2-40B4-BE49-F238E27FC236}">
              <a16:creationId xmlns:a16="http://schemas.microsoft.com/office/drawing/2014/main" id="{761D4560-FCA7-475A-B2E6-83F9B43FD2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62</xdr:row>
      <xdr:rowOff>448235</xdr:rowOff>
    </xdr:from>
    <xdr:to>
      <xdr:col>7</xdr:col>
      <xdr:colOff>1428189</xdr:colOff>
      <xdr:row>62</xdr:row>
      <xdr:rowOff>448235</xdr:rowOff>
    </xdr:to>
    <xdr:pic>
      <xdr:nvPicPr>
        <xdr:cNvPr id="234" name="Picture 136">
          <a:extLst>
            <a:ext uri="{FF2B5EF4-FFF2-40B4-BE49-F238E27FC236}">
              <a16:creationId xmlns:a16="http://schemas.microsoft.com/office/drawing/2014/main" id="{297B5CA1-1A89-4939-98DA-E2E504B4C1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63</xdr:row>
      <xdr:rowOff>448235</xdr:rowOff>
    </xdr:from>
    <xdr:to>
      <xdr:col>7</xdr:col>
      <xdr:colOff>1428189</xdr:colOff>
      <xdr:row>63</xdr:row>
      <xdr:rowOff>448235</xdr:rowOff>
    </xdr:to>
    <xdr:pic>
      <xdr:nvPicPr>
        <xdr:cNvPr id="235" name="Picture 136">
          <a:extLst>
            <a:ext uri="{FF2B5EF4-FFF2-40B4-BE49-F238E27FC236}">
              <a16:creationId xmlns:a16="http://schemas.microsoft.com/office/drawing/2014/main" id="{2FCFDA25-DBCD-4B83-A05A-24E0FCCBFD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64</xdr:row>
      <xdr:rowOff>448235</xdr:rowOff>
    </xdr:from>
    <xdr:to>
      <xdr:col>7</xdr:col>
      <xdr:colOff>1428189</xdr:colOff>
      <xdr:row>64</xdr:row>
      <xdr:rowOff>448235</xdr:rowOff>
    </xdr:to>
    <xdr:pic>
      <xdr:nvPicPr>
        <xdr:cNvPr id="236" name="Picture 136">
          <a:extLst>
            <a:ext uri="{FF2B5EF4-FFF2-40B4-BE49-F238E27FC236}">
              <a16:creationId xmlns:a16="http://schemas.microsoft.com/office/drawing/2014/main" id="{645E9ABF-D341-4BCE-89CE-32713D6A81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65</xdr:row>
      <xdr:rowOff>448235</xdr:rowOff>
    </xdr:from>
    <xdr:to>
      <xdr:col>7</xdr:col>
      <xdr:colOff>1428189</xdr:colOff>
      <xdr:row>65</xdr:row>
      <xdr:rowOff>448235</xdr:rowOff>
    </xdr:to>
    <xdr:pic>
      <xdr:nvPicPr>
        <xdr:cNvPr id="237" name="Picture 136">
          <a:extLst>
            <a:ext uri="{FF2B5EF4-FFF2-40B4-BE49-F238E27FC236}">
              <a16:creationId xmlns:a16="http://schemas.microsoft.com/office/drawing/2014/main" id="{28EE80F8-58C9-4A42-AA50-5E6D77256F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66</xdr:row>
      <xdr:rowOff>448235</xdr:rowOff>
    </xdr:from>
    <xdr:to>
      <xdr:col>7</xdr:col>
      <xdr:colOff>1428189</xdr:colOff>
      <xdr:row>66</xdr:row>
      <xdr:rowOff>448235</xdr:rowOff>
    </xdr:to>
    <xdr:pic>
      <xdr:nvPicPr>
        <xdr:cNvPr id="238" name="Picture 136">
          <a:extLst>
            <a:ext uri="{FF2B5EF4-FFF2-40B4-BE49-F238E27FC236}">
              <a16:creationId xmlns:a16="http://schemas.microsoft.com/office/drawing/2014/main" id="{363CB731-F0C3-4593-BFED-BEC59DC80B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67</xdr:row>
      <xdr:rowOff>448235</xdr:rowOff>
    </xdr:from>
    <xdr:to>
      <xdr:col>7</xdr:col>
      <xdr:colOff>1428189</xdr:colOff>
      <xdr:row>67</xdr:row>
      <xdr:rowOff>448235</xdr:rowOff>
    </xdr:to>
    <xdr:pic>
      <xdr:nvPicPr>
        <xdr:cNvPr id="239" name="Picture 136">
          <a:extLst>
            <a:ext uri="{FF2B5EF4-FFF2-40B4-BE49-F238E27FC236}">
              <a16:creationId xmlns:a16="http://schemas.microsoft.com/office/drawing/2014/main" id="{F9873834-2665-40ED-80F6-2F08127DD2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68</xdr:row>
      <xdr:rowOff>448235</xdr:rowOff>
    </xdr:from>
    <xdr:to>
      <xdr:col>7</xdr:col>
      <xdr:colOff>1428189</xdr:colOff>
      <xdr:row>68</xdr:row>
      <xdr:rowOff>448235</xdr:rowOff>
    </xdr:to>
    <xdr:pic>
      <xdr:nvPicPr>
        <xdr:cNvPr id="240" name="Picture 136">
          <a:extLst>
            <a:ext uri="{FF2B5EF4-FFF2-40B4-BE49-F238E27FC236}">
              <a16:creationId xmlns:a16="http://schemas.microsoft.com/office/drawing/2014/main" id="{7CA4D03F-6704-415B-A522-DC8203F53B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69</xdr:row>
      <xdr:rowOff>448235</xdr:rowOff>
    </xdr:from>
    <xdr:to>
      <xdr:col>7</xdr:col>
      <xdr:colOff>1428189</xdr:colOff>
      <xdr:row>69</xdr:row>
      <xdr:rowOff>448235</xdr:rowOff>
    </xdr:to>
    <xdr:pic>
      <xdr:nvPicPr>
        <xdr:cNvPr id="241" name="Picture 136">
          <a:extLst>
            <a:ext uri="{FF2B5EF4-FFF2-40B4-BE49-F238E27FC236}">
              <a16:creationId xmlns:a16="http://schemas.microsoft.com/office/drawing/2014/main" id="{3C69662D-8616-45C4-ACE3-6D57B5589E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70</xdr:row>
      <xdr:rowOff>448235</xdr:rowOff>
    </xdr:from>
    <xdr:to>
      <xdr:col>7</xdr:col>
      <xdr:colOff>1428189</xdr:colOff>
      <xdr:row>70</xdr:row>
      <xdr:rowOff>448235</xdr:rowOff>
    </xdr:to>
    <xdr:pic>
      <xdr:nvPicPr>
        <xdr:cNvPr id="242" name="Picture 136">
          <a:extLst>
            <a:ext uri="{FF2B5EF4-FFF2-40B4-BE49-F238E27FC236}">
              <a16:creationId xmlns:a16="http://schemas.microsoft.com/office/drawing/2014/main" id="{6BB6CB1E-595F-4879-B777-EC5DB2DE25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71</xdr:row>
      <xdr:rowOff>448235</xdr:rowOff>
    </xdr:from>
    <xdr:to>
      <xdr:col>7</xdr:col>
      <xdr:colOff>1428189</xdr:colOff>
      <xdr:row>71</xdr:row>
      <xdr:rowOff>448235</xdr:rowOff>
    </xdr:to>
    <xdr:pic>
      <xdr:nvPicPr>
        <xdr:cNvPr id="243" name="Picture 136">
          <a:extLst>
            <a:ext uri="{FF2B5EF4-FFF2-40B4-BE49-F238E27FC236}">
              <a16:creationId xmlns:a16="http://schemas.microsoft.com/office/drawing/2014/main" id="{3264F1E0-7323-4F7D-AA28-047EC20576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72</xdr:row>
      <xdr:rowOff>448235</xdr:rowOff>
    </xdr:from>
    <xdr:to>
      <xdr:col>7</xdr:col>
      <xdr:colOff>1428189</xdr:colOff>
      <xdr:row>72</xdr:row>
      <xdr:rowOff>448235</xdr:rowOff>
    </xdr:to>
    <xdr:pic>
      <xdr:nvPicPr>
        <xdr:cNvPr id="244" name="Picture 136">
          <a:extLst>
            <a:ext uri="{FF2B5EF4-FFF2-40B4-BE49-F238E27FC236}">
              <a16:creationId xmlns:a16="http://schemas.microsoft.com/office/drawing/2014/main" id="{B5B52CAC-2DBD-489D-9876-6C0D526F1B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11</xdr:row>
      <xdr:rowOff>448235</xdr:rowOff>
    </xdr:from>
    <xdr:to>
      <xdr:col>7</xdr:col>
      <xdr:colOff>1428189</xdr:colOff>
      <xdr:row>11</xdr:row>
      <xdr:rowOff>448235</xdr:rowOff>
    </xdr:to>
    <xdr:pic>
      <xdr:nvPicPr>
        <xdr:cNvPr id="245" name="Picture 136">
          <a:extLst>
            <a:ext uri="{FF2B5EF4-FFF2-40B4-BE49-F238E27FC236}">
              <a16:creationId xmlns:a16="http://schemas.microsoft.com/office/drawing/2014/main" id="{1A4CB284-DE52-4F26-96B4-4E14571A58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505014" y="2038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11</xdr:row>
      <xdr:rowOff>448235</xdr:rowOff>
    </xdr:from>
    <xdr:to>
      <xdr:col>7</xdr:col>
      <xdr:colOff>1428189</xdr:colOff>
      <xdr:row>11</xdr:row>
      <xdr:rowOff>448235</xdr:rowOff>
    </xdr:to>
    <xdr:pic>
      <xdr:nvPicPr>
        <xdr:cNvPr id="246" name="Picture 136">
          <a:extLst>
            <a:ext uri="{FF2B5EF4-FFF2-40B4-BE49-F238E27FC236}">
              <a16:creationId xmlns:a16="http://schemas.microsoft.com/office/drawing/2014/main" id="{A6F40B92-209B-4330-8D45-4DFC079906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505014" y="2038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11</xdr:row>
      <xdr:rowOff>448235</xdr:rowOff>
    </xdr:from>
    <xdr:to>
      <xdr:col>7</xdr:col>
      <xdr:colOff>1428189</xdr:colOff>
      <xdr:row>11</xdr:row>
      <xdr:rowOff>448235</xdr:rowOff>
    </xdr:to>
    <xdr:pic>
      <xdr:nvPicPr>
        <xdr:cNvPr id="247" name="Picture 136">
          <a:extLst>
            <a:ext uri="{FF2B5EF4-FFF2-40B4-BE49-F238E27FC236}">
              <a16:creationId xmlns:a16="http://schemas.microsoft.com/office/drawing/2014/main" id="{FB93B2B9-4D08-49A5-A9E8-470C3B3B8E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505014" y="2038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11</xdr:row>
      <xdr:rowOff>448235</xdr:rowOff>
    </xdr:from>
    <xdr:to>
      <xdr:col>7</xdr:col>
      <xdr:colOff>1428189</xdr:colOff>
      <xdr:row>11</xdr:row>
      <xdr:rowOff>448235</xdr:rowOff>
    </xdr:to>
    <xdr:pic>
      <xdr:nvPicPr>
        <xdr:cNvPr id="248" name="Picture 136">
          <a:extLst>
            <a:ext uri="{FF2B5EF4-FFF2-40B4-BE49-F238E27FC236}">
              <a16:creationId xmlns:a16="http://schemas.microsoft.com/office/drawing/2014/main" id="{4F9FF0B7-15E5-4113-BF02-69023EFCE0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505014" y="2038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42</xdr:row>
      <xdr:rowOff>448235</xdr:rowOff>
    </xdr:from>
    <xdr:to>
      <xdr:col>7</xdr:col>
      <xdr:colOff>1428189</xdr:colOff>
      <xdr:row>42</xdr:row>
      <xdr:rowOff>448235</xdr:rowOff>
    </xdr:to>
    <xdr:pic>
      <xdr:nvPicPr>
        <xdr:cNvPr id="249" name="Picture 136">
          <a:extLst>
            <a:ext uri="{FF2B5EF4-FFF2-40B4-BE49-F238E27FC236}">
              <a16:creationId xmlns:a16="http://schemas.microsoft.com/office/drawing/2014/main" id="{DC7099D5-8B1B-4DCB-AE3C-C8B9E3C32D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505014" y="79444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42</xdr:row>
      <xdr:rowOff>448235</xdr:rowOff>
    </xdr:from>
    <xdr:to>
      <xdr:col>7</xdr:col>
      <xdr:colOff>1428189</xdr:colOff>
      <xdr:row>42</xdr:row>
      <xdr:rowOff>448235</xdr:rowOff>
    </xdr:to>
    <xdr:pic>
      <xdr:nvPicPr>
        <xdr:cNvPr id="250" name="Picture 136">
          <a:extLst>
            <a:ext uri="{FF2B5EF4-FFF2-40B4-BE49-F238E27FC236}">
              <a16:creationId xmlns:a16="http://schemas.microsoft.com/office/drawing/2014/main" id="{C29C63E1-59EC-411C-8ECC-9E84B1E190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505014" y="79444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42</xdr:row>
      <xdr:rowOff>448235</xdr:rowOff>
    </xdr:from>
    <xdr:to>
      <xdr:col>7</xdr:col>
      <xdr:colOff>1428189</xdr:colOff>
      <xdr:row>42</xdr:row>
      <xdr:rowOff>448235</xdr:rowOff>
    </xdr:to>
    <xdr:pic>
      <xdr:nvPicPr>
        <xdr:cNvPr id="251" name="Picture 136">
          <a:extLst>
            <a:ext uri="{FF2B5EF4-FFF2-40B4-BE49-F238E27FC236}">
              <a16:creationId xmlns:a16="http://schemas.microsoft.com/office/drawing/2014/main" id="{9DF11DBA-8012-4FD5-95C0-EC5CACFEFD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505014" y="79444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42</xdr:row>
      <xdr:rowOff>448235</xdr:rowOff>
    </xdr:from>
    <xdr:to>
      <xdr:col>7</xdr:col>
      <xdr:colOff>1428189</xdr:colOff>
      <xdr:row>42</xdr:row>
      <xdr:rowOff>448235</xdr:rowOff>
    </xdr:to>
    <xdr:pic>
      <xdr:nvPicPr>
        <xdr:cNvPr id="252" name="Picture 136">
          <a:extLst>
            <a:ext uri="{FF2B5EF4-FFF2-40B4-BE49-F238E27FC236}">
              <a16:creationId xmlns:a16="http://schemas.microsoft.com/office/drawing/2014/main" id="{0A77CB2B-A771-4434-A274-DEFF085722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505014" y="79444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42</xdr:row>
      <xdr:rowOff>448235</xdr:rowOff>
    </xdr:from>
    <xdr:to>
      <xdr:col>7</xdr:col>
      <xdr:colOff>1428189</xdr:colOff>
      <xdr:row>42</xdr:row>
      <xdr:rowOff>448235</xdr:rowOff>
    </xdr:to>
    <xdr:pic>
      <xdr:nvPicPr>
        <xdr:cNvPr id="253" name="Picture 136">
          <a:extLst>
            <a:ext uri="{FF2B5EF4-FFF2-40B4-BE49-F238E27FC236}">
              <a16:creationId xmlns:a16="http://schemas.microsoft.com/office/drawing/2014/main" id="{AE1A3988-3BEA-4EA5-8821-0FA75F8926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609789" y="8134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42</xdr:row>
      <xdr:rowOff>448235</xdr:rowOff>
    </xdr:from>
    <xdr:to>
      <xdr:col>7</xdr:col>
      <xdr:colOff>1428189</xdr:colOff>
      <xdr:row>42</xdr:row>
      <xdr:rowOff>448235</xdr:rowOff>
    </xdr:to>
    <xdr:pic>
      <xdr:nvPicPr>
        <xdr:cNvPr id="254" name="Picture 136">
          <a:extLst>
            <a:ext uri="{FF2B5EF4-FFF2-40B4-BE49-F238E27FC236}">
              <a16:creationId xmlns:a16="http://schemas.microsoft.com/office/drawing/2014/main" id="{86081C29-DA0F-4FBC-8190-0E3EB3A303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609789" y="8134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42</xdr:row>
      <xdr:rowOff>448235</xdr:rowOff>
    </xdr:from>
    <xdr:to>
      <xdr:col>7</xdr:col>
      <xdr:colOff>1428189</xdr:colOff>
      <xdr:row>42</xdr:row>
      <xdr:rowOff>448235</xdr:rowOff>
    </xdr:to>
    <xdr:pic>
      <xdr:nvPicPr>
        <xdr:cNvPr id="255" name="Picture 136">
          <a:extLst>
            <a:ext uri="{FF2B5EF4-FFF2-40B4-BE49-F238E27FC236}">
              <a16:creationId xmlns:a16="http://schemas.microsoft.com/office/drawing/2014/main" id="{5A3A0997-557D-4C7E-A09F-2206693A36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609789" y="8134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42</xdr:row>
      <xdr:rowOff>448235</xdr:rowOff>
    </xdr:from>
    <xdr:to>
      <xdr:col>7</xdr:col>
      <xdr:colOff>1428189</xdr:colOff>
      <xdr:row>42</xdr:row>
      <xdr:rowOff>448235</xdr:rowOff>
    </xdr:to>
    <xdr:pic>
      <xdr:nvPicPr>
        <xdr:cNvPr id="256" name="Picture 136">
          <a:extLst>
            <a:ext uri="{FF2B5EF4-FFF2-40B4-BE49-F238E27FC236}">
              <a16:creationId xmlns:a16="http://schemas.microsoft.com/office/drawing/2014/main" id="{4E207130-526B-4C43-B8A1-A093DF2FD3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609789" y="8134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1104900</xdr:colOff>
      <xdr:row>7</xdr:row>
      <xdr:rowOff>0</xdr:rowOff>
    </xdr:from>
    <xdr:to>
      <xdr:col>5</xdr:col>
      <xdr:colOff>1047750</xdr:colOff>
      <xdr:row>7</xdr:row>
      <xdr:rowOff>0</xdr:rowOff>
    </xdr:to>
    <xdr:pic>
      <xdr:nvPicPr>
        <xdr:cNvPr id="2" name="Picture 137" descr="Icono PQB FONDO BLANCO">
          <a:extLst>
            <a:ext uri="{FF2B5EF4-FFF2-40B4-BE49-F238E27FC236}">
              <a16:creationId xmlns:a16="http://schemas.microsoft.com/office/drawing/2014/main" id="{9814FB8D-2DFF-4674-950B-2864BC1EAE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972175" y="146685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2</xdr:row>
      <xdr:rowOff>9525</xdr:rowOff>
    </xdr:from>
    <xdr:to>
      <xdr:col>2</xdr:col>
      <xdr:colOff>0</xdr:colOff>
      <xdr:row>4</xdr:row>
      <xdr:rowOff>247650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834A5CF9-A2FE-4EAA-9380-E8502DD25458}"/>
            </a:ext>
          </a:extLst>
        </xdr:cNvPr>
        <xdr:cNvSpPr/>
      </xdr:nvSpPr>
      <xdr:spPr>
        <a:xfrm>
          <a:off x="0" y="400050"/>
          <a:ext cx="1943100" cy="685800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1104900</xdr:colOff>
      <xdr:row>7</xdr:row>
      <xdr:rowOff>0</xdr:rowOff>
    </xdr:from>
    <xdr:to>
      <xdr:col>5</xdr:col>
      <xdr:colOff>1047750</xdr:colOff>
      <xdr:row>7</xdr:row>
      <xdr:rowOff>0</xdr:rowOff>
    </xdr:to>
    <xdr:pic>
      <xdr:nvPicPr>
        <xdr:cNvPr id="2" name="Picture 137" descr="Icono PQB FONDO BLANCO">
          <a:extLst>
            <a:ext uri="{FF2B5EF4-FFF2-40B4-BE49-F238E27FC236}">
              <a16:creationId xmlns:a16="http://schemas.microsoft.com/office/drawing/2014/main" id="{0A13551F-F6EB-4EE9-91F2-B06500573B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972175" y="146685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2</xdr:row>
      <xdr:rowOff>9525</xdr:rowOff>
    </xdr:from>
    <xdr:to>
      <xdr:col>0</xdr:col>
      <xdr:colOff>1162050</xdr:colOff>
      <xdr:row>4</xdr:row>
      <xdr:rowOff>247650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B9ECD115-CE30-4877-94EA-6114809A4BC1}"/>
            </a:ext>
          </a:extLst>
        </xdr:cNvPr>
        <xdr:cNvSpPr/>
      </xdr:nvSpPr>
      <xdr:spPr>
        <a:xfrm>
          <a:off x="19050" y="400050"/>
          <a:ext cx="2076450" cy="685800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1104900</xdr:colOff>
      <xdr:row>7</xdr:row>
      <xdr:rowOff>0</xdr:rowOff>
    </xdr:from>
    <xdr:to>
      <xdr:col>5</xdr:col>
      <xdr:colOff>1047750</xdr:colOff>
      <xdr:row>7</xdr:row>
      <xdr:rowOff>0</xdr:rowOff>
    </xdr:to>
    <xdr:pic>
      <xdr:nvPicPr>
        <xdr:cNvPr id="2" name="Picture 137" descr="Icono PQB FONDO BLANCO">
          <a:extLst>
            <a:ext uri="{FF2B5EF4-FFF2-40B4-BE49-F238E27FC236}">
              <a16:creationId xmlns:a16="http://schemas.microsoft.com/office/drawing/2014/main" id="{1FBE564A-5577-4706-8C4E-8029D50BC1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972175" y="146685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1</xdr:row>
      <xdr:rowOff>200024</xdr:rowOff>
    </xdr:from>
    <xdr:to>
      <xdr:col>1</xdr:col>
      <xdr:colOff>133350</xdr:colOff>
      <xdr:row>4</xdr:row>
      <xdr:rowOff>247649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16AC159C-8639-4F4B-BD2B-1719A7538D36}"/>
            </a:ext>
          </a:extLst>
        </xdr:cNvPr>
        <xdr:cNvSpPr/>
      </xdr:nvSpPr>
      <xdr:spPr>
        <a:xfrm>
          <a:off x="9525" y="390524"/>
          <a:ext cx="2019300" cy="695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1104900</xdr:colOff>
      <xdr:row>7</xdr:row>
      <xdr:rowOff>0</xdr:rowOff>
    </xdr:from>
    <xdr:to>
      <xdr:col>5</xdr:col>
      <xdr:colOff>1047750</xdr:colOff>
      <xdr:row>7</xdr:row>
      <xdr:rowOff>0</xdr:rowOff>
    </xdr:to>
    <xdr:pic>
      <xdr:nvPicPr>
        <xdr:cNvPr id="2" name="Picture 137" descr="Icono PQB FONDO BLANCO">
          <a:extLst>
            <a:ext uri="{FF2B5EF4-FFF2-40B4-BE49-F238E27FC236}">
              <a16:creationId xmlns:a16="http://schemas.microsoft.com/office/drawing/2014/main" id="{2F236C62-F106-4BD8-ACCF-D1D5DAA54F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972175" y="146685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2</xdr:row>
      <xdr:rowOff>19050</xdr:rowOff>
    </xdr:from>
    <xdr:to>
      <xdr:col>0</xdr:col>
      <xdr:colOff>962025</xdr:colOff>
      <xdr:row>5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4C8CC847-C002-4245-BEFB-6E7BD0BB70DE}"/>
            </a:ext>
          </a:extLst>
        </xdr:cNvPr>
        <xdr:cNvSpPr/>
      </xdr:nvSpPr>
      <xdr:spPr>
        <a:xfrm>
          <a:off x="9525" y="409575"/>
          <a:ext cx="1885950" cy="695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19050</xdr:rowOff>
    </xdr:from>
    <xdr:to>
      <xdr:col>2</xdr:col>
      <xdr:colOff>0</xdr:colOff>
      <xdr:row>3</xdr:row>
      <xdr:rowOff>238125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60654717-A853-431D-ACBF-B3D917BB39DC}"/>
            </a:ext>
          </a:extLst>
        </xdr:cNvPr>
        <xdr:cNvSpPr/>
      </xdr:nvSpPr>
      <xdr:spPr>
        <a:xfrm>
          <a:off x="0" y="219075"/>
          <a:ext cx="1524000" cy="66675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5</xdr:col>
      <xdr:colOff>1104900</xdr:colOff>
      <xdr:row>6</xdr:row>
      <xdr:rowOff>0</xdr:rowOff>
    </xdr:from>
    <xdr:to>
      <xdr:col>5</xdr:col>
      <xdr:colOff>1047750</xdr:colOff>
      <xdr:row>6</xdr:row>
      <xdr:rowOff>0</xdr:rowOff>
    </xdr:to>
    <xdr:pic>
      <xdr:nvPicPr>
        <xdr:cNvPr id="3" name="Picture 137" descr="Icono PQB FONDO BLANCO">
          <a:extLst>
            <a:ext uri="{FF2B5EF4-FFF2-40B4-BE49-F238E27FC236}">
              <a16:creationId xmlns:a16="http://schemas.microsoft.com/office/drawing/2014/main" id="{82E5E3EC-0FE1-4969-9DED-613EAFFBF5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886325" y="146685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</xdr:row>
      <xdr:rowOff>448235</xdr:rowOff>
    </xdr:from>
    <xdr:to>
      <xdr:col>7</xdr:col>
      <xdr:colOff>1428189</xdr:colOff>
      <xdr:row>6</xdr:row>
      <xdr:rowOff>448235</xdr:rowOff>
    </xdr:to>
    <xdr:pic>
      <xdr:nvPicPr>
        <xdr:cNvPr id="4" name="Picture 136">
          <a:extLst>
            <a:ext uri="{FF2B5EF4-FFF2-40B4-BE49-F238E27FC236}">
              <a16:creationId xmlns:a16="http://schemas.microsoft.com/office/drawing/2014/main" id="{E205FB2C-9904-4FD5-911D-D2B3109A9E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285939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7</xdr:row>
      <xdr:rowOff>448235</xdr:rowOff>
    </xdr:from>
    <xdr:to>
      <xdr:col>7</xdr:col>
      <xdr:colOff>1428189</xdr:colOff>
      <xdr:row>7</xdr:row>
      <xdr:rowOff>448235</xdr:rowOff>
    </xdr:to>
    <xdr:pic>
      <xdr:nvPicPr>
        <xdr:cNvPr id="5" name="Picture 136">
          <a:extLst>
            <a:ext uri="{FF2B5EF4-FFF2-40B4-BE49-F238E27FC236}">
              <a16:creationId xmlns:a16="http://schemas.microsoft.com/office/drawing/2014/main" id="{1BA66B26-7218-461C-B8BF-B276702F31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8</xdr:row>
      <xdr:rowOff>448235</xdr:rowOff>
    </xdr:from>
    <xdr:to>
      <xdr:col>7</xdr:col>
      <xdr:colOff>1428189</xdr:colOff>
      <xdr:row>8</xdr:row>
      <xdr:rowOff>448235</xdr:rowOff>
    </xdr:to>
    <xdr:pic>
      <xdr:nvPicPr>
        <xdr:cNvPr id="6" name="Picture 136">
          <a:extLst>
            <a:ext uri="{FF2B5EF4-FFF2-40B4-BE49-F238E27FC236}">
              <a16:creationId xmlns:a16="http://schemas.microsoft.com/office/drawing/2014/main" id="{20E5D8D1-7C82-406E-8F5C-6260912FA1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9</xdr:row>
      <xdr:rowOff>448235</xdr:rowOff>
    </xdr:from>
    <xdr:to>
      <xdr:col>7</xdr:col>
      <xdr:colOff>1428189</xdr:colOff>
      <xdr:row>9</xdr:row>
      <xdr:rowOff>448235</xdr:rowOff>
    </xdr:to>
    <xdr:pic>
      <xdr:nvPicPr>
        <xdr:cNvPr id="7" name="Picture 136">
          <a:extLst>
            <a:ext uri="{FF2B5EF4-FFF2-40B4-BE49-F238E27FC236}">
              <a16:creationId xmlns:a16="http://schemas.microsoft.com/office/drawing/2014/main" id="{DD62FDF2-64EE-4300-9ABF-914D72A930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10</xdr:row>
      <xdr:rowOff>448235</xdr:rowOff>
    </xdr:from>
    <xdr:to>
      <xdr:col>7</xdr:col>
      <xdr:colOff>1428189</xdr:colOff>
      <xdr:row>10</xdr:row>
      <xdr:rowOff>448235</xdr:rowOff>
    </xdr:to>
    <xdr:pic>
      <xdr:nvPicPr>
        <xdr:cNvPr id="8" name="Picture 136">
          <a:extLst>
            <a:ext uri="{FF2B5EF4-FFF2-40B4-BE49-F238E27FC236}">
              <a16:creationId xmlns:a16="http://schemas.microsoft.com/office/drawing/2014/main" id="{D5D3F1F3-D8B6-466B-B046-9136A180A1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11</xdr:row>
      <xdr:rowOff>448235</xdr:rowOff>
    </xdr:from>
    <xdr:to>
      <xdr:col>7</xdr:col>
      <xdr:colOff>1428189</xdr:colOff>
      <xdr:row>11</xdr:row>
      <xdr:rowOff>448235</xdr:rowOff>
    </xdr:to>
    <xdr:pic>
      <xdr:nvPicPr>
        <xdr:cNvPr id="9" name="Picture 136">
          <a:extLst>
            <a:ext uri="{FF2B5EF4-FFF2-40B4-BE49-F238E27FC236}">
              <a16:creationId xmlns:a16="http://schemas.microsoft.com/office/drawing/2014/main" id="{9D4F64B3-455D-418E-8EBE-939D30DCF5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12</xdr:row>
      <xdr:rowOff>448235</xdr:rowOff>
    </xdr:from>
    <xdr:to>
      <xdr:col>7</xdr:col>
      <xdr:colOff>1428189</xdr:colOff>
      <xdr:row>12</xdr:row>
      <xdr:rowOff>448235</xdr:rowOff>
    </xdr:to>
    <xdr:pic>
      <xdr:nvPicPr>
        <xdr:cNvPr id="10" name="Picture 136">
          <a:extLst>
            <a:ext uri="{FF2B5EF4-FFF2-40B4-BE49-F238E27FC236}">
              <a16:creationId xmlns:a16="http://schemas.microsoft.com/office/drawing/2014/main" id="{13FBFC40-8883-46D8-8EEC-71D53B6873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13</xdr:row>
      <xdr:rowOff>448235</xdr:rowOff>
    </xdr:from>
    <xdr:to>
      <xdr:col>7</xdr:col>
      <xdr:colOff>1428189</xdr:colOff>
      <xdr:row>13</xdr:row>
      <xdr:rowOff>448235</xdr:rowOff>
    </xdr:to>
    <xdr:pic>
      <xdr:nvPicPr>
        <xdr:cNvPr id="11" name="Picture 136">
          <a:extLst>
            <a:ext uri="{FF2B5EF4-FFF2-40B4-BE49-F238E27FC236}">
              <a16:creationId xmlns:a16="http://schemas.microsoft.com/office/drawing/2014/main" id="{6E3A051B-716B-41EA-B6EB-E3610914C2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14</xdr:row>
      <xdr:rowOff>448235</xdr:rowOff>
    </xdr:from>
    <xdr:to>
      <xdr:col>7</xdr:col>
      <xdr:colOff>1428189</xdr:colOff>
      <xdr:row>14</xdr:row>
      <xdr:rowOff>448235</xdr:rowOff>
    </xdr:to>
    <xdr:pic>
      <xdr:nvPicPr>
        <xdr:cNvPr id="12" name="Picture 136">
          <a:extLst>
            <a:ext uri="{FF2B5EF4-FFF2-40B4-BE49-F238E27FC236}">
              <a16:creationId xmlns:a16="http://schemas.microsoft.com/office/drawing/2014/main" id="{98230C60-A9F2-4DC4-9777-E22C4F7AB4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15</xdr:row>
      <xdr:rowOff>448235</xdr:rowOff>
    </xdr:from>
    <xdr:to>
      <xdr:col>7</xdr:col>
      <xdr:colOff>1428189</xdr:colOff>
      <xdr:row>15</xdr:row>
      <xdr:rowOff>448235</xdr:rowOff>
    </xdr:to>
    <xdr:pic>
      <xdr:nvPicPr>
        <xdr:cNvPr id="13" name="Picture 136">
          <a:extLst>
            <a:ext uri="{FF2B5EF4-FFF2-40B4-BE49-F238E27FC236}">
              <a16:creationId xmlns:a16="http://schemas.microsoft.com/office/drawing/2014/main" id="{260AE6EE-26EA-41CF-B04F-4600568C8C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16</xdr:row>
      <xdr:rowOff>448235</xdr:rowOff>
    </xdr:from>
    <xdr:to>
      <xdr:col>7</xdr:col>
      <xdr:colOff>1428189</xdr:colOff>
      <xdr:row>16</xdr:row>
      <xdr:rowOff>448235</xdr:rowOff>
    </xdr:to>
    <xdr:pic>
      <xdr:nvPicPr>
        <xdr:cNvPr id="14" name="Picture 136">
          <a:extLst>
            <a:ext uri="{FF2B5EF4-FFF2-40B4-BE49-F238E27FC236}">
              <a16:creationId xmlns:a16="http://schemas.microsoft.com/office/drawing/2014/main" id="{E6E136AE-69D5-48AA-A1EF-FF174C79D5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17</xdr:row>
      <xdr:rowOff>448235</xdr:rowOff>
    </xdr:from>
    <xdr:to>
      <xdr:col>7</xdr:col>
      <xdr:colOff>1428189</xdr:colOff>
      <xdr:row>17</xdr:row>
      <xdr:rowOff>448235</xdr:rowOff>
    </xdr:to>
    <xdr:pic>
      <xdr:nvPicPr>
        <xdr:cNvPr id="15" name="Picture 136">
          <a:extLst>
            <a:ext uri="{FF2B5EF4-FFF2-40B4-BE49-F238E27FC236}">
              <a16:creationId xmlns:a16="http://schemas.microsoft.com/office/drawing/2014/main" id="{D0C846ED-FF2D-4072-AF98-C1F90CA1CE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18</xdr:row>
      <xdr:rowOff>448235</xdr:rowOff>
    </xdr:from>
    <xdr:to>
      <xdr:col>7</xdr:col>
      <xdr:colOff>1428189</xdr:colOff>
      <xdr:row>18</xdr:row>
      <xdr:rowOff>448235</xdr:rowOff>
    </xdr:to>
    <xdr:pic>
      <xdr:nvPicPr>
        <xdr:cNvPr id="16" name="Picture 136">
          <a:extLst>
            <a:ext uri="{FF2B5EF4-FFF2-40B4-BE49-F238E27FC236}">
              <a16:creationId xmlns:a16="http://schemas.microsoft.com/office/drawing/2014/main" id="{E44772B0-1077-4915-9EA9-C5017AF9B7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19</xdr:row>
      <xdr:rowOff>448235</xdr:rowOff>
    </xdr:from>
    <xdr:to>
      <xdr:col>7</xdr:col>
      <xdr:colOff>1428189</xdr:colOff>
      <xdr:row>19</xdr:row>
      <xdr:rowOff>448235</xdr:rowOff>
    </xdr:to>
    <xdr:pic>
      <xdr:nvPicPr>
        <xdr:cNvPr id="17" name="Picture 136">
          <a:extLst>
            <a:ext uri="{FF2B5EF4-FFF2-40B4-BE49-F238E27FC236}">
              <a16:creationId xmlns:a16="http://schemas.microsoft.com/office/drawing/2014/main" id="{7EF2EA35-31B7-4777-846A-FD6416B383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20</xdr:row>
      <xdr:rowOff>448235</xdr:rowOff>
    </xdr:from>
    <xdr:to>
      <xdr:col>7</xdr:col>
      <xdr:colOff>1428189</xdr:colOff>
      <xdr:row>20</xdr:row>
      <xdr:rowOff>448235</xdr:rowOff>
    </xdr:to>
    <xdr:pic>
      <xdr:nvPicPr>
        <xdr:cNvPr id="18" name="Picture 136">
          <a:extLst>
            <a:ext uri="{FF2B5EF4-FFF2-40B4-BE49-F238E27FC236}">
              <a16:creationId xmlns:a16="http://schemas.microsoft.com/office/drawing/2014/main" id="{E9737134-39AD-4EAF-A9E6-10389F1F38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21</xdr:row>
      <xdr:rowOff>448235</xdr:rowOff>
    </xdr:from>
    <xdr:to>
      <xdr:col>7</xdr:col>
      <xdr:colOff>1428189</xdr:colOff>
      <xdr:row>21</xdr:row>
      <xdr:rowOff>448235</xdr:rowOff>
    </xdr:to>
    <xdr:pic>
      <xdr:nvPicPr>
        <xdr:cNvPr id="19" name="Picture 136">
          <a:extLst>
            <a:ext uri="{FF2B5EF4-FFF2-40B4-BE49-F238E27FC236}">
              <a16:creationId xmlns:a16="http://schemas.microsoft.com/office/drawing/2014/main" id="{D40E7265-0722-4587-B4FE-4355FD081D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22</xdr:row>
      <xdr:rowOff>448235</xdr:rowOff>
    </xdr:from>
    <xdr:to>
      <xdr:col>7</xdr:col>
      <xdr:colOff>1428189</xdr:colOff>
      <xdr:row>22</xdr:row>
      <xdr:rowOff>448235</xdr:rowOff>
    </xdr:to>
    <xdr:pic>
      <xdr:nvPicPr>
        <xdr:cNvPr id="20" name="Picture 136">
          <a:extLst>
            <a:ext uri="{FF2B5EF4-FFF2-40B4-BE49-F238E27FC236}">
              <a16:creationId xmlns:a16="http://schemas.microsoft.com/office/drawing/2014/main" id="{779C743D-D9D7-4602-882C-6C3E6C679E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23</xdr:row>
      <xdr:rowOff>448235</xdr:rowOff>
    </xdr:from>
    <xdr:to>
      <xdr:col>7</xdr:col>
      <xdr:colOff>1428189</xdr:colOff>
      <xdr:row>23</xdr:row>
      <xdr:rowOff>448235</xdr:rowOff>
    </xdr:to>
    <xdr:pic>
      <xdr:nvPicPr>
        <xdr:cNvPr id="21" name="Picture 136">
          <a:extLst>
            <a:ext uri="{FF2B5EF4-FFF2-40B4-BE49-F238E27FC236}">
              <a16:creationId xmlns:a16="http://schemas.microsoft.com/office/drawing/2014/main" id="{AB01DBCE-15CD-4305-917E-A032A46BB1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24</xdr:row>
      <xdr:rowOff>448235</xdr:rowOff>
    </xdr:from>
    <xdr:to>
      <xdr:col>7</xdr:col>
      <xdr:colOff>1428189</xdr:colOff>
      <xdr:row>24</xdr:row>
      <xdr:rowOff>448235</xdr:rowOff>
    </xdr:to>
    <xdr:pic>
      <xdr:nvPicPr>
        <xdr:cNvPr id="22" name="Picture 136">
          <a:extLst>
            <a:ext uri="{FF2B5EF4-FFF2-40B4-BE49-F238E27FC236}">
              <a16:creationId xmlns:a16="http://schemas.microsoft.com/office/drawing/2014/main" id="{A45C956D-7A30-47C1-ADA5-B7411412B9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25</xdr:row>
      <xdr:rowOff>448235</xdr:rowOff>
    </xdr:from>
    <xdr:to>
      <xdr:col>7</xdr:col>
      <xdr:colOff>1428189</xdr:colOff>
      <xdr:row>25</xdr:row>
      <xdr:rowOff>448235</xdr:rowOff>
    </xdr:to>
    <xdr:pic>
      <xdr:nvPicPr>
        <xdr:cNvPr id="23" name="Picture 136">
          <a:extLst>
            <a:ext uri="{FF2B5EF4-FFF2-40B4-BE49-F238E27FC236}">
              <a16:creationId xmlns:a16="http://schemas.microsoft.com/office/drawing/2014/main" id="{B86F7FC8-DDCE-4AB3-8961-13DBA94C3B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26</xdr:row>
      <xdr:rowOff>448235</xdr:rowOff>
    </xdr:from>
    <xdr:to>
      <xdr:col>7</xdr:col>
      <xdr:colOff>1428189</xdr:colOff>
      <xdr:row>26</xdr:row>
      <xdr:rowOff>448235</xdr:rowOff>
    </xdr:to>
    <xdr:pic>
      <xdr:nvPicPr>
        <xdr:cNvPr id="24" name="Picture 136">
          <a:extLst>
            <a:ext uri="{FF2B5EF4-FFF2-40B4-BE49-F238E27FC236}">
              <a16:creationId xmlns:a16="http://schemas.microsoft.com/office/drawing/2014/main" id="{35DA7B16-D4A8-47B3-A618-3D2D83C8EB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27</xdr:row>
      <xdr:rowOff>448235</xdr:rowOff>
    </xdr:from>
    <xdr:to>
      <xdr:col>7</xdr:col>
      <xdr:colOff>1428189</xdr:colOff>
      <xdr:row>27</xdr:row>
      <xdr:rowOff>448235</xdr:rowOff>
    </xdr:to>
    <xdr:pic>
      <xdr:nvPicPr>
        <xdr:cNvPr id="25" name="Picture 136">
          <a:extLst>
            <a:ext uri="{FF2B5EF4-FFF2-40B4-BE49-F238E27FC236}">
              <a16:creationId xmlns:a16="http://schemas.microsoft.com/office/drawing/2014/main" id="{BEBE3E6D-452B-4C60-B79B-339507A53A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28</xdr:row>
      <xdr:rowOff>448235</xdr:rowOff>
    </xdr:from>
    <xdr:to>
      <xdr:col>7</xdr:col>
      <xdr:colOff>1428189</xdr:colOff>
      <xdr:row>28</xdr:row>
      <xdr:rowOff>448235</xdr:rowOff>
    </xdr:to>
    <xdr:pic>
      <xdr:nvPicPr>
        <xdr:cNvPr id="26" name="Picture 136">
          <a:extLst>
            <a:ext uri="{FF2B5EF4-FFF2-40B4-BE49-F238E27FC236}">
              <a16:creationId xmlns:a16="http://schemas.microsoft.com/office/drawing/2014/main" id="{0D9E86E4-18AA-4FBA-A6B9-9B9288233A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29</xdr:row>
      <xdr:rowOff>448235</xdr:rowOff>
    </xdr:from>
    <xdr:to>
      <xdr:col>7</xdr:col>
      <xdr:colOff>1428189</xdr:colOff>
      <xdr:row>29</xdr:row>
      <xdr:rowOff>448235</xdr:rowOff>
    </xdr:to>
    <xdr:pic>
      <xdr:nvPicPr>
        <xdr:cNvPr id="27" name="Picture 136">
          <a:extLst>
            <a:ext uri="{FF2B5EF4-FFF2-40B4-BE49-F238E27FC236}">
              <a16:creationId xmlns:a16="http://schemas.microsoft.com/office/drawing/2014/main" id="{7944C7F8-6FC5-4248-BF13-C5281645D6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30</xdr:row>
      <xdr:rowOff>448235</xdr:rowOff>
    </xdr:from>
    <xdr:to>
      <xdr:col>7</xdr:col>
      <xdr:colOff>1428189</xdr:colOff>
      <xdr:row>30</xdr:row>
      <xdr:rowOff>448235</xdr:rowOff>
    </xdr:to>
    <xdr:pic>
      <xdr:nvPicPr>
        <xdr:cNvPr id="28" name="Picture 136">
          <a:extLst>
            <a:ext uri="{FF2B5EF4-FFF2-40B4-BE49-F238E27FC236}">
              <a16:creationId xmlns:a16="http://schemas.microsoft.com/office/drawing/2014/main" id="{E2A46047-D860-48F9-9239-EB28C80E2D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31</xdr:row>
      <xdr:rowOff>448235</xdr:rowOff>
    </xdr:from>
    <xdr:to>
      <xdr:col>7</xdr:col>
      <xdr:colOff>1428189</xdr:colOff>
      <xdr:row>31</xdr:row>
      <xdr:rowOff>448235</xdr:rowOff>
    </xdr:to>
    <xdr:pic>
      <xdr:nvPicPr>
        <xdr:cNvPr id="29" name="Picture 136">
          <a:extLst>
            <a:ext uri="{FF2B5EF4-FFF2-40B4-BE49-F238E27FC236}">
              <a16:creationId xmlns:a16="http://schemas.microsoft.com/office/drawing/2014/main" id="{4D128E31-4A40-49AB-819A-85C88CD0A2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32</xdr:row>
      <xdr:rowOff>448235</xdr:rowOff>
    </xdr:from>
    <xdr:to>
      <xdr:col>7</xdr:col>
      <xdr:colOff>1428189</xdr:colOff>
      <xdr:row>32</xdr:row>
      <xdr:rowOff>448235</xdr:rowOff>
    </xdr:to>
    <xdr:pic>
      <xdr:nvPicPr>
        <xdr:cNvPr id="30" name="Picture 136">
          <a:extLst>
            <a:ext uri="{FF2B5EF4-FFF2-40B4-BE49-F238E27FC236}">
              <a16:creationId xmlns:a16="http://schemas.microsoft.com/office/drawing/2014/main" id="{8C38A995-48F0-4820-B708-5B6CFA5822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33</xdr:row>
      <xdr:rowOff>448235</xdr:rowOff>
    </xdr:from>
    <xdr:to>
      <xdr:col>7</xdr:col>
      <xdr:colOff>1428189</xdr:colOff>
      <xdr:row>33</xdr:row>
      <xdr:rowOff>448235</xdr:rowOff>
    </xdr:to>
    <xdr:pic>
      <xdr:nvPicPr>
        <xdr:cNvPr id="31" name="Picture 136">
          <a:extLst>
            <a:ext uri="{FF2B5EF4-FFF2-40B4-BE49-F238E27FC236}">
              <a16:creationId xmlns:a16="http://schemas.microsoft.com/office/drawing/2014/main" id="{D64EB766-F56B-46F2-85B7-2E10A8BAE5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34</xdr:row>
      <xdr:rowOff>448235</xdr:rowOff>
    </xdr:from>
    <xdr:to>
      <xdr:col>7</xdr:col>
      <xdr:colOff>1428189</xdr:colOff>
      <xdr:row>34</xdr:row>
      <xdr:rowOff>448235</xdr:rowOff>
    </xdr:to>
    <xdr:pic>
      <xdr:nvPicPr>
        <xdr:cNvPr id="32" name="Picture 136">
          <a:extLst>
            <a:ext uri="{FF2B5EF4-FFF2-40B4-BE49-F238E27FC236}">
              <a16:creationId xmlns:a16="http://schemas.microsoft.com/office/drawing/2014/main" id="{1952A771-BD98-4F4F-8B35-50EB7256EC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35</xdr:row>
      <xdr:rowOff>448235</xdr:rowOff>
    </xdr:from>
    <xdr:to>
      <xdr:col>7</xdr:col>
      <xdr:colOff>1428189</xdr:colOff>
      <xdr:row>35</xdr:row>
      <xdr:rowOff>448235</xdr:rowOff>
    </xdr:to>
    <xdr:pic>
      <xdr:nvPicPr>
        <xdr:cNvPr id="33" name="Picture 136">
          <a:extLst>
            <a:ext uri="{FF2B5EF4-FFF2-40B4-BE49-F238E27FC236}">
              <a16:creationId xmlns:a16="http://schemas.microsoft.com/office/drawing/2014/main" id="{288B4EAE-B270-460A-B9CC-541279483A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36</xdr:row>
      <xdr:rowOff>448235</xdr:rowOff>
    </xdr:from>
    <xdr:to>
      <xdr:col>7</xdr:col>
      <xdr:colOff>1428189</xdr:colOff>
      <xdr:row>36</xdr:row>
      <xdr:rowOff>448235</xdr:rowOff>
    </xdr:to>
    <xdr:pic>
      <xdr:nvPicPr>
        <xdr:cNvPr id="34" name="Picture 136">
          <a:extLst>
            <a:ext uri="{FF2B5EF4-FFF2-40B4-BE49-F238E27FC236}">
              <a16:creationId xmlns:a16="http://schemas.microsoft.com/office/drawing/2014/main" id="{03BAB22F-378D-4E89-90CD-7531B9E1BA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37</xdr:row>
      <xdr:rowOff>448235</xdr:rowOff>
    </xdr:from>
    <xdr:to>
      <xdr:col>7</xdr:col>
      <xdr:colOff>1428189</xdr:colOff>
      <xdr:row>37</xdr:row>
      <xdr:rowOff>448235</xdr:rowOff>
    </xdr:to>
    <xdr:pic>
      <xdr:nvPicPr>
        <xdr:cNvPr id="35" name="Picture 136">
          <a:extLst>
            <a:ext uri="{FF2B5EF4-FFF2-40B4-BE49-F238E27FC236}">
              <a16:creationId xmlns:a16="http://schemas.microsoft.com/office/drawing/2014/main" id="{6B8359A9-C48C-4518-96E8-52199D7018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1104900</xdr:colOff>
      <xdr:row>45</xdr:row>
      <xdr:rowOff>0</xdr:rowOff>
    </xdr:from>
    <xdr:to>
      <xdr:col>5</xdr:col>
      <xdr:colOff>1047750</xdr:colOff>
      <xdr:row>45</xdr:row>
      <xdr:rowOff>0</xdr:rowOff>
    </xdr:to>
    <xdr:pic>
      <xdr:nvPicPr>
        <xdr:cNvPr id="36" name="Picture 137" descr="Icono PQB FONDO BLANCO">
          <a:extLst>
            <a:ext uri="{FF2B5EF4-FFF2-40B4-BE49-F238E27FC236}">
              <a16:creationId xmlns:a16="http://schemas.microsoft.com/office/drawing/2014/main" id="{DED7E2AA-E5F9-409C-BBE5-1C03B509C6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5076825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1104900</xdr:colOff>
      <xdr:row>78</xdr:row>
      <xdr:rowOff>0</xdr:rowOff>
    </xdr:from>
    <xdr:to>
      <xdr:col>5</xdr:col>
      <xdr:colOff>1047750</xdr:colOff>
      <xdr:row>78</xdr:row>
      <xdr:rowOff>0</xdr:rowOff>
    </xdr:to>
    <xdr:pic>
      <xdr:nvPicPr>
        <xdr:cNvPr id="37" name="Picture 137" descr="Icono PQB FONDO BLANCO">
          <a:extLst>
            <a:ext uri="{FF2B5EF4-FFF2-40B4-BE49-F238E27FC236}">
              <a16:creationId xmlns:a16="http://schemas.microsoft.com/office/drawing/2014/main" id="{B3AF3246-9E74-47D9-8784-B8A39FA5AE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5133975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1104900</xdr:colOff>
      <xdr:row>116</xdr:row>
      <xdr:rowOff>0</xdr:rowOff>
    </xdr:from>
    <xdr:to>
      <xdr:col>5</xdr:col>
      <xdr:colOff>1047750</xdr:colOff>
      <xdr:row>116</xdr:row>
      <xdr:rowOff>0</xdr:rowOff>
    </xdr:to>
    <xdr:pic>
      <xdr:nvPicPr>
        <xdr:cNvPr id="38" name="Picture 137" descr="Icono PQB FONDO BLANCO">
          <a:extLst>
            <a:ext uri="{FF2B5EF4-FFF2-40B4-BE49-F238E27FC236}">
              <a16:creationId xmlns:a16="http://schemas.microsoft.com/office/drawing/2014/main" id="{499F0D36-E61F-41B6-A972-E6812C2C17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5076825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1104900</xdr:colOff>
      <xdr:row>149</xdr:row>
      <xdr:rowOff>0</xdr:rowOff>
    </xdr:from>
    <xdr:to>
      <xdr:col>5</xdr:col>
      <xdr:colOff>1047750</xdr:colOff>
      <xdr:row>149</xdr:row>
      <xdr:rowOff>0</xdr:rowOff>
    </xdr:to>
    <xdr:pic>
      <xdr:nvPicPr>
        <xdr:cNvPr id="39" name="Picture 137" descr="Icono PQB FONDO BLANCO">
          <a:extLst>
            <a:ext uri="{FF2B5EF4-FFF2-40B4-BE49-F238E27FC236}">
              <a16:creationId xmlns:a16="http://schemas.microsoft.com/office/drawing/2014/main" id="{1C8585A2-331F-450D-BF8E-35B24BCA2C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943475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38</xdr:row>
      <xdr:rowOff>448235</xdr:rowOff>
    </xdr:from>
    <xdr:to>
      <xdr:col>7</xdr:col>
      <xdr:colOff>1428189</xdr:colOff>
      <xdr:row>38</xdr:row>
      <xdr:rowOff>448235</xdr:rowOff>
    </xdr:to>
    <xdr:pic>
      <xdr:nvPicPr>
        <xdr:cNvPr id="40" name="Picture 136">
          <a:extLst>
            <a:ext uri="{FF2B5EF4-FFF2-40B4-BE49-F238E27FC236}">
              <a16:creationId xmlns:a16="http://schemas.microsoft.com/office/drawing/2014/main" id="{AEB22883-DE20-47E0-8866-1AD7A8599F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33664" y="74395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39</xdr:row>
      <xdr:rowOff>448235</xdr:rowOff>
    </xdr:from>
    <xdr:to>
      <xdr:col>7</xdr:col>
      <xdr:colOff>1428189</xdr:colOff>
      <xdr:row>39</xdr:row>
      <xdr:rowOff>448235</xdr:rowOff>
    </xdr:to>
    <xdr:pic>
      <xdr:nvPicPr>
        <xdr:cNvPr id="41" name="Picture 136">
          <a:extLst>
            <a:ext uri="{FF2B5EF4-FFF2-40B4-BE49-F238E27FC236}">
              <a16:creationId xmlns:a16="http://schemas.microsoft.com/office/drawing/2014/main" id="{678C9243-4272-41E0-837C-2C18870AA0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33664" y="74395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40</xdr:row>
      <xdr:rowOff>448235</xdr:rowOff>
    </xdr:from>
    <xdr:to>
      <xdr:col>7</xdr:col>
      <xdr:colOff>1428189</xdr:colOff>
      <xdr:row>40</xdr:row>
      <xdr:rowOff>448235</xdr:rowOff>
    </xdr:to>
    <xdr:pic>
      <xdr:nvPicPr>
        <xdr:cNvPr id="42" name="Picture 136">
          <a:extLst>
            <a:ext uri="{FF2B5EF4-FFF2-40B4-BE49-F238E27FC236}">
              <a16:creationId xmlns:a16="http://schemas.microsoft.com/office/drawing/2014/main" id="{D2ECC010-72F2-4548-9C36-622FC46B12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33664" y="74395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41</xdr:row>
      <xdr:rowOff>448235</xdr:rowOff>
    </xdr:from>
    <xdr:to>
      <xdr:col>7</xdr:col>
      <xdr:colOff>1428189</xdr:colOff>
      <xdr:row>41</xdr:row>
      <xdr:rowOff>448235</xdr:rowOff>
    </xdr:to>
    <xdr:pic>
      <xdr:nvPicPr>
        <xdr:cNvPr id="43" name="Picture 136">
          <a:extLst>
            <a:ext uri="{FF2B5EF4-FFF2-40B4-BE49-F238E27FC236}">
              <a16:creationId xmlns:a16="http://schemas.microsoft.com/office/drawing/2014/main" id="{D414D30B-D445-4CAA-A92E-0CE93B204E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33664" y="74395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7</xdr:row>
      <xdr:rowOff>448235</xdr:rowOff>
    </xdr:from>
    <xdr:to>
      <xdr:col>7</xdr:col>
      <xdr:colOff>1428189</xdr:colOff>
      <xdr:row>7</xdr:row>
      <xdr:rowOff>448235</xdr:rowOff>
    </xdr:to>
    <xdr:pic>
      <xdr:nvPicPr>
        <xdr:cNvPr id="44" name="Picture 136">
          <a:extLst>
            <a:ext uri="{FF2B5EF4-FFF2-40B4-BE49-F238E27FC236}">
              <a16:creationId xmlns:a16="http://schemas.microsoft.com/office/drawing/2014/main" id="{130931E8-E751-459F-80CD-18820E4D53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8</xdr:row>
      <xdr:rowOff>448235</xdr:rowOff>
    </xdr:from>
    <xdr:to>
      <xdr:col>7</xdr:col>
      <xdr:colOff>1428189</xdr:colOff>
      <xdr:row>8</xdr:row>
      <xdr:rowOff>448235</xdr:rowOff>
    </xdr:to>
    <xdr:pic>
      <xdr:nvPicPr>
        <xdr:cNvPr id="45" name="Picture 136">
          <a:extLst>
            <a:ext uri="{FF2B5EF4-FFF2-40B4-BE49-F238E27FC236}">
              <a16:creationId xmlns:a16="http://schemas.microsoft.com/office/drawing/2014/main" id="{1FE71970-EB29-4181-9EB5-13A18AA8F8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9</xdr:row>
      <xdr:rowOff>448235</xdr:rowOff>
    </xdr:from>
    <xdr:to>
      <xdr:col>7</xdr:col>
      <xdr:colOff>1428189</xdr:colOff>
      <xdr:row>9</xdr:row>
      <xdr:rowOff>448235</xdr:rowOff>
    </xdr:to>
    <xdr:pic>
      <xdr:nvPicPr>
        <xdr:cNvPr id="46" name="Picture 136">
          <a:extLst>
            <a:ext uri="{FF2B5EF4-FFF2-40B4-BE49-F238E27FC236}">
              <a16:creationId xmlns:a16="http://schemas.microsoft.com/office/drawing/2014/main" id="{55B00E75-5F21-42A9-8961-907653AA8D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10</xdr:row>
      <xdr:rowOff>448235</xdr:rowOff>
    </xdr:from>
    <xdr:to>
      <xdr:col>7</xdr:col>
      <xdr:colOff>1428189</xdr:colOff>
      <xdr:row>10</xdr:row>
      <xdr:rowOff>448235</xdr:rowOff>
    </xdr:to>
    <xdr:pic>
      <xdr:nvPicPr>
        <xdr:cNvPr id="47" name="Picture 136">
          <a:extLst>
            <a:ext uri="{FF2B5EF4-FFF2-40B4-BE49-F238E27FC236}">
              <a16:creationId xmlns:a16="http://schemas.microsoft.com/office/drawing/2014/main" id="{7C587961-0290-4844-ABD7-D67F66CAF2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11</xdr:row>
      <xdr:rowOff>448235</xdr:rowOff>
    </xdr:from>
    <xdr:to>
      <xdr:col>7</xdr:col>
      <xdr:colOff>1428189</xdr:colOff>
      <xdr:row>11</xdr:row>
      <xdr:rowOff>448235</xdr:rowOff>
    </xdr:to>
    <xdr:pic>
      <xdr:nvPicPr>
        <xdr:cNvPr id="48" name="Picture 136">
          <a:extLst>
            <a:ext uri="{FF2B5EF4-FFF2-40B4-BE49-F238E27FC236}">
              <a16:creationId xmlns:a16="http://schemas.microsoft.com/office/drawing/2014/main" id="{CA5DC051-D078-4B18-B9E3-674547E992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12</xdr:row>
      <xdr:rowOff>448235</xdr:rowOff>
    </xdr:from>
    <xdr:to>
      <xdr:col>7</xdr:col>
      <xdr:colOff>1428189</xdr:colOff>
      <xdr:row>12</xdr:row>
      <xdr:rowOff>448235</xdr:rowOff>
    </xdr:to>
    <xdr:pic>
      <xdr:nvPicPr>
        <xdr:cNvPr id="49" name="Picture 136">
          <a:extLst>
            <a:ext uri="{FF2B5EF4-FFF2-40B4-BE49-F238E27FC236}">
              <a16:creationId xmlns:a16="http://schemas.microsoft.com/office/drawing/2014/main" id="{B7D9F47C-6F0B-4BCB-A6C7-472CF533F0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13</xdr:row>
      <xdr:rowOff>448235</xdr:rowOff>
    </xdr:from>
    <xdr:to>
      <xdr:col>7</xdr:col>
      <xdr:colOff>1428189</xdr:colOff>
      <xdr:row>13</xdr:row>
      <xdr:rowOff>448235</xdr:rowOff>
    </xdr:to>
    <xdr:pic>
      <xdr:nvPicPr>
        <xdr:cNvPr id="50" name="Picture 136">
          <a:extLst>
            <a:ext uri="{FF2B5EF4-FFF2-40B4-BE49-F238E27FC236}">
              <a16:creationId xmlns:a16="http://schemas.microsoft.com/office/drawing/2014/main" id="{035EED69-F35A-4401-A4D2-F9B4B4B5F5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14</xdr:row>
      <xdr:rowOff>448235</xdr:rowOff>
    </xdr:from>
    <xdr:to>
      <xdr:col>7</xdr:col>
      <xdr:colOff>1428189</xdr:colOff>
      <xdr:row>14</xdr:row>
      <xdr:rowOff>448235</xdr:rowOff>
    </xdr:to>
    <xdr:pic>
      <xdr:nvPicPr>
        <xdr:cNvPr id="51" name="Picture 136">
          <a:extLst>
            <a:ext uri="{FF2B5EF4-FFF2-40B4-BE49-F238E27FC236}">
              <a16:creationId xmlns:a16="http://schemas.microsoft.com/office/drawing/2014/main" id="{05F718B6-1341-4900-92FB-99F7EAA2FD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15</xdr:row>
      <xdr:rowOff>448235</xdr:rowOff>
    </xdr:from>
    <xdr:to>
      <xdr:col>7</xdr:col>
      <xdr:colOff>1428189</xdr:colOff>
      <xdr:row>15</xdr:row>
      <xdr:rowOff>448235</xdr:rowOff>
    </xdr:to>
    <xdr:pic>
      <xdr:nvPicPr>
        <xdr:cNvPr id="52" name="Picture 136">
          <a:extLst>
            <a:ext uri="{FF2B5EF4-FFF2-40B4-BE49-F238E27FC236}">
              <a16:creationId xmlns:a16="http://schemas.microsoft.com/office/drawing/2014/main" id="{EFD2AFA9-113B-4139-9666-48768CAD55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16</xdr:row>
      <xdr:rowOff>448235</xdr:rowOff>
    </xdr:from>
    <xdr:to>
      <xdr:col>7</xdr:col>
      <xdr:colOff>1428189</xdr:colOff>
      <xdr:row>16</xdr:row>
      <xdr:rowOff>448235</xdr:rowOff>
    </xdr:to>
    <xdr:pic>
      <xdr:nvPicPr>
        <xdr:cNvPr id="53" name="Picture 136">
          <a:extLst>
            <a:ext uri="{FF2B5EF4-FFF2-40B4-BE49-F238E27FC236}">
              <a16:creationId xmlns:a16="http://schemas.microsoft.com/office/drawing/2014/main" id="{F0959EC6-6EA7-4120-B7F6-DE0F479227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17</xdr:row>
      <xdr:rowOff>448235</xdr:rowOff>
    </xdr:from>
    <xdr:to>
      <xdr:col>7</xdr:col>
      <xdr:colOff>1428189</xdr:colOff>
      <xdr:row>17</xdr:row>
      <xdr:rowOff>448235</xdr:rowOff>
    </xdr:to>
    <xdr:pic>
      <xdr:nvPicPr>
        <xdr:cNvPr id="54" name="Picture 136">
          <a:extLst>
            <a:ext uri="{FF2B5EF4-FFF2-40B4-BE49-F238E27FC236}">
              <a16:creationId xmlns:a16="http://schemas.microsoft.com/office/drawing/2014/main" id="{8CEDFF99-C2F5-4260-A795-0872FF8ADA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18</xdr:row>
      <xdr:rowOff>448235</xdr:rowOff>
    </xdr:from>
    <xdr:to>
      <xdr:col>7</xdr:col>
      <xdr:colOff>1428189</xdr:colOff>
      <xdr:row>18</xdr:row>
      <xdr:rowOff>448235</xdr:rowOff>
    </xdr:to>
    <xdr:pic>
      <xdr:nvPicPr>
        <xdr:cNvPr id="55" name="Picture 136">
          <a:extLst>
            <a:ext uri="{FF2B5EF4-FFF2-40B4-BE49-F238E27FC236}">
              <a16:creationId xmlns:a16="http://schemas.microsoft.com/office/drawing/2014/main" id="{9528F294-45B2-4B17-89A6-FFC4C14BC3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19</xdr:row>
      <xdr:rowOff>448235</xdr:rowOff>
    </xdr:from>
    <xdr:to>
      <xdr:col>7</xdr:col>
      <xdr:colOff>1428189</xdr:colOff>
      <xdr:row>19</xdr:row>
      <xdr:rowOff>448235</xdr:rowOff>
    </xdr:to>
    <xdr:pic>
      <xdr:nvPicPr>
        <xdr:cNvPr id="56" name="Picture 136">
          <a:extLst>
            <a:ext uri="{FF2B5EF4-FFF2-40B4-BE49-F238E27FC236}">
              <a16:creationId xmlns:a16="http://schemas.microsoft.com/office/drawing/2014/main" id="{9CF1D487-5593-44EC-A2B2-EF5414DD58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20</xdr:row>
      <xdr:rowOff>448235</xdr:rowOff>
    </xdr:from>
    <xdr:to>
      <xdr:col>7</xdr:col>
      <xdr:colOff>1428189</xdr:colOff>
      <xdr:row>20</xdr:row>
      <xdr:rowOff>448235</xdr:rowOff>
    </xdr:to>
    <xdr:pic>
      <xdr:nvPicPr>
        <xdr:cNvPr id="57" name="Picture 136">
          <a:extLst>
            <a:ext uri="{FF2B5EF4-FFF2-40B4-BE49-F238E27FC236}">
              <a16:creationId xmlns:a16="http://schemas.microsoft.com/office/drawing/2014/main" id="{16C1B658-9429-48C3-AFB5-A3A73E58A5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21</xdr:row>
      <xdr:rowOff>448235</xdr:rowOff>
    </xdr:from>
    <xdr:to>
      <xdr:col>7</xdr:col>
      <xdr:colOff>1428189</xdr:colOff>
      <xdr:row>21</xdr:row>
      <xdr:rowOff>448235</xdr:rowOff>
    </xdr:to>
    <xdr:pic>
      <xdr:nvPicPr>
        <xdr:cNvPr id="58" name="Picture 136">
          <a:extLst>
            <a:ext uri="{FF2B5EF4-FFF2-40B4-BE49-F238E27FC236}">
              <a16:creationId xmlns:a16="http://schemas.microsoft.com/office/drawing/2014/main" id="{A2FEA615-C80B-44FE-990B-B74DD6887E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22</xdr:row>
      <xdr:rowOff>448235</xdr:rowOff>
    </xdr:from>
    <xdr:to>
      <xdr:col>7</xdr:col>
      <xdr:colOff>1428189</xdr:colOff>
      <xdr:row>22</xdr:row>
      <xdr:rowOff>448235</xdr:rowOff>
    </xdr:to>
    <xdr:pic>
      <xdr:nvPicPr>
        <xdr:cNvPr id="59" name="Picture 136">
          <a:extLst>
            <a:ext uri="{FF2B5EF4-FFF2-40B4-BE49-F238E27FC236}">
              <a16:creationId xmlns:a16="http://schemas.microsoft.com/office/drawing/2014/main" id="{D5E67E2E-AD48-48D4-AB43-0505475ED5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23</xdr:row>
      <xdr:rowOff>448235</xdr:rowOff>
    </xdr:from>
    <xdr:to>
      <xdr:col>7</xdr:col>
      <xdr:colOff>1428189</xdr:colOff>
      <xdr:row>23</xdr:row>
      <xdr:rowOff>448235</xdr:rowOff>
    </xdr:to>
    <xdr:pic>
      <xdr:nvPicPr>
        <xdr:cNvPr id="60" name="Picture 136">
          <a:extLst>
            <a:ext uri="{FF2B5EF4-FFF2-40B4-BE49-F238E27FC236}">
              <a16:creationId xmlns:a16="http://schemas.microsoft.com/office/drawing/2014/main" id="{B0FF2EA6-3B83-4905-B443-63518AD4F2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24</xdr:row>
      <xdr:rowOff>448235</xdr:rowOff>
    </xdr:from>
    <xdr:to>
      <xdr:col>7</xdr:col>
      <xdr:colOff>1428189</xdr:colOff>
      <xdr:row>24</xdr:row>
      <xdr:rowOff>448235</xdr:rowOff>
    </xdr:to>
    <xdr:pic>
      <xdr:nvPicPr>
        <xdr:cNvPr id="61" name="Picture 136">
          <a:extLst>
            <a:ext uri="{FF2B5EF4-FFF2-40B4-BE49-F238E27FC236}">
              <a16:creationId xmlns:a16="http://schemas.microsoft.com/office/drawing/2014/main" id="{FECF4643-1D8F-43A2-BC0F-E05D07A6DA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25</xdr:row>
      <xdr:rowOff>448235</xdr:rowOff>
    </xdr:from>
    <xdr:to>
      <xdr:col>7</xdr:col>
      <xdr:colOff>1428189</xdr:colOff>
      <xdr:row>25</xdr:row>
      <xdr:rowOff>448235</xdr:rowOff>
    </xdr:to>
    <xdr:pic>
      <xdr:nvPicPr>
        <xdr:cNvPr id="62" name="Picture 136">
          <a:extLst>
            <a:ext uri="{FF2B5EF4-FFF2-40B4-BE49-F238E27FC236}">
              <a16:creationId xmlns:a16="http://schemas.microsoft.com/office/drawing/2014/main" id="{E233A8A4-676C-4164-BEAF-4EBA97BC14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26</xdr:row>
      <xdr:rowOff>448235</xdr:rowOff>
    </xdr:from>
    <xdr:to>
      <xdr:col>7</xdr:col>
      <xdr:colOff>1428189</xdr:colOff>
      <xdr:row>26</xdr:row>
      <xdr:rowOff>448235</xdr:rowOff>
    </xdr:to>
    <xdr:pic>
      <xdr:nvPicPr>
        <xdr:cNvPr id="63" name="Picture 136">
          <a:extLst>
            <a:ext uri="{FF2B5EF4-FFF2-40B4-BE49-F238E27FC236}">
              <a16:creationId xmlns:a16="http://schemas.microsoft.com/office/drawing/2014/main" id="{4997F7A9-E94D-4F4C-9386-9E593A253F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27</xdr:row>
      <xdr:rowOff>448235</xdr:rowOff>
    </xdr:from>
    <xdr:to>
      <xdr:col>7</xdr:col>
      <xdr:colOff>1428189</xdr:colOff>
      <xdr:row>27</xdr:row>
      <xdr:rowOff>448235</xdr:rowOff>
    </xdr:to>
    <xdr:pic>
      <xdr:nvPicPr>
        <xdr:cNvPr id="64" name="Picture 136">
          <a:extLst>
            <a:ext uri="{FF2B5EF4-FFF2-40B4-BE49-F238E27FC236}">
              <a16:creationId xmlns:a16="http://schemas.microsoft.com/office/drawing/2014/main" id="{CEEBAE81-EA3D-4E43-BA5A-662C2E2F60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28</xdr:row>
      <xdr:rowOff>448235</xdr:rowOff>
    </xdr:from>
    <xdr:to>
      <xdr:col>7</xdr:col>
      <xdr:colOff>1428189</xdr:colOff>
      <xdr:row>28</xdr:row>
      <xdr:rowOff>448235</xdr:rowOff>
    </xdr:to>
    <xdr:pic>
      <xdr:nvPicPr>
        <xdr:cNvPr id="65" name="Picture 136">
          <a:extLst>
            <a:ext uri="{FF2B5EF4-FFF2-40B4-BE49-F238E27FC236}">
              <a16:creationId xmlns:a16="http://schemas.microsoft.com/office/drawing/2014/main" id="{637AEE82-EFE5-4D67-B29A-C0EF5D3B95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29</xdr:row>
      <xdr:rowOff>448235</xdr:rowOff>
    </xdr:from>
    <xdr:to>
      <xdr:col>7</xdr:col>
      <xdr:colOff>1428189</xdr:colOff>
      <xdr:row>29</xdr:row>
      <xdr:rowOff>448235</xdr:rowOff>
    </xdr:to>
    <xdr:pic>
      <xdr:nvPicPr>
        <xdr:cNvPr id="66" name="Picture 136">
          <a:extLst>
            <a:ext uri="{FF2B5EF4-FFF2-40B4-BE49-F238E27FC236}">
              <a16:creationId xmlns:a16="http://schemas.microsoft.com/office/drawing/2014/main" id="{5BDF0781-A96C-4FA6-AB0B-276A38E39F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30</xdr:row>
      <xdr:rowOff>448235</xdr:rowOff>
    </xdr:from>
    <xdr:to>
      <xdr:col>7</xdr:col>
      <xdr:colOff>1428189</xdr:colOff>
      <xdr:row>30</xdr:row>
      <xdr:rowOff>448235</xdr:rowOff>
    </xdr:to>
    <xdr:pic>
      <xdr:nvPicPr>
        <xdr:cNvPr id="67" name="Picture 136">
          <a:extLst>
            <a:ext uri="{FF2B5EF4-FFF2-40B4-BE49-F238E27FC236}">
              <a16:creationId xmlns:a16="http://schemas.microsoft.com/office/drawing/2014/main" id="{43CA7712-ED45-453F-B045-86A43219F2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31</xdr:row>
      <xdr:rowOff>448235</xdr:rowOff>
    </xdr:from>
    <xdr:to>
      <xdr:col>7</xdr:col>
      <xdr:colOff>1428189</xdr:colOff>
      <xdr:row>31</xdr:row>
      <xdr:rowOff>448235</xdr:rowOff>
    </xdr:to>
    <xdr:pic>
      <xdr:nvPicPr>
        <xdr:cNvPr id="68" name="Picture 136">
          <a:extLst>
            <a:ext uri="{FF2B5EF4-FFF2-40B4-BE49-F238E27FC236}">
              <a16:creationId xmlns:a16="http://schemas.microsoft.com/office/drawing/2014/main" id="{DCA0CE59-EA0F-4919-BC2F-CA5F36012D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32</xdr:row>
      <xdr:rowOff>448235</xdr:rowOff>
    </xdr:from>
    <xdr:to>
      <xdr:col>7</xdr:col>
      <xdr:colOff>1428189</xdr:colOff>
      <xdr:row>32</xdr:row>
      <xdr:rowOff>448235</xdr:rowOff>
    </xdr:to>
    <xdr:pic>
      <xdr:nvPicPr>
        <xdr:cNvPr id="69" name="Picture 136">
          <a:extLst>
            <a:ext uri="{FF2B5EF4-FFF2-40B4-BE49-F238E27FC236}">
              <a16:creationId xmlns:a16="http://schemas.microsoft.com/office/drawing/2014/main" id="{8D2F78A6-54C8-4288-A2B7-9A77B50C7E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33</xdr:row>
      <xdr:rowOff>448235</xdr:rowOff>
    </xdr:from>
    <xdr:to>
      <xdr:col>7</xdr:col>
      <xdr:colOff>1428189</xdr:colOff>
      <xdr:row>33</xdr:row>
      <xdr:rowOff>448235</xdr:rowOff>
    </xdr:to>
    <xdr:pic>
      <xdr:nvPicPr>
        <xdr:cNvPr id="70" name="Picture 136">
          <a:extLst>
            <a:ext uri="{FF2B5EF4-FFF2-40B4-BE49-F238E27FC236}">
              <a16:creationId xmlns:a16="http://schemas.microsoft.com/office/drawing/2014/main" id="{50684209-3758-4BCB-9309-378EFAA708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34</xdr:row>
      <xdr:rowOff>448235</xdr:rowOff>
    </xdr:from>
    <xdr:to>
      <xdr:col>7</xdr:col>
      <xdr:colOff>1428189</xdr:colOff>
      <xdr:row>34</xdr:row>
      <xdr:rowOff>448235</xdr:rowOff>
    </xdr:to>
    <xdr:pic>
      <xdr:nvPicPr>
        <xdr:cNvPr id="71" name="Picture 136">
          <a:extLst>
            <a:ext uri="{FF2B5EF4-FFF2-40B4-BE49-F238E27FC236}">
              <a16:creationId xmlns:a16="http://schemas.microsoft.com/office/drawing/2014/main" id="{16EF0156-521C-42DB-98DD-F676F441E8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35</xdr:row>
      <xdr:rowOff>448235</xdr:rowOff>
    </xdr:from>
    <xdr:to>
      <xdr:col>7</xdr:col>
      <xdr:colOff>1428189</xdr:colOff>
      <xdr:row>35</xdr:row>
      <xdr:rowOff>448235</xdr:rowOff>
    </xdr:to>
    <xdr:pic>
      <xdr:nvPicPr>
        <xdr:cNvPr id="72" name="Picture 136">
          <a:extLst>
            <a:ext uri="{FF2B5EF4-FFF2-40B4-BE49-F238E27FC236}">
              <a16:creationId xmlns:a16="http://schemas.microsoft.com/office/drawing/2014/main" id="{C6DEF8AF-2241-4113-81E2-99AFA95E59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36</xdr:row>
      <xdr:rowOff>448235</xdr:rowOff>
    </xdr:from>
    <xdr:to>
      <xdr:col>7</xdr:col>
      <xdr:colOff>1428189</xdr:colOff>
      <xdr:row>36</xdr:row>
      <xdr:rowOff>448235</xdr:rowOff>
    </xdr:to>
    <xdr:pic>
      <xdr:nvPicPr>
        <xdr:cNvPr id="73" name="Picture 136">
          <a:extLst>
            <a:ext uri="{FF2B5EF4-FFF2-40B4-BE49-F238E27FC236}">
              <a16:creationId xmlns:a16="http://schemas.microsoft.com/office/drawing/2014/main" id="{30D3A93A-454C-41B5-88DA-AABF6DB83E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37</xdr:row>
      <xdr:rowOff>448235</xdr:rowOff>
    </xdr:from>
    <xdr:to>
      <xdr:col>7</xdr:col>
      <xdr:colOff>1428189</xdr:colOff>
      <xdr:row>37</xdr:row>
      <xdr:rowOff>448235</xdr:rowOff>
    </xdr:to>
    <xdr:pic>
      <xdr:nvPicPr>
        <xdr:cNvPr id="74" name="Picture 136">
          <a:extLst>
            <a:ext uri="{FF2B5EF4-FFF2-40B4-BE49-F238E27FC236}">
              <a16:creationId xmlns:a16="http://schemas.microsoft.com/office/drawing/2014/main" id="{AC9C37B7-4136-4237-AD05-CDD99061E7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7</xdr:row>
      <xdr:rowOff>448235</xdr:rowOff>
    </xdr:from>
    <xdr:to>
      <xdr:col>7</xdr:col>
      <xdr:colOff>1428189</xdr:colOff>
      <xdr:row>7</xdr:row>
      <xdr:rowOff>448235</xdr:rowOff>
    </xdr:to>
    <xdr:pic>
      <xdr:nvPicPr>
        <xdr:cNvPr id="75" name="Picture 136">
          <a:extLst>
            <a:ext uri="{FF2B5EF4-FFF2-40B4-BE49-F238E27FC236}">
              <a16:creationId xmlns:a16="http://schemas.microsoft.com/office/drawing/2014/main" id="{82D6669F-B79A-4976-90E0-F0AC61F6B1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8</xdr:row>
      <xdr:rowOff>448235</xdr:rowOff>
    </xdr:from>
    <xdr:to>
      <xdr:col>7</xdr:col>
      <xdr:colOff>1428189</xdr:colOff>
      <xdr:row>8</xdr:row>
      <xdr:rowOff>448235</xdr:rowOff>
    </xdr:to>
    <xdr:pic>
      <xdr:nvPicPr>
        <xdr:cNvPr id="76" name="Picture 136">
          <a:extLst>
            <a:ext uri="{FF2B5EF4-FFF2-40B4-BE49-F238E27FC236}">
              <a16:creationId xmlns:a16="http://schemas.microsoft.com/office/drawing/2014/main" id="{C98F7121-9E8C-499C-AB69-97CE6C999F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9</xdr:row>
      <xdr:rowOff>448235</xdr:rowOff>
    </xdr:from>
    <xdr:to>
      <xdr:col>7</xdr:col>
      <xdr:colOff>1428189</xdr:colOff>
      <xdr:row>9</xdr:row>
      <xdr:rowOff>448235</xdr:rowOff>
    </xdr:to>
    <xdr:pic>
      <xdr:nvPicPr>
        <xdr:cNvPr id="77" name="Picture 136">
          <a:extLst>
            <a:ext uri="{FF2B5EF4-FFF2-40B4-BE49-F238E27FC236}">
              <a16:creationId xmlns:a16="http://schemas.microsoft.com/office/drawing/2014/main" id="{69650E75-1697-4686-B150-F9A0D5F440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10</xdr:row>
      <xdr:rowOff>448235</xdr:rowOff>
    </xdr:from>
    <xdr:to>
      <xdr:col>7</xdr:col>
      <xdr:colOff>1428189</xdr:colOff>
      <xdr:row>10</xdr:row>
      <xdr:rowOff>448235</xdr:rowOff>
    </xdr:to>
    <xdr:pic>
      <xdr:nvPicPr>
        <xdr:cNvPr id="78" name="Picture 136">
          <a:extLst>
            <a:ext uri="{FF2B5EF4-FFF2-40B4-BE49-F238E27FC236}">
              <a16:creationId xmlns:a16="http://schemas.microsoft.com/office/drawing/2014/main" id="{38FC1D71-3BE1-4EC8-9A4B-CEF8C638C0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11</xdr:row>
      <xdr:rowOff>448235</xdr:rowOff>
    </xdr:from>
    <xdr:to>
      <xdr:col>7</xdr:col>
      <xdr:colOff>1428189</xdr:colOff>
      <xdr:row>11</xdr:row>
      <xdr:rowOff>448235</xdr:rowOff>
    </xdr:to>
    <xdr:pic>
      <xdr:nvPicPr>
        <xdr:cNvPr id="79" name="Picture 136">
          <a:extLst>
            <a:ext uri="{FF2B5EF4-FFF2-40B4-BE49-F238E27FC236}">
              <a16:creationId xmlns:a16="http://schemas.microsoft.com/office/drawing/2014/main" id="{CBAC211E-B206-4B52-8D44-F99D040DF9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12</xdr:row>
      <xdr:rowOff>448235</xdr:rowOff>
    </xdr:from>
    <xdr:to>
      <xdr:col>7</xdr:col>
      <xdr:colOff>1428189</xdr:colOff>
      <xdr:row>12</xdr:row>
      <xdr:rowOff>448235</xdr:rowOff>
    </xdr:to>
    <xdr:pic>
      <xdr:nvPicPr>
        <xdr:cNvPr id="80" name="Picture 136">
          <a:extLst>
            <a:ext uri="{FF2B5EF4-FFF2-40B4-BE49-F238E27FC236}">
              <a16:creationId xmlns:a16="http://schemas.microsoft.com/office/drawing/2014/main" id="{00461548-CAE2-43EC-BDA0-D7B999C6D5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13</xdr:row>
      <xdr:rowOff>448235</xdr:rowOff>
    </xdr:from>
    <xdr:to>
      <xdr:col>7</xdr:col>
      <xdr:colOff>1428189</xdr:colOff>
      <xdr:row>13</xdr:row>
      <xdr:rowOff>448235</xdr:rowOff>
    </xdr:to>
    <xdr:pic>
      <xdr:nvPicPr>
        <xdr:cNvPr id="81" name="Picture 136">
          <a:extLst>
            <a:ext uri="{FF2B5EF4-FFF2-40B4-BE49-F238E27FC236}">
              <a16:creationId xmlns:a16="http://schemas.microsoft.com/office/drawing/2014/main" id="{99E114F9-A80B-45B2-94B8-83D57B6F7E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14</xdr:row>
      <xdr:rowOff>448235</xdr:rowOff>
    </xdr:from>
    <xdr:to>
      <xdr:col>7</xdr:col>
      <xdr:colOff>1428189</xdr:colOff>
      <xdr:row>14</xdr:row>
      <xdr:rowOff>448235</xdr:rowOff>
    </xdr:to>
    <xdr:pic>
      <xdr:nvPicPr>
        <xdr:cNvPr id="82" name="Picture 136">
          <a:extLst>
            <a:ext uri="{FF2B5EF4-FFF2-40B4-BE49-F238E27FC236}">
              <a16:creationId xmlns:a16="http://schemas.microsoft.com/office/drawing/2014/main" id="{9439DA9F-C257-4D3E-841E-71A86BEF55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15</xdr:row>
      <xdr:rowOff>448235</xdr:rowOff>
    </xdr:from>
    <xdr:to>
      <xdr:col>7</xdr:col>
      <xdr:colOff>1428189</xdr:colOff>
      <xdr:row>15</xdr:row>
      <xdr:rowOff>448235</xdr:rowOff>
    </xdr:to>
    <xdr:pic>
      <xdr:nvPicPr>
        <xdr:cNvPr id="83" name="Picture 136">
          <a:extLst>
            <a:ext uri="{FF2B5EF4-FFF2-40B4-BE49-F238E27FC236}">
              <a16:creationId xmlns:a16="http://schemas.microsoft.com/office/drawing/2014/main" id="{854A520F-D2DE-4DF2-9EF3-04D1863D0B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16</xdr:row>
      <xdr:rowOff>448235</xdr:rowOff>
    </xdr:from>
    <xdr:to>
      <xdr:col>7</xdr:col>
      <xdr:colOff>1428189</xdr:colOff>
      <xdr:row>16</xdr:row>
      <xdr:rowOff>448235</xdr:rowOff>
    </xdr:to>
    <xdr:pic>
      <xdr:nvPicPr>
        <xdr:cNvPr id="84" name="Picture 136">
          <a:extLst>
            <a:ext uri="{FF2B5EF4-FFF2-40B4-BE49-F238E27FC236}">
              <a16:creationId xmlns:a16="http://schemas.microsoft.com/office/drawing/2014/main" id="{BA8E12DC-9BDA-40D1-AA4E-67C8B66ED8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17</xdr:row>
      <xdr:rowOff>448235</xdr:rowOff>
    </xdr:from>
    <xdr:to>
      <xdr:col>7</xdr:col>
      <xdr:colOff>1428189</xdr:colOff>
      <xdr:row>17</xdr:row>
      <xdr:rowOff>448235</xdr:rowOff>
    </xdr:to>
    <xdr:pic>
      <xdr:nvPicPr>
        <xdr:cNvPr id="85" name="Picture 136">
          <a:extLst>
            <a:ext uri="{FF2B5EF4-FFF2-40B4-BE49-F238E27FC236}">
              <a16:creationId xmlns:a16="http://schemas.microsoft.com/office/drawing/2014/main" id="{F02584DC-72B4-41E2-9A92-E605478F9F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18</xdr:row>
      <xdr:rowOff>448235</xdr:rowOff>
    </xdr:from>
    <xdr:to>
      <xdr:col>7</xdr:col>
      <xdr:colOff>1428189</xdr:colOff>
      <xdr:row>18</xdr:row>
      <xdr:rowOff>448235</xdr:rowOff>
    </xdr:to>
    <xdr:pic>
      <xdr:nvPicPr>
        <xdr:cNvPr id="86" name="Picture 136">
          <a:extLst>
            <a:ext uri="{FF2B5EF4-FFF2-40B4-BE49-F238E27FC236}">
              <a16:creationId xmlns:a16="http://schemas.microsoft.com/office/drawing/2014/main" id="{D522FC2F-A13B-4FA0-908F-9FD157D541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19</xdr:row>
      <xdr:rowOff>448235</xdr:rowOff>
    </xdr:from>
    <xdr:to>
      <xdr:col>7</xdr:col>
      <xdr:colOff>1428189</xdr:colOff>
      <xdr:row>19</xdr:row>
      <xdr:rowOff>448235</xdr:rowOff>
    </xdr:to>
    <xdr:pic>
      <xdr:nvPicPr>
        <xdr:cNvPr id="87" name="Picture 136">
          <a:extLst>
            <a:ext uri="{FF2B5EF4-FFF2-40B4-BE49-F238E27FC236}">
              <a16:creationId xmlns:a16="http://schemas.microsoft.com/office/drawing/2014/main" id="{07B56038-263F-41F1-9B2D-447724CEED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20</xdr:row>
      <xdr:rowOff>448235</xdr:rowOff>
    </xdr:from>
    <xdr:to>
      <xdr:col>7</xdr:col>
      <xdr:colOff>1428189</xdr:colOff>
      <xdr:row>20</xdr:row>
      <xdr:rowOff>448235</xdr:rowOff>
    </xdr:to>
    <xdr:pic>
      <xdr:nvPicPr>
        <xdr:cNvPr id="88" name="Picture 136">
          <a:extLst>
            <a:ext uri="{FF2B5EF4-FFF2-40B4-BE49-F238E27FC236}">
              <a16:creationId xmlns:a16="http://schemas.microsoft.com/office/drawing/2014/main" id="{A02B8B10-7D04-4460-B54E-78DE4D9C49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21</xdr:row>
      <xdr:rowOff>448235</xdr:rowOff>
    </xdr:from>
    <xdr:to>
      <xdr:col>7</xdr:col>
      <xdr:colOff>1428189</xdr:colOff>
      <xdr:row>21</xdr:row>
      <xdr:rowOff>448235</xdr:rowOff>
    </xdr:to>
    <xdr:pic>
      <xdr:nvPicPr>
        <xdr:cNvPr id="89" name="Picture 136">
          <a:extLst>
            <a:ext uri="{FF2B5EF4-FFF2-40B4-BE49-F238E27FC236}">
              <a16:creationId xmlns:a16="http://schemas.microsoft.com/office/drawing/2014/main" id="{3772F099-E8FE-4107-9674-8474EB5E82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22</xdr:row>
      <xdr:rowOff>448235</xdr:rowOff>
    </xdr:from>
    <xdr:to>
      <xdr:col>7</xdr:col>
      <xdr:colOff>1428189</xdr:colOff>
      <xdr:row>22</xdr:row>
      <xdr:rowOff>448235</xdr:rowOff>
    </xdr:to>
    <xdr:pic>
      <xdr:nvPicPr>
        <xdr:cNvPr id="90" name="Picture 136">
          <a:extLst>
            <a:ext uri="{FF2B5EF4-FFF2-40B4-BE49-F238E27FC236}">
              <a16:creationId xmlns:a16="http://schemas.microsoft.com/office/drawing/2014/main" id="{94275782-BD26-4967-A910-1999789A7B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23</xdr:row>
      <xdr:rowOff>448235</xdr:rowOff>
    </xdr:from>
    <xdr:to>
      <xdr:col>7</xdr:col>
      <xdr:colOff>1428189</xdr:colOff>
      <xdr:row>23</xdr:row>
      <xdr:rowOff>448235</xdr:rowOff>
    </xdr:to>
    <xdr:pic>
      <xdr:nvPicPr>
        <xdr:cNvPr id="91" name="Picture 136">
          <a:extLst>
            <a:ext uri="{FF2B5EF4-FFF2-40B4-BE49-F238E27FC236}">
              <a16:creationId xmlns:a16="http://schemas.microsoft.com/office/drawing/2014/main" id="{9FD1B6DB-9D7F-4617-9D79-076CDBEEBC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24</xdr:row>
      <xdr:rowOff>448235</xdr:rowOff>
    </xdr:from>
    <xdr:to>
      <xdr:col>7</xdr:col>
      <xdr:colOff>1428189</xdr:colOff>
      <xdr:row>24</xdr:row>
      <xdr:rowOff>448235</xdr:rowOff>
    </xdr:to>
    <xdr:pic>
      <xdr:nvPicPr>
        <xdr:cNvPr id="92" name="Picture 136">
          <a:extLst>
            <a:ext uri="{FF2B5EF4-FFF2-40B4-BE49-F238E27FC236}">
              <a16:creationId xmlns:a16="http://schemas.microsoft.com/office/drawing/2014/main" id="{9B10179A-0190-42BC-839F-8D953D140F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25</xdr:row>
      <xdr:rowOff>448235</xdr:rowOff>
    </xdr:from>
    <xdr:to>
      <xdr:col>7</xdr:col>
      <xdr:colOff>1428189</xdr:colOff>
      <xdr:row>25</xdr:row>
      <xdr:rowOff>448235</xdr:rowOff>
    </xdr:to>
    <xdr:pic>
      <xdr:nvPicPr>
        <xdr:cNvPr id="93" name="Picture 136">
          <a:extLst>
            <a:ext uri="{FF2B5EF4-FFF2-40B4-BE49-F238E27FC236}">
              <a16:creationId xmlns:a16="http://schemas.microsoft.com/office/drawing/2014/main" id="{FF9396E3-948E-4F36-873D-4D39B10FA7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26</xdr:row>
      <xdr:rowOff>448235</xdr:rowOff>
    </xdr:from>
    <xdr:to>
      <xdr:col>7</xdr:col>
      <xdr:colOff>1428189</xdr:colOff>
      <xdr:row>26</xdr:row>
      <xdr:rowOff>448235</xdr:rowOff>
    </xdr:to>
    <xdr:pic>
      <xdr:nvPicPr>
        <xdr:cNvPr id="94" name="Picture 136">
          <a:extLst>
            <a:ext uri="{FF2B5EF4-FFF2-40B4-BE49-F238E27FC236}">
              <a16:creationId xmlns:a16="http://schemas.microsoft.com/office/drawing/2014/main" id="{FC29CDC5-511F-43FC-B039-B1EAB80FFD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27</xdr:row>
      <xdr:rowOff>448235</xdr:rowOff>
    </xdr:from>
    <xdr:to>
      <xdr:col>7</xdr:col>
      <xdr:colOff>1428189</xdr:colOff>
      <xdr:row>27</xdr:row>
      <xdr:rowOff>448235</xdr:rowOff>
    </xdr:to>
    <xdr:pic>
      <xdr:nvPicPr>
        <xdr:cNvPr id="95" name="Picture 136">
          <a:extLst>
            <a:ext uri="{FF2B5EF4-FFF2-40B4-BE49-F238E27FC236}">
              <a16:creationId xmlns:a16="http://schemas.microsoft.com/office/drawing/2014/main" id="{097A6D82-6BB9-4CAF-BBD1-C8F41E0E96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28</xdr:row>
      <xdr:rowOff>448235</xdr:rowOff>
    </xdr:from>
    <xdr:to>
      <xdr:col>7</xdr:col>
      <xdr:colOff>1428189</xdr:colOff>
      <xdr:row>28</xdr:row>
      <xdr:rowOff>448235</xdr:rowOff>
    </xdr:to>
    <xdr:pic>
      <xdr:nvPicPr>
        <xdr:cNvPr id="96" name="Picture 136">
          <a:extLst>
            <a:ext uri="{FF2B5EF4-FFF2-40B4-BE49-F238E27FC236}">
              <a16:creationId xmlns:a16="http://schemas.microsoft.com/office/drawing/2014/main" id="{A13CC33D-7C9F-41EE-BFEC-27668F8EED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29</xdr:row>
      <xdr:rowOff>448235</xdr:rowOff>
    </xdr:from>
    <xdr:to>
      <xdr:col>7</xdr:col>
      <xdr:colOff>1428189</xdr:colOff>
      <xdr:row>29</xdr:row>
      <xdr:rowOff>448235</xdr:rowOff>
    </xdr:to>
    <xdr:pic>
      <xdr:nvPicPr>
        <xdr:cNvPr id="97" name="Picture 136">
          <a:extLst>
            <a:ext uri="{FF2B5EF4-FFF2-40B4-BE49-F238E27FC236}">
              <a16:creationId xmlns:a16="http://schemas.microsoft.com/office/drawing/2014/main" id="{8C335519-FF79-4352-9FFD-689B58E47E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30</xdr:row>
      <xdr:rowOff>448235</xdr:rowOff>
    </xdr:from>
    <xdr:to>
      <xdr:col>7</xdr:col>
      <xdr:colOff>1428189</xdr:colOff>
      <xdr:row>30</xdr:row>
      <xdr:rowOff>448235</xdr:rowOff>
    </xdr:to>
    <xdr:pic>
      <xdr:nvPicPr>
        <xdr:cNvPr id="98" name="Picture 136">
          <a:extLst>
            <a:ext uri="{FF2B5EF4-FFF2-40B4-BE49-F238E27FC236}">
              <a16:creationId xmlns:a16="http://schemas.microsoft.com/office/drawing/2014/main" id="{8F7E9347-9BE0-4DFE-8612-FDAD3FEE8F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31</xdr:row>
      <xdr:rowOff>448235</xdr:rowOff>
    </xdr:from>
    <xdr:to>
      <xdr:col>7</xdr:col>
      <xdr:colOff>1428189</xdr:colOff>
      <xdr:row>31</xdr:row>
      <xdr:rowOff>448235</xdr:rowOff>
    </xdr:to>
    <xdr:pic>
      <xdr:nvPicPr>
        <xdr:cNvPr id="99" name="Picture 136">
          <a:extLst>
            <a:ext uri="{FF2B5EF4-FFF2-40B4-BE49-F238E27FC236}">
              <a16:creationId xmlns:a16="http://schemas.microsoft.com/office/drawing/2014/main" id="{1260D844-EAE6-426E-9B85-DEBBCB2138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32</xdr:row>
      <xdr:rowOff>448235</xdr:rowOff>
    </xdr:from>
    <xdr:to>
      <xdr:col>7</xdr:col>
      <xdr:colOff>1428189</xdr:colOff>
      <xdr:row>32</xdr:row>
      <xdr:rowOff>448235</xdr:rowOff>
    </xdr:to>
    <xdr:pic>
      <xdr:nvPicPr>
        <xdr:cNvPr id="100" name="Picture 136">
          <a:extLst>
            <a:ext uri="{FF2B5EF4-FFF2-40B4-BE49-F238E27FC236}">
              <a16:creationId xmlns:a16="http://schemas.microsoft.com/office/drawing/2014/main" id="{2B6AF12E-AADC-4359-BA4E-CE679FC907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33</xdr:row>
      <xdr:rowOff>448235</xdr:rowOff>
    </xdr:from>
    <xdr:to>
      <xdr:col>7</xdr:col>
      <xdr:colOff>1428189</xdr:colOff>
      <xdr:row>33</xdr:row>
      <xdr:rowOff>448235</xdr:rowOff>
    </xdr:to>
    <xdr:pic>
      <xdr:nvPicPr>
        <xdr:cNvPr id="101" name="Picture 136">
          <a:extLst>
            <a:ext uri="{FF2B5EF4-FFF2-40B4-BE49-F238E27FC236}">
              <a16:creationId xmlns:a16="http://schemas.microsoft.com/office/drawing/2014/main" id="{4DF0DF78-81B4-4D79-BB18-C3DCD64B8B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34</xdr:row>
      <xdr:rowOff>448235</xdr:rowOff>
    </xdr:from>
    <xdr:to>
      <xdr:col>7</xdr:col>
      <xdr:colOff>1428189</xdr:colOff>
      <xdr:row>34</xdr:row>
      <xdr:rowOff>448235</xdr:rowOff>
    </xdr:to>
    <xdr:pic>
      <xdr:nvPicPr>
        <xdr:cNvPr id="102" name="Picture 136">
          <a:extLst>
            <a:ext uri="{FF2B5EF4-FFF2-40B4-BE49-F238E27FC236}">
              <a16:creationId xmlns:a16="http://schemas.microsoft.com/office/drawing/2014/main" id="{B8257E18-173A-4084-A911-2A892D8FB9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35</xdr:row>
      <xdr:rowOff>448235</xdr:rowOff>
    </xdr:from>
    <xdr:to>
      <xdr:col>7</xdr:col>
      <xdr:colOff>1428189</xdr:colOff>
      <xdr:row>35</xdr:row>
      <xdr:rowOff>448235</xdr:rowOff>
    </xdr:to>
    <xdr:pic>
      <xdr:nvPicPr>
        <xdr:cNvPr id="103" name="Picture 136">
          <a:extLst>
            <a:ext uri="{FF2B5EF4-FFF2-40B4-BE49-F238E27FC236}">
              <a16:creationId xmlns:a16="http://schemas.microsoft.com/office/drawing/2014/main" id="{318A41F9-04E1-4054-828B-6C62A46D2D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36</xdr:row>
      <xdr:rowOff>448235</xdr:rowOff>
    </xdr:from>
    <xdr:to>
      <xdr:col>7</xdr:col>
      <xdr:colOff>1428189</xdr:colOff>
      <xdr:row>36</xdr:row>
      <xdr:rowOff>448235</xdr:rowOff>
    </xdr:to>
    <xdr:pic>
      <xdr:nvPicPr>
        <xdr:cNvPr id="104" name="Picture 136">
          <a:extLst>
            <a:ext uri="{FF2B5EF4-FFF2-40B4-BE49-F238E27FC236}">
              <a16:creationId xmlns:a16="http://schemas.microsoft.com/office/drawing/2014/main" id="{AAF36D70-B969-4873-9656-F5E7C4E2C9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37</xdr:row>
      <xdr:rowOff>448235</xdr:rowOff>
    </xdr:from>
    <xdr:to>
      <xdr:col>7</xdr:col>
      <xdr:colOff>1428189</xdr:colOff>
      <xdr:row>37</xdr:row>
      <xdr:rowOff>448235</xdr:rowOff>
    </xdr:to>
    <xdr:pic>
      <xdr:nvPicPr>
        <xdr:cNvPr id="105" name="Picture 136">
          <a:extLst>
            <a:ext uri="{FF2B5EF4-FFF2-40B4-BE49-F238E27FC236}">
              <a16:creationId xmlns:a16="http://schemas.microsoft.com/office/drawing/2014/main" id="{CFA4CFBD-0B00-4BF3-A661-009E0B4366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7</xdr:row>
      <xdr:rowOff>448235</xdr:rowOff>
    </xdr:from>
    <xdr:to>
      <xdr:col>7</xdr:col>
      <xdr:colOff>1428189</xdr:colOff>
      <xdr:row>7</xdr:row>
      <xdr:rowOff>448235</xdr:rowOff>
    </xdr:to>
    <xdr:pic>
      <xdr:nvPicPr>
        <xdr:cNvPr id="106" name="Picture 136">
          <a:extLst>
            <a:ext uri="{FF2B5EF4-FFF2-40B4-BE49-F238E27FC236}">
              <a16:creationId xmlns:a16="http://schemas.microsoft.com/office/drawing/2014/main" id="{6953F8A2-E757-4038-AAB4-F3E712CD98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8</xdr:row>
      <xdr:rowOff>448235</xdr:rowOff>
    </xdr:from>
    <xdr:to>
      <xdr:col>7</xdr:col>
      <xdr:colOff>1428189</xdr:colOff>
      <xdr:row>8</xdr:row>
      <xdr:rowOff>448235</xdr:rowOff>
    </xdr:to>
    <xdr:pic>
      <xdr:nvPicPr>
        <xdr:cNvPr id="107" name="Picture 136">
          <a:extLst>
            <a:ext uri="{FF2B5EF4-FFF2-40B4-BE49-F238E27FC236}">
              <a16:creationId xmlns:a16="http://schemas.microsoft.com/office/drawing/2014/main" id="{C9576EFC-63F8-4556-ABF5-6D99E0B148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9</xdr:row>
      <xdr:rowOff>448235</xdr:rowOff>
    </xdr:from>
    <xdr:to>
      <xdr:col>7</xdr:col>
      <xdr:colOff>1428189</xdr:colOff>
      <xdr:row>9</xdr:row>
      <xdr:rowOff>448235</xdr:rowOff>
    </xdr:to>
    <xdr:pic>
      <xdr:nvPicPr>
        <xdr:cNvPr id="108" name="Picture 136">
          <a:extLst>
            <a:ext uri="{FF2B5EF4-FFF2-40B4-BE49-F238E27FC236}">
              <a16:creationId xmlns:a16="http://schemas.microsoft.com/office/drawing/2014/main" id="{16C23643-5CD4-4126-95DE-E33E8E5227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10</xdr:row>
      <xdr:rowOff>448235</xdr:rowOff>
    </xdr:from>
    <xdr:to>
      <xdr:col>7</xdr:col>
      <xdr:colOff>1428189</xdr:colOff>
      <xdr:row>10</xdr:row>
      <xdr:rowOff>448235</xdr:rowOff>
    </xdr:to>
    <xdr:pic>
      <xdr:nvPicPr>
        <xdr:cNvPr id="109" name="Picture 136">
          <a:extLst>
            <a:ext uri="{FF2B5EF4-FFF2-40B4-BE49-F238E27FC236}">
              <a16:creationId xmlns:a16="http://schemas.microsoft.com/office/drawing/2014/main" id="{5B42ED0B-68AB-4EAA-8937-9FC58500C7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11</xdr:row>
      <xdr:rowOff>448235</xdr:rowOff>
    </xdr:from>
    <xdr:to>
      <xdr:col>7</xdr:col>
      <xdr:colOff>1428189</xdr:colOff>
      <xdr:row>11</xdr:row>
      <xdr:rowOff>448235</xdr:rowOff>
    </xdr:to>
    <xdr:pic>
      <xdr:nvPicPr>
        <xdr:cNvPr id="110" name="Picture 136">
          <a:extLst>
            <a:ext uri="{FF2B5EF4-FFF2-40B4-BE49-F238E27FC236}">
              <a16:creationId xmlns:a16="http://schemas.microsoft.com/office/drawing/2014/main" id="{AEE6E484-A979-42CF-8266-D3ACD5381B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12</xdr:row>
      <xdr:rowOff>448235</xdr:rowOff>
    </xdr:from>
    <xdr:to>
      <xdr:col>7</xdr:col>
      <xdr:colOff>1428189</xdr:colOff>
      <xdr:row>12</xdr:row>
      <xdr:rowOff>448235</xdr:rowOff>
    </xdr:to>
    <xdr:pic>
      <xdr:nvPicPr>
        <xdr:cNvPr id="111" name="Picture 136">
          <a:extLst>
            <a:ext uri="{FF2B5EF4-FFF2-40B4-BE49-F238E27FC236}">
              <a16:creationId xmlns:a16="http://schemas.microsoft.com/office/drawing/2014/main" id="{AEC17B17-1C71-46DD-8D36-78CAA53481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13</xdr:row>
      <xdr:rowOff>448235</xdr:rowOff>
    </xdr:from>
    <xdr:to>
      <xdr:col>7</xdr:col>
      <xdr:colOff>1428189</xdr:colOff>
      <xdr:row>13</xdr:row>
      <xdr:rowOff>448235</xdr:rowOff>
    </xdr:to>
    <xdr:pic>
      <xdr:nvPicPr>
        <xdr:cNvPr id="112" name="Picture 136">
          <a:extLst>
            <a:ext uri="{FF2B5EF4-FFF2-40B4-BE49-F238E27FC236}">
              <a16:creationId xmlns:a16="http://schemas.microsoft.com/office/drawing/2014/main" id="{34847F1C-7571-4D63-B2B9-FB8702A8A3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14</xdr:row>
      <xdr:rowOff>448235</xdr:rowOff>
    </xdr:from>
    <xdr:to>
      <xdr:col>7</xdr:col>
      <xdr:colOff>1428189</xdr:colOff>
      <xdr:row>14</xdr:row>
      <xdr:rowOff>448235</xdr:rowOff>
    </xdr:to>
    <xdr:pic>
      <xdr:nvPicPr>
        <xdr:cNvPr id="113" name="Picture 136">
          <a:extLst>
            <a:ext uri="{FF2B5EF4-FFF2-40B4-BE49-F238E27FC236}">
              <a16:creationId xmlns:a16="http://schemas.microsoft.com/office/drawing/2014/main" id="{660EBC21-3687-47DE-905A-59E2BE1A2F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15</xdr:row>
      <xdr:rowOff>448235</xdr:rowOff>
    </xdr:from>
    <xdr:to>
      <xdr:col>7</xdr:col>
      <xdr:colOff>1428189</xdr:colOff>
      <xdr:row>15</xdr:row>
      <xdr:rowOff>448235</xdr:rowOff>
    </xdr:to>
    <xdr:pic>
      <xdr:nvPicPr>
        <xdr:cNvPr id="114" name="Picture 136">
          <a:extLst>
            <a:ext uri="{FF2B5EF4-FFF2-40B4-BE49-F238E27FC236}">
              <a16:creationId xmlns:a16="http://schemas.microsoft.com/office/drawing/2014/main" id="{394DD382-40A8-439E-820D-18E1E2075D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16</xdr:row>
      <xdr:rowOff>448235</xdr:rowOff>
    </xdr:from>
    <xdr:to>
      <xdr:col>7</xdr:col>
      <xdr:colOff>1428189</xdr:colOff>
      <xdr:row>16</xdr:row>
      <xdr:rowOff>448235</xdr:rowOff>
    </xdr:to>
    <xdr:pic>
      <xdr:nvPicPr>
        <xdr:cNvPr id="115" name="Picture 136">
          <a:extLst>
            <a:ext uri="{FF2B5EF4-FFF2-40B4-BE49-F238E27FC236}">
              <a16:creationId xmlns:a16="http://schemas.microsoft.com/office/drawing/2014/main" id="{F043A6D9-2A58-4EF7-BCD4-A87F33C1E0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17</xdr:row>
      <xdr:rowOff>448235</xdr:rowOff>
    </xdr:from>
    <xdr:to>
      <xdr:col>7</xdr:col>
      <xdr:colOff>1428189</xdr:colOff>
      <xdr:row>17</xdr:row>
      <xdr:rowOff>448235</xdr:rowOff>
    </xdr:to>
    <xdr:pic>
      <xdr:nvPicPr>
        <xdr:cNvPr id="116" name="Picture 136">
          <a:extLst>
            <a:ext uri="{FF2B5EF4-FFF2-40B4-BE49-F238E27FC236}">
              <a16:creationId xmlns:a16="http://schemas.microsoft.com/office/drawing/2014/main" id="{2EBDAB0E-1CEB-4B8C-BAA5-CE6740F638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18</xdr:row>
      <xdr:rowOff>448235</xdr:rowOff>
    </xdr:from>
    <xdr:to>
      <xdr:col>7</xdr:col>
      <xdr:colOff>1428189</xdr:colOff>
      <xdr:row>18</xdr:row>
      <xdr:rowOff>448235</xdr:rowOff>
    </xdr:to>
    <xdr:pic>
      <xdr:nvPicPr>
        <xdr:cNvPr id="117" name="Picture 136">
          <a:extLst>
            <a:ext uri="{FF2B5EF4-FFF2-40B4-BE49-F238E27FC236}">
              <a16:creationId xmlns:a16="http://schemas.microsoft.com/office/drawing/2014/main" id="{1E761735-8A42-4776-A53C-BE8FDB4222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19</xdr:row>
      <xdr:rowOff>448235</xdr:rowOff>
    </xdr:from>
    <xdr:to>
      <xdr:col>7</xdr:col>
      <xdr:colOff>1428189</xdr:colOff>
      <xdr:row>19</xdr:row>
      <xdr:rowOff>448235</xdr:rowOff>
    </xdr:to>
    <xdr:pic>
      <xdr:nvPicPr>
        <xdr:cNvPr id="118" name="Picture 136">
          <a:extLst>
            <a:ext uri="{FF2B5EF4-FFF2-40B4-BE49-F238E27FC236}">
              <a16:creationId xmlns:a16="http://schemas.microsoft.com/office/drawing/2014/main" id="{46465DD4-EB2A-4FAA-ADD8-5E12C9204B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20</xdr:row>
      <xdr:rowOff>448235</xdr:rowOff>
    </xdr:from>
    <xdr:to>
      <xdr:col>7</xdr:col>
      <xdr:colOff>1428189</xdr:colOff>
      <xdr:row>20</xdr:row>
      <xdr:rowOff>448235</xdr:rowOff>
    </xdr:to>
    <xdr:pic>
      <xdr:nvPicPr>
        <xdr:cNvPr id="119" name="Picture 136">
          <a:extLst>
            <a:ext uri="{FF2B5EF4-FFF2-40B4-BE49-F238E27FC236}">
              <a16:creationId xmlns:a16="http://schemas.microsoft.com/office/drawing/2014/main" id="{0DDCED82-17E8-440B-98B1-E041FE530E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21</xdr:row>
      <xdr:rowOff>448235</xdr:rowOff>
    </xdr:from>
    <xdr:to>
      <xdr:col>7</xdr:col>
      <xdr:colOff>1428189</xdr:colOff>
      <xdr:row>21</xdr:row>
      <xdr:rowOff>448235</xdr:rowOff>
    </xdr:to>
    <xdr:pic>
      <xdr:nvPicPr>
        <xdr:cNvPr id="120" name="Picture 136">
          <a:extLst>
            <a:ext uri="{FF2B5EF4-FFF2-40B4-BE49-F238E27FC236}">
              <a16:creationId xmlns:a16="http://schemas.microsoft.com/office/drawing/2014/main" id="{E8CA77F2-F3FC-470C-BFD7-0AEDC93B47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22</xdr:row>
      <xdr:rowOff>448235</xdr:rowOff>
    </xdr:from>
    <xdr:to>
      <xdr:col>7</xdr:col>
      <xdr:colOff>1428189</xdr:colOff>
      <xdr:row>22</xdr:row>
      <xdr:rowOff>448235</xdr:rowOff>
    </xdr:to>
    <xdr:pic>
      <xdr:nvPicPr>
        <xdr:cNvPr id="121" name="Picture 136">
          <a:extLst>
            <a:ext uri="{FF2B5EF4-FFF2-40B4-BE49-F238E27FC236}">
              <a16:creationId xmlns:a16="http://schemas.microsoft.com/office/drawing/2014/main" id="{6D53BA6A-53A2-4EE5-A6F0-E3C9CC0B40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23</xdr:row>
      <xdr:rowOff>448235</xdr:rowOff>
    </xdr:from>
    <xdr:to>
      <xdr:col>7</xdr:col>
      <xdr:colOff>1428189</xdr:colOff>
      <xdr:row>23</xdr:row>
      <xdr:rowOff>448235</xdr:rowOff>
    </xdr:to>
    <xdr:pic>
      <xdr:nvPicPr>
        <xdr:cNvPr id="122" name="Picture 136">
          <a:extLst>
            <a:ext uri="{FF2B5EF4-FFF2-40B4-BE49-F238E27FC236}">
              <a16:creationId xmlns:a16="http://schemas.microsoft.com/office/drawing/2014/main" id="{570980E8-B21E-4FE1-A941-09E20C64D0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24</xdr:row>
      <xdr:rowOff>448235</xdr:rowOff>
    </xdr:from>
    <xdr:to>
      <xdr:col>7</xdr:col>
      <xdr:colOff>1428189</xdr:colOff>
      <xdr:row>24</xdr:row>
      <xdr:rowOff>448235</xdr:rowOff>
    </xdr:to>
    <xdr:pic>
      <xdr:nvPicPr>
        <xdr:cNvPr id="123" name="Picture 136">
          <a:extLst>
            <a:ext uri="{FF2B5EF4-FFF2-40B4-BE49-F238E27FC236}">
              <a16:creationId xmlns:a16="http://schemas.microsoft.com/office/drawing/2014/main" id="{6E6CBBCB-83CD-446B-A679-9BDC804D2E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25</xdr:row>
      <xdr:rowOff>448235</xdr:rowOff>
    </xdr:from>
    <xdr:to>
      <xdr:col>7</xdr:col>
      <xdr:colOff>1428189</xdr:colOff>
      <xdr:row>25</xdr:row>
      <xdr:rowOff>448235</xdr:rowOff>
    </xdr:to>
    <xdr:pic>
      <xdr:nvPicPr>
        <xdr:cNvPr id="124" name="Picture 136">
          <a:extLst>
            <a:ext uri="{FF2B5EF4-FFF2-40B4-BE49-F238E27FC236}">
              <a16:creationId xmlns:a16="http://schemas.microsoft.com/office/drawing/2014/main" id="{15BB4034-E0CA-4F35-A1AE-3608CC80DD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26</xdr:row>
      <xdr:rowOff>448235</xdr:rowOff>
    </xdr:from>
    <xdr:to>
      <xdr:col>7</xdr:col>
      <xdr:colOff>1428189</xdr:colOff>
      <xdr:row>26</xdr:row>
      <xdr:rowOff>448235</xdr:rowOff>
    </xdr:to>
    <xdr:pic>
      <xdr:nvPicPr>
        <xdr:cNvPr id="125" name="Picture 136">
          <a:extLst>
            <a:ext uri="{FF2B5EF4-FFF2-40B4-BE49-F238E27FC236}">
              <a16:creationId xmlns:a16="http://schemas.microsoft.com/office/drawing/2014/main" id="{CB984593-B591-4F12-9685-14B7A3AD31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27</xdr:row>
      <xdr:rowOff>448235</xdr:rowOff>
    </xdr:from>
    <xdr:to>
      <xdr:col>7</xdr:col>
      <xdr:colOff>1428189</xdr:colOff>
      <xdr:row>27</xdr:row>
      <xdr:rowOff>448235</xdr:rowOff>
    </xdr:to>
    <xdr:pic>
      <xdr:nvPicPr>
        <xdr:cNvPr id="126" name="Picture 136">
          <a:extLst>
            <a:ext uri="{FF2B5EF4-FFF2-40B4-BE49-F238E27FC236}">
              <a16:creationId xmlns:a16="http://schemas.microsoft.com/office/drawing/2014/main" id="{5E3C8838-AA29-4700-988B-7294BFF614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28</xdr:row>
      <xdr:rowOff>448235</xdr:rowOff>
    </xdr:from>
    <xdr:to>
      <xdr:col>7</xdr:col>
      <xdr:colOff>1428189</xdr:colOff>
      <xdr:row>28</xdr:row>
      <xdr:rowOff>448235</xdr:rowOff>
    </xdr:to>
    <xdr:pic>
      <xdr:nvPicPr>
        <xdr:cNvPr id="127" name="Picture 136">
          <a:extLst>
            <a:ext uri="{FF2B5EF4-FFF2-40B4-BE49-F238E27FC236}">
              <a16:creationId xmlns:a16="http://schemas.microsoft.com/office/drawing/2014/main" id="{F512EA91-42D2-4AEF-9B0E-0084673294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29</xdr:row>
      <xdr:rowOff>448235</xdr:rowOff>
    </xdr:from>
    <xdr:to>
      <xdr:col>7</xdr:col>
      <xdr:colOff>1428189</xdr:colOff>
      <xdr:row>29</xdr:row>
      <xdr:rowOff>448235</xdr:rowOff>
    </xdr:to>
    <xdr:pic>
      <xdr:nvPicPr>
        <xdr:cNvPr id="128" name="Picture 136">
          <a:extLst>
            <a:ext uri="{FF2B5EF4-FFF2-40B4-BE49-F238E27FC236}">
              <a16:creationId xmlns:a16="http://schemas.microsoft.com/office/drawing/2014/main" id="{D4C7E423-7FC9-44E8-B0FD-03A1323B18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30</xdr:row>
      <xdr:rowOff>448235</xdr:rowOff>
    </xdr:from>
    <xdr:to>
      <xdr:col>7</xdr:col>
      <xdr:colOff>1428189</xdr:colOff>
      <xdr:row>30</xdr:row>
      <xdr:rowOff>448235</xdr:rowOff>
    </xdr:to>
    <xdr:pic>
      <xdr:nvPicPr>
        <xdr:cNvPr id="129" name="Picture 136">
          <a:extLst>
            <a:ext uri="{FF2B5EF4-FFF2-40B4-BE49-F238E27FC236}">
              <a16:creationId xmlns:a16="http://schemas.microsoft.com/office/drawing/2014/main" id="{5142744F-D50B-4279-BD18-1AE4A677DF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31</xdr:row>
      <xdr:rowOff>448235</xdr:rowOff>
    </xdr:from>
    <xdr:to>
      <xdr:col>7</xdr:col>
      <xdr:colOff>1428189</xdr:colOff>
      <xdr:row>31</xdr:row>
      <xdr:rowOff>448235</xdr:rowOff>
    </xdr:to>
    <xdr:pic>
      <xdr:nvPicPr>
        <xdr:cNvPr id="130" name="Picture 136">
          <a:extLst>
            <a:ext uri="{FF2B5EF4-FFF2-40B4-BE49-F238E27FC236}">
              <a16:creationId xmlns:a16="http://schemas.microsoft.com/office/drawing/2014/main" id="{06B55934-6C27-432C-956D-8E542D3092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32</xdr:row>
      <xdr:rowOff>448235</xdr:rowOff>
    </xdr:from>
    <xdr:to>
      <xdr:col>7</xdr:col>
      <xdr:colOff>1428189</xdr:colOff>
      <xdr:row>32</xdr:row>
      <xdr:rowOff>448235</xdr:rowOff>
    </xdr:to>
    <xdr:pic>
      <xdr:nvPicPr>
        <xdr:cNvPr id="131" name="Picture 136">
          <a:extLst>
            <a:ext uri="{FF2B5EF4-FFF2-40B4-BE49-F238E27FC236}">
              <a16:creationId xmlns:a16="http://schemas.microsoft.com/office/drawing/2014/main" id="{51E2EBF6-EE25-4FE9-9C99-A826C23E26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33</xdr:row>
      <xdr:rowOff>448235</xdr:rowOff>
    </xdr:from>
    <xdr:to>
      <xdr:col>7</xdr:col>
      <xdr:colOff>1428189</xdr:colOff>
      <xdr:row>33</xdr:row>
      <xdr:rowOff>448235</xdr:rowOff>
    </xdr:to>
    <xdr:pic>
      <xdr:nvPicPr>
        <xdr:cNvPr id="132" name="Picture 136">
          <a:extLst>
            <a:ext uri="{FF2B5EF4-FFF2-40B4-BE49-F238E27FC236}">
              <a16:creationId xmlns:a16="http://schemas.microsoft.com/office/drawing/2014/main" id="{87093CFE-367A-4CAA-99DE-F85768B093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34</xdr:row>
      <xdr:rowOff>448235</xdr:rowOff>
    </xdr:from>
    <xdr:to>
      <xdr:col>7</xdr:col>
      <xdr:colOff>1428189</xdr:colOff>
      <xdr:row>34</xdr:row>
      <xdr:rowOff>448235</xdr:rowOff>
    </xdr:to>
    <xdr:pic>
      <xdr:nvPicPr>
        <xdr:cNvPr id="133" name="Picture 136">
          <a:extLst>
            <a:ext uri="{FF2B5EF4-FFF2-40B4-BE49-F238E27FC236}">
              <a16:creationId xmlns:a16="http://schemas.microsoft.com/office/drawing/2014/main" id="{326EC050-CB42-4238-A18F-0B4ABDB8D7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35</xdr:row>
      <xdr:rowOff>448235</xdr:rowOff>
    </xdr:from>
    <xdr:to>
      <xdr:col>7</xdr:col>
      <xdr:colOff>1428189</xdr:colOff>
      <xdr:row>35</xdr:row>
      <xdr:rowOff>448235</xdr:rowOff>
    </xdr:to>
    <xdr:pic>
      <xdr:nvPicPr>
        <xdr:cNvPr id="134" name="Picture 136">
          <a:extLst>
            <a:ext uri="{FF2B5EF4-FFF2-40B4-BE49-F238E27FC236}">
              <a16:creationId xmlns:a16="http://schemas.microsoft.com/office/drawing/2014/main" id="{F03ADEFA-6B47-4403-8431-E3B0324BC8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36</xdr:row>
      <xdr:rowOff>448235</xdr:rowOff>
    </xdr:from>
    <xdr:to>
      <xdr:col>7</xdr:col>
      <xdr:colOff>1428189</xdr:colOff>
      <xdr:row>36</xdr:row>
      <xdr:rowOff>448235</xdr:rowOff>
    </xdr:to>
    <xdr:pic>
      <xdr:nvPicPr>
        <xdr:cNvPr id="135" name="Picture 136">
          <a:extLst>
            <a:ext uri="{FF2B5EF4-FFF2-40B4-BE49-F238E27FC236}">
              <a16:creationId xmlns:a16="http://schemas.microsoft.com/office/drawing/2014/main" id="{793590F4-3AA5-4978-8061-D228806AD7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37</xdr:row>
      <xdr:rowOff>448235</xdr:rowOff>
    </xdr:from>
    <xdr:to>
      <xdr:col>7</xdr:col>
      <xdr:colOff>1428189</xdr:colOff>
      <xdr:row>37</xdr:row>
      <xdr:rowOff>448235</xdr:rowOff>
    </xdr:to>
    <xdr:pic>
      <xdr:nvPicPr>
        <xdr:cNvPr id="136" name="Picture 136">
          <a:extLst>
            <a:ext uri="{FF2B5EF4-FFF2-40B4-BE49-F238E27FC236}">
              <a16:creationId xmlns:a16="http://schemas.microsoft.com/office/drawing/2014/main" id="{61CE89CE-E245-4C1B-A6F3-35A31292B2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38</xdr:row>
      <xdr:rowOff>448235</xdr:rowOff>
    </xdr:from>
    <xdr:to>
      <xdr:col>7</xdr:col>
      <xdr:colOff>1428189</xdr:colOff>
      <xdr:row>38</xdr:row>
      <xdr:rowOff>448235</xdr:rowOff>
    </xdr:to>
    <xdr:pic>
      <xdr:nvPicPr>
        <xdr:cNvPr id="137" name="Picture 136">
          <a:extLst>
            <a:ext uri="{FF2B5EF4-FFF2-40B4-BE49-F238E27FC236}">
              <a16:creationId xmlns:a16="http://schemas.microsoft.com/office/drawing/2014/main" id="{894F3223-8FCC-496A-AE51-2904228D95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39</xdr:row>
      <xdr:rowOff>448235</xdr:rowOff>
    </xdr:from>
    <xdr:to>
      <xdr:col>7</xdr:col>
      <xdr:colOff>1428189</xdr:colOff>
      <xdr:row>39</xdr:row>
      <xdr:rowOff>448235</xdr:rowOff>
    </xdr:to>
    <xdr:pic>
      <xdr:nvPicPr>
        <xdr:cNvPr id="138" name="Picture 136">
          <a:extLst>
            <a:ext uri="{FF2B5EF4-FFF2-40B4-BE49-F238E27FC236}">
              <a16:creationId xmlns:a16="http://schemas.microsoft.com/office/drawing/2014/main" id="{CCD5C20E-8DDC-40F2-A1A6-E6B2B0A8BB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40</xdr:row>
      <xdr:rowOff>448235</xdr:rowOff>
    </xdr:from>
    <xdr:to>
      <xdr:col>7</xdr:col>
      <xdr:colOff>1428189</xdr:colOff>
      <xdr:row>40</xdr:row>
      <xdr:rowOff>448235</xdr:rowOff>
    </xdr:to>
    <xdr:pic>
      <xdr:nvPicPr>
        <xdr:cNvPr id="139" name="Picture 136">
          <a:extLst>
            <a:ext uri="{FF2B5EF4-FFF2-40B4-BE49-F238E27FC236}">
              <a16:creationId xmlns:a16="http://schemas.microsoft.com/office/drawing/2014/main" id="{DE61C994-65C1-4F12-80F1-19ED57D1F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41</xdr:row>
      <xdr:rowOff>448235</xdr:rowOff>
    </xdr:from>
    <xdr:to>
      <xdr:col>7</xdr:col>
      <xdr:colOff>1428189</xdr:colOff>
      <xdr:row>41</xdr:row>
      <xdr:rowOff>448235</xdr:rowOff>
    </xdr:to>
    <xdr:pic>
      <xdr:nvPicPr>
        <xdr:cNvPr id="140" name="Picture 136">
          <a:extLst>
            <a:ext uri="{FF2B5EF4-FFF2-40B4-BE49-F238E27FC236}">
              <a16:creationId xmlns:a16="http://schemas.microsoft.com/office/drawing/2014/main" id="{D942B83F-07B0-4C3C-A8D6-0F3BCF63E5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38</xdr:row>
      <xdr:rowOff>448235</xdr:rowOff>
    </xdr:from>
    <xdr:to>
      <xdr:col>7</xdr:col>
      <xdr:colOff>1428189</xdr:colOff>
      <xdr:row>38</xdr:row>
      <xdr:rowOff>448235</xdr:rowOff>
    </xdr:to>
    <xdr:pic>
      <xdr:nvPicPr>
        <xdr:cNvPr id="141" name="Picture 136">
          <a:extLst>
            <a:ext uri="{FF2B5EF4-FFF2-40B4-BE49-F238E27FC236}">
              <a16:creationId xmlns:a16="http://schemas.microsoft.com/office/drawing/2014/main" id="{95057B44-F6B0-443C-95CF-40131AF0FD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7439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38</xdr:row>
      <xdr:rowOff>448235</xdr:rowOff>
    </xdr:from>
    <xdr:to>
      <xdr:col>7</xdr:col>
      <xdr:colOff>1428189</xdr:colOff>
      <xdr:row>38</xdr:row>
      <xdr:rowOff>448235</xdr:rowOff>
    </xdr:to>
    <xdr:pic>
      <xdr:nvPicPr>
        <xdr:cNvPr id="142" name="Picture 136">
          <a:extLst>
            <a:ext uri="{FF2B5EF4-FFF2-40B4-BE49-F238E27FC236}">
              <a16:creationId xmlns:a16="http://schemas.microsoft.com/office/drawing/2014/main" id="{9C532E42-36F9-420E-AA61-A0C4148E90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7439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38</xdr:row>
      <xdr:rowOff>448235</xdr:rowOff>
    </xdr:from>
    <xdr:to>
      <xdr:col>7</xdr:col>
      <xdr:colOff>1428189</xdr:colOff>
      <xdr:row>38</xdr:row>
      <xdr:rowOff>448235</xdr:rowOff>
    </xdr:to>
    <xdr:pic>
      <xdr:nvPicPr>
        <xdr:cNvPr id="143" name="Picture 136">
          <a:extLst>
            <a:ext uri="{FF2B5EF4-FFF2-40B4-BE49-F238E27FC236}">
              <a16:creationId xmlns:a16="http://schemas.microsoft.com/office/drawing/2014/main" id="{6CC7695D-62C2-4C0C-AF29-8C138151E5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7439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38</xdr:row>
      <xdr:rowOff>448235</xdr:rowOff>
    </xdr:from>
    <xdr:to>
      <xdr:col>7</xdr:col>
      <xdr:colOff>1428189</xdr:colOff>
      <xdr:row>38</xdr:row>
      <xdr:rowOff>448235</xdr:rowOff>
    </xdr:to>
    <xdr:pic>
      <xdr:nvPicPr>
        <xdr:cNvPr id="144" name="Picture 136">
          <a:extLst>
            <a:ext uri="{FF2B5EF4-FFF2-40B4-BE49-F238E27FC236}">
              <a16:creationId xmlns:a16="http://schemas.microsoft.com/office/drawing/2014/main" id="{7FC884A8-FDED-417C-A69A-FBCDB7C817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7439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39</xdr:row>
      <xdr:rowOff>448235</xdr:rowOff>
    </xdr:from>
    <xdr:to>
      <xdr:col>7</xdr:col>
      <xdr:colOff>1428189</xdr:colOff>
      <xdr:row>39</xdr:row>
      <xdr:rowOff>448235</xdr:rowOff>
    </xdr:to>
    <xdr:pic>
      <xdr:nvPicPr>
        <xdr:cNvPr id="145" name="Picture 136">
          <a:extLst>
            <a:ext uri="{FF2B5EF4-FFF2-40B4-BE49-F238E27FC236}">
              <a16:creationId xmlns:a16="http://schemas.microsoft.com/office/drawing/2014/main" id="{7D39365F-50F2-4C8D-980F-F66771250D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7439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39</xdr:row>
      <xdr:rowOff>448235</xdr:rowOff>
    </xdr:from>
    <xdr:to>
      <xdr:col>7</xdr:col>
      <xdr:colOff>1428189</xdr:colOff>
      <xdr:row>39</xdr:row>
      <xdr:rowOff>448235</xdr:rowOff>
    </xdr:to>
    <xdr:pic>
      <xdr:nvPicPr>
        <xdr:cNvPr id="146" name="Picture 136">
          <a:extLst>
            <a:ext uri="{FF2B5EF4-FFF2-40B4-BE49-F238E27FC236}">
              <a16:creationId xmlns:a16="http://schemas.microsoft.com/office/drawing/2014/main" id="{BFE4E72B-3F5D-4AC7-BB04-6405DAB370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7439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39</xdr:row>
      <xdr:rowOff>448235</xdr:rowOff>
    </xdr:from>
    <xdr:to>
      <xdr:col>7</xdr:col>
      <xdr:colOff>1428189</xdr:colOff>
      <xdr:row>39</xdr:row>
      <xdr:rowOff>448235</xdr:rowOff>
    </xdr:to>
    <xdr:pic>
      <xdr:nvPicPr>
        <xdr:cNvPr id="147" name="Picture 136">
          <a:extLst>
            <a:ext uri="{FF2B5EF4-FFF2-40B4-BE49-F238E27FC236}">
              <a16:creationId xmlns:a16="http://schemas.microsoft.com/office/drawing/2014/main" id="{455FA04F-8A4C-4B2D-AD6C-8C76A27532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7439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39</xdr:row>
      <xdr:rowOff>448235</xdr:rowOff>
    </xdr:from>
    <xdr:to>
      <xdr:col>7</xdr:col>
      <xdr:colOff>1428189</xdr:colOff>
      <xdr:row>39</xdr:row>
      <xdr:rowOff>448235</xdr:rowOff>
    </xdr:to>
    <xdr:pic>
      <xdr:nvPicPr>
        <xdr:cNvPr id="148" name="Picture 136">
          <a:extLst>
            <a:ext uri="{FF2B5EF4-FFF2-40B4-BE49-F238E27FC236}">
              <a16:creationId xmlns:a16="http://schemas.microsoft.com/office/drawing/2014/main" id="{32610F2D-A112-49DB-A47C-F9B5F8B313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7439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40</xdr:row>
      <xdr:rowOff>448235</xdr:rowOff>
    </xdr:from>
    <xdr:to>
      <xdr:col>7</xdr:col>
      <xdr:colOff>1428189</xdr:colOff>
      <xdr:row>40</xdr:row>
      <xdr:rowOff>448235</xdr:rowOff>
    </xdr:to>
    <xdr:pic>
      <xdr:nvPicPr>
        <xdr:cNvPr id="149" name="Picture 136">
          <a:extLst>
            <a:ext uri="{FF2B5EF4-FFF2-40B4-BE49-F238E27FC236}">
              <a16:creationId xmlns:a16="http://schemas.microsoft.com/office/drawing/2014/main" id="{6C76D864-55D4-4E17-A666-4EA441415F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7439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40</xdr:row>
      <xdr:rowOff>448235</xdr:rowOff>
    </xdr:from>
    <xdr:to>
      <xdr:col>7</xdr:col>
      <xdr:colOff>1428189</xdr:colOff>
      <xdr:row>40</xdr:row>
      <xdr:rowOff>448235</xdr:rowOff>
    </xdr:to>
    <xdr:pic>
      <xdr:nvPicPr>
        <xdr:cNvPr id="150" name="Picture 136">
          <a:extLst>
            <a:ext uri="{FF2B5EF4-FFF2-40B4-BE49-F238E27FC236}">
              <a16:creationId xmlns:a16="http://schemas.microsoft.com/office/drawing/2014/main" id="{3CB61C16-FEE0-4F5E-8D82-2788D8A01C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7439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40</xdr:row>
      <xdr:rowOff>448235</xdr:rowOff>
    </xdr:from>
    <xdr:to>
      <xdr:col>7</xdr:col>
      <xdr:colOff>1428189</xdr:colOff>
      <xdr:row>40</xdr:row>
      <xdr:rowOff>448235</xdr:rowOff>
    </xdr:to>
    <xdr:pic>
      <xdr:nvPicPr>
        <xdr:cNvPr id="151" name="Picture 136">
          <a:extLst>
            <a:ext uri="{FF2B5EF4-FFF2-40B4-BE49-F238E27FC236}">
              <a16:creationId xmlns:a16="http://schemas.microsoft.com/office/drawing/2014/main" id="{2E6FD6C2-3E9F-451A-83D8-4C29DEFA07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7439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40</xdr:row>
      <xdr:rowOff>448235</xdr:rowOff>
    </xdr:from>
    <xdr:to>
      <xdr:col>7</xdr:col>
      <xdr:colOff>1428189</xdr:colOff>
      <xdr:row>40</xdr:row>
      <xdr:rowOff>448235</xdr:rowOff>
    </xdr:to>
    <xdr:pic>
      <xdr:nvPicPr>
        <xdr:cNvPr id="152" name="Picture 136">
          <a:extLst>
            <a:ext uri="{FF2B5EF4-FFF2-40B4-BE49-F238E27FC236}">
              <a16:creationId xmlns:a16="http://schemas.microsoft.com/office/drawing/2014/main" id="{97F8FBEA-3D47-45BA-9B55-ADBEF42382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7439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41</xdr:row>
      <xdr:rowOff>448235</xdr:rowOff>
    </xdr:from>
    <xdr:to>
      <xdr:col>7</xdr:col>
      <xdr:colOff>1428189</xdr:colOff>
      <xdr:row>41</xdr:row>
      <xdr:rowOff>448235</xdr:rowOff>
    </xdr:to>
    <xdr:pic>
      <xdr:nvPicPr>
        <xdr:cNvPr id="153" name="Picture 136">
          <a:extLst>
            <a:ext uri="{FF2B5EF4-FFF2-40B4-BE49-F238E27FC236}">
              <a16:creationId xmlns:a16="http://schemas.microsoft.com/office/drawing/2014/main" id="{E8AFB599-568E-473A-BC4B-DCA8C4B8B3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7439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41</xdr:row>
      <xdr:rowOff>448235</xdr:rowOff>
    </xdr:from>
    <xdr:to>
      <xdr:col>7</xdr:col>
      <xdr:colOff>1428189</xdr:colOff>
      <xdr:row>41</xdr:row>
      <xdr:rowOff>448235</xdr:rowOff>
    </xdr:to>
    <xdr:pic>
      <xdr:nvPicPr>
        <xdr:cNvPr id="154" name="Picture 136">
          <a:extLst>
            <a:ext uri="{FF2B5EF4-FFF2-40B4-BE49-F238E27FC236}">
              <a16:creationId xmlns:a16="http://schemas.microsoft.com/office/drawing/2014/main" id="{222AC58B-3F36-46EA-9C5A-65E5BFEE63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7439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41</xdr:row>
      <xdr:rowOff>448235</xdr:rowOff>
    </xdr:from>
    <xdr:to>
      <xdr:col>7</xdr:col>
      <xdr:colOff>1428189</xdr:colOff>
      <xdr:row>41</xdr:row>
      <xdr:rowOff>448235</xdr:rowOff>
    </xdr:to>
    <xdr:pic>
      <xdr:nvPicPr>
        <xdr:cNvPr id="155" name="Picture 136">
          <a:extLst>
            <a:ext uri="{FF2B5EF4-FFF2-40B4-BE49-F238E27FC236}">
              <a16:creationId xmlns:a16="http://schemas.microsoft.com/office/drawing/2014/main" id="{5F77E8C0-FE31-492B-9F3C-D56D3A28B3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7439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41</xdr:row>
      <xdr:rowOff>448235</xdr:rowOff>
    </xdr:from>
    <xdr:to>
      <xdr:col>7</xdr:col>
      <xdr:colOff>1428189</xdr:colOff>
      <xdr:row>41</xdr:row>
      <xdr:rowOff>448235</xdr:rowOff>
    </xdr:to>
    <xdr:pic>
      <xdr:nvPicPr>
        <xdr:cNvPr id="156" name="Picture 136">
          <a:extLst>
            <a:ext uri="{FF2B5EF4-FFF2-40B4-BE49-F238E27FC236}">
              <a16:creationId xmlns:a16="http://schemas.microsoft.com/office/drawing/2014/main" id="{9B6FBA38-E17D-4120-B216-687BAFEE12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7439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8</xdr:row>
      <xdr:rowOff>560</xdr:rowOff>
    </xdr:from>
    <xdr:to>
      <xdr:col>7</xdr:col>
      <xdr:colOff>1428189</xdr:colOff>
      <xdr:row>8</xdr:row>
      <xdr:rowOff>560</xdr:rowOff>
    </xdr:to>
    <xdr:pic>
      <xdr:nvPicPr>
        <xdr:cNvPr id="157" name="Picture 136">
          <a:extLst>
            <a:ext uri="{FF2B5EF4-FFF2-40B4-BE49-F238E27FC236}">
              <a16:creationId xmlns:a16="http://schemas.microsoft.com/office/drawing/2014/main" id="{4569A305-2966-4CA8-B048-B60E08DE6F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9</xdr:row>
      <xdr:rowOff>560</xdr:rowOff>
    </xdr:from>
    <xdr:to>
      <xdr:col>7</xdr:col>
      <xdr:colOff>1428189</xdr:colOff>
      <xdr:row>9</xdr:row>
      <xdr:rowOff>560</xdr:rowOff>
    </xdr:to>
    <xdr:pic>
      <xdr:nvPicPr>
        <xdr:cNvPr id="158" name="Picture 136">
          <a:extLst>
            <a:ext uri="{FF2B5EF4-FFF2-40B4-BE49-F238E27FC236}">
              <a16:creationId xmlns:a16="http://schemas.microsoft.com/office/drawing/2014/main" id="{29DB9EF4-2175-4AB0-BAC3-9E1B8F5E40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10</xdr:row>
      <xdr:rowOff>560</xdr:rowOff>
    </xdr:from>
    <xdr:to>
      <xdr:col>7</xdr:col>
      <xdr:colOff>1428189</xdr:colOff>
      <xdr:row>10</xdr:row>
      <xdr:rowOff>560</xdr:rowOff>
    </xdr:to>
    <xdr:pic>
      <xdr:nvPicPr>
        <xdr:cNvPr id="159" name="Picture 136">
          <a:extLst>
            <a:ext uri="{FF2B5EF4-FFF2-40B4-BE49-F238E27FC236}">
              <a16:creationId xmlns:a16="http://schemas.microsoft.com/office/drawing/2014/main" id="{B9625704-7578-47A4-A7F2-6185B773A3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11</xdr:row>
      <xdr:rowOff>560</xdr:rowOff>
    </xdr:from>
    <xdr:to>
      <xdr:col>7</xdr:col>
      <xdr:colOff>1428189</xdr:colOff>
      <xdr:row>11</xdr:row>
      <xdr:rowOff>560</xdr:rowOff>
    </xdr:to>
    <xdr:pic>
      <xdr:nvPicPr>
        <xdr:cNvPr id="160" name="Picture 136">
          <a:extLst>
            <a:ext uri="{FF2B5EF4-FFF2-40B4-BE49-F238E27FC236}">
              <a16:creationId xmlns:a16="http://schemas.microsoft.com/office/drawing/2014/main" id="{BFC9A6BD-3766-4B70-A0EF-CD7EC36E0A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12</xdr:row>
      <xdr:rowOff>560</xdr:rowOff>
    </xdr:from>
    <xdr:to>
      <xdr:col>7</xdr:col>
      <xdr:colOff>1428189</xdr:colOff>
      <xdr:row>12</xdr:row>
      <xdr:rowOff>560</xdr:rowOff>
    </xdr:to>
    <xdr:pic>
      <xdr:nvPicPr>
        <xdr:cNvPr id="161" name="Picture 136">
          <a:extLst>
            <a:ext uri="{FF2B5EF4-FFF2-40B4-BE49-F238E27FC236}">
              <a16:creationId xmlns:a16="http://schemas.microsoft.com/office/drawing/2014/main" id="{41034481-64F0-4ADD-87ED-936D0C481A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13</xdr:row>
      <xdr:rowOff>560</xdr:rowOff>
    </xdr:from>
    <xdr:to>
      <xdr:col>7</xdr:col>
      <xdr:colOff>1428189</xdr:colOff>
      <xdr:row>13</xdr:row>
      <xdr:rowOff>560</xdr:rowOff>
    </xdr:to>
    <xdr:pic>
      <xdr:nvPicPr>
        <xdr:cNvPr id="162" name="Picture 136">
          <a:extLst>
            <a:ext uri="{FF2B5EF4-FFF2-40B4-BE49-F238E27FC236}">
              <a16:creationId xmlns:a16="http://schemas.microsoft.com/office/drawing/2014/main" id="{8AC17946-8265-489C-B584-80F9E76CC6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14</xdr:row>
      <xdr:rowOff>560</xdr:rowOff>
    </xdr:from>
    <xdr:to>
      <xdr:col>7</xdr:col>
      <xdr:colOff>1428189</xdr:colOff>
      <xdr:row>14</xdr:row>
      <xdr:rowOff>560</xdr:rowOff>
    </xdr:to>
    <xdr:pic>
      <xdr:nvPicPr>
        <xdr:cNvPr id="163" name="Picture 136">
          <a:extLst>
            <a:ext uri="{FF2B5EF4-FFF2-40B4-BE49-F238E27FC236}">
              <a16:creationId xmlns:a16="http://schemas.microsoft.com/office/drawing/2014/main" id="{1C1FDC9F-853E-432D-A3DE-8FC425B3D8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15</xdr:row>
      <xdr:rowOff>560</xdr:rowOff>
    </xdr:from>
    <xdr:to>
      <xdr:col>7</xdr:col>
      <xdr:colOff>1428189</xdr:colOff>
      <xdr:row>15</xdr:row>
      <xdr:rowOff>560</xdr:rowOff>
    </xdr:to>
    <xdr:pic>
      <xdr:nvPicPr>
        <xdr:cNvPr id="164" name="Picture 136">
          <a:extLst>
            <a:ext uri="{FF2B5EF4-FFF2-40B4-BE49-F238E27FC236}">
              <a16:creationId xmlns:a16="http://schemas.microsoft.com/office/drawing/2014/main" id="{99E582E5-3D1A-44AA-8C4E-96EC925AEC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7</xdr:row>
      <xdr:rowOff>448235</xdr:rowOff>
    </xdr:from>
    <xdr:to>
      <xdr:col>7</xdr:col>
      <xdr:colOff>1428189</xdr:colOff>
      <xdr:row>7</xdr:row>
      <xdr:rowOff>448235</xdr:rowOff>
    </xdr:to>
    <xdr:pic>
      <xdr:nvPicPr>
        <xdr:cNvPr id="165" name="Picture 136">
          <a:extLst>
            <a:ext uri="{FF2B5EF4-FFF2-40B4-BE49-F238E27FC236}">
              <a16:creationId xmlns:a16="http://schemas.microsoft.com/office/drawing/2014/main" id="{194B50DF-56BB-40F2-8DFD-2AAC8BC414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8</xdr:row>
      <xdr:rowOff>448235</xdr:rowOff>
    </xdr:from>
    <xdr:to>
      <xdr:col>7</xdr:col>
      <xdr:colOff>1428189</xdr:colOff>
      <xdr:row>8</xdr:row>
      <xdr:rowOff>448235</xdr:rowOff>
    </xdr:to>
    <xdr:pic>
      <xdr:nvPicPr>
        <xdr:cNvPr id="166" name="Picture 136">
          <a:extLst>
            <a:ext uri="{FF2B5EF4-FFF2-40B4-BE49-F238E27FC236}">
              <a16:creationId xmlns:a16="http://schemas.microsoft.com/office/drawing/2014/main" id="{50657298-4D71-40FB-8581-D00A4C3D67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9</xdr:row>
      <xdr:rowOff>448235</xdr:rowOff>
    </xdr:from>
    <xdr:to>
      <xdr:col>7</xdr:col>
      <xdr:colOff>1428189</xdr:colOff>
      <xdr:row>9</xdr:row>
      <xdr:rowOff>448235</xdr:rowOff>
    </xdr:to>
    <xdr:pic>
      <xdr:nvPicPr>
        <xdr:cNvPr id="167" name="Picture 136">
          <a:extLst>
            <a:ext uri="{FF2B5EF4-FFF2-40B4-BE49-F238E27FC236}">
              <a16:creationId xmlns:a16="http://schemas.microsoft.com/office/drawing/2014/main" id="{CA38C76B-E148-432E-87CE-DA84B9193C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10</xdr:row>
      <xdr:rowOff>448235</xdr:rowOff>
    </xdr:from>
    <xdr:to>
      <xdr:col>7</xdr:col>
      <xdr:colOff>1428189</xdr:colOff>
      <xdr:row>10</xdr:row>
      <xdr:rowOff>448235</xdr:rowOff>
    </xdr:to>
    <xdr:pic>
      <xdr:nvPicPr>
        <xdr:cNvPr id="168" name="Picture 136">
          <a:extLst>
            <a:ext uri="{FF2B5EF4-FFF2-40B4-BE49-F238E27FC236}">
              <a16:creationId xmlns:a16="http://schemas.microsoft.com/office/drawing/2014/main" id="{24124229-A617-4E1A-913A-AF59EEAE52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11</xdr:row>
      <xdr:rowOff>448235</xdr:rowOff>
    </xdr:from>
    <xdr:to>
      <xdr:col>7</xdr:col>
      <xdr:colOff>1428189</xdr:colOff>
      <xdr:row>11</xdr:row>
      <xdr:rowOff>448235</xdr:rowOff>
    </xdr:to>
    <xdr:pic>
      <xdr:nvPicPr>
        <xdr:cNvPr id="169" name="Picture 136">
          <a:extLst>
            <a:ext uri="{FF2B5EF4-FFF2-40B4-BE49-F238E27FC236}">
              <a16:creationId xmlns:a16="http://schemas.microsoft.com/office/drawing/2014/main" id="{398BC43E-0ED7-467B-B837-977C897AD5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12</xdr:row>
      <xdr:rowOff>448235</xdr:rowOff>
    </xdr:from>
    <xdr:to>
      <xdr:col>7</xdr:col>
      <xdr:colOff>1428189</xdr:colOff>
      <xdr:row>12</xdr:row>
      <xdr:rowOff>448235</xdr:rowOff>
    </xdr:to>
    <xdr:pic>
      <xdr:nvPicPr>
        <xdr:cNvPr id="170" name="Picture 136">
          <a:extLst>
            <a:ext uri="{FF2B5EF4-FFF2-40B4-BE49-F238E27FC236}">
              <a16:creationId xmlns:a16="http://schemas.microsoft.com/office/drawing/2014/main" id="{C26CE359-029D-4809-BB0F-F9CF65C6A0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13</xdr:row>
      <xdr:rowOff>448235</xdr:rowOff>
    </xdr:from>
    <xdr:to>
      <xdr:col>7</xdr:col>
      <xdr:colOff>1428189</xdr:colOff>
      <xdr:row>13</xdr:row>
      <xdr:rowOff>448235</xdr:rowOff>
    </xdr:to>
    <xdr:pic>
      <xdr:nvPicPr>
        <xdr:cNvPr id="171" name="Picture 136">
          <a:extLst>
            <a:ext uri="{FF2B5EF4-FFF2-40B4-BE49-F238E27FC236}">
              <a16:creationId xmlns:a16="http://schemas.microsoft.com/office/drawing/2014/main" id="{EEE46544-77F7-4143-8AA5-2686879AFB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14</xdr:row>
      <xdr:rowOff>448235</xdr:rowOff>
    </xdr:from>
    <xdr:to>
      <xdr:col>7</xdr:col>
      <xdr:colOff>1428189</xdr:colOff>
      <xdr:row>14</xdr:row>
      <xdr:rowOff>448235</xdr:rowOff>
    </xdr:to>
    <xdr:pic>
      <xdr:nvPicPr>
        <xdr:cNvPr id="172" name="Picture 136">
          <a:extLst>
            <a:ext uri="{FF2B5EF4-FFF2-40B4-BE49-F238E27FC236}">
              <a16:creationId xmlns:a16="http://schemas.microsoft.com/office/drawing/2014/main" id="{159214A4-CA16-4AC8-A8B9-5A64B50FC9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15</xdr:row>
      <xdr:rowOff>448235</xdr:rowOff>
    </xdr:from>
    <xdr:to>
      <xdr:col>7</xdr:col>
      <xdr:colOff>1428189</xdr:colOff>
      <xdr:row>15</xdr:row>
      <xdr:rowOff>448235</xdr:rowOff>
    </xdr:to>
    <xdr:pic>
      <xdr:nvPicPr>
        <xdr:cNvPr id="173" name="Picture 136">
          <a:extLst>
            <a:ext uri="{FF2B5EF4-FFF2-40B4-BE49-F238E27FC236}">
              <a16:creationId xmlns:a16="http://schemas.microsoft.com/office/drawing/2014/main" id="{5CB47B3C-0A2F-43D6-853E-00365EF788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16</xdr:row>
      <xdr:rowOff>448235</xdr:rowOff>
    </xdr:from>
    <xdr:to>
      <xdr:col>7</xdr:col>
      <xdr:colOff>1428189</xdr:colOff>
      <xdr:row>16</xdr:row>
      <xdr:rowOff>448235</xdr:rowOff>
    </xdr:to>
    <xdr:pic>
      <xdr:nvPicPr>
        <xdr:cNvPr id="174" name="Picture 136">
          <a:extLst>
            <a:ext uri="{FF2B5EF4-FFF2-40B4-BE49-F238E27FC236}">
              <a16:creationId xmlns:a16="http://schemas.microsoft.com/office/drawing/2014/main" id="{A5925366-74A8-409B-B733-2B1F37A269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17</xdr:row>
      <xdr:rowOff>448235</xdr:rowOff>
    </xdr:from>
    <xdr:to>
      <xdr:col>7</xdr:col>
      <xdr:colOff>1428189</xdr:colOff>
      <xdr:row>17</xdr:row>
      <xdr:rowOff>448235</xdr:rowOff>
    </xdr:to>
    <xdr:pic>
      <xdr:nvPicPr>
        <xdr:cNvPr id="175" name="Picture 136">
          <a:extLst>
            <a:ext uri="{FF2B5EF4-FFF2-40B4-BE49-F238E27FC236}">
              <a16:creationId xmlns:a16="http://schemas.microsoft.com/office/drawing/2014/main" id="{57A5E886-4FB9-4357-ADB6-C70E1BA928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18</xdr:row>
      <xdr:rowOff>448235</xdr:rowOff>
    </xdr:from>
    <xdr:to>
      <xdr:col>7</xdr:col>
      <xdr:colOff>1428189</xdr:colOff>
      <xdr:row>18</xdr:row>
      <xdr:rowOff>448235</xdr:rowOff>
    </xdr:to>
    <xdr:pic>
      <xdr:nvPicPr>
        <xdr:cNvPr id="176" name="Picture 136">
          <a:extLst>
            <a:ext uri="{FF2B5EF4-FFF2-40B4-BE49-F238E27FC236}">
              <a16:creationId xmlns:a16="http://schemas.microsoft.com/office/drawing/2014/main" id="{89BB53F3-2271-4B6E-A236-A65D427119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19</xdr:row>
      <xdr:rowOff>448235</xdr:rowOff>
    </xdr:from>
    <xdr:to>
      <xdr:col>7</xdr:col>
      <xdr:colOff>1428189</xdr:colOff>
      <xdr:row>19</xdr:row>
      <xdr:rowOff>448235</xdr:rowOff>
    </xdr:to>
    <xdr:pic>
      <xdr:nvPicPr>
        <xdr:cNvPr id="177" name="Picture 136">
          <a:extLst>
            <a:ext uri="{FF2B5EF4-FFF2-40B4-BE49-F238E27FC236}">
              <a16:creationId xmlns:a16="http://schemas.microsoft.com/office/drawing/2014/main" id="{854817D8-663D-4B8B-9B9B-4C18A46EB4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20</xdr:row>
      <xdr:rowOff>448235</xdr:rowOff>
    </xdr:from>
    <xdr:to>
      <xdr:col>7</xdr:col>
      <xdr:colOff>1428189</xdr:colOff>
      <xdr:row>20</xdr:row>
      <xdr:rowOff>448235</xdr:rowOff>
    </xdr:to>
    <xdr:pic>
      <xdr:nvPicPr>
        <xdr:cNvPr id="178" name="Picture 136">
          <a:extLst>
            <a:ext uri="{FF2B5EF4-FFF2-40B4-BE49-F238E27FC236}">
              <a16:creationId xmlns:a16="http://schemas.microsoft.com/office/drawing/2014/main" id="{0989F0E1-163B-4DDF-898F-6B24B332AB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21</xdr:row>
      <xdr:rowOff>448235</xdr:rowOff>
    </xdr:from>
    <xdr:to>
      <xdr:col>7</xdr:col>
      <xdr:colOff>1428189</xdr:colOff>
      <xdr:row>21</xdr:row>
      <xdr:rowOff>448235</xdr:rowOff>
    </xdr:to>
    <xdr:pic>
      <xdr:nvPicPr>
        <xdr:cNvPr id="179" name="Picture 136">
          <a:extLst>
            <a:ext uri="{FF2B5EF4-FFF2-40B4-BE49-F238E27FC236}">
              <a16:creationId xmlns:a16="http://schemas.microsoft.com/office/drawing/2014/main" id="{D86F5A09-66E9-4BC3-B221-5130248AC1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22</xdr:row>
      <xdr:rowOff>448235</xdr:rowOff>
    </xdr:from>
    <xdr:to>
      <xdr:col>7</xdr:col>
      <xdr:colOff>1428189</xdr:colOff>
      <xdr:row>22</xdr:row>
      <xdr:rowOff>448235</xdr:rowOff>
    </xdr:to>
    <xdr:pic>
      <xdr:nvPicPr>
        <xdr:cNvPr id="180" name="Picture 136">
          <a:extLst>
            <a:ext uri="{FF2B5EF4-FFF2-40B4-BE49-F238E27FC236}">
              <a16:creationId xmlns:a16="http://schemas.microsoft.com/office/drawing/2014/main" id="{1D12D76C-E5BC-4DC0-BF97-908B8E3EB1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23</xdr:row>
      <xdr:rowOff>448235</xdr:rowOff>
    </xdr:from>
    <xdr:to>
      <xdr:col>7</xdr:col>
      <xdr:colOff>1428189</xdr:colOff>
      <xdr:row>23</xdr:row>
      <xdr:rowOff>448235</xdr:rowOff>
    </xdr:to>
    <xdr:pic>
      <xdr:nvPicPr>
        <xdr:cNvPr id="181" name="Picture 136">
          <a:extLst>
            <a:ext uri="{FF2B5EF4-FFF2-40B4-BE49-F238E27FC236}">
              <a16:creationId xmlns:a16="http://schemas.microsoft.com/office/drawing/2014/main" id="{EA345884-D625-4BCC-BFCB-4A23A8BBC2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24</xdr:row>
      <xdr:rowOff>448235</xdr:rowOff>
    </xdr:from>
    <xdr:to>
      <xdr:col>7</xdr:col>
      <xdr:colOff>1428189</xdr:colOff>
      <xdr:row>24</xdr:row>
      <xdr:rowOff>448235</xdr:rowOff>
    </xdr:to>
    <xdr:pic>
      <xdr:nvPicPr>
        <xdr:cNvPr id="182" name="Picture 136">
          <a:extLst>
            <a:ext uri="{FF2B5EF4-FFF2-40B4-BE49-F238E27FC236}">
              <a16:creationId xmlns:a16="http://schemas.microsoft.com/office/drawing/2014/main" id="{6898B8A0-B4CA-4C01-8BBE-06E6FB2F29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25</xdr:row>
      <xdr:rowOff>448235</xdr:rowOff>
    </xdr:from>
    <xdr:to>
      <xdr:col>7</xdr:col>
      <xdr:colOff>1428189</xdr:colOff>
      <xdr:row>25</xdr:row>
      <xdr:rowOff>448235</xdr:rowOff>
    </xdr:to>
    <xdr:pic>
      <xdr:nvPicPr>
        <xdr:cNvPr id="183" name="Picture 136">
          <a:extLst>
            <a:ext uri="{FF2B5EF4-FFF2-40B4-BE49-F238E27FC236}">
              <a16:creationId xmlns:a16="http://schemas.microsoft.com/office/drawing/2014/main" id="{840271A9-79F2-47D3-9867-05342C0159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26</xdr:row>
      <xdr:rowOff>448235</xdr:rowOff>
    </xdr:from>
    <xdr:to>
      <xdr:col>7</xdr:col>
      <xdr:colOff>1428189</xdr:colOff>
      <xdr:row>26</xdr:row>
      <xdr:rowOff>448235</xdr:rowOff>
    </xdr:to>
    <xdr:pic>
      <xdr:nvPicPr>
        <xdr:cNvPr id="184" name="Picture 136">
          <a:extLst>
            <a:ext uri="{FF2B5EF4-FFF2-40B4-BE49-F238E27FC236}">
              <a16:creationId xmlns:a16="http://schemas.microsoft.com/office/drawing/2014/main" id="{17DB5EE1-D23C-4407-8B36-38672475AD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27</xdr:row>
      <xdr:rowOff>448235</xdr:rowOff>
    </xdr:from>
    <xdr:to>
      <xdr:col>7</xdr:col>
      <xdr:colOff>1428189</xdr:colOff>
      <xdr:row>27</xdr:row>
      <xdr:rowOff>448235</xdr:rowOff>
    </xdr:to>
    <xdr:pic>
      <xdr:nvPicPr>
        <xdr:cNvPr id="185" name="Picture 136">
          <a:extLst>
            <a:ext uri="{FF2B5EF4-FFF2-40B4-BE49-F238E27FC236}">
              <a16:creationId xmlns:a16="http://schemas.microsoft.com/office/drawing/2014/main" id="{AE90C783-47C0-4713-AD45-E6FDC2479F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28</xdr:row>
      <xdr:rowOff>448235</xdr:rowOff>
    </xdr:from>
    <xdr:to>
      <xdr:col>7</xdr:col>
      <xdr:colOff>1428189</xdr:colOff>
      <xdr:row>28</xdr:row>
      <xdr:rowOff>448235</xdr:rowOff>
    </xdr:to>
    <xdr:pic>
      <xdr:nvPicPr>
        <xdr:cNvPr id="186" name="Picture 136">
          <a:extLst>
            <a:ext uri="{FF2B5EF4-FFF2-40B4-BE49-F238E27FC236}">
              <a16:creationId xmlns:a16="http://schemas.microsoft.com/office/drawing/2014/main" id="{381580C8-3CF7-47CC-BAFC-F4F10BB23A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29</xdr:row>
      <xdr:rowOff>448235</xdr:rowOff>
    </xdr:from>
    <xdr:to>
      <xdr:col>7</xdr:col>
      <xdr:colOff>1428189</xdr:colOff>
      <xdr:row>29</xdr:row>
      <xdr:rowOff>448235</xdr:rowOff>
    </xdr:to>
    <xdr:pic>
      <xdr:nvPicPr>
        <xdr:cNvPr id="187" name="Picture 136">
          <a:extLst>
            <a:ext uri="{FF2B5EF4-FFF2-40B4-BE49-F238E27FC236}">
              <a16:creationId xmlns:a16="http://schemas.microsoft.com/office/drawing/2014/main" id="{4A37CB20-EFD2-45E4-AD47-C4A0BD28A9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30</xdr:row>
      <xdr:rowOff>448235</xdr:rowOff>
    </xdr:from>
    <xdr:to>
      <xdr:col>7</xdr:col>
      <xdr:colOff>1428189</xdr:colOff>
      <xdr:row>30</xdr:row>
      <xdr:rowOff>448235</xdr:rowOff>
    </xdr:to>
    <xdr:pic>
      <xdr:nvPicPr>
        <xdr:cNvPr id="188" name="Picture 136">
          <a:extLst>
            <a:ext uri="{FF2B5EF4-FFF2-40B4-BE49-F238E27FC236}">
              <a16:creationId xmlns:a16="http://schemas.microsoft.com/office/drawing/2014/main" id="{850637D4-DE60-4605-BAE8-43457C9F96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31</xdr:row>
      <xdr:rowOff>448235</xdr:rowOff>
    </xdr:from>
    <xdr:to>
      <xdr:col>7</xdr:col>
      <xdr:colOff>1428189</xdr:colOff>
      <xdr:row>31</xdr:row>
      <xdr:rowOff>448235</xdr:rowOff>
    </xdr:to>
    <xdr:pic>
      <xdr:nvPicPr>
        <xdr:cNvPr id="189" name="Picture 136">
          <a:extLst>
            <a:ext uri="{FF2B5EF4-FFF2-40B4-BE49-F238E27FC236}">
              <a16:creationId xmlns:a16="http://schemas.microsoft.com/office/drawing/2014/main" id="{8A553EC6-01A9-4576-82EA-E11A063BE7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32</xdr:row>
      <xdr:rowOff>448235</xdr:rowOff>
    </xdr:from>
    <xdr:to>
      <xdr:col>7</xdr:col>
      <xdr:colOff>1428189</xdr:colOff>
      <xdr:row>32</xdr:row>
      <xdr:rowOff>448235</xdr:rowOff>
    </xdr:to>
    <xdr:pic>
      <xdr:nvPicPr>
        <xdr:cNvPr id="190" name="Picture 136">
          <a:extLst>
            <a:ext uri="{FF2B5EF4-FFF2-40B4-BE49-F238E27FC236}">
              <a16:creationId xmlns:a16="http://schemas.microsoft.com/office/drawing/2014/main" id="{8C7057D4-4091-4664-BD38-74E6396D8D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33</xdr:row>
      <xdr:rowOff>448235</xdr:rowOff>
    </xdr:from>
    <xdr:to>
      <xdr:col>7</xdr:col>
      <xdr:colOff>1428189</xdr:colOff>
      <xdr:row>33</xdr:row>
      <xdr:rowOff>448235</xdr:rowOff>
    </xdr:to>
    <xdr:pic>
      <xdr:nvPicPr>
        <xdr:cNvPr id="191" name="Picture 136">
          <a:extLst>
            <a:ext uri="{FF2B5EF4-FFF2-40B4-BE49-F238E27FC236}">
              <a16:creationId xmlns:a16="http://schemas.microsoft.com/office/drawing/2014/main" id="{4C816B3C-8976-4EB4-9855-E237C7B5B2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34</xdr:row>
      <xdr:rowOff>448235</xdr:rowOff>
    </xdr:from>
    <xdr:to>
      <xdr:col>7</xdr:col>
      <xdr:colOff>1428189</xdr:colOff>
      <xdr:row>34</xdr:row>
      <xdr:rowOff>448235</xdr:rowOff>
    </xdr:to>
    <xdr:pic>
      <xdr:nvPicPr>
        <xdr:cNvPr id="192" name="Picture 136">
          <a:extLst>
            <a:ext uri="{FF2B5EF4-FFF2-40B4-BE49-F238E27FC236}">
              <a16:creationId xmlns:a16="http://schemas.microsoft.com/office/drawing/2014/main" id="{EECB9EE9-5079-4D1D-B4F0-816AC85F2B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35</xdr:row>
      <xdr:rowOff>448235</xdr:rowOff>
    </xdr:from>
    <xdr:to>
      <xdr:col>7</xdr:col>
      <xdr:colOff>1428189</xdr:colOff>
      <xdr:row>35</xdr:row>
      <xdr:rowOff>448235</xdr:rowOff>
    </xdr:to>
    <xdr:pic>
      <xdr:nvPicPr>
        <xdr:cNvPr id="193" name="Picture 136">
          <a:extLst>
            <a:ext uri="{FF2B5EF4-FFF2-40B4-BE49-F238E27FC236}">
              <a16:creationId xmlns:a16="http://schemas.microsoft.com/office/drawing/2014/main" id="{357F54EE-399F-42B0-9996-475D2FB9EA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36</xdr:row>
      <xdr:rowOff>448235</xdr:rowOff>
    </xdr:from>
    <xdr:to>
      <xdr:col>7</xdr:col>
      <xdr:colOff>1428189</xdr:colOff>
      <xdr:row>36</xdr:row>
      <xdr:rowOff>448235</xdr:rowOff>
    </xdr:to>
    <xdr:pic>
      <xdr:nvPicPr>
        <xdr:cNvPr id="194" name="Picture 136">
          <a:extLst>
            <a:ext uri="{FF2B5EF4-FFF2-40B4-BE49-F238E27FC236}">
              <a16:creationId xmlns:a16="http://schemas.microsoft.com/office/drawing/2014/main" id="{EA9E6688-8743-4B46-9CD2-266E536EDE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37</xdr:row>
      <xdr:rowOff>448235</xdr:rowOff>
    </xdr:from>
    <xdr:to>
      <xdr:col>7</xdr:col>
      <xdr:colOff>1428189</xdr:colOff>
      <xdr:row>37</xdr:row>
      <xdr:rowOff>448235</xdr:rowOff>
    </xdr:to>
    <xdr:pic>
      <xdr:nvPicPr>
        <xdr:cNvPr id="195" name="Picture 136">
          <a:extLst>
            <a:ext uri="{FF2B5EF4-FFF2-40B4-BE49-F238E27FC236}">
              <a16:creationId xmlns:a16="http://schemas.microsoft.com/office/drawing/2014/main" id="{413CD468-FDDE-4346-81D6-3E55B36375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38</xdr:row>
      <xdr:rowOff>448235</xdr:rowOff>
    </xdr:from>
    <xdr:to>
      <xdr:col>7</xdr:col>
      <xdr:colOff>1428189</xdr:colOff>
      <xdr:row>38</xdr:row>
      <xdr:rowOff>448235</xdr:rowOff>
    </xdr:to>
    <xdr:pic>
      <xdr:nvPicPr>
        <xdr:cNvPr id="196" name="Picture 136">
          <a:extLst>
            <a:ext uri="{FF2B5EF4-FFF2-40B4-BE49-F238E27FC236}">
              <a16:creationId xmlns:a16="http://schemas.microsoft.com/office/drawing/2014/main" id="{55CFDB75-C8C2-4173-AD6C-6BD2B2548C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39</xdr:row>
      <xdr:rowOff>448235</xdr:rowOff>
    </xdr:from>
    <xdr:to>
      <xdr:col>7</xdr:col>
      <xdr:colOff>1428189</xdr:colOff>
      <xdr:row>39</xdr:row>
      <xdr:rowOff>448235</xdr:rowOff>
    </xdr:to>
    <xdr:pic>
      <xdr:nvPicPr>
        <xdr:cNvPr id="197" name="Picture 136">
          <a:extLst>
            <a:ext uri="{FF2B5EF4-FFF2-40B4-BE49-F238E27FC236}">
              <a16:creationId xmlns:a16="http://schemas.microsoft.com/office/drawing/2014/main" id="{801D84A8-6127-4E54-9712-890CBEBE7F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40</xdr:row>
      <xdr:rowOff>448235</xdr:rowOff>
    </xdr:from>
    <xdr:to>
      <xdr:col>7</xdr:col>
      <xdr:colOff>1428189</xdr:colOff>
      <xdr:row>40</xdr:row>
      <xdr:rowOff>448235</xdr:rowOff>
    </xdr:to>
    <xdr:pic>
      <xdr:nvPicPr>
        <xdr:cNvPr id="198" name="Picture 136">
          <a:extLst>
            <a:ext uri="{FF2B5EF4-FFF2-40B4-BE49-F238E27FC236}">
              <a16:creationId xmlns:a16="http://schemas.microsoft.com/office/drawing/2014/main" id="{43C29629-C5AD-4F2D-BA6D-D7481999EF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40</xdr:row>
      <xdr:rowOff>448235</xdr:rowOff>
    </xdr:from>
    <xdr:to>
      <xdr:col>7</xdr:col>
      <xdr:colOff>1428189</xdr:colOff>
      <xdr:row>40</xdr:row>
      <xdr:rowOff>448235</xdr:rowOff>
    </xdr:to>
    <xdr:pic>
      <xdr:nvPicPr>
        <xdr:cNvPr id="199" name="Picture 136">
          <a:extLst>
            <a:ext uri="{FF2B5EF4-FFF2-40B4-BE49-F238E27FC236}">
              <a16:creationId xmlns:a16="http://schemas.microsoft.com/office/drawing/2014/main" id="{D4A5301A-B444-4AF5-86CA-C2CCE06952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7820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40</xdr:row>
      <xdr:rowOff>448235</xdr:rowOff>
    </xdr:from>
    <xdr:to>
      <xdr:col>7</xdr:col>
      <xdr:colOff>1428189</xdr:colOff>
      <xdr:row>40</xdr:row>
      <xdr:rowOff>448235</xdr:rowOff>
    </xdr:to>
    <xdr:pic>
      <xdr:nvPicPr>
        <xdr:cNvPr id="200" name="Picture 136">
          <a:extLst>
            <a:ext uri="{FF2B5EF4-FFF2-40B4-BE49-F238E27FC236}">
              <a16:creationId xmlns:a16="http://schemas.microsoft.com/office/drawing/2014/main" id="{39B8DB35-646C-4A40-BE4A-BB428D6870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7820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40</xdr:row>
      <xdr:rowOff>448235</xdr:rowOff>
    </xdr:from>
    <xdr:to>
      <xdr:col>7</xdr:col>
      <xdr:colOff>1428189</xdr:colOff>
      <xdr:row>40</xdr:row>
      <xdr:rowOff>448235</xdr:rowOff>
    </xdr:to>
    <xdr:pic>
      <xdr:nvPicPr>
        <xdr:cNvPr id="201" name="Picture 136">
          <a:extLst>
            <a:ext uri="{FF2B5EF4-FFF2-40B4-BE49-F238E27FC236}">
              <a16:creationId xmlns:a16="http://schemas.microsoft.com/office/drawing/2014/main" id="{2804540D-D863-4C86-A42B-C4B1E9893D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7820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40</xdr:row>
      <xdr:rowOff>448235</xdr:rowOff>
    </xdr:from>
    <xdr:to>
      <xdr:col>7</xdr:col>
      <xdr:colOff>1428189</xdr:colOff>
      <xdr:row>40</xdr:row>
      <xdr:rowOff>448235</xdr:rowOff>
    </xdr:to>
    <xdr:pic>
      <xdr:nvPicPr>
        <xdr:cNvPr id="202" name="Picture 136">
          <a:extLst>
            <a:ext uri="{FF2B5EF4-FFF2-40B4-BE49-F238E27FC236}">
              <a16:creationId xmlns:a16="http://schemas.microsoft.com/office/drawing/2014/main" id="{AAB00101-C127-47E4-A674-CC9784AB98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7820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40</xdr:row>
      <xdr:rowOff>448235</xdr:rowOff>
    </xdr:from>
    <xdr:to>
      <xdr:col>7</xdr:col>
      <xdr:colOff>1428189</xdr:colOff>
      <xdr:row>40</xdr:row>
      <xdr:rowOff>448235</xdr:rowOff>
    </xdr:to>
    <xdr:pic>
      <xdr:nvPicPr>
        <xdr:cNvPr id="203" name="Picture 136">
          <a:extLst>
            <a:ext uri="{FF2B5EF4-FFF2-40B4-BE49-F238E27FC236}">
              <a16:creationId xmlns:a16="http://schemas.microsoft.com/office/drawing/2014/main" id="{D7046F60-AFF7-45EF-95DC-16DE22F48C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7820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40</xdr:row>
      <xdr:rowOff>448235</xdr:rowOff>
    </xdr:from>
    <xdr:to>
      <xdr:col>7</xdr:col>
      <xdr:colOff>1428189</xdr:colOff>
      <xdr:row>40</xdr:row>
      <xdr:rowOff>448235</xdr:rowOff>
    </xdr:to>
    <xdr:pic>
      <xdr:nvPicPr>
        <xdr:cNvPr id="204" name="Picture 136">
          <a:extLst>
            <a:ext uri="{FF2B5EF4-FFF2-40B4-BE49-F238E27FC236}">
              <a16:creationId xmlns:a16="http://schemas.microsoft.com/office/drawing/2014/main" id="{5D6C2947-3AAA-402C-A09E-618544089B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7820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40</xdr:row>
      <xdr:rowOff>448235</xdr:rowOff>
    </xdr:from>
    <xdr:to>
      <xdr:col>7</xdr:col>
      <xdr:colOff>1428189</xdr:colOff>
      <xdr:row>40</xdr:row>
      <xdr:rowOff>448235</xdr:rowOff>
    </xdr:to>
    <xdr:pic>
      <xdr:nvPicPr>
        <xdr:cNvPr id="205" name="Picture 136">
          <a:extLst>
            <a:ext uri="{FF2B5EF4-FFF2-40B4-BE49-F238E27FC236}">
              <a16:creationId xmlns:a16="http://schemas.microsoft.com/office/drawing/2014/main" id="{3F5ACB36-6D87-4027-9088-0BCE33D810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7820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1104900</xdr:colOff>
      <xdr:row>7</xdr:row>
      <xdr:rowOff>0</xdr:rowOff>
    </xdr:from>
    <xdr:to>
      <xdr:col>5</xdr:col>
      <xdr:colOff>1047750</xdr:colOff>
      <xdr:row>7</xdr:row>
      <xdr:rowOff>0</xdr:rowOff>
    </xdr:to>
    <xdr:pic>
      <xdr:nvPicPr>
        <xdr:cNvPr id="2" name="Picture 137" descr="Icono PQB FONDO BLANCO">
          <a:extLst>
            <a:ext uri="{FF2B5EF4-FFF2-40B4-BE49-F238E27FC236}">
              <a16:creationId xmlns:a16="http://schemas.microsoft.com/office/drawing/2014/main" id="{F4A06A92-C5CF-424A-99A5-01D1263F26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810250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2</xdr:row>
      <xdr:rowOff>9525</xdr:rowOff>
    </xdr:from>
    <xdr:to>
      <xdr:col>1</xdr:col>
      <xdr:colOff>0</xdr:colOff>
      <xdr:row>4</xdr:row>
      <xdr:rowOff>257175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17C4D12A-D893-47A6-BFCE-A06F30D68F4D}"/>
            </a:ext>
          </a:extLst>
        </xdr:cNvPr>
        <xdr:cNvSpPr/>
      </xdr:nvSpPr>
      <xdr:spPr>
        <a:xfrm>
          <a:off x="0" y="400050"/>
          <a:ext cx="2066925" cy="695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1104900</xdr:colOff>
      <xdr:row>7</xdr:row>
      <xdr:rowOff>0</xdr:rowOff>
    </xdr:from>
    <xdr:to>
      <xdr:col>5</xdr:col>
      <xdr:colOff>1047750</xdr:colOff>
      <xdr:row>7</xdr:row>
      <xdr:rowOff>0</xdr:rowOff>
    </xdr:to>
    <xdr:pic>
      <xdr:nvPicPr>
        <xdr:cNvPr id="2" name="Picture 137" descr="Icono PQB FONDO BLANCO">
          <a:extLst>
            <a:ext uri="{FF2B5EF4-FFF2-40B4-BE49-F238E27FC236}">
              <a16:creationId xmlns:a16="http://schemas.microsoft.com/office/drawing/2014/main" id="{03011A33-43EB-4355-8152-BE9B0616D2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810250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1</xdr:row>
      <xdr:rowOff>190500</xdr:rowOff>
    </xdr:from>
    <xdr:to>
      <xdr:col>0</xdr:col>
      <xdr:colOff>1066800</xdr:colOff>
      <xdr:row>4</xdr:row>
      <xdr:rowOff>238125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DCE9AEAB-347C-4926-84E9-A797C092B907}"/>
            </a:ext>
          </a:extLst>
        </xdr:cNvPr>
        <xdr:cNvSpPr/>
      </xdr:nvSpPr>
      <xdr:spPr>
        <a:xfrm>
          <a:off x="0" y="381000"/>
          <a:ext cx="2000250" cy="695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1104900</xdr:colOff>
      <xdr:row>7</xdr:row>
      <xdr:rowOff>0</xdr:rowOff>
    </xdr:from>
    <xdr:to>
      <xdr:col>5</xdr:col>
      <xdr:colOff>1047750</xdr:colOff>
      <xdr:row>7</xdr:row>
      <xdr:rowOff>0</xdr:rowOff>
    </xdr:to>
    <xdr:pic>
      <xdr:nvPicPr>
        <xdr:cNvPr id="2" name="Picture 137" descr="Icono PQB FONDO BLANCO">
          <a:extLst>
            <a:ext uri="{FF2B5EF4-FFF2-40B4-BE49-F238E27FC236}">
              <a16:creationId xmlns:a16="http://schemas.microsoft.com/office/drawing/2014/main" id="{C2000269-A4D3-490B-AABD-408131FAF7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810250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2</xdr:row>
      <xdr:rowOff>9525</xdr:rowOff>
    </xdr:from>
    <xdr:to>
      <xdr:col>1</xdr:col>
      <xdr:colOff>133350</xdr:colOff>
      <xdr:row>4</xdr:row>
      <xdr:rowOff>257175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3D596AC3-666B-4C8A-9128-7ADC30840AED}"/>
            </a:ext>
          </a:extLst>
        </xdr:cNvPr>
        <xdr:cNvSpPr/>
      </xdr:nvSpPr>
      <xdr:spPr>
        <a:xfrm>
          <a:off x="9525" y="400050"/>
          <a:ext cx="2076450" cy="695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1104900</xdr:colOff>
      <xdr:row>7</xdr:row>
      <xdr:rowOff>0</xdr:rowOff>
    </xdr:from>
    <xdr:to>
      <xdr:col>5</xdr:col>
      <xdr:colOff>1047750</xdr:colOff>
      <xdr:row>7</xdr:row>
      <xdr:rowOff>0</xdr:rowOff>
    </xdr:to>
    <xdr:pic>
      <xdr:nvPicPr>
        <xdr:cNvPr id="2" name="Picture 137" descr="Icono PQB FONDO BLANCO">
          <a:extLst>
            <a:ext uri="{FF2B5EF4-FFF2-40B4-BE49-F238E27FC236}">
              <a16:creationId xmlns:a16="http://schemas.microsoft.com/office/drawing/2014/main" id="{1BA4CE5B-F417-4F25-BD8F-98F2382C53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810250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2</xdr:row>
      <xdr:rowOff>9525</xdr:rowOff>
    </xdr:from>
    <xdr:to>
      <xdr:col>1</xdr:col>
      <xdr:colOff>190500</xdr:colOff>
      <xdr:row>4</xdr:row>
      <xdr:rowOff>257175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DB784CFB-4B70-4934-B16E-EF1CF51D40E1}"/>
            </a:ext>
          </a:extLst>
        </xdr:cNvPr>
        <xdr:cNvSpPr/>
      </xdr:nvSpPr>
      <xdr:spPr>
        <a:xfrm>
          <a:off x="0" y="400050"/>
          <a:ext cx="2085975" cy="695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1104900</xdr:colOff>
      <xdr:row>7</xdr:row>
      <xdr:rowOff>0</xdr:rowOff>
    </xdr:from>
    <xdr:to>
      <xdr:col>5</xdr:col>
      <xdr:colOff>1047750</xdr:colOff>
      <xdr:row>7</xdr:row>
      <xdr:rowOff>0</xdr:rowOff>
    </xdr:to>
    <xdr:pic>
      <xdr:nvPicPr>
        <xdr:cNvPr id="2" name="Picture 137" descr="Icono PQB FONDO BLANCO">
          <a:extLst>
            <a:ext uri="{FF2B5EF4-FFF2-40B4-BE49-F238E27FC236}">
              <a16:creationId xmlns:a16="http://schemas.microsoft.com/office/drawing/2014/main" id="{BEB3790D-5CB3-4054-967D-C9BC0E47F8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810250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2</xdr:row>
      <xdr:rowOff>0</xdr:rowOff>
    </xdr:from>
    <xdr:to>
      <xdr:col>0</xdr:col>
      <xdr:colOff>1000125</xdr:colOff>
      <xdr:row>4</xdr:row>
      <xdr:rowOff>247650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106E9FC9-AADF-4012-983C-CE6459EA0996}"/>
            </a:ext>
          </a:extLst>
        </xdr:cNvPr>
        <xdr:cNvSpPr/>
      </xdr:nvSpPr>
      <xdr:spPr>
        <a:xfrm>
          <a:off x="47625" y="390525"/>
          <a:ext cx="1885950" cy="695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9525</xdr:rowOff>
    </xdr:from>
    <xdr:to>
      <xdr:col>2</xdr:col>
      <xdr:colOff>0</xdr:colOff>
      <xdr:row>3</xdr:row>
      <xdr:rowOff>257175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F660AB28-2E45-454A-97E7-AAD5D8F3FD3D}"/>
            </a:ext>
          </a:extLst>
        </xdr:cNvPr>
        <xdr:cNvSpPr/>
      </xdr:nvSpPr>
      <xdr:spPr>
        <a:xfrm>
          <a:off x="0" y="400050"/>
          <a:ext cx="1971675" cy="69532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5</xdr:col>
      <xdr:colOff>1104900</xdr:colOff>
      <xdr:row>6</xdr:row>
      <xdr:rowOff>0</xdr:rowOff>
    </xdr:from>
    <xdr:to>
      <xdr:col>5</xdr:col>
      <xdr:colOff>1047750</xdr:colOff>
      <xdr:row>6</xdr:row>
      <xdr:rowOff>0</xdr:rowOff>
    </xdr:to>
    <xdr:pic>
      <xdr:nvPicPr>
        <xdr:cNvPr id="4" name="Picture 137" descr="Icono PQB FONDO BLANCO">
          <a:extLst>
            <a:ext uri="{FF2B5EF4-FFF2-40B4-BE49-F238E27FC236}">
              <a16:creationId xmlns:a16="http://schemas.microsoft.com/office/drawing/2014/main" id="{146F500D-8E5B-4786-BCCD-55FB63FB35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5029200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1104900</xdr:colOff>
      <xdr:row>48</xdr:row>
      <xdr:rowOff>0</xdr:rowOff>
    </xdr:from>
    <xdr:to>
      <xdr:col>5</xdr:col>
      <xdr:colOff>1047750</xdr:colOff>
      <xdr:row>48</xdr:row>
      <xdr:rowOff>0</xdr:rowOff>
    </xdr:to>
    <xdr:pic>
      <xdr:nvPicPr>
        <xdr:cNvPr id="5" name="Picture 137" descr="Icono PQB FONDO BLANCO">
          <a:extLst>
            <a:ext uri="{FF2B5EF4-FFF2-40B4-BE49-F238E27FC236}">
              <a16:creationId xmlns:a16="http://schemas.microsoft.com/office/drawing/2014/main" id="{7D4D70DF-19AB-477A-BA27-63CF1B7297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5057775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1104900</xdr:colOff>
      <xdr:row>81</xdr:row>
      <xdr:rowOff>0</xdr:rowOff>
    </xdr:from>
    <xdr:to>
      <xdr:col>5</xdr:col>
      <xdr:colOff>1047750</xdr:colOff>
      <xdr:row>81</xdr:row>
      <xdr:rowOff>0</xdr:rowOff>
    </xdr:to>
    <xdr:pic>
      <xdr:nvPicPr>
        <xdr:cNvPr id="6" name="Picture 137" descr="Icono PQB FONDO BLANCO">
          <a:extLst>
            <a:ext uri="{FF2B5EF4-FFF2-40B4-BE49-F238E27FC236}">
              <a16:creationId xmlns:a16="http://schemas.microsoft.com/office/drawing/2014/main" id="{8C2D12FB-D8EA-4790-99D1-FE7D3659CC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5133975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1104900</xdr:colOff>
      <xdr:row>119</xdr:row>
      <xdr:rowOff>0</xdr:rowOff>
    </xdr:from>
    <xdr:to>
      <xdr:col>5</xdr:col>
      <xdr:colOff>1047750</xdr:colOff>
      <xdr:row>119</xdr:row>
      <xdr:rowOff>0</xdr:rowOff>
    </xdr:to>
    <xdr:pic>
      <xdr:nvPicPr>
        <xdr:cNvPr id="7" name="Picture 137" descr="Icono PQB FONDO BLANCO">
          <a:extLst>
            <a:ext uri="{FF2B5EF4-FFF2-40B4-BE49-F238E27FC236}">
              <a16:creationId xmlns:a16="http://schemas.microsoft.com/office/drawing/2014/main" id="{48FEE9D5-F53B-4BBF-8B33-5F783E462D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5143500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1104900</xdr:colOff>
      <xdr:row>147</xdr:row>
      <xdr:rowOff>0</xdr:rowOff>
    </xdr:from>
    <xdr:to>
      <xdr:col>5</xdr:col>
      <xdr:colOff>1047750</xdr:colOff>
      <xdr:row>147</xdr:row>
      <xdr:rowOff>0</xdr:rowOff>
    </xdr:to>
    <xdr:pic>
      <xdr:nvPicPr>
        <xdr:cNvPr id="8" name="Picture 137" descr="Icono PQB FONDO BLANCO">
          <a:extLst>
            <a:ext uri="{FF2B5EF4-FFF2-40B4-BE49-F238E27FC236}">
              <a16:creationId xmlns:a16="http://schemas.microsoft.com/office/drawing/2014/main" id="{6F101B5B-541F-4841-A629-3B6627379B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943475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1104900</xdr:colOff>
      <xdr:row>7</xdr:row>
      <xdr:rowOff>0</xdr:rowOff>
    </xdr:from>
    <xdr:to>
      <xdr:col>5</xdr:col>
      <xdr:colOff>1047750</xdr:colOff>
      <xdr:row>7</xdr:row>
      <xdr:rowOff>0</xdr:rowOff>
    </xdr:to>
    <xdr:pic>
      <xdr:nvPicPr>
        <xdr:cNvPr id="2" name="Picture 137" descr="Icono PQB FONDO BLANCO">
          <a:extLst>
            <a:ext uri="{FF2B5EF4-FFF2-40B4-BE49-F238E27FC236}">
              <a16:creationId xmlns:a16="http://schemas.microsoft.com/office/drawing/2014/main" id="{5A1416A7-A5AE-4BC9-A342-A343E5D69D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810250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2</xdr:row>
      <xdr:rowOff>9525</xdr:rowOff>
    </xdr:from>
    <xdr:to>
      <xdr:col>1</xdr:col>
      <xdr:colOff>28575</xdr:colOff>
      <xdr:row>4</xdr:row>
      <xdr:rowOff>257175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65A71404-15D4-4C6F-AC0D-792CF92B8AAA}"/>
            </a:ext>
          </a:extLst>
        </xdr:cNvPr>
        <xdr:cNvSpPr/>
      </xdr:nvSpPr>
      <xdr:spPr>
        <a:xfrm>
          <a:off x="19050" y="400050"/>
          <a:ext cx="2076450" cy="695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1104900</xdr:colOff>
      <xdr:row>7</xdr:row>
      <xdr:rowOff>0</xdr:rowOff>
    </xdr:from>
    <xdr:to>
      <xdr:col>5</xdr:col>
      <xdr:colOff>1047750</xdr:colOff>
      <xdr:row>7</xdr:row>
      <xdr:rowOff>0</xdr:rowOff>
    </xdr:to>
    <xdr:pic>
      <xdr:nvPicPr>
        <xdr:cNvPr id="4" name="Picture 137" descr="Icono PQB FONDO BLANCO">
          <a:extLst>
            <a:ext uri="{FF2B5EF4-FFF2-40B4-BE49-F238E27FC236}">
              <a16:creationId xmlns:a16="http://schemas.microsoft.com/office/drawing/2014/main" id="{CE8D565E-9412-4275-94B1-E8E5B98EB3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972175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2</xdr:row>
      <xdr:rowOff>9525</xdr:rowOff>
    </xdr:from>
    <xdr:to>
      <xdr:col>2</xdr:col>
      <xdr:colOff>0</xdr:colOff>
      <xdr:row>4</xdr:row>
      <xdr:rowOff>257175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896C7965-6102-4232-9909-A5357D0B5931}"/>
            </a:ext>
          </a:extLst>
        </xdr:cNvPr>
        <xdr:cNvSpPr/>
      </xdr:nvSpPr>
      <xdr:spPr>
        <a:xfrm>
          <a:off x="0" y="400050"/>
          <a:ext cx="2095500" cy="695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1104900</xdr:colOff>
      <xdr:row>7</xdr:row>
      <xdr:rowOff>0</xdr:rowOff>
    </xdr:from>
    <xdr:to>
      <xdr:col>5</xdr:col>
      <xdr:colOff>1047750</xdr:colOff>
      <xdr:row>7</xdr:row>
      <xdr:rowOff>0</xdr:rowOff>
    </xdr:to>
    <xdr:pic>
      <xdr:nvPicPr>
        <xdr:cNvPr id="2" name="Picture 137" descr="Icono PQB FONDO BLANCO">
          <a:extLst>
            <a:ext uri="{FF2B5EF4-FFF2-40B4-BE49-F238E27FC236}">
              <a16:creationId xmlns:a16="http://schemas.microsoft.com/office/drawing/2014/main" id="{1923555C-2651-4791-B5D4-F456178B6B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972175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2</xdr:row>
      <xdr:rowOff>9525</xdr:rowOff>
    </xdr:from>
    <xdr:to>
      <xdr:col>1</xdr:col>
      <xdr:colOff>123825</xdr:colOff>
      <xdr:row>4</xdr:row>
      <xdr:rowOff>257175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CB5BFC26-237A-4756-98D3-AF782A6DB369}"/>
            </a:ext>
          </a:extLst>
        </xdr:cNvPr>
        <xdr:cNvSpPr/>
      </xdr:nvSpPr>
      <xdr:spPr>
        <a:xfrm>
          <a:off x="0" y="400050"/>
          <a:ext cx="2076450" cy="695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1104900</xdr:colOff>
      <xdr:row>7</xdr:row>
      <xdr:rowOff>0</xdr:rowOff>
    </xdr:from>
    <xdr:to>
      <xdr:col>5</xdr:col>
      <xdr:colOff>1047750</xdr:colOff>
      <xdr:row>7</xdr:row>
      <xdr:rowOff>0</xdr:rowOff>
    </xdr:to>
    <xdr:pic>
      <xdr:nvPicPr>
        <xdr:cNvPr id="2" name="Picture 137" descr="Icono PQB FONDO BLANCO">
          <a:extLst>
            <a:ext uri="{FF2B5EF4-FFF2-40B4-BE49-F238E27FC236}">
              <a16:creationId xmlns:a16="http://schemas.microsoft.com/office/drawing/2014/main" id="{7C972FA2-8D4A-4852-8D04-8F28D68F4C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972175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2</xdr:row>
      <xdr:rowOff>9525</xdr:rowOff>
    </xdr:from>
    <xdr:to>
      <xdr:col>0</xdr:col>
      <xdr:colOff>1133474</xdr:colOff>
      <xdr:row>4</xdr:row>
      <xdr:rowOff>257175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3272D774-16D5-49F7-B1CC-186F9BC15565}"/>
            </a:ext>
          </a:extLst>
        </xdr:cNvPr>
        <xdr:cNvSpPr/>
      </xdr:nvSpPr>
      <xdr:spPr>
        <a:xfrm>
          <a:off x="0" y="400050"/>
          <a:ext cx="2066924" cy="695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1104900</xdr:colOff>
      <xdr:row>7</xdr:row>
      <xdr:rowOff>0</xdr:rowOff>
    </xdr:from>
    <xdr:to>
      <xdr:col>5</xdr:col>
      <xdr:colOff>1047750</xdr:colOff>
      <xdr:row>7</xdr:row>
      <xdr:rowOff>0</xdr:rowOff>
    </xdr:to>
    <xdr:pic>
      <xdr:nvPicPr>
        <xdr:cNvPr id="2" name="Picture 137" descr="Icono PQB FONDO BLANCO">
          <a:extLst>
            <a:ext uri="{FF2B5EF4-FFF2-40B4-BE49-F238E27FC236}">
              <a16:creationId xmlns:a16="http://schemas.microsoft.com/office/drawing/2014/main" id="{F47B6FED-5AC0-4D97-BC33-388899388E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972175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2</xdr:row>
      <xdr:rowOff>9525</xdr:rowOff>
    </xdr:from>
    <xdr:to>
      <xdr:col>0</xdr:col>
      <xdr:colOff>1123950</xdr:colOff>
      <xdr:row>4</xdr:row>
      <xdr:rowOff>257175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90AB9E7-BC4C-4744-9132-546BBA78B2D1}"/>
            </a:ext>
          </a:extLst>
        </xdr:cNvPr>
        <xdr:cNvSpPr/>
      </xdr:nvSpPr>
      <xdr:spPr>
        <a:xfrm>
          <a:off x="0" y="400050"/>
          <a:ext cx="1885950" cy="695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1104900</xdr:colOff>
      <xdr:row>6</xdr:row>
      <xdr:rowOff>0</xdr:rowOff>
    </xdr:from>
    <xdr:to>
      <xdr:col>5</xdr:col>
      <xdr:colOff>1047750</xdr:colOff>
      <xdr:row>6</xdr:row>
      <xdr:rowOff>0</xdr:rowOff>
    </xdr:to>
    <xdr:pic>
      <xdr:nvPicPr>
        <xdr:cNvPr id="2" name="Picture 137" descr="Icono PQB FONDO BLANCO">
          <a:extLst>
            <a:ext uri="{FF2B5EF4-FFF2-40B4-BE49-F238E27FC236}">
              <a16:creationId xmlns:a16="http://schemas.microsoft.com/office/drawing/2014/main" id="{1DB048D3-9E58-4F9B-B223-3C3BCEF84A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33975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1</xdr:row>
      <xdr:rowOff>9525</xdr:rowOff>
    </xdr:from>
    <xdr:to>
      <xdr:col>2</xdr:col>
      <xdr:colOff>0</xdr:colOff>
      <xdr:row>3</xdr:row>
      <xdr:rowOff>257175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7217372C-D948-4ED8-A681-CBEE2FD936E3}"/>
            </a:ext>
          </a:extLst>
        </xdr:cNvPr>
        <xdr:cNvSpPr/>
      </xdr:nvSpPr>
      <xdr:spPr>
        <a:xfrm>
          <a:off x="0" y="400050"/>
          <a:ext cx="2076450" cy="695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5</xdr:col>
      <xdr:colOff>1104900</xdr:colOff>
      <xdr:row>42</xdr:row>
      <xdr:rowOff>0</xdr:rowOff>
    </xdr:from>
    <xdr:to>
      <xdr:col>5</xdr:col>
      <xdr:colOff>1047750</xdr:colOff>
      <xdr:row>42</xdr:row>
      <xdr:rowOff>0</xdr:rowOff>
    </xdr:to>
    <xdr:pic>
      <xdr:nvPicPr>
        <xdr:cNvPr id="4" name="Picture 137" descr="Icono PQB FONDO BLANCO">
          <a:extLst>
            <a:ext uri="{FF2B5EF4-FFF2-40B4-BE49-F238E27FC236}">
              <a16:creationId xmlns:a16="http://schemas.microsoft.com/office/drawing/2014/main" id="{466C01A3-C4A2-4930-96B9-3DE0B57A3B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714875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1104900</xdr:colOff>
      <xdr:row>73</xdr:row>
      <xdr:rowOff>0</xdr:rowOff>
    </xdr:from>
    <xdr:to>
      <xdr:col>5</xdr:col>
      <xdr:colOff>1047750</xdr:colOff>
      <xdr:row>73</xdr:row>
      <xdr:rowOff>0</xdr:rowOff>
    </xdr:to>
    <xdr:pic>
      <xdr:nvPicPr>
        <xdr:cNvPr id="5" name="Picture 137" descr="Icono PQB FONDO BLANCO">
          <a:extLst>
            <a:ext uri="{FF2B5EF4-FFF2-40B4-BE49-F238E27FC236}">
              <a16:creationId xmlns:a16="http://schemas.microsoft.com/office/drawing/2014/main" id="{0B85D9B3-B3C2-46EE-88E6-E76F0F9CBB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33975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1104900</xdr:colOff>
      <xdr:row>102</xdr:row>
      <xdr:rowOff>0</xdr:rowOff>
    </xdr:from>
    <xdr:to>
      <xdr:col>5</xdr:col>
      <xdr:colOff>1047750</xdr:colOff>
      <xdr:row>102</xdr:row>
      <xdr:rowOff>0</xdr:rowOff>
    </xdr:to>
    <xdr:pic>
      <xdr:nvPicPr>
        <xdr:cNvPr id="6" name="Picture 137" descr="Icono PQB FONDO BLANCO">
          <a:extLst>
            <a:ext uri="{FF2B5EF4-FFF2-40B4-BE49-F238E27FC236}">
              <a16:creationId xmlns:a16="http://schemas.microsoft.com/office/drawing/2014/main" id="{1703D797-DC33-4814-AB69-C5A372A932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076825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1104900</xdr:colOff>
      <xdr:row>133</xdr:row>
      <xdr:rowOff>0</xdr:rowOff>
    </xdr:from>
    <xdr:to>
      <xdr:col>5</xdr:col>
      <xdr:colOff>1047750</xdr:colOff>
      <xdr:row>133</xdr:row>
      <xdr:rowOff>0</xdr:rowOff>
    </xdr:to>
    <xdr:pic>
      <xdr:nvPicPr>
        <xdr:cNvPr id="7" name="Picture 137" descr="Icono PQB FONDO BLANCO">
          <a:extLst>
            <a:ext uri="{FF2B5EF4-FFF2-40B4-BE49-F238E27FC236}">
              <a16:creationId xmlns:a16="http://schemas.microsoft.com/office/drawing/2014/main" id="{09666ADA-D759-4009-9ECE-C6501FF086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943475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1104900</xdr:colOff>
      <xdr:row>7</xdr:row>
      <xdr:rowOff>0</xdr:rowOff>
    </xdr:from>
    <xdr:to>
      <xdr:col>5</xdr:col>
      <xdr:colOff>1047750</xdr:colOff>
      <xdr:row>7</xdr:row>
      <xdr:rowOff>0</xdr:rowOff>
    </xdr:to>
    <xdr:pic>
      <xdr:nvPicPr>
        <xdr:cNvPr id="2" name="Picture 137" descr="Icono PQB FONDO BLANCO">
          <a:extLst>
            <a:ext uri="{FF2B5EF4-FFF2-40B4-BE49-F238E27FC236}">
              <a16:creationId xmlns:a16="http://schemas.microsoft.com/office/drawing/2014/main" id="{C64FB36D-08A2-41C5-89AD-584584D841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972175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2</xdr:row>
      <xdr:rowOff>9525</xdr:rowOff>
    </xdr:from>
    <xdr:to>
      <xdr:col>1</xdr:col>
      <xdr:colOff>76200</xdr:colOff>
      <xdr:row>4</xdr:row>
      <xdr:rowOff>257175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62B197E0-23D0-4C34-A96B-3FB4C72AD167}"/>
            </a:ext>
          </a:extLst>
        </xdr:cNvPr>
        <xdr:cNvSpPr/>
      </xdr:nvSpPr>
      <xdr:spPr>
        <a:xfrm>
          <a:off x="0" y="400050"/>
          <a:ext cx="1971675" cy="695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1104900</xdr:colOff>
      <xdr:row>7</xdr:row>
      <xdr:rowOff>0</xdr:rowOff>
    </xdr:from>
    <xdr:to>
      <xdr:col>5</xdr:col>
      <xdr:colOff>1047750</xdr:colOff>
      <xdr:row>7</xdr:row>
      <xdr:rowOff>0</xdr:rowOff>
    </xdr:to>
    <xdr:pic>
      <xdr:nvPicPr>
        <xdr:cNvPr id="2" name="Picture 137" descr="Icono PQB FONDO BLANCO">
          <a:extLst>
            <a:ext uri="{FF2B5EF4-FFF2-40B4-BE49-F238E27FC236}">
              <a16:creationId xmlns:a16="http://schemas.microsoft.com/office/drawing/2014/main" id="{1AB09746-BF91-4735-A8D8-AD051DAC5F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972175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2</xdr:row>
      <xdr:rowOff>9525</xdr:rowOff>
    </xdr:from>
    <xdr:to>
      <xdr:col>1</xdr:col>
      <xdr:colOff>38099</xdr:colOff>
      <xdr:row>4</xdr:row>
      <xdr:rowOff>257175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558B3D4C-697F-4795-8C68-EF41411F2519}"/>
            </a:ext>
          </a:extLst>
        </xdr:cNvPr>
        <xdr:cNvSpPr/>
      </xdr:nvSpPr>
      <xdr:spPr>
        <a:xfrm>
          <a:off x="0" y="400050"/>
          <a:ext cx="2105024" cy="695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1104900</xdr:colOff>
      <xdr:row>7</xdr:row>
      <xdr:rowOff>0</xdr:rowOff>
    </xdr:from>
    <xdr:to>
      <xdr:col>5</xdr:col>
      <xdr:colOff>1047750</xdr:colOff>
      <xdr:row>7</xdr:row>
      <xdr:rowOff>0</xdr:rowOff>
    </xdr:to>
    <xdr:pic>
      <xdr:nvPicPr>
        <xdr:cNvPr id="2" name="Picture 137" descr="Icono PQB FONDO BLANCO">
          <a:extLst>
            <a:ext uri="{FF2B5EF4-FFF2-40B4-BE49-F238E27FC236}">
              <a16:creationId xmlns:a16="http://schemas.microsoft.com/office/drawing/2014/main" id="{076CADDB-9276-43AE-ACD1-9F16223A2A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972175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2</xdr:row>
      <xdr:rowOff>0</xdr:rowOff>
    </xdr:from>
    <xdr:to>
      <xdr:col>1</xdr:col>
      <xdr:colOff>9524</xdr:colOff>
      <xdr:row>4</xdr:row>
      <xdr:rowOff>247650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AE9FA38E-E90A-4373-AA39-A1E525502CE9}"/>
            </a:ext>
          </a:extLst>
        </xdr:cNvPr>
        <xdr:cNvSpPr/>
      </xdr:nvSpPr>
      <xdr:spPr>
        <a:xfrm>
          <a:off x="9524" y="390525"/>
          <a:ext cx="2124075" cy="695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1104900</xdr:colOff>
      <xdr:row>7</xdr:row>
      <xdr:rowOff>0</xdr:rowOff>
    </xdr:from>
    <xdr:to>
      <xdr:col>5</xdr:col>
      <xdr:colOff>1047750</xdr:colOff>
      <xdr:row>7</xdr:row>
      <xdr:rowOff>0</xdr:rowOff>
    </xdr:to>
    <xdr:pic>
      <xdr:nvPicPr>
        <xdr:cNvPr id="2" name="Picture 137" descr="Icono PQB FONDO BLANCO">
          <a:extLst>
            <a:ext uri="{FF2B5EF4-FFF2-40B4-BE49-F238E27FC236}">
              <a16:creationId xmlns:a16="http://schemas.microsoft.com/office/drawing/2014/main" id="{B1AFABF5-51AE-46AA-9985-19091DC79F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972175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2</xdr:row>
      <xdr:rowOff>0</xdr:rowOff>
    </xdr:from>
    <xdr:to>
      <xdr:col>1</xdr:col>
      <xdr:colOff>228600</xdr:colOff>
      <xdr:row>4</xdr:row>
      <xdr:rowOff>247650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A7B859BE-FC91-4D52-9ECA-47658D942928}"/>
            </a:ext>
          </a:extLst>
        </xdr:cNvPr>
        <xdr:cNvSpPr/>
      </xdr:nvSpPr>
      <xdr:spPr>
        <a:xfrm>
          <a:off x="38100" y="390525"/>
          <a:ext cx="2085975" cy="695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1104900</xdr:colOff>
      <xdr:row>7</xdr:row>
      <xdr:rowOff>0</xdr:rowOff>
    </xdr:from>
    <xdr:to>
      <xdr:col>5</xdr:col>
      <xdr:colOff>1047750</xdr:colOff>
      <xdr:row>7</xdr:row>
      <xdr:rowOff>0</xdr:rowOff>
    </xdr:to>
    <xdr:pic>
      <xdr:nvPicPr>
        <xdr:cNvPr id="2" name="Picture 137" descr="Icono PQB FONDO BLANCO">
          <a:extLst>
            <a:ext uri="{FF2B5EF4-FFF2-40B4-BE49-F238E27FC236}">
              <a16:creationId xmlns:a16="http://schemas.microsoft.com/office/drawing/2014/main" id="{77413424-E0CA-4958-BABE-F090186B96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972175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2</xdr:row>
      <xdr:rowOff>0</xdr:rowOff>
    </xdr:from>
    <xdr:to>
      <xdr:col>1</xdr:col>
      <xdr:colOff>104775</xdr:colOff>
      <xdr:row>4</xdr:row>
      <xdr:rowOff>247650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EE2DA71E-4D48-49D6-BBE2-687A52D0934B}"/>
            </a:ext>
          </a:extLst>
        </xdr:cNvPr>
        <xdr:cNvSpPr/>
      </xdr:nvSpPr>
      <xdr:spPr>
        <a:xfrm>
          <a:off x="0" y="390525"/>
          <a:ext cx="2000250" cy="695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1104900</xdr:colOff>
      <xdr:row>6</xdr:row>
      <xdr:rowOff>0</xdr:rowOff>
    </xdr:from>
    <xdr:to>
      <xdr:col>5</xdr:col>
      <xdr:colOff>1047750</xdr:colOff>
      <xdr:row>6</xdr:row>
      <xdr:rowOff>0</xdr:rowOff>
    </xdr:to>
    <xdr:pic>
      <xdr:nvPicPr>
        <xdr:cNvPr id="2" name="Picture 137" descr="Icono PQB FONDO BLANCO">
          <a:extLst>
            <a:ext uri="{FF2B5EF4-FFF2-40B4-BE49-F238E27FC236}">
              <a16:creationId xmlns:a16="http://schemas.microsoft.com/office/drawing/2014/main" id="{0618A643-F3FC-458B-9BF6-2AB017FA25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029200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1</xdr:row>
      <xdr:rowOff>9525</xdr:rowOff>
    </xdr:from>
    <xdr:to>
      <xdr:col>2</xdr:col>
      <xdr:colOff>0</xdr:colOff>
      <xdr:row>3</xdr:row>
      <xdr:rowOff>257175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4AE2D92D-B5FA-484D-9E09-DD07726F9D5B}"/>
            </a:ext>
          </a:extLst>
        </xdr:cNvPr>
        <xdr:cNvSpPr/>
      </xdr:nvSpPr>
      <xdr:spPr>
        <a:xfrm>
          <a:off x="0" y="400050"/>
          <a:ext cx="1971675" cy="695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5</xdr:col>
      <xdr:colOff>1104900</xdr:colOff>
      <xdr:row>44</xdr:row>
      <xdr:rowOff>0</xdr:rowOff>
    </xdr:from>
    <xdr:to>
      <xdr:col>5</xdr:col>
      <xdr:colOff>1047750</xdr:colOff>
      <xdr:row>44</xdr:row>
      <xdr:rowOff>0</xdr:rowOff>
    </xdr:to>
    <xdr:pic>
      <xdr:nvPicPr>
        <xdr:cNvPr id="4" name="Picture 137" descr="Icono PQB FONDO BLANCO">
          <a:extLst>
            <a:ext uri="{FF2B5EF4-FFF2-40B4-BE49-F238E27FC236}">
              <a16:creationId xmlns:a16="http://schemas.microsoft.com/office/drawing/2014/main" id="{3B569F70-C9C7-4EB6-9B59-3531E352F2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057775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1104900</xdr:colOff>
      <xdr:row>77</xdr:row>
      <xdr:rowOff>0</xdr:rowOff>
    </xdr:from>
    <xdr:to>
      <xdr:col>5</xdr:col>
      <xdr:colOff>1047750</xdr:colOff>
      <xdr:row>77</xdr:row>
      <xdr:rowOff>0</xdr:rowOff>
    </xdr:to>
    <xdr:pic>
      <xdr:nvPicPr>
        <xdr:cNvPr id="5" name="Picture 137" descr="Icono PQB FONDO BLANCO">
          <a:extLst>
            <a:ext uri="{FF2B5EF4-FFF2-40B4-BE49-F238E27FC236}">
              <a16:creationId xmlns:a16="http://schemas.microsoft.com/office/drawing/2014/main" id="{5C1B582A-EE3A-4C1C-8EAD-28E7024108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33975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1104900</xdr:colOff>
      <xdr:row>112</xdr:row>
      <xdr:rowOff>0</xdr:rowOff>
    </xdr:from>
    <xdr:to>
      <xdr:col>5</xdr:col>
      <xdr:colOff>1047750</xdr:colOff>
      <xdr:row>112</xdr:row>
      <xdr:rowOff>0</xdr:rowOff>
    </xdr:to>
    <xdr:pic>
      <xdr:nvPicPr>
        <xdr:cNvPr id="6" name="Picture 137" descr="Icono PQB FONDO BLANCO">
          <a:extLst>
            <a:ext uri="{FF2B5EF4-FFF2-40B4-BE49-F238E27FC236}">
              <a16:creationId xmlns:a16="http://schemas.microsoft.com/office/drawing/2014/main" id="{5F468D60-BA98-4953-BFB6-8C97281A71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43500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1104900</xdr:colOff>
      <xdr:row>136</xdr:row>
      <xdr:rowOff>0</xdr:rowOff>
    </xdr:from>
    <xdr:to>
      <xdr:col>5</xdr:col>
      <xdr:colOff>1047750</xdr:colOff>
      <xdr:row>136</xdr:row>
      <xdr:rowOff>0</xdr:rowOff>
    </xdr:to>
    <xdr:pic>
      <xdr:nvPicPr>
        <xdr:cNvPr id="7" name="Picture 137" descr="Icono PQB FONDO BLANCO">
          <a:extLst>
            <a:ext uri="{FF2B5EF4-FFF2-40B4-BE49-F238E27FC236}">
              <a16:creationId xmlns:a16="http://schemas.microsoft.com/office/drawing/2014/main" id="{8C12B38C-A9DF-4A57-BEC5-D7AE180110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819650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1104900</xdr:colOff>
      <xdr:row>7</xdr:row>
      <xdr:rowOff>0</xdr:rowOff>
    </xdr:from>
    <xdr:to>
      <xdr:col>5</xdr:col>
      <xdr:colOff>1047750</xdr:colOff>
      <xdr:row>7</xdr:row>
      <xdr:rowOff>0</xdr:rowOff>
    </xdr:to>
    <xdr:pic>
      <xdr:nvPicPr>
        <xdr:cNvPr id="2" name="Picture 137" descr="Icono PQB FONDO BLANCO">
          <a:extLst>
            <a:ext uri="{FF2B5EF4-FFF2-40B4-BE49-F238E27FC236}">
              <a16:creationId xmlns:a16="http://schemas.microsoft.com/office/drawing/2014/main" id="{B5650919-822A-4B91-8DFE-5BD012C21B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972175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2</xdr:row>
      <xdr:rowOff>9525</xdr:rowOff>
    </xdr:from>
    <xdr:to>
      <xdr:col>2</xdr:col>
      <xdr:colOff>0</xdr:colOff>
      <xdr:row>4</xdr:row>
      <xdr:rowOff>257175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ECF72A3E-2125-41D5-AE10-A6D83CC1824F}"/>
            </a:ext>
          </a:extLst>
        </xdr:cNvPr>
        <xdr:cNvSpPr/>
      </xdr:nvSpPr>
      <xdr:spPr>
        <a:xfrm>
          <a:off x="0" y="400050"/>
          <a:ext cx="2095500" cy="695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1104900</xdr:colOff>
      <xdr:row>7</xdr:row>
      <xdr:rowOff>0</xdr:rowOff>
    </xdr:from>
    <xdr:to>
      <xdr:col>5</xdr:col>
      <xdr:colOff>1047750</xdr:colOff>
      <xdr:row>7</xdr:row>
      <xdr:rowOff>0</xdr:rowOff>
    </xdr:to>
    <xdr:pic>
      <xdr:nvPicPr>
        <xdr:cNvPr id="2" name="Picture 137" descr="Icono PQB FONDO BLANCO">
          <a:extLst>
            <a:ext uri="{FF2B5EF4-FFF2-40B4-BE49-F238E27FC236}">
              <a16:creationId xmlns:a16="http://schemas.microsoft.com/office/drawing/2014/main" id="{13888288-ED15-4F42-B8AE-A66D5400A1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295900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2</xdr:row>
      <xdr:rowOff>9525</xdr:rowOff>
    </xdr:from>
    <xdr:to>
      <xdr:col>2</xdr:col>
      <xdr:colOff>0</xdr:colOff>
      <xdr:row>4</xdr:row>
      <xdr:rowOff>257175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B595AAB-66FA-491C-A8BB-23099E120F38}"/>
            </a:ext>
          </a:extLst>
        </xdr:cNvPr>
        <xdr:cNvSpPr/>
      </xdr:nvSpPr>
      <xdr:spPr>
        <a:xfrm>
          <a:off x="0" y="400050"/>
          <a:ext cx="2238375" cy="695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awolenberg\Desktop\BOLLAND\Planilla%20General%20%20NOV-DIC%2020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encias"/>
    </sheet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artinez, Facundo Laureano" id="{4A2E970D-CC05-4279-957D-5CDEDBEA7A82}" userId="S::Facundo.Martinez@pecomenergia.com.ar::959a0ce3-939a-46e1-b83f-83ad6c2488fa" providerId="AD"/>
  <person displayName="Padilla Carballo, Yugianna Gissel" id="{0C56833C-5229-439B-A242-742F29B4CC9C}" userId="S::Yugianna.Padilla@pecomenergia.com.ar::4229115a-51b9-4d0b-9a91-b070d9930a5e" providerId="AD"/>
  <person displayName="Aruga Wolenberg, Matias Sebastian" id="{6624871D-8132-435E-BD70-15739EE5A9A7}" userId="S::Matias.ArugaWolenberg@pecomenergia.com.ar::de9f3987-e950-4079-9fe7-802368afb6f5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uga Wolenberg, Matías Sebastián" refreshedDate="45006.691774421299" createdVersion="7" refreshedVersion="8" minRefreshableVersion="3" recordCount="395" xr:uid="{9DC92657-53DA-4DFE-8BCB-A31D31CCA05F}">
  <cacheSource type="worksheet">
    <worksheetSource ref="A13:M408" sheet="Control Producción"/>
  </cacheSource>
  <cacheFields count="13">
    <cacheField name="BATERIA" numFmtId="0">
      <sharedItems/>
    </cacheField>
    <cacheField name="POZO" numFmtId="0">
      <sharedItems/>
    </cacheField>
    <cacheField name="ULT. CTRL" numFmtId="14">
      <sharedItems containsBlank="1"/>
    </cacheField>
    <cacheField name="Dias sin control" numFmtId="0">
      <sharedItems containsString="0" containsBlank="1" containsNumber="1" containsInteger="1" minValue="3" maxValue="4088"/>
    </cacheField>
    <cacheField name="BRUTA M3/D" numFmtId="0">
      <sharedItems containsSemiMixedTypes="0" containsString="0" containsNumber="1" minValue="0" maxValue="515"/>
    </cacheField>
    <cacheField name="SECO M3/D" numFmtId="0">
      <sharedItems containsSemiMixedTypes="0" containsString="0" containsNumber="1" minValue="0" maxValue="137"/>
    </cacheField>
    <cacheField name="AGUA %" numFmtId="1">
      <sharedItems containsMixedTypes="1" containsNumber="1" minValue="0.40277777777777779" maxValue="99.900313971742534"/>
    </cacheField>
    <cacheField name="AGUA m3/d" numFmtId="0">
      <sharedItems containsSemiMixedTypes="0" containsString="0" containsNumber="1" minValue="0" maxValue="510.36500000000001"/>
    </cacheField>
    <cacheField name="GAS M3/D" numFmtId="0">
      <sharedItems containsString="0" containsBlank="1" containsNumber="1" containsInteger="1" minValue="0" maxValue="61500"/>
    </cacheField>
    <cacheField name="BATERIA2" numFmtId="0">
      <sharedItems/>
    </cacheField>
    <cacheField name="M Extracción" numFmtId="0">
      <sharedItems containsBlank="1" count="7">
        <s v="Surgente"/>
        <s v="Cavidad Progresiva"/>
        <s v="Bombeo Mecánico"/>
        <s v="Electro Sumergible"/>
        <s v="Surgente por Casing"/>
        <s v="Bombeo Hidráulico"/>
        <m/>
      </sharedItems>
    </cacheField>
    <cacheField name="CLASIFICACIÓN" numFmtId="0">
      <sharedItems containsBlank="1"/>
    </cacheField>
    <cacheField name="Yacimiento" numFmtId="0">
      <sharedItems containsBlank="1" count="15">
        <s v="Señal Picada"/>
        <s v="Punta Barda"/>
        <s v="Cerro Hamaca Oeste"/>
        <s v="Volcán Auca Mahuida"/>
        <s v="Señal Cerro Bayo"/>
        <s v="" u="1"/>
        <m u="1"/>
        <s v="Fórmula3" f="1"/>
        <s v="Fórmula2" f="1"/>
        <s v="Fórmula7" f="1"/>
        <s v="Fórmula1" f="1"/>
        <s v="Fórmula6" f="1"/>
        <s v="Fórmula5" f="1"/>
        <s v="La Manada" u="1"/>
        <s v="Fórmula4" f="1"/>
      </sharedItems>
    </cacheField>
  </cacheFields>
  <calculatedItems count="7">
    <calculatedItem>
      <pivotArea cacheIndex="1" outline="0" fieldPosition="0">
        <references count="1">
          <reference field="12" count="1">
            <x v="10"/>
          </reference>
        </references>
      </pivotArea>
    </calculatedItem>
    <calculatedItem>
      <pivotArea cacheIndex="1" outline="0" fieldPosition="0">
        <references count="1">
          <reference field="12" count="1">
            <x v="8"/>
          </reference>
        </references>
      </pivotArea>
    </calculatedItem>
    <calculatedItem>
      <pivotArea cacheIndex="1" outline="0" fieldPosition="0">
        <references count="1">
          <reference field="12" count="1">
            <x v="7"/>
          </reference>
        </references>
      </pivotArea>
    </calculatedItem>
    <calculatedItem>
      <pivotArea cacheIndex="1" outline="0" fieldPosition="0">
        <references count="1">
          <reference field="12" count="1">
            <x v="14"/>
          </reference>
        </references>
      </pivotArea>
    </calculatedItem>
    <calculatedItem>
      <pivotArea cacheIndex="1" outline="0" fieldPosition="0">
        <references count="1">
          <reference field="12" count="1">
            <x v="12"/>
          </reference>
        </references>
      </pivotArea>
    </calculatedItem>
    <calculatedItem>
      <pivotArea cacheIndex="1" outline="0" fieldPosition="0">
        <references count="1">
          <reference field="12" count="1">
            <x v="11"/>
          </reference>
        </references>
      </pivotArea>
    </calculatedItem>
    <calculatedItem>
      <pivotArea cacheIndex="1" outline="0" fieldPosition="0">
        <references count="1">
          <reference field="12" count="1">
            <x v="9"/>
          </reference>
        </references>
      </pivotArea>
    </calculatedItem>
  </calculatedItem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uga Wolenberg, Matías Sebastián" refreshedDate="45037.356206712961" createdVersion="8" refreshedVersion="8" minRefreshableVersion="3" recordCount="85" xr:uid="{B8B0BBDA-C848-4E9C-B52B-136DD96EB6C8}">
  <cacheSource type="worksheet">
    <worksheetSource ref="A1:D86" sheet="Historial de producción"/>
  </cacheSource>
  <cacheFields count="6">
    <cacheField name="Yacimiento" numFmtId="0">
      <sharedItems count="5">
        <s v="Cerro Hamaca Oeste"/>
        <s v="Punta Barda"/>
        <s v="Señal Cerro Bayo"/>
        <s v="Señal Picada"/>
        <s v="Volcán Auca Mahuida"/>
      </sharedItems>
    </cacheField>
    <cacheField name="Mes" numFmtId="17">
      <sharedItems containsSemiMixedTypes="0" containsNonDate="0" containsDate="1" containsString="0" minDate="2021-12-01T00:00:00" maxDate="2023-03-02T00:00:00" count="16"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</sharedItems>
      <fieldGroup par="5" base="1">
        <rangePr groupBy="months" startDate="2021-12-01T00:00:00" endDate="2023-03-02T00:00:00"/>
        <groupItems count="14">
          <s v="&lt;1/12/2021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2/3/2023"/>
        </groupItems>
      </fieldGroup>
    </cacheField>
    <cacheField name="Neta [m3/día]" numFmtId="0">
      <sharedItems containsSemiMixedTypes="0" containsString="0" containsNumber="1" minValue="56.180000000000007" maxValue="642.95999999999992"/>
    </cacheField>
    <cacheField name="Agua [m3/día]" numFmtId="0">
      <sharedItems containsSemiMixedTypes="0" containsString="0" containsNumber="1" minValue="1025.7" maxValue="22719.219999999998"/>
    </cacheField>
    <cacheField name="Trimestres" numFmtId="0" databaseField="0">
      <fieldGroup base="1">
        <rangePr groupBy="quarters" startDate="2021-12-01T00:00:00" endDate="2023-03-02T00:00:00"/>
        <groupItems count="6">
          <s v="&lt;1/12/2021"/>
          <s v="Trim.1"/>
          <s v="Trim.2"/>
          <s v="Trim.3"/>
          <s v="Trim.4"/>
          <s v="&gt;2/3/2023"/>
        </groupItems>
      </fieldGroup>
    </cacheField>
    <cacheField name="Años" numFmtId="0" databaseField="0">
      <fieldGroup base="1">
        <rangePr groupBy="years" startDate="2021-12-01T00:00:00" endDate="2023-03-02T00:00:00"/>
        <groupItems count="5">
          <s v="&lt;1/12/2021"/>
          <s v="2021"/>
          <s v="2022"/>
          <s v="2023"/>
          <s v="&gt;2/3/2023"/>
        </groupItems>
      </fieldGroup>
    </cacheField>
  </cacheFields>
  <extLst>
    <ext xmlns:x14="http://schemas.microsoft.com/office/spreadsheetml/2009/9/main" uri="{725AE2AE-9491-48be-B2B4-4EB974FC3084}">
      <x14:pivotCacheDefinition pivotCacheId="2021370414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ez, Facundo Laureano" refreshedDate="45315.63213784722" createdVersion="6" refreshedVersion="8" minRefreshableVersion="3" recordCount="463" xr:uid="{00000000-000A-0000-FFFF-FFFF01000000}">
  <cacheSource type="worksheet">
    <worksheetSource ref="H2:AR1698" sheet="PLANILLA GENERAL"/>
  </cacheSource>
  <cacheFields count="37">
    <cacheField name="Nombre Corto TOW/Ubicación Técnica" numFmtId="0">
      <sharedItems containsBlank="1" count="333">
        <s v="PN.a-19[00]a"/>
        <m/>
        <s v="PuB.a-166[00]a"/>
        <s v="PuB.a-171[00]a"/>
        <s v="PuB-126a"/>
        <s v="PuB-145a"/>
        <s v="PuB-68"/>
        <s v="PuB-105a"/>
        <s v="PuB-197[00]a"/>
        <s v="PuB-157[00]a"/>
        <s v="PuB-181a"/>
        <s v="PuB-194[00]a"/>
        <s v="VV.a-7"/>
        <s v="SCB.xp-55"/>
        <s v="SCB-0061[00]a"/>
        <s v="SCB-0062[00]a"/>
        <s v="SCB-0063[00]a"/>
        <s v="SCB-0065[00]a"/>
        <s v="SCB-0067[00]a"/>
        <s v="SCB-0071[00]a"/>
        <s v="SCB-0076[00]a"/>
        <s v="SCB-11"/>
        <s v="SCB-131a"/>
        <s v="SCB-132a"/>
        <s v="SCB-133a"/>
        <s v="SCB-137a"/>
        <s v="SCB-138a"/>
        <s v="SCB-140a"/>
        <s v="SCB-142a"/>
        <s v="SCB-144a"/>
        <s v="SCB-145a"/>
        <s v="SCB-146a"/>
        <s v="SCB-20"/>
        <s v="SCB-23"/>
        <s v="SCB-28"/>
        <s v="SCB-37"/>
        <s v="SCB-45"/>
        <s v="SCB-48"/>
        <s v="SCB-78a"/>
        <s v="SCB-139a"/>
        <s v="SCB-80a"/>
        <s v="SCB-86a"/>
        <s v="SCB-89a"/>
        <s v="SCB-92a"/>
        <s v="SCB-93a"/>
        <s v="SCB-95a"/>
        <s v="SCB-98a"/>
        <s v="SCB-107a"/>
        <s v="SP-0287[00]a"/>
        <s v="SP-18a(I)"/>
        <s v="SP-23"/>
        <s v="SP-252"/>
        <s v="SP-273"/>
        <s v="SP-275"/>
        <s v="SP-62(II)[00]a"/>
        <s v="SP-368a"/>
        <s v="SP.a-89"/>
        <s v="SP-211"/>
        <s v="SP-116(I)[00]a"/>
        <s v="SP-243"/>
        <s v="SP-244"/>
        <s v="SP-276"/>
        <s v="SP-322a"/>
        <s v="SP-337a"/>
        <s v="SP-35"/>
        <s v="SP-46"/>
        <s v="SP-41"/>
        <s v="SP-278"/>
        <s v="SP-43(I)[00]a"/>
        <s v="SP-439a"/>
        <s v="SP-370[00]a"/>
        <s v="SP-50"/>
        <s v="SP-13a(I)"/>
        <s v="SP-222"/>
        <s v="SP-466a"/>
        <s v="SP-51"/>
        <s v="SP-53"/>
        <s v="SP-63(I)"/>
        <s v="SP-65(I)[00]a"/>
        <s v="SP-185"/>
        <s v="SP-196"/>
        <s v="SP-197"/>
        <s v="SP-420a"/>
        <s v="SP-78"/>
        <s v="SP-270"/>
        <s v="SP-84"/>
        <s v="SP-109a(I)"/>
        <s v="SP-251"/>
        <s v="SP-274"/>
        <s v="SP-311a"/>
        <s v="SP-319a"/>
        <s v="SP-203"/>
        <s v="SP-328a"/>
        <s v="SP-33"/>
        <s v="SP-355a"/>
        <s v="SP-361a"/>
        <s v="SP-362a"/>
        <s v="SP-366a"/>
        <s v="SP-389a"/>
        <s v="SP-392a"/>
        <s v="SP-404a"/>
        <s v="SP-445a"/>
        <s v="SP-440a"/>
        <s v="SP-114"/>
        <s v="SP-229"/>
        <s v="SP-257"/>
        <s v="PuB-141[00]a"/>
        <s v="SP-0294[00]a"/>
        <s v="SP-152a(I)"/>
        <s v="SP-272"/>
        <s v="SP-333[00]a"/>
        <s v="SP-503a"/>
        <s v="Observaciones"/>
        <s v="RiAl-4a"/>
        <s v="RiAl-7a"/>
        <s v="VAM-0007[00]a"/>
        <s v="VAM-0008[00]a"/>
        <s v="VAM-0011[00]a(I)"/>
        <s v="VAM-0013[00]a"/>
        <s v="VAM-0017[00]a"/>
        <s v="VAM-100(d)[00]a"/>
        <s v="VAM-14a"/>
        <s v="VAM-15a"/>
        <s v="VAM-18a"/>
        <s v="VAM-19a"/>
        <s v="VAM-22a"/>
        <s v="VAM-66a"/>
        <s v="VAM-26a"/>
        <s v="VAM-27a"/>
        <s v="VAM-34a"/>
        <s v="VAM-45a"/>
        <s v="VAM-46a"/>
        <s v="VAM-47a"/>
        <s v="VAM-50a"/>
        <s v="VAM-52a"/>
        <s v="VAM-53(d)[00]a"/>
        <s v="VAM-58(d)[00]a"/>
        <s v="VAM-59(d)[00]a"/>
        <s v="VAM-70[00]a"/>
        <s v="VAM-73(d)[00]a"/>
        <s v="VAM-89(d)[00]a"/>
        <s v="VAM.a-87(d)[00]a"/>
        <s v="VAM-65a(d)"/>
        <s v="RiAlN-2[01]b"/>
        <s v="SP-138(I)[00]a"/>
        <s v="SP-504a"/>
        <s v="VAM-25a"/>
        <s v="SP-148(I)[00]a"/>
        <s v="SP-476a"/>
        <s v="SP-0044[00]a(I)"/>
        <s v="SP-83"/>
        <s v="SCB-84a"/>
        <s v="SP-511a"/>
        <s v="SP-307a"/>
        <s v="PuB-123"/>
        <s v="PuB-109a"/>
        <s v="PuB-203[00]a"/>
        <s v="PuB-128a"/>
        <s v="PuB-136[00]a"/>
        <s v="PuB-5"/>
        <s v="PuB-57"/>
        <s v="PuB-202[00]a"/>
        <s v="PuB-125a"/>
        <s v="PuB.a-80"/>
        <s v="PuB-147a"/>
        <s v="PuB-153a"/>
        <s v="PuB-31"/>
        <s v="PuB-98[00]a"/>
        <s v="PuB-102"/>
        <s v="PuB-107"/>
        <s v="PuB-27"/>
        <s v="PuB-42"/>
        <s v="PuB-52"/>
        <s v="PuB-100"/>
        <s v="PuB-155a"/>
        <s v="PuB-161[00]a"/>
        <s v="PuB-162[00]a"/>
        <s v="PuB-174[00]a"/>
        <s v="PuB-195[00]a"/>
        <s v="PuB-196[00]a"/>
        <s v="PuB-66"/>
        <s v="PuB-70"/>
        <s v="SCB-0064[02]a"/>
        <s v="SP-45"/>
        <s v="SP-0289[00]a"/>
        <s v="SP-455a"/>
        <s v="SP-21"/>
        <s v="SP-22"/>
        <s v="SP-262"/>
        <s v="SP-27a(I)"/>
        <s v="SP-237(I)[00]a"/>
        <s v="SP-369[00]a"/>
        <s v="SP-29"/>
        <s v="SP-31(I)[00]a"/>
        <s v="SP-121a(I)"/>
        <s v="SP-325[]a"/>
        <s v="SP-326a"/>
        <s v="SP-388a"/>
        <s v="SP-462a"/>
        <s v="EBS.x-1"/>
        <s v="SP-407a"/>
        <s v="SP-413a"/>
        <s v="SP-453a"/>
        <s v="SP-495a"/>
        <s v="SP-496a"/>
        <s v="SP-499a"/>
        <s v="SP-516[00]a"/>
        <s v="SP-263"/>
        <s v="SP-242"/>
        <s v="SP-336a"/>
        <s v="SP-474a"/>
        <s v="SP-49"/>
        <s v="SP-8a(I)"/>
        <s v="SP-0151[00]a(I)"/>
        <s v="SP-447a"/>
        <s v="SP-69"/>
        <s v="SP-131"/>
        <s v="SP-140a(I)"/>
        <s v="SP-161(I)[00]a"/>
        <s v="SP-169"/>
        <s v="SP-183(I"/>
        <s v="SP-70"/>
        <s v="SP-122(I)[00]a"/>
        <s v="SP-167"/>
        <s v="SP-267"/>
        <s v="SP-286a"/>
        <s v="SP-297a"/>
        <s v="SP-303a"/>
        <s v="SP-305a"/>
        <s v="SP-309a"/>
        <s v="SP-310a"/>
        <s v="SP-315a"/>
        <s v="SP-317a"/>
        <s v="SP-327a"/>
        <s v="SP-329a"/>
        <s v="SP-330a"/>
        <s v="SP-340a"/>
        <s v="SP-341a"/>
        <s v="SP-342a"/>
        <s v="SP-347[00]a"/>
        <s v="SP-353a"/>
        <s v="SP-358a"/>
        <s v="SP-364a"/>
        <s v="SP-367a"/>
        <s v="SP-411a"/>
        <s v="SP-384a"/>
        <s v="SP-390a"/>
        <s v="SP-391a"/>
        <s v="SP-441a"/>
        <s v="SP-94"/>
        <s v="SP-0284[00]a"/>
        <s v="SP-141a(I)"/>
        <s v="SP-146a(I)"/>
        <s v="SP-147a(I)"/>
        <s v="SP-162(I)[00]a"/>
        <s v="SP-216"/>
        <s v="SP-225"/>
        <s v="SP-236"/>
        <s v="SP-239"/>
        <s v="SP-246"/>
        <s v="SP-247"/>
        <s v="SP-250"/>
        <s v="SP-293a"/>
        <s v="SP-296a"/>
        <s v="SP-344[00]a"/>
        <s v="SP-79(I)"/>
        <s v="SP-0295[00]a"/>
        <s v="SP-228"/>
        <s v="SP-259"/>
        <s v="SP-260"/>
        <s v="SP-283"/>
        <s v="SP-334[00]a"/>
        <s v="SP-426a"/>
        <s v="SP-428a"/>
        <s v="SP-429a"/>
        <s v="SP-517[00]a"/>
        <s v="SP-501[00]a"/>
        <s v="SP-518[00]a"/>
        <s v="SP-86a(I)"/>
        <s v="SP-90(I)[00]a"/>
        <s v="VAM-31a"/>
        <s v="SP-264" u="1"/>
        <s v="CHO.a-57(d)[00]a" u="1"/>
        <s v="SP-279" u="1"/>
        <s v="SCB-141a" u="1"/>
        <s v="CHO-72(d)[00]a" u="1"/>
        <s v="SP-424a" u="1"/>
        <s v="SP.a-9" u="1"/>
        <s v="SP-324a" u="1"/>
        <s v="SP-269" u="1"/>
        <s v="SP-343[00]a" u="1"/>
        <s v="SP-397a" u="1"/>
        <s v="SP-339a" u="1"/>
        <s v="SP-230" u="1"/>
        <s v="CAv.x-3" u="1"/>
        <s v="SP-106(I)" u="1"/>
        <s v="SP.a-98" u="1"/>
        <s v="SP-505a" u="1"/>
        <s v="CHO.a-5" u="1"/>
        <s v="PuB-127a" u="1"/>
        <s v="CHO-19" u="1"/>
        <s v="CHO-31a" u="1"/>
        <s v="CHO-32a" u="1"/>
        <s v="SP-112(I)[00]a" u="1"/>
        <s v="SCB-57" u="1"/>
        <s v="SP.a-11" u="1"/>
        <s v="SP-99a(I)" u="1"/>
        <s v="SCB-30" u="1"/>
        <s v="SP-282" u="1"/>
        <s v="SP-351a" u="1"/>
        <s v="SP-55a(I)" u="1"/>
        <s v="PuB-159[00]a" u="1"/>
        <s v="SP-113(I)[00]a" u="1"/>
        <s v="SCB-58" u="1"/>
        <s v="SP-238" u="1"/>
        <s v="CHNo-1a(d)" u="1"/>
        <s v="VAM-40a" u="1"/>
        <s v="CHO.a-38[00]a" u="1"/>
        <s v="SP-117a(I)" u="1"/>
        <s v="PuB-43" u="1"/>
        <s v="CHO.e-3" u="1"/>
        <s v="SP-64" u="1"/>
        <s v="SP-271" u="1"/>
        <s v="SP-443a" u="1"/>
        <s v="SP-26" u="1"/>
        <s v="SP-458a" u="1"/>
        <s v="CHO-9" u="1"/>
        <s v="SCB-88a" u="1"/>
        <s v="SP-100" u="1"/>
        <s v="SP-357a" u="1"/>
        <s v="CHO-26a" u="1"/>
        <s v="SP.a-111" u="1"/>
        <s v="RiAl-3a" u="1"/>
      </sharedItems>
    </cacheField>
    <cacheField name="Punto de aplicación" numFmtId="0">
      <sharedItems containsBlank="1"/>
    </cacheField>
    <cacheField name="Punto de Acción" numFmtId="0">
      <sharedItems containsNonDate="0" containsString="0" containsBlank="1"/>
    </cacheField>
    <cacheField name="Tipo de Tratamiento" numFmtId="0">
      <sharedItems containsBlank="1"/>
    </cacheField>
    <cacheField name="Tipo de Producto Quimico" numFmtId="0">
      <sharedItems containsBlank="1"/>
    </cacheField>
    <cacheField name="Producto Químico" numFmtId="0">
      <sharedItems containsBlank="1" count="18">
        <s v="SB14"/>
        <s v="IC5087A"/>
        <s v="RFB790"/>
        <s v="CY51W"/>
        <s v="IPB650"/>
        <s v="IPB530"/>
        <s v="BX960"/>
        <s v="IPB658"/>
        <s v="BSH8050"/>
        <s v="ICS400"/>
        <s v="IC7001"/>
        <s v="IC5091"/>
        <s v="Encapsulado"/>
        <s v="IPB6256"/>
        <s v="IPB71"/>
        <s v="IPB279"/>
        <s v="KPF15"/>
        <m/>
      </sharedItems>
    </cacheField>
    <cacheField name="SAP" numFmtId="0">
      <sharedItems containsBlank="1" containsMixedTypes="1" containsNumber="1" containsInteger="1" minValue="50600435" maxValue="1000582064"/>
    </cacheField>
    <cacheField name="Caudal Bruto [m3/día]" numFmtId="0">
      <sharedItems containsString="0" containsBlank="1" containsNumber="1" minValue="0" maxValue="515"/>
    </cacheField>
    <cacheField name="Caudal Neta [m3/día]" numFmtId="0">
      <sharedItems containsString="0" containsBlank="1" containsNumber="1" minValue="0" maxValue="137"/>
    </cacheField>
    <cacheField name="Caudal Agua [m3/día]" numFmtId="0">
      <sharedItems containsString="0" containsBlank="1" containsNumber="1" minValue="0" maxValue="510.36500000000001"/>
    </cacheField>
    <cacheField name="Caudal Gas [m3/día]" numFmtId="0">
      <sharedItems containsString="0" containsBlank="1" containsNumber="1" containsInteger="1" minValue="0" maxValue="61500"/>
    </cacheField>
    <cacheField name="Consumo Teórico día [l/d - l/batch]" numFmtId="0">
      <sharedItems containsString="0" containsBlank="1" containsNumber="1" minValue="0" maxValue="600.21"/>
    </cacheField>
    <cacheField name="Dosis [ppm]" numFmtId="0">
      <sharedItems containsString="0" containsBlank="1" containsNumber="1" containsInteger="1" minValue="0" maxValue="38800"/>
    </cacheField>
    <cacheField name="Base de cálculo" numFmtId="0">
      <sharedItems containsBlank="1"/>
    </cacheField>
    <cacheField name="Método de Aplicación" numFmtId="0">
      <sharedItems containsBlank="1"/>
    </cacheField>
    <cacheField name="Dias de tratamiento - Batchs/mes IDEALES" numFmtId="0">
      <sharedItems containsBlank="1" containsMixedTypes="1" containsNumber="1" containsInteger="1" minValue="1" maxValue="31"/>
    </cacheField>
    <cacheField name="Dias de tratamiento - Batchs/mes REALES" numFmtId="0">
      <sharedItems containsNonDate="0" containsString="0" containsBlank="1"/>
    </cacheField>
    <cacheField name="Consumo Teórico Mes [litros/mes]" numFmtId="0">
      <sharedItems containsBlank="1" containsMixedTypes="1" containsNumber="1" minValue="0" maxValue="1240"/>
    </cacheField>
    <cacheField name="Consumo Real Mes [litros/mes]" numFmtId="0">
      <sharedItems containsNonDate="0" containsString="0" containsBlank="1"/>
    </cacheField>
    <cacheField name="Consumo a pagar Mes [litros/mes]" numFmtId="0">
      <sharedItems containsNonDate="0" containsString="0" containsBlank="1"/>
    </cacheField>
    <cacheField name="Fecha de inicio de TQ" numFmtId="14">
      <sharedItems containsDate="1" containsBlank="1" containsMixedTypes="1" minDate="1899-12-30T00:00:00" maxDate="2024-01-18T00:00:00"/>
    </cacheField>
    <cacheField name="Tratamiento Programado/Eventual" numFmtId="0">
      <sharedItems containsBlank="1"/>
    </cacheField>
    <cacheField name="Fecha última Propuesta técnica" numFmtId="0">
      <sharedItems containsNonDate="0" containsDate="1" containsString="0" containsBlank="1" minDate="2016-09-11T00:00:00" maxDate="2023-11-22T00:00:00"/>
    </cacheField>
    <cacheField name="Nombre de Propuesta técnica" numFmtId="0">
      <sharedItems containsBlank="1"/>
    </cacheField>
    <cacheField name="Validador del tratamiento" numFmtId="0">
      <sharedItems containsBlank="1"/>
    </cacheField>
    <cacheField name="Observaciones" numFmtId="0">
      <sharedItems containsBlank="1"/>
    </cacheField>
    <cacheField name="Número de Encap/Squeeze" numFmtId="0">
      <sharedItems containsString="0" containsBlank="1" containsNumber="1" containsInteger="1" minValue="1" maxValue="1"/>
    </cacheField>
    <cacheField name="Fecha de Encap/Squeeze último" numFmtId="0">
      <sharedItems containsNonDate="0" containsDate="1" containsString="0" containsBlank="1" minDate="2016-11-24T00:00:00" maxDate="2017-09-27T00:00:00"/>
    </cacheField>
    <cacheField name="Días de duración Encap/Squeeze estimado/Propuesto" numFmtId="0">
      <sharedItems containsNonDate="0" containsString="0" containsBlank="1"/>
    </cacheField>
    <cacheField name="Sistema de extracción" numFmtId="0">
      <sharedItems containsBlank="1"/>
    </cacheField>
    <cacheField name="Aplicación" numFmtId="0">
      <sharedItems containsBlank="1" count="3">
        <s v="Continua"/>
        <s v="Batch"/>
        <m/>
      </sharedItems>
    </cacheField>
    <cacheField name="Frecuencia " numFmtId="0">
      <sharedItems containsBlank="1"/>
    </cacheField>
    <cacheField name="Aplicación2" numFmtId="0">
      <sharedItems containsBlank="1"/>
    </cacheField>
    <cacheField name="l/d" numFmtId="0">
      <sharedItems containsString="0" containsBlank="1" containsNumber="1" minValue="0" maxValue="40.014180000000003"/>
    </cacheField>
    <cacheField name="Litros total (puro)" numFmtId="0">
      <sharedItems containsString="0" containsBlank="1" containsNumber="1" minValue="0" maxValue="600.21"/>
    </cacheField>
    <cacheField name="Litr" numFmtId="0">
      <sharedItems containsString="0" containsBlank="1" containsNumber="1" minValue="20" maxValue="600.21"/>
    </cacheField>
    <cacheField name="Litros TOTALES " numFmtId="0">
      <sharedItems containsString="0" containsBlank="1" containsNumber="1" minValue="0" maxValue="600.2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5">
  <r>
    <s v="Sin datos"/>
    <s v="PN-24[00]a"/>
    <s v="17/01/2023"/>
    <n v="63"/>
    <n v="0"/>
    <n v="0"/>
    <s v=""/>
    <n v="0"/>
    <n v="42180"/>
    <s v="Sin datos"/>
    <x v="0"/>
    <s v="C"/>
    <x v="0"/>
  </r>
  <r>
    <s v="PB- 01"/>
    <s v="PuB-123"/>
    <s v="09/03/2023"/>
    <n v="12"/>
    <n v="16.3"/>
    <n v="1.956"/>
    <n v="87.999999999999986"/>
    <n v="14.343999999999999"/>
    <n v="0"/>
    <s v="PB- 01"/>
    <x v="1"/>
    <s v="B"/>
    <x v="1"/>
  </r>
  <r>
    <s v="PB- 01"/>
    <s v="PuB-125a"/>
    <s v="22/10/2021"/>
    <n v="515"/>
    <n v="88.3"/>
    <n v="1.766"/>
    <n v="98.000000000000014"/>
    <n v="86.534000000000006"/>
    <n v="2"/>
    <s v="PB- 01"/>
    <x v="1"/>
    <s v="B"/>
    <x v="1"/>
  </r>
  <r>
    <s v="PB- 01"/>
    <s v="PuB-128a"/>
    <s v="09/03/2023"/>
    <n v="12"/>
    <n v="56.6"/>
    <n v="3.6219999999999999"/>
    <n v="93.600706713780923"/>
    <n v="52.978000000000002"/>
    <n v="2"/>
    <s v="PB- 01"/>
    <x v="1"/>
    <s v="B"/>
    <x v="1"/>
  </r>
  <r>
    <s v="PB- 01"/>
    <s v="PuB-136[00]a"/>
    <s v="15/03/2023"/>
    <n v="6"/>
    <n v="123.9"/>
    <n v="3.3450000000000002"/>
    <n v="97.300242130750604"/>
    <n v="120.55500000000001"/>
    <n v="2"/>
    <s v="PB- 01"/>
    <x v="1"/>
    <s v="A"/>
    <x v="1"/>
  </r>
  <r>
    <s v="PB- 01"/>
    <s v="PuB-197[00]a"/>
    <s v="15/03/2023"/>
    <n v="6"/>
    <n v="4.5999999999999996"/>
    <n v="0.34499999999999997"/>
    <n v="92.5"/>
    <n v="4.2549999999999999"/>
    <n v="2"/>
    <s v="PB- 01"/>
    <x v="1"/>
    <s v="C"/>
    <x v="1"/>
  </r>
  <r>
    <s v="PB- 01"/>
    <s v="PuB-202[00]a"/>
    <s v="15/03/2023"/>
    <n v="6"/>
    <n v="56.6"/>
    <n v="5.2069999999999999"/>
    <n v="90.800353356890469"/>
    <n v="51.393000000000001"/>
    <n v="2"/>
    <s v="PB- 01"/>
    <x v="1"/>
    <s v="A"/>
    <x v="1"/>
  </r>
  <r>
    <s v="PB- 01"/>
    <s v="PuB-203[00]a"/>
    <s v="09/03/2023"/>
    <n v="12"/>
    <n v="74.8"/>
    <n v="6.3579999999999997"/>
    <n v="91.499999999999986"/>
    <n v="68.441999999999993"/>
    <n v="2"/>
    <s v="PB- 01"/>
    <x v="1"/>
    <s v="A"/>
    <x v="1"/>
  </r>
  <r>
    <s v="Sin datos"/>
    <s v="PuB-206[00]a"/>
    <s v="15/03/2023"/>
    <n v="6"/>
    <n v="3.5"/>
    <n v="0.23400000000000001"/>
    <n v="93.314285714285717"/>
    <n v="3.266"/>
    <n v="0"/>
    <s v="Sin datos"/>
    <x v="1"/>
    <s v="C"/>
    <x v="1"/>
  </r>
  <r>
    <s v="PB- 01"/>
    <s v="PuB-57"/>
    <s v="09/03/2023"/>
    <n v="12"/>
    <n v="108.5"/>
    <n v="4.2309999999999999"/>
    <n v="96.100460829493102"/>
    <n v="104.26900000000001"/>
    <n v="2"/>
    <s v="PB- 01"/>
    <x v="1"/>
    <s v="A"/>
    <x v="1"/>
  </r>
  <r>
    <s v="PB- 01"/>
    <s v="PuB.a-165[00]a"/>
    <s v="15/03/2023"/>
    <n v="6"/>
    <n v="2.4"/>
    <n v="1.306"/>
    <n v="45.583333333333336"/>
    <n v="1.0940000000000001"/>
    <n v="2"/>
    <s v="PB- 01"/>
    <x v="1"/>
    <s v="C"/>
    <x v="1"/>
  </r>
  <r>
    <s v="PB- 01"/>
    <s v="PuB.a-171[00]a"/>
    <s v="15/03/2023"/>
    <n v="6"/>
    <n v="27.2"/>
    <n v="2.9380000000000002"/>
    <n v="89.19852941176471"/>
    <n v="24.262"/>
    <n v="2"/>
    <s v="PB- 01"/>
    <x v="1"/>
    <s v="A"/>
    <x v="1"/>
  </r>
  <r>
    <s v="PB- 02"/>
    <s v="PuB-118"/>
    <s v="09/03/2023"/>
    <n v="12"/>
    <n v="40.299999999999997"/>
    <n v="1.9339999999999999"/>
    <n v="95.200992555831277"/>
    <n v="38.366"/>
    <n v="2"/>
    <s v="PB- 02"/>
    <x v="2"/>
    <s v="B"/>
    <x v="1"/>
  </r>
  <r>
    <s v="PB- 02"/>
    <s v="PuB-126a"/>
    <s v="15/03/2023"/>
    <n v="6"/>
    <n v="130"/>
    <n v="3.25"/>
    <n v="97.5"/>
    <n v="126.75"/>
    <n v="2"/>
    <s v="PB- 02"/>
    <x v="1"/>
    <s v="A"/>
    <x v="1"/>
  </r>
  <r>
    <s v="PB- 02"/>
    <s v="PuB-147a"/>
    <s v="06/01/2022"/>
    <n v="439"/>
    <n v="127.4"/>
    <n v="0.127"/>
    <n v="99.900313971742534"/>
    <n v="127.273"/>
    <n v="10"/>
    <s v="PB- 02"/>
    <x v="1"/>
    <s v="B"/>
    <x v="1"/>
  </r>
  <r>
    <s v="PB- 02"/>
    <s v="PuB-15"/>
    <s v="15/03/2023"/>
    <n v="6"/>
    <n v="67.8"/>
    <n v="5.9660000000000002"/>
    <n v="91.200589970501483"/>
    <n v="61.834000000000003"/>
    <n v="2"/>
    <s v="PB- 02"/>
    <x v="1"/>
    <s v="A"/>
    <x v="1"/>
  </r>
  <r>
    <s v="PB- 02"/>
    <s v="PuB-177a"/>
    <s v="27/05/2022"/>
    <n v="298"/>
    <n v="0"/>
    <n v="0"/>
    <s v=""/>
    <n v="0"/>
    <n v="2"/>
    <s v="PB- 02"/>
    <x v="0"/>
    <s v="B"/>
    <x v="1"/>
  </r>
  <r>
    <s v="PB- 02"/>
    <s v="PuB-191[00]a"/>
    <s v="16/02/2022"/>
    <n v="398"/>
    <n v="2.6"/>
    <n v="0.88400000000000001"/>
    <n v="65.999999999999986"/>
    <n v="1.716"/>
    <n v="10"/>
    <s v="PB- 02"/>
    <x v="1"/>
    <s v="B"/>
    <x v="1"/>
  </r>
  <r>
    <s v="PB- 02"/>
    <s v="PuB-211[00]a"/>
    <s v="08/09/2020"/>
    <n v="924"/>
    <n v="2.2999999999999998"/>
    <n v="0.72199999999999998"/>
    <n v="68.608695652173921"/>
    <n v="1.5780000000000001"/>
    <n v="10"/>
    <s v="PB- 02"/>
    <x v="1"/>
    <s v="C"/>
    <x v="1"/>
  </r>
  <r>
    <s v="PB- 02"/>
    <s v="PuB-31"/>
    <s v="15/03/2023"/>
    <n v="6"/>
    <n v="217.5"/>
    <n v="7.3949999999999996"/>
    <n v="96.6"/>
    <n v="210.10499999999999"/>
    <n v="2"/>
    <s v="PB- 02"/>
    <x v="1"/>
    <s v="A"/>
    <x v="1"/>
  </r>
  <r>
    <s v="PB- 02"/>
    <s v="PuB-43"/>
    <s v="09/03/2023"/>
    <n v="12"/>
    <n v="42"/>
    <n v="0.75600000000000001"/>
    <n v="98.2"/>
    <n v="41.244"/>
    <n v="0"/>
    <s v="PB- 02"/>
    <x v="2"/>
    <s v="B"/>
    <x v="1"/>
  </r>
  <r>
    <s v="PB- 02"/>
    <s v="PuB.a-4"/>
    <s v="15/03/2023"/>
    <n v="6"/>
    <n v="21.1"/>
    <n v="1.92"/>
    <n v="90.90047393364928"/>
    <n v="19.18"/>
    <n v="2"/>
    <s v="PB- 02"/>
    <x v="2"/>
    <s v="A"/>
    <x v="1"/>
  </r>
  <r>
    <s v="PB- 03"/>
    <s v="PuB-105a"/>
    <s v="09/03/2023"/>
    <n v="12"/>
    <n v="30.5"/>
    <n v="7.5330000000000004"/>
    <n v="75.301639344262298"/>
    <n v="22.966999999999999"/>
    <n v="10"/>
    <s v="PB- 03"/>
    <x v="1"/>
    <s v="B"/>
    <x v="1"/>
  </r>
  <r>
    <s v="PB- 03"/>
    <s v="PuB-106a"/>
    <s v="15/03/2023"/>
    <n v="6"/>
    <n v="25.4"/>
    <n v="3.81"/>
    <n v="85.000000000000014"/>
    <n v="21.59"/>
    <n v="10"/>
    <s v="PB- 03"/>
    <x v="1"/>
    <s v="A"/>
    <x v="1"/>
  </r>
  <r>
    <s v="PB- 03"/>
    <s v="PuB-108a"/>
    <s v="15/03/2023"/>
    <n v="6"/>
    <n v="51.8"/>
    <n v="2.2789999999999999"/>
    <n v="95.600386100386103"/>
    <n v="49.521000000000001"/>
    <n v="10"/>
    <s v="PB- 03"/>
    <x v="1"/>
    <s v="C"/>
    <x v="1"/>
  </r>
  <r>
    <s v="PB- 03"/>
    <s v="PuB-109a"/>
    <s v="15/03/2023"/>
    <n v="6"/>
    <n v="48.3"/>
    <n v="2.56"/>
    <n v="94.699792960662535"/>
    <n v="45.74"/>
    <n v="10"/>
    <s v="PB- 03"/>
    <x v="2"/>
    <s v="B"/>
    <x v="1"/>
  </r>
  <r>
    <s v="PB- 03"/>
    <s v="PuB-153a"/>
    <s v="15/03/2023"/>
    <n v="6"/>
    <n v="114.4"/>
    <n v="3.306"/>
    <n v="97.110139860139853"/>
    <n v="111.09399999999999"/>
    <n v="10"/>
    <s v="PB- 03"/>
    <x v="1"/>
    <s v="A"/>
    <x v="1"/>
  </r>
  <r>
    <s v="PB- 03"/>
    <s v="PuB-180a"/>
    <s v="08/07/2020"/>
    <n v="986"/>
    <n v="6.1"/>
    <n v="0.79300000000000004"/>
    <n v="87.000000000000014"/>
    <n v="5.3070000000000004"/>
    <n v="10"/>
    <s v="PB- 03"/>
    <x v="2"/>
    <s v="C"/>
    <x v="1"/>
  </r>
  <r>
    <s v="PB- 03"/>
    <s v="PuB-210[00]a"/>
    <s v="15/03/2023"/>
    <n v="6"/>
    <n v="11.6"/>
    <n v="6.2640000000000002"/>
    <n v="46"/>
    <n v="5.3360000000000003"/>
    <n v="10"/>
    <s v="PB- 03"/>
    <x v="1"/>
    <s v="A"/>
    <x v="1"/>
  </r>
  <r>
    <s v="PB- 03"/>
    <s v="PuB-27"/>
    <s v="15/03/2023"/>
    <n v="6"/>
    <n v="124.9"/>
    <n v="3.8719999999999999"/>
    <n v="96.899919935948759"/>
    <n v="121.02800000000001"/>
    <n v="10"/>
    <s v="PB- 03"/>
    <x v="2"/>
    <s v="B"/>
    <x v="1"/>
  </r>
  <r>
    <s v="PB- 03"/>
    <s v="PuB-42"/>
    <s v="15/03/2023"/>
    <n v="6"/>
    <n v="136.1"/>
    <n v="3.4710000000000001"/>
    <n v="97.449669360764148"/>
    <n v="132.62899999999999"/>
    <n v="10"/>
    <s v="PB- 03"/>
    <x v="1"/>
    <s v="B"/>
    <x v="1"/>
  </r>
  <r>
    <s v="PB- 03"/>
    <s v="PuB-46"/>
    <s v="15/03/2023"/>
    <n v="6"/>
    <n v="14"/>
    <n v="1.036"/>
    <n v="92.600000000000009"/>
    <n v="12.964"/>
    <n v="10"/>
    <s v="PB- 03"/>
    <x v="2"/>
    <s v="C"/>
    <x v="1"/>
  </r>
  <r>
    <s v="PB- 03"/>
    <s v="PuB-52"/>
    <s v="15/03/2023"/>
    <n v="6"/>
    <n v="147"/>
    <n v="7.35"/>
    <n v="95"/>
    <n v="139.65"/>
    <n v="10"/>
    <s v="PB- 03"/>
    <x v="1"/>
    <s v="A"/>
    <x v="1"/>
  </r>
  <r>
    <s v="PB- 03"/>
    <s v="PuB-68"/>
    <s v="15/03/2023"/>
    <n v="6"/>
    <n v="55"/>
    <n v="7.7"/>
    <n v="86"/>
    <n v="47.3"/>
    <n v="10"/>
    <s v="PB- 03"/>
    <x v="1"/>
    <s v="A"/>
    <x v="1"/>
  </r>
  <r>
    <s v="PB- 03"/>
    <s v="PuB-71"/>
    <s v="09/03/2023"/>
    <n v="12"/>
    <n v="96.3"/>
    <n v="2.8889999999999998"/>
    <n v="97.000000000000014"/>
    <n v="93.411000000000001"/>
    <n v="0"/>
    <s v="PB- 03"/>
    <x v="1"/>
    <s v="A"/>
    <x v="1"/>
  </r>
  <r>
    <s v="PB- 03"/>
    <s v="PuB-89"/>
    <s v="15/03/2023"/>
    <n v="6"/>
    <n v="10.8"/>
    <n v="1.9119999999999999"/>
    <n v="82.296296296296291"/>
    <n v="8.8879999999999999"/>
    <n v="10"/>
    <s v="PB- 03"/>
    <x v="2"/>
    <s v="C"/>
    <x v="1"/>
  </r>
  <r>
    <s v="PB- 03"/>
    <s v="PuB-90"/>
    <s v="15/03/2023"/>
    <n v="6"/>
    <n v="17"/>
    <n v="1.7"/>
    <n v="90"/>
    <n v="15.3"/>
    <n v="10"/>
    <s v="PB- 03"/>
    <x v="2"/>
    <s v="B"/>
    <x v="1"/>
  </r>
  <r>
    <s v="PB- 03"/>
    <s v="PuB-98[00]a"/>
    <s v="09/03/2023"/>
    <n v="12"/>
    <n v="23.8"/>
    <n v="7.3780000000000001"/>
    <n v="69"/>
    <n v="16.422000000000001"/>
    <n v="10"/>
    <s v="PB- 03"/>
    <x v="1"/>
    <s v="A"/>
    <x v="1"/>
  </r>
  <r>
    <s v="PB- 04"/>
    <s v="PuB-100"/>
    <s v="15/03/2023"/>
    <n v="6"/>
    <n v="41.4"/>
    <n v="2.6080000000000001"/>
    <n v="93.700483091787447"/>
    <n v="38.792000000000002"/>
    <n v="2"/>
    <s v="PB- 04"/>
    <x v="2"/>
    <s v="A"/>
    <x v="1"/>
  </r>
  <r>
    <s v="PB- 04"/>
    <s v="PuB-101"/>
    <s v="15/03/2023"/>
    <n v="6"/>
    <n v="7.7"/>
    <n v="1.9630000000000001"/>
    <n v="74.506493506493513"/>
    <n v="5.7370000000000001"/>
    <n v="2"/>
    <s v="PB- 04"/>
    <x v="2"/>
    <s v="B"/>
    <x v="1"/>
  </r>
  <r>
    <s v="PB- 04"/>
    <s v="PuB-102"/>
    <s v="15/03/2023"/>
    <n v="6"/>
    <n v="9.4"/>
    <n v="4.6059999999999999"/>
    <n v="50.999999999999993"/>
    <n v="4.7939999999999996"/>
    <n v="2"/>
    <s v="PB- 04"/>
    <x v="1"/>
    <s v="B"/>
    <x v="1"/>
  </r>
  <r>
    <s v="PB- 04"/>
    <s v="PuB-104[00]a"/>
    <s v="15/03/2023"/>
    <n v="6"/>
    <n v="4.5999999999999996"/>
    <n v="3.22"/>
    <n v="30"/>
    <n v="1.38"/>
    <n v="2"/>
    <s v="PB- 04"/>
    <x v="1"/>
    <s v="A"/>
    <x v="1"/>
  </r>
  <r>
    <s v="PB- 04"/>
    <s v="PuB-107"/>
    <s v="10/01/2023"/>
    <n v="70"/>
    <n v="4.7"/>
    <n v="2.6080000000000001"/>
    <n v="44.51063829787234"/>
    <n v="2.0920000000000001"/>
    <n v="2"/>
    <s v="PB- 04"/>
    <x v="1"/>
    <s v="A"/>
    <x v="1"/>
  </r>
  <r>
    <s v="PB- 04"/>
    <s v="PuB-131a"/>
    <s v="28/06/2022"/>
    <n v="266"/>
    <n v="14.4"/>
    <n v="1.8720000000000001"/>
    <n v="87"/>
    <n v="12.528"/>
    <n v="2"/>
    <s v="PB- 04"/>
    <x v="2"/>
    <s v="B"/>
    <x v="1"/>
  </r>
  <r>
    <s v="PB- 04"/>
    <s v="PuB-141[00]a"/>
    <s v="09/03/2023"/>
    <n v="12"/>
    <n v="9.6"/>
    <n v="0.86399999999999999"/>
    <n v="91.000000000000014"/>
    <n v="8.7360000000000007"/>
    <n v="2"/>
    <s v="PB- 04"/>
    <x v="1"/>
    <s v="C"/>
    <x v="1"/>
  </r>
  <r>
    <s v="PB- 04"/>
    <s v="PuB-145a"/>
    <s v="15/03/2023"/>
    <n v="6"/>
    <n v="26"/>
    <n v="2.34"/>
    <n v="91"/>
    <n v="23.66"/>
    <n v="2"/>
    <s v="PB- 04"/>
    <x v="1"/>
    <s v="A"/>
    <x v="1"/>
  </r>
  <r>
    <s v="PB- 04"/>
    <s v="PuB-155a"/>
    <s v="10/01/2023"/>
    <n v="70"/>
    <n v="9.3000000000000007"/>
    <n v="1.042"/>
    <n v="88.79569892473117"/>
    <n v="8.2579999999999991"/>
    <n v="2"/>
    <s v="PB- 04"/>
    <x v="1"/>
    <s v="C"/>
    <x v="1"/>
  </r>
  <r>
    <s v="PB- 04"/>
    <s v="PuB-156[00]a"/>
    <s v="15/03/2023"/>
    <n v="6"/>
    <n v="50.2"/>
    <n v="2.46"/>
    <n v="95.099601593625493"/>
    <n v="47.74"/>
    <n v="2"/>
    <s v="PB- 04"/>
    <x v="1"/>
    <s v="A"/>
    <x v="1"/>
  </r>
  <r>
    <s v="PB- 04"/>
    <s v="PuB-157[00]a"/>
    <s v="09/03/2023"/>
    <n v="12"/>
    <n v="5.5"/>
    <n v="0.99"/>
    <n v="82"/>
    <n v="4.51"/>
    <n v="2"/>
    <s v="PB- 04"/>
    <x v="2"/>
    <s v="B"/>
    <x v="1"/>
  </r>
  <r>
    <s v="PB- 04"/>
    <s v="PuB-161[00]a"/>
    <s v="09/03/2023"/>
    <n v="12"/>
    <n v="34.5"/>
    <n v="1.2070000000000001"/>
    <n v="96.501449275362319"/>
    <n v="33.292999999999999"/>
    <n v="2"/>
    <s v="PB- 04"/>
    <x v="1"/>
    <s v="B"/>
    <x v="1"/>
  </r>
  <r>
    <s v="PB- 04"/>
    <s v="PuB-162[00]a"/>
    <s v="15/03/2023"/>
    <n v="6"/>
    <n v="53.7"/>
    <n v="4.1349999999999998"/>
    <n v="92.299813780260692"/>
    <n v="49.564999999999998"/>
    <n v="2"/>
    <s v="PB- 04"/>
    <x v="1"/>
    <s v="A"/>
    <x v="1"/>
  </r>
  <r>
    <s v="PB- 04"/>
    <s v="PuB-163[00]a"/>
    <s v="09/03/2023"/>
    <n v="12"/>
    <n v="98"/>
    <n v="1.96"/>
    <n v="98.000000000000014"/>
    <n v="96.04"/>
    <n v="2"/>
    <s v="PB- 04"/>
    <x v="1"/>
    <s v="B"/>
    <x v="1"/>
  </r>
  <r>
    <s v="PB- 04"/>
    <s v="PuB-174[00]a"/>
    <s v="15/03/2023"/>
    <n v="6"/>
    <n v="12.4"/>
    <n v="1.86"/>
    <n v="84.999999999999986"/>
    <n v="10.54"/>
    <n v="2"/>
    <s v="PB- 04"/>
    <x v="1"/>
    <s v="A"/>
    <x v="1"/>
  </r>
  <r>
    <s v="PB- 04"/>
    <s v="PuB-187[00]a"/>
    <s v="15/03/2023"/>
    <n v="6"/>
    <n v="39.299999999999997"/>
    <n v="4.4210000000000003"/>
    <n v="88.75063613231552"/>
    <n v="34.878999999999998"/>
    <n v="2"/>
    <s v="PB- 04"/>
    <x v="1"/>
    <s v="A"/>
    <x v="1"/>
  </r>
  <r>
    <s v="PB- 04"/>
    <s v="PuB-192[00]a"/>
    <s v="15/03/2023"/>
    <n v="6"/>
    <n v="29.8"/>
    <n v="2.3839999999999999"/>
    <n v="92"/>
    <n v="27.416"/>
    <n v="2"/>
    <s v="PB- 04"/>
    <x v="1"/>
    <s v="A"/>
    <x v="1"/>
  </r>
  <r>
    <s v="PB- 04"/>
    <s v="PuB-193[00]a"/>
    <s v="15/03/2023"/>
    <n v="6"/>
    <n v="42.8"/>
    <n v="0.85599999999999998"/>
    <n v="98.000000000000014"/>
    <n v="41.944000000000003"/>
    <n v="2"/>
    <s v="PB- 04"/>
    <x v="1"/>
    <s v="C"/>
    <x v="1"/>
  </r>
  <r>
    <s v="PB- 04"/>
    <s v="PuB-194[00]a"/>
    <s v="15/03/2023"/>
    <n v="6"/>
    <n v="12.9"/>
    <n v="5.6760000000000002"/>
    <n v="56.000000000000007"/>
    <n v="7.2240000000000002"/>
    <n v="2"/>
    <s v="PB- 04"/>
    <x v="2"/>
    <s v="A"/>
    <x v="1"/>
  </r>
  <r>
    <s v="PB- 04"/>
    <s v="PuB-195[00]a"/>
    <s v="09/03/2023"/>
    <n v="12"/>
    <n v="11.9"/>
    <n v="1.1299999999999999"/>
    <n v="90.504201680672253"/>
    <n v="10.77"/>
    <n v="2"/>
    <s v="PB- 04"/>
    <x v="1"/>
    <s v="C"/>
    <x v="1"/>
  </r>
  <r>
    <s v="PB- 04"/>
    <s v="PuB-196[00]a"/>
    <s v="09/03/2023"/>
    <n v="12"/>
    <n v="20"/>
    <n v="1.2"/>
    <n v="94"/>
    <n v="18.8"/>
    <n v="2"/>
    <s v="PB- 04"/>
    <x v="1"/>
    <s v="B"/>
    <x v="1"/>
  </r>
  <r>
    <s v="PB- 04"/>
    <s v="PuB-63"/>
    <s v="15/03/2023"/>
    <n v="6"/>
    <n v="6.4"/>
    <n v="0.73"/>
    <n v="88.59375"/>
    <n v="5.67"/>
    <n v="2"/>
    <s v="PB- 04"/>
    <x v="0"/>
    <s v="C"/>
    <x v="1"/>
  </r>
  <r>
    <s v="PB- 04"/>
    <s v="PuB-66"/>
    <s v="09/03/2023"/>
    <n v="12"/>
    <n v="9.3000000000000007"/>
    <n v="1.321"/>
    <n v="85.795698924731184"/>
    <n v="7.9790000000000001"/>
    <n v="2"/>
    <s v="PB- 04"/>
    <x v="1"/>
    <s v="B"/>
    <x v="1"/>
  </r>
  <r>
    <s v="PB- 04"/>
    <s v="PuB-70"/>
    <s v="28/06/2021"/>
    <n v="631"/>
    <n v="73.3"/>
    <n v="0.29299999999999998"/>
    <n v="99.600272851296054"/>
    <n v="73.007000000000005"/>
    <n v="10"/>
    <s v="PB- 04"/>
    <x v="1"/>
    <s v="C"/>
    <x v="1"/>
  </r>
  <r>
    <s v="PB- 04"/>
    <s v="PuB.a-116"/>
    <s v="15/03/2023"/>
    <n v="6"/>
    <n v="5.0999999999999996"/>
    <n v="3.427"/>
    <n v="32.803921568627452"/>
    <n v="1.673"/>
    <n v="2"/>
    <s v="PB- 04"/>
    <x v="2"/>
    <s v="A"/>
    <x v="1"/>
  </r>
  <r>
    <s v="PB- 04"/>
    <s v="PuB.a-166[00]a"/>
    <s v="09/03/2023"/>
    <n v="12"/>
    <n v="15.3"/>
    <n v="0.76500000000000001"/>
    <n v="95"/>
    <n v="14.535"/>
    <n v="2"/>
    <s v="PB- 04"/>
    <x v="1"/>
    <s v="A"/>
    <x v="1"/>
  </r>
  <r>
    <s v="PB- 04"/>
    <s v="PuB.a-167[00]a"/>
    <s v="09/03/2023"/>
    <n v="12"/>
    <n v="7.6"/>
    <n v="5.2439999999999998"/>
    <n v="31"/>
    <n v="2.3559999999999999"/>
    <n v="2"/>
    <s v="PB- 04"/>
    <x v="2"/>
    <s v="A"/>
    <x v="1"/>
  </r>
  <r>
    <s v="PB- 04"/>
    <s v="PuB.a-45"/>
    <s v="15/03/2023"/>
    <n v="6"/>
    <n v="3.8"/>
    <n v="0.6"/>
    <n v="84.21052631578948"/>
    <n v="3.2"/>
    <n v="2"/>
    <s v="PB- 04"/>
    <x v="2"/>
    <s v="C"/>
    <x v="1"/>
  </r>
  <r>
    <s v="PB- 04"/>
    <s v="PuB.a-80"/>
    <s v="15/03/2023"/>
    <n v="6"/>
    <n v="11"/>
    <n v="4.07"/>
    <n v="63"/>
    <n v="6.93"/>
    <n v="2"/>
    <s v="PB- 04"/>
    <x v="1"/>
    <s v="A"/>
    <x v="1"/>
  </r>
  <r>
    <s v="PIEDRAS NEGRAS"/>
    <s v="PN.a-19[00]a"/>
    <s v="17/01/2023"/>
    <n v="63"/>
    <n v="0"/>
    <n v="0"/>
    <s v=""/>
    <n v="0"/>
    <n v="12815"/>
    <s v="PIEDRAS NEGRAS"/>
    <x v="0"/>
    <s v="A"/>
    <x v="0"/>
  </r>
  <r>
    <s v="PTA BARDA 114"/>
    <s v="PuB-181a"/>
    <s v="15/03/2023"/>
    <n v="6"/>
    <n v="9"/>
    <n v="2.61"/>
    <n v="71"/>
    <n v="6.39"/>
    <n v="2"/>
    <s v="PTA BARDA 114"/>
    <x v="1"/>
    <s v="B"/>
    <x v="1"/>
  </r>
  <r>
    <s v="PTA BARDA 114"/>
    <s v="PuB.a-114"/>
    <s v="15/03/2023"/>
    <n v="6"/>
    <n v="4.5"/>
    <n v="3.2850000000000001"/>
    <n v="27"/>
    <n v="1.2150000000000001"/>
    <n v="2"/>
    <s v="PTA BARDA 114"/>
    <x v="2"/>
    <s v="A"/>
    <x v="1"/>
  </r>
  <r>
    <s v="PTA BARDA VV7"/>
    <s v="VV.a-7"/>
    <s v="01/11/2020"/>
    <n v="870"/>
    <n v="6"/>
    <n v="1.8"/>
    <n v="70"/>
    <n v="4.2"/>
    <n v="10"/>
    <s v="PTA BARDA VV7"/>
    <x v="2"/>
    <s v="A"/>
    <x v="1"/>
  </r>
  <r>
    <s v="SP- 01"/>
    <s v="SP-0287[00]a"/>
    <s v="14/03/2023"/>
    <n v="7"/>
    <n v="169.8"/>
    <n v="1.8680000000000001"/>
    <n v="98.899882214369839"/>
    <n v="167.93199999999999"/>
    <n v="100"/>
    <s v="SP- 01"/>
    <x v="3"/>
    <s v="C"/>
    <x v="0"/>
  </r>
  <r>
    <s v="SP- 01"/>
    <s v="SP-0289[00]a"/>
    <s v="27/04/2020"/>
    <n v="1058"/>
    <n v="117"/>
    <n v="1.895"/>
    <n v="98.380341880341888"/>
    <n v="115.105"/>
    <n v="150"/>
    <s v="SP- 01"/>
    <x v="1"/>
    <s v="B"/>
    <x v="0"/>
  </r>
  <r>
    <s v="SP- 01"/>
    <s v="SP-130"/>
    <s v="14/03/2023"/>
    <n v="7"/>
    <n v="87.9"/>
    <n v="3.0760000000000001"/>
    <n v="96.500568828213872"/>
    <n v="84.823999999999998"/>
    <n v="150"/>
    <s v="SP- 01"/>
    <x v="1"/>
    <s v="A"/>
    <x v="0"/>
  </r>
  <r>
    <s v="SP- 01"/>
    <s v="SP-18a(I)"/>
    <s v="14/03/2023"/>
    <n v="7"/>
    <n v="38.700000000000003"/>
    <n v="4.9539999999999997"/>
    <n v="87.198966408268731"/>
    <n v="33.746000000000002"/>
    <n v="200"/>
    <s v="SP- 01"/>
    <x v="1"/>
    <s v="A"/>
    <x v="0"/>
  </r>
  <r>
    <s v="SP- 01"/>
    <s v="SP-21"/>
    <s v="14/03/2023"/>
    <n v="7"/>
    <n v="113"/>
    <n v="3.9550000000000001"/>
    <n v="96.5"/>
    <n v="109.045"/>
    <n v="150"/>
    <s v="SP- 01"/>
    <x v="1"/>
    <s v="A"/>
    <x v="0"/>
  </r>
  <r>
    <s v="SP- 01"/>
    <s v="SP-22"/>
    <s v="14/03/2023"/>
    <n v="7"/>
    <n v="88.6"/>
    <n v="2.2149999999999999"/>
    <n v="97.500000000000014"/>
    <n v="86.385000000000005"/>
    <n v="100"/>
    <s v="SP- 01"/>
    <x v="1"/>
    <s v="B"/>
    <x v="0"/>
  </r>
  <r>
    <s v="SP- 01"/>
    <s v="SP-23"/>
    <s v="14/08/2022"/>
    <n v="219"/>
    <n v="120"/>
    <n v="2.76"/>
    <n v="97.7"/>
    <n v="117.24"/>
    <n v="50"/>
    <s v="SP- 01"/>
    <x v="3"/>
    <s v="A"/>
    <x v="0"/>
  </r>
  <r>
    <s v="SP- 01"/>
    <s v="SP-251"/>
    <s v="14/03/2023"/>
    <n v="7"/>
    <n v="206"/>
    <n v="2.06"/>
    <n v="99"/>
    <n v="203.94"/>
    <n v="100"/>
    <s v="SP- 01"/>
    <x v="3"/>
    <s v="B"/>
    <x v="0"/>
  </r>
  <r>
    <s v="SP- 01"/>
    <s v="SP-252"/>
    <s v="12/12/2022"/>
    <n v="99"/>
    <n v="179"/>
    <n v="1.79"/>
    <n v="99"/>
    <n v="177.21"/>
    <n v="100"/>
    <s v="SP- 01"/>
    <x v="3"/>
    <s v="B"/>
    <x v="0"/>
  </r>
  <r>
    <s v="SP- 01"/>
    <s v="SP-26"/>
    <s v="14/03/2023"/>
    <n v="7"/>
    <n v="131"/>
    <n v="1.9650000000000001"/>
    <n v="98.5"/>
    <n v="129.035"/>
    <n v="50"/>
    <s v="SP- 01"/>
    <x v="3"/>
    <s v="B"/>
    <x v="0"/>
  </r>
  <r>
    <s v="SP- 01"/>
    <s v="SP-262"/>
    <s v="14/03/2023"/>
    <n v="7"/>
    <n v="64"/>
    <n v="5.12"/>
    <n v="92"/>
    <n v="58.88"/>
    <n v="0"/>
    <s v="SP- 01"/>
    <x v="1"/>
    <s v="A"/>
    <x v="0"/>
  </r>
  <r>
    <s v="SP- 01"/>
    <s v="SP-273"/>
    <s v="14/03/2023"/>
    <n v="7"/>
    <n v="54.3"/>
    <n v="3.367"/>
    <n v="93.799263351749545"/>
    <n v="50.933"/>
    <n v="150"/>
    <s v="SP- 01"/>
    <x v="1"/>
    <s v="A"/>
    <x v="0"/>
  </r>
  <r>
    <s v="SP- 01"/>
    <s v="SP-275"/>
    <s v="14/03/2023"/>
    <n v="7"/>
    <n v="286"/>
    <n v="2.86"/>
    <n v="99"/>
    <n v="283.14"/>
    <n v="100"/>
    <s v="SP- 01"/>
    <x v="3"/>
    <s v="A"/>
    <x v="0"/>
  </r>
  <r>
    <s v="SP- 01"/>
    <s v="SP-27a(I)"/>
    <s v="14/03/2023"/>
    <n v="7"/>
    <n v="127.2"/>
    <n v="1.9079999999999999"/>
    <n v="98.5"/>
    <n v="125.292"/>
    <n v="100"/>
    <s v="SP- 01"/>
    <x v="1"/>
    <s v="A"/>
    <x v="0"/>
  </r>
  <r>
    <s v="SP- 01"/>
    <s v="SP-31(I)[00]a"/>
    <s v="14/03/2023"/>
    <n v="7"/>
    <n v="137"/>
    <n v="4.3840000000000003"/>
    <n v="96.800000000000011"/>
    <n v="132.61600000000001"/>
    <n v="150"/>
    <s v="SP- 01"/>
    <x v="1"/>
    <s v="A"/>
    <x v="0"/>
  </r>
  <r>
    <s v="SP- 01"/>
    <s v="SP-325[]a"/>
    <s v="14/03/2023"/>
    <n v="7"/>
    <n v="89"/>
    <n v="2.492"/>
    <n v="97.2"/>
    <n v="86.507999999999996"/>
    <n v="150"/>
    <s v="SP- 01"/>
    <x v="1"/>
    <s v="A"/>
    <x v="0"/>
  </r>
  <r>
    <s v="SP- 01"/>
    <s v="SP-368a"/>
    <s v="21/01/2023"/>
    <n v="59"/>
    <n v="135.80000000000001"/>
    <n v="1.3580000000000001"/>
    <n v="99"/>
    <n v="134.44200000000001"/>
    <n v="100"/>
    <s v="SP- 01"/>
    <x v="3"/>
    <s v="B"/>
    <x v="0"/>
  </r>
  <r>
    <s v="SP- 01"/>
    <s v="SP-372a"/>
    <s v="21/01/2023"/>
    <n v="59"/>
    <n v="109"/>
    <n v="2.1800000000000002"/>
    <n v="98"/>
    <n v="106.82"/>
    <n v="100"/>
    <s v="SP- 01"/>
    <x v="3"/>
    <s v="B"/>
    <x v="0"/>
  </r>
  <r>
    <s v="SP- 01"/>
    <s v="SP-388a"/>
    <s v="14/03/2023"/>
    <n v="7"/>
    <n v="48.9"/>
    <n v="2.4940000000000002"/>
    <n v="94.899795501022496"/>
    <n v="46.405999999999999"/>
    <n v="200"/>
    <s v="SP- 01"/>
    <x v="2"/>
    <s v="A"/>
    <x v="0"/>
  </r>
  <r>
    <s v="SP- 01"/>
    <s v="SP-462a"/>
    <s v="14/03/2023"/>
    <n v="7"/>
    <n v="12.1"/>
    <n v="1.573"/>
    <n v="87"/>
    <n v="10.526999999999999"/>
    <n v="150"/>
    <s v="SP- 01"/>
    <x v="1"/>
    <s v="B"/>
    <x v="0"/>
  </r>
  <r>
    <s v="SP- 01"/>
    <s v="SP-465a"/>
    <s v="27/01/2020"/>
    <n v="1149"/>
    <n v="15"/>
    <n v="1.1100000000000001"/>
    <n v="92.600000000000009"/>
    <n v="13.89"/>
    <n v="10"/>
    <s v="SP- 01"/>
    <x v="2"/>
    <s v="C"/>
    <x v="0"/>
  </r>
  <r>
    <s v="SP- 01"/>
    <s v="SP-8a(I)"/>
    <s v="14/03/2023"/>
    <n v="7"/>
    <n v="175"/>
    <n v="4.9000000000000004"/>
    <n v="97.2"/>
    <n v="170.1"/>
    <n v="150"/>
    <s v="SP- 01"/>
    <x v="1"/>
    <s v="A"/>
    <x v="0"/>
  </r>
  <r>
    <s v="SP- 01"/>
    <s v="SP.IA-150(I)[00]"/>
    <s v="14/03/2023"/>
    <n v="7"/>
    <n v="6.8"/>
    <n v="6.2560000000000002"/>
    <n v="8"/>
    <n v="0.54400000000000004"/>
    <n v="200"/>
    <s v="SP- 01"/>
    <x v="2"/>
    <s v="A"/>
    <x v="0"/>
  </r>
  <r>
    <s v="SP- 02"/>
    <s v="SP-0044[00]a(I)"/>
    <s v="14/03/2023"/>
    <n v="7"/>
    <n v="43"/>
    <n v="2.0640000000000001"/>
    <n v="95.199999999999989"/>
    <n v="40.936"/>
    <n v="100"/>
    <s v="SP- 02"/>
    <x v="1"/>
    <s v="A"/>
    <x v="0"/>
  </r>
  <r>
    <s v="SP- 02"/>
    <s v="SP-116(I)[00]a"/>
    <s v="14/03/2023"/>
    <n v="7"/>
    <n v="113.4"/>
    <n v="3.629"/>
    <n v="96.799823633156961"/>
    <n v="109.771"/>
    <n v="100"/>
    <s v="SP- 02"/>
    <x v="1"/>
    <s v="A"/>
    <x v="0"/>
  </r>
  <r>
    <s v="SP- 02"/>
    <s v="SP-211"/>
    <s v="14/03/2023"/>
    <n v="7"/>
    <n v="74"/>
    <n v="2.1459999999999999"/>
    <n v="97.1"/>
    <n v="71.853999999999999"/>
    <n v="150"/>
    <s v="SP- 02"/>
    <x v="1"/>
    <s v="B"/>
    <x v="0"/>
  </r>
  <r>
    <s v="SP- 02"/>
    <s v="SP-242"/>
    <s v="14/03/2023"/>
    <n v="7"/>
    <n v="48.9"/>
    <n v="2.1520000000000001"/>
    <n v="95.599182004089982"/>
    <n v="46.747999999999998"/>
    <n v="100"/>
    <s v="SP- 02"/>
    <x v="2"/>
    <s v="B"/>
    <x v="0"/>
  </r>
  <r>
    <s v="SP- 02"/>
    <s v="SP-243"/>
    <s v="14/03/2023"/>
    <n v="7"/>
    <n v="134.4"/>
    <n v="5.6449999999999996"/>
    <n v="95.799851190476176"/>
    <n v="128.755"/>
    <n v="150"/>
    <s v="SP- 02"/>
    <x v="1"/>
    <s v="A"/>
    <x v="0"/>
  </r>
  <r>
    <s v="SP- 02"/>
    <s v="SP-244"/>
    <s v="14/03/2023"/>
    <n v="7"/>
    <n v="142"/>
    <n v="2.84"/>
    <n v="98"/>
    <n v="139.16"/>
    <n v="100"/>
    <s v="SP- 02"/>
    <x v="1"/>
    <s v="A"/>
    <x v="0"/>
  </r>
  <r>
    <s v="SP- 02"/>
    <s v="SP-263"/>
    <s v="14/03/2023"/>
    <n v="7"/>
    <n v="80.2"/>
    <n v="3.2080000000000002"/>
    <n v="96.000000000000014"/>
    <n v="76.992000000000004"/>
    <n v="100"/>
    <s v="SP- 02"/>
    <x v="1"/>
    <s v="A"/>
    <x v="0"/>
  </r>
  <r>
    <s v="SP- 02"/>
    <s v="SP-276"/>
    <s v="14/03/2023"/>
    <n v="7"/>
    <n v="174.6"/>
    <n v="1.746"/>
    <n v="99.000000000000014"/>
    <n v="172.85400000000001"/>
    <n v="50"/>
    <s v="SP- 02"/>
    <x v="1"/>
    <s v="B"/>
    <x v="0"/>
  </r>
  <r>
    <s v="SP- 02"/>
    <s v="SP-278"/>
    <s v="14/03/2023"/>
    <n v="7"/>
    <n v="212"/>
    <n v="1.696"/>
    <n v="99.2"/>
    <n v="210.304"/>
    <n v="100"/>
    <s v="SP- 02"/>
    <x v="3"/>
    <s v="A"/>
    <x v="0"/>
  </r>
  <r>
    <s v="SP- 02"/>
    <s v="SP-322a"/>
    <s v="21/01/2023"/>
    <n v="59"/>
    <n v="102"/>
    <n v="2.5499999999999998"/>
    <n v="97.5"/>
    <n v="99.45"/>
    <n v="50"/>
    <s v="SP- 02"/>
    <x v="3"/>
    <s v="B"/>
    <x v="0"/>
  </r>
  <r>
    <s v="SP- 02"/>
    <s v="SP-323a"/>
    <s v="21/01/2023"/>
    <n v="59"/>
    <n v="260"/>
    <n v="2.6"/>
    <n v="98.999999999999986"/>
    <n v="257.39999999999998"/>
    <n v="50"/>
    <s v="SP- 02"/>
    <x v="3"/>
    <s v="A"/>
    <x v="0"/>
  </r>
  <r>
    <s v="SP- 02"/>
    <s v="SP-336a"/>
    <s v="14/03/2023"/>
    <n v="7"/>
    <n v="93"/>
    <n v="2.0459999999999998"/>
    <n v="97.8"/>
    <n v="90.953999999999994"/>
    <n v="100"/>
    <s v="SP- 02"/>
    <x v="2"/>
    <s v="B"/>
    <x v="0"/>
  </r>
  <r>
    <s v="SP- 02"/>
    <s v="SP-337a"/>
    <s v="14/03/2023"/>
    <n v="7"/>
    <n v="113"/>
    <n v="3.9550000000000001"/>
    <n v="96.5"/>
    <n v="109.045"/>
    <n v="150"/>
    <s v="SP- 02"/>
    <x v="1"/>
    <s v="A"/>
    <x v="0"/>
  </r>
  <r>
    <s v="SP- 02"/>
    <s v="SP-35"/>
    <s v="14/03/2023"/>
    <n v="7"/>
    <n v="118"/>
    <n v="5.31"/>
    <n v="95.5"/>
    <n v="112.69"/>
    <n v="100"/>
    <s v="SP- 02"/>
    <x v="3"/>
    <s v="A"/>
    <x v="0"/>
  </r>
  <r>
    <s v="SP- 02"/>
    <s v="SP-370[00]a"/>
    <s v="09/10/2022"/>
    <n v="163"/>
    <n v="2.5"/>
    <n v="2.125"/>
    <n v="15"/>
    <n v="0.375"/>
    <n v="100"/>
    <s v="SP- 02"/>
    <x v="1"/>
    <s v="B"/>
    <x v="0"/>
  </r>
  <r>
    <s v="SP- 02"/>
    <s v="SP-38"/>
    <s v="14/03/2023"/>
    <n v="7"/>
    <n v="115.8"/>
    <n v="3.706"/>
    <n v="96.799654576856639"/>
    <n v="112.09399999999999"/>
    <n v="100"/>
    <s v="SP- 02"/>
    <x v="1"/>
    <s v="A"/>
    <x v="0"/>
  </r>
  <r>
    <s v="SP- 02"/>
    <s v="SP-382[00]a"/>
    <s v="14/03/2023"/>
    <n v="7"/>
    <n v="237"/>
    <n v="2.37"/>
    <n v="99"/>
    <n v="234.63"/>
    <n v="50"/>
    <s v="SP- 02"/>
    <x v="3"/>
    <s v="A"/>
    <x v="0"/>
  </r>
  <r>
    <s v="SP- 02"/>
    <s v="SP-39"/>
    <s v="21/01/2023"/>
    <n v="59"/>
    <n v="142"/>
    <n v="3.976"/>
    <n v="97.2"/>
    <n v="138.024"/>
    <n v="50"/>
    <s v="SP- 02"/>
    <x v="3"/>
    <s v="A"/>
    <x v="0"/>
  </r>
  <r>
    <s v="SP- 02"/>
    <s v="SP-41"/>
    <s v="14/03/2023"/>
    <n v="7"/>
    <n v="199"/>
    <n v="1.99"/>
    <n v="99"/>
    <n v="197.01"/>
    <n v="50"/>
    <s v="SP- 02"/>
    <x v="3"/>
    <s v="C"/>
    <x v="0"/>
  </r>
  <r>
    <s v="SP- 02"/>
    <s v="SP-43(I)[00]a"/>
    <s v="14/03/2023"/>
    <n v="7"/>
    <n v="171.6"/>
    <n v="6.5209999999999999"/>
    <n v="96.199883449883458"/>
    <n v="165.07900000000001"/>
    <n v="100"/>
    <s v="SP- 02"/>
    <x v="1"/>
    <s v="A"/>
    <x v="0"/>
  </r>
  <r>
    <s v="SP- 02"/>
    <s v="SP-439a"/>
    <s v="14/03/2023"/>
    <n v="7"/>
    <n v="26"/>
    <n v="0.39"/>
    <n v="98.5"/>
    <n v="25.61"/>
    <n v="50"/>
    <s v="SP- 02"/>
    <x v="1"/>
    <s v="C"/>
    <x v="0"/>
  </r>
  <r>
    <s v="SP- 02"/>
    <s v="SP-45"/>
    <s v="21/01/2023"/>
    <n v="59"/>
    <n v="121"/>
    <n v="3.2669999999999999"/>
    <n v="97.300000000000011"/>
    <n v="117.733"/>
    <n v="100"/>
    <s v="SP- 02"/>
    <x v="2"/>
    <s v="A"/>
    <x v="0"/>
  </r>
  <r>
    <s v="SP- 02"/>
    <s v="SP-46"/>
    <s v="21/01/2023"/>
    <n v="59"/>
    <n v="280"/>
    <n v="1.4"/>
    <n v="99.500000000000014"/>
    <n v="278.60000000000002"/>
    <n v="50"/>
    <s v="SP- 02"/>
    <x v="3"/>
    <s v="C"/>
    <x v="0"/>
  </r>
  <r>
    <s v="SP- 02"/>
    <s v="SP-466a"/>
    <s v="14/03/2023"/>
    <n v="7"/>
    <n v="206.4"/>
    <n v="1.8580000000000001"/>
    <n v="99.099806201550393"/>
    <n v="204.542"/>
    <n v="50"/>
    <s v="SP- 02"/>
    <x v="3"/>
    <s v="B"/>
    <x v="0"/>
  </r>
  <r>
    <s v="SP- 02"/>
    <s v="SP-473a"/>
    <s v="14/03/2023"/>
    <n v="7"/>
    <n v="138"/>
    <n v="2.0699999999999998"/>
    <n v="98.500000000000014"/>
    <n v="135.93"/>
    <n v="50"/>
    <s v="SP- 02"/>
    <x v="1"/>
    <s v="B"/>
    <x v="0"/>
  </r>
  <r>
    <s v="SP- 02"/>
    <s v="SP-474a"/>
    <s v="14/03/2023"/>
    <n v="7"/>
    <n v="22"/>
    <n v="1.32"/>
    <n v="94"/>
    <n v="20.68"/>
    <n v="150"/>
    <s v="SP- 02"/>
    <x v="1"/>
    <s v="C"/>
    <x v="0"/>
  </r>
  <r>
    <s v="SP- 02"/>
    <s v="SP-49"/>
    <s v="21/01/2023"/>
    <n v="59"/>
    <n v="191"/>
    <n v="2.6739999999999999"/>
    <n v="98.6"/>
    <n v="188.32599999999999"/>
    <n v="50"/>
    <s v="SP- 02"/>
    <x v="3"/>
    <s v="A"/>
    <x v="0"/>
  </r>
  <r>
    <s v="SP- 02"/>
    <s v="SP-50"/>
    <s v="14/03/2023"/>
    <n v="7"/>
    <n v="189"/>
    <n v="1.512"/>
    <n v="99.2"/>
    <n v="187.488"/>
    <n v="100"/>
    <s v="SP- 02"/>
    <x v="3"/>
    <s v="B"/>
    <x v="0"/>
  </r>
  <r>
    <s v="SP- 02"/>
    <s v="SP-51"/>
    <s v="14/03/2023"/>
    <n v="7"/>
    <n v="386"/>
    <n v="2.702"/>
    <n v="99.3"/>
    <n v="383.298"/>
    <n v="100"/>
    <s v="SP- 02"/>
    <x v="3"/>
    <s v="A"/>
    <x v="0"/>
  </r>
  <r>
    <s v="SP- 03"/>
    <s v="SP-0151[00]a(I)"/>
    <s v="21/10/2022"/>
    <n v="151"/>
    <n v="228.1"/>
    <n v="2.5089999999999999"/>
    <n v="98.900043840420864"/>
    <n v="225.59100000000001"/>
    <n v="50"/>
    <s v="SP- 03"/>
    <x v="3"/>
    <s v="B"/>
    <x v="0"/>
  </r>
  <r>
    <s v="SP- 03"/>
    <s v="SP-101(I)[00]a"/>
    <s v="19/10/2022"/>
    <n v="153"/>
    <n v="12"/>
    <n v="10.92"/>
    <n v="9.0000000000000018"/>
    <n v="1.08"/>
    <n v="150"/>
    <s v="SP- 03"/>
    <x v="1"/>
    <s v="A"/>
    <x v="0"/>
  </r>
  <r>
    <s v="SP- 03"/>
    <s v="SP-134(I)"/>
    <s v="08/09/2021"/>
    <n v="559"/>
    <n v="158"/>
    <n v="1.4219999999999999"/>
    <n v="99.1"/>
    <n v="156.578"/>
    <n v="50"/>
    <s v="SP- 03"/>
    <x v="3"/>
    <s v="C"/>
    <x v="0"/>
  </r>
  <r>
    <s v="SP- 03"/>
    <s v="SP-13a(I)"/>
    <s v="18/09/2022"/>
    <n v="184"/>
    <n v="201"/>
    <n v="1.6080000000000001"/>
    <n v="99.2"/>
    <n v="199.392"/>
    <n v="100"/>
    <s v="SP- 03"/>
    <x v="3"/>
    <s v="B"/>
    <x v="0"/>
  </r>
  <r>
    <s v="SP- 03"/>
    <s v="SP-218"/>
    <s v="21/10/2022"/>
    <n v="151"/>
    <n v="92"/>
    <n v="2.024"/>
    <n v="97.8"/>
    <n v="89.975999999999999"/>
    <n v="100"/>
    <s v="SP- 03"/>
    <x v="2"/>
    <s v="A"/>
    <x v="0"/>
  </r>
  <r>
    <s v="SP- 03"/>
    <s v="SP-219"/>
    <s v="18/09/2022"/>
    <n v="184"/>
    <n v="206.7"/>
    <n v="2.0670000000000002"/>
    <n v="99.000000000000014"/>
    <n v="204.63300000000001"/>
    <n v="50"/>
    <s v="SP- 03"/>
    <x v="3"/>
    <s v="A"/>
    <x v="0"/>
  </r>
  <r>
    <s v="SP- 03"/>
    <s v="SP-222"/>
    <s v="21/10/2022"/>
    <n v="151"/>
    <n v="169.3"/>
    <n v="2.8780000000000001"/>
    <n v="98.300059066745419"/>
    <n v="166.422"/>
    <n v="100"/>
    <s v="SP- 03"/>
    <x v="3"/>
    <s v="A"/>
    <x v="0"/>
  </r>
  <r>
    <s v="SP- 03"/>
    <s v="SP-279"/>
    <s v="19/10/2022"/>
    <n v="153"/>
    <n v="149"/>
    <n v="1.49"/>
    <n v="99"/>
    <n v="147.51"/>
    <n v="50"/>
    <s v="SP- 03"/>
    <x v="3"/>
    <s v="A"/>
    <x v="0"/>
  </r>
  <r>
    <s v="Sin datos"/>
    <s v="SP-440a"/>
    <s v="21/10/2022"/>
    <n v="151"/>
    <n v="48.5"/>
    <n v="1.6970000000000001"/>
    <n v="96.501030927835046"/>
    <n v="46.802999999999997"/>
    <n v="0"/>
    <s v="Sin datos"/>
    <x v="1"/>
    <s v="B"/>
    <x v="0"/>
  </r>
  <r>
    <s v="SP- 03"/>
    <s v="SP-447a"/>
    <s v="05/08/2022"/>
    <n v="228"/>
    <n v="6"/>
    <n v="0.39"/>
    <n v="93.5"/>
    <n v="5.61"/>
    <n v="100"/>
    <s v="SP- 03"/>
    <x v="2"/>
    <s v="C"/>
    <x v="0"/>
  </r>
  <r>
    <s v="SP- 03"/>
    <s v="SP-53"/>
    <s v="27/03/2022"/>
    <n v="359"/>
    <n v="343"/>
    <n v="2.0579999999999998"/>
    <n v="99.4"/>
    <n v="340.94200000000001"/>
    <n v="50"/>
    <s v="SP- 03"/>
    <x v="3"/>
    <s v="B"/>
    <x v="0"/>
  </r>
  <r>
    <s v="SP- 03"/>
    <s v="SP-62(II)[00]a"/>
    <s v="21/10/2022"/>
    <n v="151"/>
    <n v="178"/>
    <n v="4.2720000000000002"/>
    <n v="97.600000000000009"/>
    <n v="173.72800000000001"/>
    <n v="50"/>
    <s v="SP- 03"/>
    <x v="3"/>
    <s v="A"/>
    <x v="0"/>
  </r>
  <r>
    <s v="SP- 03"/>
    <s v="SP-63(I)"/>
    <s v="28/06/2022"/>
    <n v="266"/>
    <n v="207"/>
    <n v="2.2770000000000001"/>
    <n v="98.9"/>
    <n v="204.72300000000001"/>
    <n v="100"/>
    <s v="SP- 03"/>
    <x v="3"/>
    <s v="A"/>
    <x v="0"/>
  </r>
  <r>
    <s v="SP- 03"/>
    <s v="SP-64"/>
    <s v="21/10/2022"/>
    <n v="151"/>
    <n v="135"/>
    <n v="2.7"/>
    <n v="98.000000000000014"/>
    <n v="132.30000000000001"/>
    <n v="50"/>
    <s v="SP- 03"/>
    <x v="3"/>
    <s v="A"/>
    <x v="0"/>
  </r>
  <r>
    <s v="SP- 03"/>
    <s v="SP-65(I)[00]a"/>
    <s v="21/10/2022"/>
    <n v="151"/>
    <n v="63"/>
    <n v="0.63"/>
    <n v="99"/>
    <n v="62.37"/>
    <n v="100"/>
    <s v="SP- 03"/>
    <x v="3"/>
    <s v="C"/>
    <x v="0"/>
  </r>
  <r>
    <s v="SP- 03"/>
    <s v="SP-67"/>
    <s v="21/10/2022"/>
    <n v="151"/>
    <n v="176.7"/>
    <n v="1.944"/>
    <n v="98.899830220713085"/>
    <n v="174.756"/>
    <n v="50"/>
    <s v="SP- 03"/>
    <x v="3"/>
    <s v="B"/>
    <x v="0"/>
  </r>
  <r>
    <s v="SP- 03"/>
    <s v="SP-69"/>
    <s v="19/10/2022"/>
    <n v="153"/>
    <n v="78"/>
    <n v="1.95"/>
    <n v="97.5"/>
    <n v="76.05"/>
    <n v="100"/>
    <s v="SP- 03"/>
    <x v="2"/>
    <s v="B"/>
    <x v="0"/>
  </r>
  <r>
    <s v="SP- 03"/>
    <s v="SP-70"/>
    <s v="19/10/2022"/>
    <n v="153"/>
    <n v="83.8"/>
    <n v="4.1900000000000004"/>
    <n v="95"/>
    <n v="79.61"/>
    <n v="100"/>
    <s v="SP- 03"/>
    <x v="1"/>
    <s v="A"/>
    <x v="0"/>
  </r>
  <r>
    <s v="SP- 03"/>
    <s v="SP-78"/>
    <s v="21/10/2022"/>
    <n v="151"/>
    <n v="235"/>
    <n v="2.35"/>
    <n v="99"/>
    <n v="232.65"/>
    <n v="100"/>
    <s v="SP- 03"/>
    <x v="3"/>
    <s v="A"/>
    <x v="0"/>
  </r>
  <r>
    <s v="SP- 04"/>
    <s v="SP-112(I)[00]a"/>
    <s v="10/01/2023"/>
    <n v="70"/>
    <n v="343"/>
    <n v="2.2290000000000001"/>
    <n v="99.350145772594757"/>
    <n v="340.77100000000002"/>
    <n v="10"/>
    <s v="SP- 04"/>
    <x v="3"/>
    <s v="B"/>
    <x v="0"/>
  </r>
  <r>
    <s v="SP- 04"/>
    <s v="SP-131"/>
    <s v="05/03/2023"/>
    <n v="16"/>
    <n v="131"/>
    <n v="4.7160000000000002"/>
    <n v="96.4"/>
    <n v="126.28400000000001"/>
    <n v="10"/>
    <s v="SP- 04"/>
    <x v="2"/>
    <s v="A"/>
    <x v="0"/>
  </r>
  <r>
    <s v="SP- 04"/>
    <s v="SP-140a(I)"/>
    <s v="10/01/2023"/>
    <n v="70"/>
    <n v="17"/>
    <n v="2.5499999999999998"/>
    <n v="85"/>
    <n v="14.45"/>
    <n v="10"/>
    <s v="SP- 04"/>
    <x v="2"/>
    <s v="B"/>
    <x v="0"/>
  </r>
  <r>
    <s v="SP- 04"/>
    <s v="SP-161(I)[00]a"/>
    <s v="05/03/2023"/>
    <n v="16"/>
    <n v="114"/>
    <n v="8.5500000000000007"/>
    <n v="92.5"/>
    <n v="105.45"/>
    <n v="10"/>
    <s v="SP- 04"/>
    <x v="2"/>
    <s v="A"/>
    <x v="0"/>
  </r>
  <r>
    <s v="SP- 04"/>
    <s v="SP-169"/>
    <s v="04/01/2023"/>
    <n v="76"/>
    <n v="41"/>
    <n v="2.0499999999999998"/>
    <n v="95"/>
    <n v="38.950000000000003"/>
    <n v="10"/>
    <s v="SP- 04"/>
    <x v="2"/>
    <s v="B"/>
    <x v="0"/>
  </r>
  <r>
    <s v="SP- 04"/>
    <s v="SP-183(I"/>
    <s v="05/03/2023"/>
    <n v="16"/>
    <n v="161.9"/>
    <n v="4.5330000000000004"/>
    <n v="97.200123533045087"/>
    <n v="157.36699999999999"/>
    <n v="10"/>
    <s v="SP- 04"/>
    <x v="1"/>
    <s v="A"/>
    <x v="0"/>
  </r>
  <r>
    <s v="SP- 04"/>
    <s v="SP-185"/>
    <s v="05/03/2023"/>
    <n v="16"/>
    <n v="178"/>
    <n v="1.958"/>
    <n v="98.9"/>
    <n v="176.042"/>
    <n v="10"/>
    <s v="SP- 04"/>
    <x v="3"/>
    <s v="C"/>
    <x v="0"/>
  </r>
  <r>
    <s v="SP- 04"/>
    <s v="SP-196"/>
    <s v="05/03/2023"/>
    <n v="16"/>
    <n v="318"/>
    <n v="3.18"/>
    <n v="99"/>
    <n v="314.82"/>
    <n v="10"/>
    <s v="SP- 04"/>
    <x v="3"/>
    <s v="A"/>
    <x v="0"/>
  </r>
  <r>
    <s v="SP- 04"/>
    <s v="SP-197"/>
    <s v="10/01/2023"/>
    <n v="70"/>
    <n v="169"/>
    <n v="1.234"/>
    <n v="99.269822485207087"/>
    <n v="167.76599999999999"/>
    <n v="10"/>
    <s v="SP- 04"/>
    <x v="3"/>
    <s v="C"/>
    <x v="0"/>
  </r>
  <r>
    <s v="SP- 04"/>
    <s v="SP-241"/>
    <s v="04/01/2023"/>
    <n v="76"/>
    <n v="234"/>
    <n v="2.5739999999999998"/>
    <n v="98.9"/>
    <n v="231.42599999999999"/>
    <n v="10"/>
    <s v="SP- 04"/>
    <x v="3"/>
    <s v="B"/>
    <x v="0"/>
  </r>
  <r>
    <s v="SP- 04"/>
    <s v="SP-270"/>
    <s v="05/03/2023"/>
    <n v="16"/>
    <n v="196"/>
    <n v="2.548"/>
    <n v="98.7"/>
    <n v="193.452"/>
    <n v="10"/>
    <s v="SP- 04"/>
    <x v="3"/>
    <s v="B"/>
    <x v="0"/>
  </r>
  <r>
    <s v="SP- 04"/>
    <s v="SP-281"/>
    <s v="10/01/2023"/>
    <n v="70"/>
    <n v="6"/>
    <n v="0.42"/>
    <n v="93"/>
    <n v="5.58"/>
    <n v="10"/>
    <s v="SP- 04"/>
    <x v="2"/>
    <s v="C"/>
    <x v="0"/>
  </r>
  <r>
    <s v="SP- 04"/>
    <s v="SP-345[00]a"/>
    <s v="05/03/2023"/>
    <n v="16"/>
    <n v="302"/>
    <n v="16.006"/>
    <n v="94.7"/>
    <n v="285.99400000000003"/>
    <n v="10"/>
    <s v="SP- 04"/>
    <x v="3"/>
    <s v="A"/>
    <x v="0"/>
  </r>
  <r>
    <s v="SP- 04"/>
    <s v="SP-420a"/>
    <s v="10/01/2023"/>
    <n v="70"/>
    <n v="24"/>
    <n v="1.2"/>
    <n v="95"/>
    <n v="22.8"/>
    <n v="0"/>
    <s v="SP- 04"/>
    <x v="2"/>
    <s v="C"/>
    <x v="0"/>
  </r>
  <r>
    <s v="SP- 04"/>
    <s v="SP-83"/>
    <s v="05/03/2023"/>
    <n v="16"/>
    <n v="108"/>
    <n v="3.78"/>
    <n v="96.5"/>
    <n v="104.22"/>
    <n v="10"/>
    <s v="SP- 04"/>
    <x v="1"/>
    <s v="A"/>
    <x v="0"/>
  </r>
  <r>
    <s v="SP- 04"/>
    <s v="SP-84"/>
    <s v="10/01/2023"/>
    <n v="70"/>
    <n v="109"/>
    <n v="1.962"/>
    <n v="98.2"/>
    <n v="107.038"/>
    <n v="10"/>
    <s v="SP- 04"/>
    <x v="3"/>
    <s v="A"/>
    <x v="0"/>
  </r>
  <r>
    <s v="SP- 04"/>
    <s v="SP-94"/>
    <s v="27/02/2023"/>
    <n v="22"/>
    <n v="29"/>
    <n v="2.0299999999999998"/>
    <n v="93"/>
    <n v="26.97"/>
    <n v="10"/>
    <s v="SP- 04"/>
    <x v="2"/>
    <s v="C"/>
    <x v="0"/>
  </r>
  <r>
    <s v="SP- 04"/>
    <s v="SP.e-61"/>
    <s v="27/02/2023"/>
    <n v="22"/>
    <n v="205"/>
    <n v="3.0750000000000002"/>
    <n v="98.500000000000014"/>
    <n v="201.92500000000001"/>
    <n v="10"/>
    <s v="SP- 04"/>
    <x v="3"/>
    <s v="B"/>
    <x v="0"/>
  </r>
  <r>
    <s v="SP- 06"/>
    <s v="SP-109a(I)"/>
    <s v="21/02/2023"/>
    <n v="28"/>
    <n v="229.9"/>
    <n v="1.609"/>
    <n v="99.300130491518047"/>
    <n v="228.291"/>
    <n v="150"/>
    <s v="SP- 06"/>
    <x v="3"/>
    <s v="B"/>
    <x v="0"/>
  </r>
  <r>
    <s v="SP- 06"/>
    <s v="SP-121a(I)"/>
    <s v="21/02/2023"/>
    <n v="28"/>
    <n v="44"/>
    <n v="2.64"/>
    <n v="94"/>
    <n v="41.36"/>
    <n v="250"/>
    <s v="SP- 06"/>
    <x v="1"/>
    <s v="A"/>
    <x v="0"/>
  </r>
  <r>
    <s v="SP- 06"/>
    <s v="SP-122(I)[00]a"/>
    <s v="06/03/2023"/>
    <n v="15"/>
    <n v="54"/>
    <n v="6.1020000000000003"/>
    <n v="88.7"/>
    <n v="47.898000000000003"/>
    <n v="200"/>
    <s v="SP- 06"/>
    <x v="1"/>
    <s v="A"/>
    <x v="0"/>
  </r>
  <r>
    <s v="SP- 06"/>
    <s v="SP-138(I)[00]a"/>
    <s v="06/03/2023"/>
    <n v="15"/>
    <n v="153.19999999999999"/>
    <n v="6.3419999999999996"/>
    <n v="95.860313315926902"/>
    <n v="146.858"/>
    <n v="100"/>
    <s v="SP- 06"/>
    <x v="1"/>
    <s v="B"/>
    <x v="0"/>
  </r>
  <r>
    <s v="SP- 06"/>
    <s v="SP-167"/>
    <s v="10/01/2023"/>
    <n v="70"/>
    <n v="78.5"/>
    <n v="2.512"/>
    <n v="96.8"/>
    <n v="75.988"/>
    <n v="10"/>
    <s v="SP- 06"/>
    <x v="2"/>
    <s v="B"/>
    <x v="0"/>
  </r>
  <r>
    <s v="SP- 06"/>
    <s v="SP-203"/>
    <s v="10/01/2023"/>
    <n v="70"/>
    <n v="132.6"/>
    <n v="3.7130000000000001"/>
    <n v="97.199849170437417"/>
    <n v="128.887"/>
    <n v="100"/>
    <s v="SP- 06"/>
    <x v="3"/>
    <s v="A"/>
    <x v="0"/>
  </r>
  <r>
    <s v="SP- 06"/>
    <s v="SP-267"/>
    <s v="21/02/2023"/>
    <n v="28"/>
    <n v="90"/>
    <n v="2.25"/>
    <n v="97.5"/>
    <n v="87.75"/>
    <n v="100"/>
    <s v="SP- 06"/>
    <x v="1"/>
    <s v="A"/>
    <x v="0"/>
  </r>
  <r>
    <s v="SP- 06"/>
    <s v="SP-268"/>
    <s v="06/08/2022"/>
    <n v="227"/>
    <n v="0"/>
    <n v="0"/>
    <s v=""/>
    <n v="0"/>
    <n v="1000"/>
    <s v="SP- 06"/>
    <x v="0"/>
    <s v="A"/>
    <x v="0"/>
  </r>
  <r>
    <s v="SP- 06"/>
    <s v="SP-274"/>
    <s v="21/02/2023"/>
    <n v="28"/>
    <n v="132"/>
    <n v="5.28"/>
    <n v="96"/>
    <n v="126.72"/>
    <n v="200"/>
    <s v="SP- 06"/>
    <x v="3"/>
    <s v="B"/>
    <x v="0"/>
  </r>
  <r>
    <s v="SP- 06"/>
    <s v="SP-28(I)[00]a"/>
    <s v="21/02/2023"/>
    <n v="28"/>
    <n v="197.5"/>
    <n v="5.1349999999999998"/>
    <n v="97.4"/>
    <n v="192.36500000000001"/>
    <n v="280"/>
    <s v="SP- 06"/>
    <x v="3"/>
    <s v="A"/>
    <x v="0"/>
  </r>
  <r>
    <s v="SP- 06"/>
    <s v="SP-286a"/>
    <s v="21/02/2023"/>
    <n v="28"/>
    <n v="29"/>
    <n v="4.3499999999999996"/>
    <n v="85"/>
    <n v="24.65"/>
    <n v="200"/>
    <s v="SP- 06"/>
    <x v="1"/>
    <s v="A"/>
    <x v="0"/>
  </r>
  <r>
    <s v="SP- 06"/>
    <s v="SP-288a"/>
    <s v="27/11/2022"/>
    <n v="114"/>
    <n v="55.3"/>
    <n v="2.2120000000000002"/>
    <n v="96.000000000000014"/>
    <n v="53.088000000000001"/>
    <n v="200"/>
    <s v="SP- 06"/>
    <x v="1"/>
    <s v="B"/>
    <x v="0"/>
  </r>
  <r>
    <s v="SP- 06"/>
    <s v="SP-29"/>
    <s v="10/01/2023"/>
    <n v="70"/>
    <n v="74.099999999999994"/>
    <n v="3.1859999999999999"/>
    <n v="95.700404858299606"/>
    <n v="70.914000000000001"/>
    <n v="100"/>
    <s v="SP- 06"/>
    <x v="2"/>
    <s v="A"/>
    <x v="0"/>
  </r>
  <r>
    <s v="SP- 06"/>
    <s v="SP-291(I)[00]a"/>
    <s v="21/02/2023"/>
    <n v="28"/>
    <n v="151.4"/>
    <n v="1.2110000000000001"/>
    <n v="99.200132100396289"/>
    <n v="150.18899999999999"/>
    <n v="200"/>
    <s v="SP- 06"/>
    <x v="3"/>
    <s v="B"/>
    <x v="0"/>
  </r>
  <r>
    <s v="SP- 06"/>
    <s v="SP-297a"/>
    <s v="29/09/2022"/>
    <n v="173"/>
    <n v="88.4"/>
    <n v="2.4750000000000001"/>
    <n v="97.200226244343881"/>
    <n v="85.924999999999997"/>
    <n v="150"/>
    <s v="SP- 06"/>
    <x v="1"/>
    <s v="A"/>
    <x v="0"/>
  </r>
  <r>
    <s v="SP- 06"/>
    <s v="SP-303a"/>
    <s v="23/10/2022"/>
    <n v="149"/>
    <n v="19.100000000000001"/>
    <n v="0.191"/>
    <n v="98.999999999999986"/>
    <n v="18.908999999999999"/>
    <n v="100"/>
    <s v="SP- 06"/>
    <x v="1"/>
    <s v="A"/>
    <x v="0"/>
  </r>
  <r>
    <s v="SP- 06"/>
    <s v="SP-305a"/>
    <s v="18/09/2021"/>
    <n v="549"/>
    <n v="25.2"/>
    <n v="1.462"/>
    <n v="94.19841269841271"/>
    <n v="23.738"/>
    <n v="100"/>
    <s v="SP- 06"/>
    <x v="2"/>
    <s v="C"/>
    <x v="0"/>
  </r>
  <r>
    <s v="SP- 06"/>
    <s v="SP-307a"/>
    <s v="23/10/2022"/>
    <n v="149"/>
    <n v="22.7"/>
    <n v="1.4750000000000001"/>
    <n v="93.502202643171813"/>
    <n v="21.225000000000001"/>
    <n v="10"/>
    <s v="SP- 06"/>
    <x v="1"/>
    <s v="C"/>
    <x v="0"/>
  </r>
  <r>
    <s v="SP- 06"/>
    <s v="SP-308a"/>
    <s v="21/02/2023"/>
    <n v="28"/>
    <n v="92.1"/>
    <n v="1.474"/>
    <n v="98.399565689467977"/>
    <n v="90.626000000000005"/>
    <n v="100"/>
    <s v="SP- 06"/>
    <x v="3"/>
    <s v="A"/>
    <x v="0"/>
  </r>
  <r>
    <s v="SP- 06"/>
    <s v="SP-309a"/>
    <s v="21/02/2023"/>
    <n v="28"/>
    <n v="94.7"/>
    <n v="1.7609999999999999"/>
    <n v="98.140443505807809"/>
    <n v="92.938999999999993"/>
    <n v="150"/>
    <s v="SP- 06"/>
    <x v="1"/>
    <s v="A"/>
    <x v="0"/>
  </r>
  <r>
    <s v="SP- 06"/>
    <s v="SP-310a"/>
    <s v="21/02/2023"/>
    <n v="28"/>
    <n v="91.5"/>
    <n v="1.464"/>
    <n v="98.4"/>
    <n v="90.036000000000001"/>
    <n v="100"/>
    <s v="SP- 06"/>
    <x v="1"/>
    <s v="C"/>
    <x v="0"/>
  </r>
  <r>
    <s v="SP- 06"/>
    <s v="SP-311a"/>
    <s v="21/02/2023"/>
    <n v="28"/>
    <n v="193.7"/>
    <n v="1.1619999999999999"/>
    <n v="99.400103252452254"/>
    <n v="192.53800000000001"/>
    <n v="250"/>
    <s v="SP- 06"/>
    <x v="3"/>
    <s v="C"/>
    <x v="0"/>
  </r>
  <r>
    <s v="SP- 06"/>
    <s v="SP-315a"/>
    <s v="21/02/2023"/>
    <n v="28"/>
    <n v="78"/>
    <n v="4.0090000000000003"/>
    <n v="94.860256410256412"/>
    <n v="73.991"/>
    <n v="100"/>
    <s v="SP- 06"/>
    <x v="1"/>
    <s v="A"/>
    <x v="0"/>
  </r>
  <r>
    <s v="SP- 06"/>
    <s v="SP-317a"/>
    <s v="23/10/2022"/>
    <n v="149"/>
    <n v="114.598"/>
    <n v="3.4380000000000002"/>
    <n v="96.999947643065326"/>
    <n v="111.16"/>
    <n v="100"/>
    <s v="SP- 06"/>
    <x v="3"/>
    <s v="A"/>
    <x v="0"/>
  </r>
  <r>
    <s v="SP- 06"/>
    <s v="SP-318a"/>
    <s v="21/02/2023"/>
    <n v="28"/>
    <n v="178"/>
    <n v="1.4239999999999999"/>
    <n v="99.2"/>
    <n v="176.57599999999999"/>
    <n v="100"/>
    <s v="SP- 06"/>
    <x v="3"/>
    <s v="B"/>
    <x v="0"/>
  </r>
  <r>
    <s v="SP- 06"/>
    <s v="SP-319a"/>
    <s v="10/01/2023"/>
    <n v="70"/>
    <n v="164.4"/>
    <n v="1.9730000000000001"/>
    <n v="98.799878345498769"/>
    <n v="162.42699999999999"/>
    <n v="100"/>
    <s v="SP- 06"/>
    <x v="3"/>
    <s v="A"/>
    <x v="0"/>
  </r>
  <r>
    <s v="SP- 06"/>
    <s v="SP-326a"/>
    <s v="23/10/2022"/>
    <n v="149"/>
    <n v="8.5"/>
    <n v="0.29799999999999999"/>
    <n v="96.494117647058815"/>
    <n v="8.202"/>
    <n v="10"/>
    <s v="SP- 06"/>
    <x v="2"/>
    <s v="C"/>
    <x v="0"/>
  </r>
  <r>
    <s v="SP- 06"/>
    <s v="SP-327a"/>
    <s v="21/02/2023"/>
    <n v="28"/>
    <n v="11.7"/>
    <n v="2.1059999999999999"/>
    <n v="82"/>
    <n v="9.5939999999999994"/>
    <n v="100"/>
    <s v="SP- 06"/>
    <x v="2"/>
    <s v="B"/>
    <x v="0"/>
  </r>
  <r>
    <s v="SP- 06"/>
    <s v="SP-328a"/>
    <s v="06/03/2023"/>
    <n v="15"/>
    <n v="40"/>
    <n v="4.8"/>
    <n v="88.000000000000014"/>
    <n v="35.200000000000003"/>
    <n v="50"/>
    <s v="SP- 06"/>
    <x v="1"/>
    <s v="A"/>
    <x v="0"/>
  </r>
  <r>
    <s v="SP- 06"/>
    <s v="SP-329a"/>
    <s v="10/01/2023"/>
    <n v="70"/>
    <n v="46.7"/>
    <n v="4.67"/>
    <n v="90"/>
    <n v="42.03"/>
    <n v="100"/>
    <s v="SP- 06"/>
    <x v="1"/>
    <s v="A"/>
    <x v="0"/>
  </r>
  <r>
    <s v="SP- 06"/>
    <s v="SP-33"/>
    <s v="10/01/2023"/>
    <n v="70"/>
    <n v="228.2"/>
    <n v="2.282"/>
    <n v="99.000000000000014"/>
    <n v="225.91800000000001"/>
    <n v="220"/>
    <s v="SP- 06"/>
    <x v="3"/>
    <s v="A"/>
    <x v="0"/>
  </r>
  <r>
    <s v="SP- 06"/>
    <s v="SP-330a"/>
    <s v="10/01/2023"/>
    <n v="70"/>
    <n v="41.1"/>
    <n v="6.5759999999999996"/>
    <n v="84"/>
    <n v="34.524000000000001"/>
    <n v="100"/>
    <s v="SP- 06"/>
    <x v="1"/>
    <s v="A"/>
    <x v="0"/>
  </r>
  <r>
    <s v="SP- 06"/>
    <s v="SP-339a"/>
    <s v="10/01/2023"/>
    <n v="70"/>
    <n v="150.69999999999999"/>
    <n v="1.3560000000000001"/>
    <n v="99.100199071001995"/>
    <n v="149.34399999999999"/>
    <n v="200"/>
    <s v="SP- 06"/>
    <x v="3"/>
    <s v="C"/>
    <x v="0"/>
  </r>
  <r>
    <s v="SP- 06"/>
    <s v="SP-340a"/>
    <s v="21/02/2023"/>
    <n v="28"/>
    <n v="63"/>
    <n v="3.15"/>
    <n v="95"/>
    <n v="59.85"/>
    <n v="190"/>
    <s v="SP- 06"/>
    <x v="1"/>
    <s v="A"/>
    <x v="0"/>
  </r>
  <r>
    <s v="SP- 06"/>
    <s v="SP-341a"/>
    <s v="27/11/2022"/>
    <n v="114"/>
    <n v="66.400000000000006"/>
    <n v="0.19900000000000001"/>
    <n v="99.700301204819269"/>
    <n v="66.200999999999993"/>
    <n v="100"/>
    <s v="SP- 06"/>
    <x v="2"/>
    <s v="B"/>
    <x v="0"/>
  </r>
  <r>
    <s v="SP- 06"/>
    <s v="SP-342a"/>
    <s v="24/08/2020"/>
    <n v="939"/>
    <n v="43.8"/>
    <n v="1.9710000000000001"/>
    <n v="95.5"/>
    <n v="41.829000000000001"/>
    <n v="100"/>
    <s v="SP- 06"/>
    <x v="2"/>
    <s v="B"/>
    <x v="0"/>
  </r>
  <r>
    <s v="SP- 06"/>
    <s v="SP-347[00]a"/>
    <s v="23/10/2022"/>
    <n v="149"/>
    <n v="109.4"/>
    <n v="3.173"/>
    <n v="97.099634369287017"/>
    <n v="106.227"/>
    <n v="200"/>
    <s v="SP- 06"/>
    <x v="2"/>
    <s v="A"/>
    <x v="0"/>
  </r>
  <r>
    <s v="SP- 06"/>
    <s v="SP-348[00]a"/>
    <s v="21/02/2023"/>
    <n v="28"/>
    <n v="162.30000000000001"/>
    <n v="4.0570000000000004"/>
    <n v="97.500308071472574"/>
    <n v="158.24299999999999"/>
    <n v="200"/>
    <s v="SP- 06"/>
    <x v="3"/>
    <s v="A"/>
    <x v="0"/>
  </r>
  <r>
    <s v="SP- 06"/>
    <s v="SP-353a"/>
    <s v="21/02/2023"/>
    <n v="28"/>
    <n v="36.299999999999997"/>
    <n v="2.7589999999999999"/>
    <n v="92.39944903581268"/>
    <n v="33.540999999999997"/>
    <n v="50"/>
    <s v="SP- 06"/>
    <x v="2"/>
    <s v="A"/>
    <x v="0"/>
  </r>
  <r>
    <s v="SP- 06"/>
    <s v="SP-355a"/>
    <s v="14/03/2019"/>
    <n v="1468"/>
    <n v="31.2"/>
    <n v="1.31"/>
    <n v="95.801282051282058"/>
    <n v="29.89"/>
    <n v="50"/>
    <s v="SP- 06"/>
    <x v="2"/>
    <s v="B"/>
    <x v="0"/>
  </r>
  <r>
    <s v="SP- 06"/>
    <s v="SP-358a"/>
    <s v="10/01/2023"/>
    <n v="70"/>
    <n v="85.2"/>
    <n v="3.0249999999999999"/>
    <n v="96.449530516431921"/>
    <n v="82.174999999999997"/>
    <n v="100"/>
    <s v="SP- 06"/>
    <x v="2"/>
    <s v="A"/>
    <x v="0"/>
  </r>
  <r>
    <s v="SP- 06"/>
    <s v="SP-361a"/>
    <s v="18/10/2021"/>
    <n v="519"/>
    <n v="160.1"/>
    <n v="0.752"/>
    <n v="99.530293566520939"/>
    <n v="159.34800000000001"/>
    <n v="100"/>
    <s v="SP- 06"/>
    <x v="1"/>
    <s v="C"/>
    <x v="0"/>
  </r>
  <r>
    <s v="SP- 06"/>
    <s v="SP-362a"/>
    <s v="21/02/2023"/>
    <n v="28"/>
    <n v="12"/>
    <n v="1.44"/>
    <n v="88"/>
    <n v="10.56"/>
    <n v="50"/>
    <s v="SP- 06"/>
    <x v="1"/>
    <s v="A"/>
    <x v="0"/>
  </r>
  <r>
    <s v="SP- 06"/>
    <s v="SP-364a"/>
    <s v="10/01/2023"/>
    <n v="70"/>
    <n v="106.9"/>
    <n v="2.2130000000000001"/>
    <n v="97.929840972871844"/>
    <n v="104.687"/>
    <n v="200"/>
    <s v="SP- 06"/>
    <x v="2"/>
    <s v="A"/>
    <x v="0"/>
  </r>
  <r>
    <s v="SP- 06"/>
    <s v="SP-366a"/>
    <s v="21/02/2023"/>
    <n v="28"/>
    <n v="148.1"/>
    <n v="2.2210000000000001"/>
    <n v="98.500337609723161"/>
    <n v="145.87899999999999"/>
    <n v="100"/>
    <s v="SP- 06"/>
    <x v="3"/>
    <s v="A"/>
    <x v="0"/>
  </r>
  <r>
    <s v="SP- 06"/>
    <s v="SP-367a"/>
    <s v="21/02/2023"/>
    <n v="28"/>
    <n v="55.1"/>
    <n v="1.57"/>
    <n v="97.150635208711435"/>
    <n v="53.53"/>
    <n v="100"/>
    <s v="SP- 06"/>
    <x v="1"/>
    <s v="B"/>
    <x v="0"/>
  </r>
  <r>
    <s v="SP- 06"/>
    <s v="SP-384a"/>
    <s v="05/11/2021"/>
    <n v="501"/>
    <n v="29"/>
    <n v="1.0409999999999999"/>
    <n v="96.410344827586201"/>
    <n v="27.959"/>
    <n v="420"/>
    <s v="SP- 06"/>
    <x v="1"/>
    <s v="B"/>
    <x v="0"/>
  </r>
  <r>
    <s v="SP- 06"/>
    <s v="SP-389a"/>
    <s v="21/02/2023"/>
    <n v="28"/>
    <n v="223.1"/>
    <n v="1.4279999999999999"/>
    <n v="99.359928283281036"/>
    <n v="221.672"/>
    <n v="200"/>
    <s v="SP- 06"/>
    <x v="3"/>
    <s v="A"/>
    <x v="0"/>
  </r>
  <r>
    <s v="SP- 06"/>
    <s v="SP-390a"/>
    <s v="18/10/2021"/>
    <n v="519"/>
    <n v="48"/>
    <n v="1.6459999999999999"/>
    <n v="96.570833333333326"/>
    <n v="46.353999999999999"/>
    <n v="100"/>
    <s v="SP- 06"/>
    <x v="2"/>
    <s v="B"/>
    <x v="0"/>
  </r>
  <r>
    <s v="SP- 06"/>
    <s v="SP-391a"/>
    <s v="14/12/2021"/>
    <n v="462"/>
    <n v="68.8"/>
    <n v="5.5039999999999996"/>
    <n v="92"/>
    <n v="63.295999999999999"/>
    <n v="100"/>
    <s v="SP- 06"/>
    <x v="2"/>
    <s v="A"/>
    <x v="0"/>
  </r>
  <r>
    <s v="SP- 06"/>
    <s v="SP-392a"/>
    <s v="21/02/2023"/>
    <n v="28"/>
    <n v="51"/>
    <n v="4.59"/>
    <n v="90.999999999999986"/>
    <n v="46.41"/>
    <n v="100"/>
    <s v="SP- 06"/>
    <x v="2"/>
    <s v="A"/>
    <x v="0"/>
  </r>
  <r>
    <s v="SP- 06"/>
    <s v="SP-397a"/>
    <s v="26/08/2022"/>
    <n v="207"/>
    <n v="30"/>
    <n v="1.1399999999999999"/>
    <n v="96.2"/>
    <n v="28.86"/>
    <n v="100"/>
    <s v="SP- 06"/>
    <x v="2"/>
    <s v="C"/>
    <x v="0"/>
  </r>
  <r>
    <s v="SP- 06"/>
    <s v="SP-403a"/>
    <s v="27/11/2022"/>
    <n v="114"/>
    <n v="4.3"/>
    <n v="2.15"/>
    <n v="50"/>
    <n v="2.15"/>
    <n v="50"/>
    <s v="SP- 06"/>
    <x v="2"/>
    <s v="C"/>
    <x v="0"/>
  </r>
  <r>
    <s v="SP- 06"/>
    <s v="SP-404a"/>
    <s v="23/02/2022"/>
    <n v="391"/>
    <n v="26.1"/>
    <n v="0.78300000000000003"/>
    <n v="97"/>
    <n v="25.317"/>
    <n v="50"/>
    <s v="SP- 06"/>
    <x v="1"/>
    <s v="C"/>
    <x v="0"/>
  </r>
  <r>
    <s v="SP- 06"/>
    <s v="SP-405a"/>
    <s v="27/01/2020"/>
    <n v="1149"/>
    <n v="22.2"/>
    <n v="1.6870000000000001"/>
    <n v="92.400900900900908"/>
    <n v="20.513000000000002"/>
    <n v="10"/>
    <s v="SP- 06"/>
    <x v="2"/>
    <s v="B"/>
    <x v="0"/>
  </r>
  <r>
    <s v="SP- 06"/>
    <s v="SP-438a"/>
    <s v="11/10/2022"/>
    <n v="161"/>
    <n v="59.4"/>
    <n v="0.71299999999999997"/>
    <n v="98.799663299663294"/>
    <n v="58.686999999999998"/>
    <n v="250"/>
    <s v="SP- 06"/>
    <x v="1"/>
    <s v="C"/>
    <x v="0"/>
  </r>
  <r>
    <s v="SP- 06"/>
    <s v="SP-441a"/>
    <s v="21/02/2023"/>
    <n v="28"/>
    <n v="38.9"/>
    <n v="0.77800000000000002"/>
    <n v="98"/>
    <n v="38.122"/>
    <n v="100"/>
    <s v="SP- 06"/>
    <x v="2"/>
    <s v="C"/>
    <x v="0"/>
  </r>
  <r>
    <s v="SP- 06"/>
    <s v="SP-442a"/>
    <s v="21/02/2023"/>
    <n v="28"/>
    <n v="110.8"/>
    <n v="1.6619999999999999"/>
    <n v="98.500000000000014"/>
    <n v="109.13800000000001"/>
    <n v="250"/>
    <s v="SP- 06"/>
    <x v="2"/>
    <s v="B"/>
    <x v="0"/>
  </r>
  <r>
    <s v="SP- 06"/>
    <s v="SP-445a"/>
    <s v="21/02/2023"/>
    <n v="28"/>
    <n v="28.3"/>
    <n v="2.83"/>
    <n v="89.999999999999986"/>
    <n v="25.47"/>
    <n v="200"/>
    <s v="SP- 06"/>
    <x v="2"/>
    <s v="B"/>
    <x v="0"/>
  </r>
  <r>
    <s v="SP- 06"/>
    <s v="SP-446a"/>
    <s v="21/02/2023"/>
    <n v="28"/>
    <n v="22"/>
    <n v="5.5"/>
    <n v="75"/>
    <n v="16.5"/>
    <n v="100"/>
    <s v="SP- 06"/>
    <x v="1"/>
    <s v="A"/>
    <x v="0"/>
  </r>
  <r>
    <s v="SP- 06"/>
    <s v="SP-511a"/>
    <s v="11/10/2022"/>
    <n v="161"/>
    <n v="30"/>
    <n v="2.94"/>
    <n v="90.199999999999989"/>
    <n v="27.06"/>
    <n v="100"/>
    <s v="SP- 06"/>
    <x v="1"/>
    <s v="A"/>
    <x v="0"/>
  </r>
  <r>
    <s v="SP- 07"/>
    <s v="SP-0284[00]a"/>
    <s v="02/09/2022"/>
    <n v="200"/>
    <n v="1.6"/>
    <n v="1.28"/>
    <n v="20"/>
    <n v="0.32"/>
    <n v="10"/>
    <s v="SP- 07"/>
    <x v="2"/>
    <s v="C"/>
    <x v="0"/>
  </r>
  <r>
    <s v="SP- 07"/>
    <s v="SP-114"/>
    <s v="17/01/2023"/>
    <n v="63"/>
    <n v="380"/>
    <n v="2.2799999999999998"/>
    <n v="99.4"/>
    <n v="377.72"/>
    <n v="10"/>
    <s v="SP- 07"/>
    <x v="3"/>
    <s v="A"/>
    <x v="0"/>
  </r>
  <r>
    <s v="SP- 07"/>
    <s v="SP-141a(I)"/>
    <s v="06/03/2023"/>
    <n v="15"/>
    <n v="14.6"/>
    <n v="3.65"/>
    <n v="75"/>
    <n v="10.95"/>
    <n v="10"/>
    <s v="SP- 07"/>
    <x v="2"/>
    <s v="A"/>
    <x v="0"/>
  </r>
  <r>
    <s v="SP- 07"/>
    <s v="SP-146a(I)"/>
    <s v="06/03/2023"/>
    <n v="15"/>
    <n v="49"/>
    <n v="2.4500000000000002"/>
    <n v="95"/>
    <n v="46.55"/>
    <n v="10"/>
    <s v="SP- 07"/>
    <x v="2"/>
    <s v="A"/>
    <x v="0"/>
  </r>
  <r>
    <s v="SP- 07"/>
    <s v="SP-147a(I)"/>
    <s v="06/03/2023"/>
    <n v="15"/>
    <n v="80"/>
    <n v="2.4"/>
    <n v="97"/>
    <n v="77.599999999999994"/>
    <n v="10"/>
    <s v="SP- 07"/>
    <x v="1"/>
    <s v="A"/>
    <x v="0"/>
  </r>
  <r>
    <s v="SP- 07"/>
    <s v="SP-148(I)[00]a"/>
    <s v="06/03/2023"/>
    <n v="15"/>
    <n v="171"/>
    <n v="1.1970000000000001"/>
    <n v="99.3"/>
    <n v="169.803"/>
    <n v="10"/>
    <s v="SP- 07"/>
    <x v="3"/>
    <s v="A"/>
    <x v="0"/>
  </r>
  <r>
    <s v="SP- 07"/>
    <s v="SP-162(I)[00]a"/>
    <s v="07/03/2023"/>
    <n v="14"/>
    <n v="192"/>
    <n v="6.3360000000000003"/>
    <n v="96.7"/>
    <n v="185.66399999999999"/>
    <n v="10"/>
    <s v="SP- 07"/>
    <x v="1"/>
    <s v="A"/>
    <x v="0"/>
  </r>
  <r>
    <s v="SP- 07"/>
    <s v="SP-216"/>
    <s v="07/03/2023"/>
    <n v="14"/>
    <n v="95"/>
    <n v="2.85"/>
    <n v="97.000000000000014"/>
    <n v="92.15"/>
    <n v="10"/>
    <s v="SP- 07"/>
    <x v="3"/>
    <s v="A"/>
    <x v="0"/>
  </r>
  <r>
    <s v="SP- 07"/>
    <s v="SP-225"/>
    <s v="07/03/2023"/>
    <n v="14"/>
    <n v="46.6"/>
    <n v="4.194"/>
    <n v="90.999999999999986"/>
    <n v="42.405999999999999"/>
    <n v="10"/>
    <s v="SP- 07"/>
    <x v="1"/>
    <s v="A"/>
    <x v="0"/>
  </r>
  <r>
    <s v="SP- 07"/>
    <s v="SP-226"/>
    <s v="17/01/2023"/>
    <n v="63"/>
    <n v="215"/>
    <n v="2.15"/>
    <n v="99"/>
    <n v="212.85"/>
    <n v="10"/>
    <s v="SP- 07"/>
    <x v="3"/>
    <s v="B"/>
    <x v="0"/>
  </r>
  <r>
    <s v="SP- 07"/>
    <s v="SP-229"/>
    <s v="13/01/2023"/>
    <n v="67"/>
    <n v="44.3"/>
    <n v="2.4359999999999999"/>
    <n v="94.501128668171546"/>
    <n v="41.863999999999997"/>
    <n v="0"/>
    <s v="SP- 07"/>
    <x v="2"/>
    <s v="A"/>
    <x v="0"/>
  </r>
  <r>
    <s v="SP- 07"/>
    <s v="SP-236"/>
    <s v="07/03/2023"/>
    <n v="14"/>
    <n v="25"/>
    <n v="1.5"/>
    <n v="94"/>
    <n v="23.5"/>
    <n v="0"/>
    <s v="SP- 07"/>
    <x v="2"/>
    <s v="A"/>
    <x v="0"/>
  </r>
  <r>
    <s v="SP- 07"/>
    <s v="SP-237(I)[00]a"/>
    <s v="13/01/2023"/>
    <n v="67"/>
    <n v="146"/>
    <n v="3.2120000000000002"/>
    <n v="97.800000000000011"/>
    <n v="142.78800000000001"/>
    <n v="10"/>
    <s v="SP- 07"/>
    <x v="1"/>
    <s v="A"/>
    <x v="0"/>
  </r>
  <r>
    <s v="SP- 07"/>
    <s v="SP-238"/>
    <s v="13/01/2023"/>
    <n v="67"/>
    <n v="254"/>
    <n v="1.27"/>
    <n v="99.5"/>
    <n v="252.73"/>
    <n v="10"/>
    <s v="SP- 07"/>
    <x v="3"/>
    <s v="B"/>
    <x v="0"/>
  </r>
  <r>
    <s v="SP- 07"/>
    <s v="SP-239"/>
    <s v="17/01/2023"/>
    <n v="63"/>
    <n v="16"/>
    <n v="1.0640000000000001"/>
    <n v="93.35"/>
    <n v="14.936"/>
    <n v="10"/>
    <s v="SP- 07"/>
    <x v="2"/>
    <s v="C"/>
    <x v="0"/>
  </r>
  <r>
    <s v="SP- 07"/>
    <s v="SP-246"/>
    <s v="30/11/2022"/>
    <n v="111"/>
    <n v="61"/>
    <n v="2.0739999999999998"/>
    <n v="96.600000000000009"/>
    <n v="58.926000000000002"/>
    <n v="10"/>
    <s v="SP- 07"/>
    <x v="1"/>
    <s v="A"/>
    <x v="0"/>
  </r>
  <r>
    <s v="SP- 07"/>
    <s v="SP-247"/>
    <s v="30/11/2022"/>
    <n v="111"/>
    <n v="41"/>
    <n v="1.6930000000000001"/>
    <n v="95.870731707317077"/>
    <n v="39.307000000000002"/>
    <n v="10"/>
    <s v="SP- 07"/>
    <x v="2"/>
    <s v="B"/>
    <x v="0"/>
  </r>
  <r>
    <s v="SP- 07"/>
    <s v="SP-250"/>
    <s v="16/01/2023"/>
    <n v="64"/>
    <n v="87.7"/>
    <n v="3.069"/>
    <n v="96.500570125427586"/>
    <n v="84.631"/>
    <n v="10"/>
    <s v="SP- 07"/>
    <x v="2"/>
    <s v="B"/>
    <x v="0"/>
  </r>
  <r>
    <s v="SP- 07"/>
    <s v="SP-255"/>
    <s v="28/10/2022"/>
    <n v="144"/>
    <n v="45.7"/>
    <n v="1.8280000000000001"/>
    <n v="96"/>
    <n v="43.872"/>
    <n v="10"/>
    <s v="SP- 07"/>
    <x v="2"/>
    <s v="B"/>
    <x v="0"/>
  </r>
  <r>
    <s v="SP- 07"/>
    <s v="SP-293a"/>
    <s v="19/01/2023"/>
    <n v="61"/>
    <n v="89.2"/>
    <n v="1.3380000000000001"/>
    <n v="98.499999999999986"/>
    <n v="87.861999999999995"/>
    <n v="10"/>
    <s v="SP- 07"/>
    <x v="1"/>
    <s v="B"/>
    <x v="0"/>
  </r>
  <r>
    <s v="SP- 07"/>
    <s v="SP-296a"/>
    <s v="28/10/2022"/>
    <n v="144"/>
    <n v="103"/>
    <n v="2.657"/>
    <n v="97.420388349514567"/>
    <n v="100.343"/>
    <n v="10"/>
    <s v="SP- 07"/>
    <x v="1"/>
    <s v="A"/>
    <x v="0"/>
  </r>
  <r>
    <s v="SP- 07"/>
    <s v="SP-343[00]a"/>
    <s v="30/11/2022"/>
    <n v="111"/>
    <n v="104.3"/>
    <n v="1.877"/>
    <n v="98.200383509108349"/>
    <n v="102.423"/>
    <n v="10"/>
    <s v="SP- 07"/>
    <x v="3"/>
    <s v="A"/>
    <x v="0"/>
  </r>
  <r>
    <s v="SP- 07"/>
    <s v="SP-344[00]a"/>
    <s v="19/01/2023"/>
    <n v="61"/>
    <n v="63"/>
    <n v="1.1339999999999999"/>
    <n v="98.2"/>
    <n v="61.866"/>
    <n v="10"/>
    <s v="SP- 07"/>
    <x v="2"/>
    <s v="B"/>
    <x v="0"/>
  </r>
  <r>
    <s v="SP- 07"/>
    <s v="SP-350[00]a"/>
    <s v="17/01/2023"/>
    <n v="63"/>
    <n v="25.9"/>
    <n v="1.6830000000000001"/>
    <n v="93.501930501930502"/>
    <n v="24.216999999999999"/>
    <n v="10"/>
    <s v="SP- 07"/>
    <x v="2"/>
    <s v="B"/>
    <x v="0"/>
  </r>
  <r>
    <s v="SP- 07"/>
    <s v="SP-369[00]a"/>
    <s v="18/08/2022"/>
    <n v="215"/>
    <n v="41.9"/>
    <n v="2.7229999999999999"/>
    <n v="93.501193317422434"/>
    <n v="39.177"/>
    <n v="10"/>
    <s v="SP- 07"/>
    <x v="2"/>
    <s v="A"/>
    <x v="0"/>
  </r>
  <r>
    <s v="SP- 07"/>
    <s v="SP-476a"/>
    <s v="16/01/2023"/>
    <n v="64"/>
    <n v="198"/>
    <n v="1.98"/>
    <n v="99.000000000000014"/>
    <n v="196.02"/>
    <n v="10"/>
    <s v="SP- 07"/>
    <x v="3"/>
    <s v="A"/>
    <x v="0"/>
  </r>
  <r>
    <s v="SP- 07"/>
    <s v="SP-79(I)"/>
    <s v="30/11/2022"/>
    <n v="111"/>
    <n v="145"/>
    <n v="4.0599999999999996"/>
    <n v="97.2"/>
    <n v="140.94"/>
    <n v="10"/>
    <s v="SP- 07"/>
    <x v="1"/>
    <s v="A"/>
    <x v="0"/>
  </r>
  <r>
    <s v="SP- 09"/>
    <s v="SP-0294[00]a"/>
    <s v="18/03/2023"/>
    <n v="3"/>
    <n v="183.1"/>
    <n v="2.38"/>
    <n v="98.70016384489351"/>
    <n v="180.72"/>
    <n v="50"/>
    <s v="SP- 09"/>
    <x v="3"/>
    <s v="B"/>
    <x v="0"/>
  </r>
  <r>
    <s v="SP- 09"/>
    <s v="SP-0295[00]a"/>
    <s v="16/11/2022"/>
    <n v="125"/>
    <n v="209.8"/>
    <n v="1.909"/>
    <n v="99.090085795996174"/>
    <n v="207.89099999999999"/>
    <n v="50"/>
    <s v="SP- 09"/>
    <x v="3"/>
    <s v="B"/>
    <x v="0"/>
  </r>
  <r>
    <s v="SP- 09"/>
    <s v="SP-152a(I)"/>
    <s v="07/03/2023"/>
    <n v="14"/>
    <n v="115.5"/>
    <n v="1.3169999999999999"/>
    <n v="98.859740259740263"/>
    <n v="114.18300000000001"/>
    <n v="100"/>
    <s v="SP- 09"/>
    <x v="3"/>
    <s v="C"/>
    <x v="0"/>
  </r>
  <r>
    <s v="SP- 09"/>
    <s v="SP-228"/>
    <s v="28/02/2023"/>
    <n v="21"/>
    <n v="43.4"/>
    <n v="4.0279999999999996"/>
    <n v="90.718894009216584"/>
    <n v="39.372"/>
    <n v="10"/>
    <s v="SP- 09"/>
    <x v="1"/>
    <s v="A"/>
    <x v="0"/>
  </r>
  <r>
    <s v="SP- 09"/>
    <s v="SP-257"/>
    <s v="06/03/2023"/>
    <n v="15"/>
    <n v="132.19999999999999"/>
    <n v="2.38"/>
    <n v="98.199697428139189"/>
    <n v="129.82"/>
    <n v="100"/>
    <s v="SP- 09"/>
    <x v="3"/>
    <s v="A"/>
    <x v="0"/>
  </r>
  <r>
    <s v="SP- 09"/>
    <s v="SP-259"/>
    <s v="27/02/2023"/>
    <n v="22"/>
    <n v="80.47"/>
    <n v="5.48"/>
    <n v="93.19000869889399"/>
    <n v="74.989999999999995"/>
    <n v="200"/>
    <s v="SP- 09"/>
    <x v="2"/>
    <s v="A"/>
    <x v="0"/>
  </r>
  <r>
    <s v="SP- 09"/>
    <s v="SP-260"/>
    <s v="16/11/2022"/>
    <n v="125"/>
    <n v="39.200000000000003"/>
    <n v="1.764"/>
    <n v="95.5"/>
    <n v="37.436"/>
    <n v="100"/>
    <s v="SP- 09"/>
    <x v="1"/>
    <s v="A"/>
    <x v="0"/>
  </r>
  <r>
    <s v="SP- 09"/>
    <s v="SP-261"/>
    <s v="18/03/2023"/>
    <n v="3"/>
    <n v="123.6"/>
    <n v="1.669"/>
    <n v="98.649676375404539"/>
    <n v="121.931"/>
    <n v="50"/>
    <s v="SP- 09"/>
    <x v="3"/>
    <s v="C"/>
    <x v="0"/>
  </r>
  <r>
    <s v="SP- 09"/>
    <s v="SP-272"/>
    <s v="08/06/2022"/>
    <n v="286"/>
    <n v="155.6"/>
    <n v="1.2909999999999999"/>
    <n v="99.170308483290498"/>
    <n v="154.309"/>
    <n v="50"/>
    <s v="SP- 09"/>
    <x v="3"/>
    <s v="C"/>
    <x v="0"/>
  </r>
  <r>
    <s v="SP- 09"/>
    <s v="SP-283"/>
    <s v="19/01/2023"/>
    <n v="61"/>
    <n v="52.8"/>
    <n v="7.4290000000000003"/>
    <n v="85.929924242424249"/>
    <n v="45.371000000000002"/>
    <n v="100"/>
    <s v="SP- 09"/>
    <x v="2"/>
    <s v="A"/>
    <x v="0"/>
  </r>
  <r>
    <s v="SP- 09"/>
    <s v="SP-333[00]a"/>
    <s v="06/03/2023"/>
    <n v="15"/>
    <n v="54.6"/>
    <n v="0.81399999999999995"/>
    <n v="98.509157509157504"/>
    <n v="53.786000000000001"/>
    <n v="100"/>
    <s v="SP- 09"/>
    <x v="1"/>
    <s v="A"/>
    <x v="0"/>
  </r>
  <r>
    <s v="SP- 09"/>
    <s v="SP-334[00]a"/>
    <s v="18/03/2023"/>
    <n v="3"/>
    <n v="44.8"/>
    <n v="0.67200000000000004"/>
    <n v="98.500000000000014"/>
    <n v="44.128"/>
    <n v="50"/>
    <s v="SP- 09"/>
    <x v="2"/>
    <s v="C"/>
    <x v="0"/>
  </r>
  <r>
    <s v="SP- 09"/>
    <s v="SP-426a"/>
    <s v="06/03/2023"/>
    <n v="15"/>
    <n v="34.299999999999997"/>
    <n v="6.86"/>
    <n v="80.000000000000014"/>
    <n v="27.44"/>
    <n v="100"/>
    <s v="SP- 09"/>
    <x v="2"/>
    <s v="A"/>
    <x v="0"/>
  </r>
  <r>
    <s v="SP- 09"/>
    <s v="SP-428a"/>
    <s v="27/02/2023"/>
    <n v="22"/>
    <n v="19.93"/>
    <n v="2.8980000000000001"/>
    <n v="85.459106874059216"/>
    <n v="17.032"/>
    <n v="150"/>
    <s v="SP- 09"/>
    <x v="1"/>
    <s v="A"/>
    <x v="0"/>
  </r>
  <r>
    <s v="SP- 09"/>
    <s v="SP-429a"/>
    <s v="07/03/2023"/>
    <n v="14"/>
    <n v="59.3"/>
    <n v="2.4140000000000001"/>
    <n v="95.929173693086014"/>
    <n v="56.886000000000003"/>
    <n v="10"/>
    <s v="SP- 09"/>
    <x v="1"/>
    <s v="B"/>
    <x v="0"/>
  </r>
  <r>
    <s v="SP- 09"/>
    <s v="SP-449[00]a"/>
    <s v="06/03/2023"/>
    <n v="15"/>
    <n v="64.099999999999994"/>
    <n v="1.9610000000000001"/>
    <n v="96.940717628705158"/>
    <n v="62.139000000000003"/>
    <n v="100"/>
    <s v="SP- 09"/>
    <x v="1"/>
    <s v="A"/>
    <x v="0"/>
  </r>
  <r>
    <s v="SP- 09"/>
    <s v="SP-502[00]a"/>
    <s v="03/03/2023"/>
    <n v="18"/>
    <n v="16.600000000000001"/>
    <n v="7.968"/>
    <n v="51.999999999999993"/>
    <n v="8.6319999999999997"/>
    <n v="100"/>
    <s v="SP- 09"/>
    <x v="1"/>
    <s v="A"/>
    <x v="0"/>
  </r>
  <r>
    <s v="SP- 09"/>
    <s v="SP-503a"/>
    <s v="07/03/2023"/>
    <n v="14"/>
    <n v="29"/>
    <n v="5.6"/>
    <n v="80.689655172413794"/>
    <n v="23.4"/>
    <n v="200"/>
    <s v="SP- 09"/>
    <x v="1"/>
    <s v="A"/>
    <x v="0"/>
  </r>
  <r>
    <s v="SP- 09"/>
    <s v="SP-518[00]a"/>
    <s v="18/03/2023"/>
    <n v="3"/>
    <n v="51.5"/>
    <n v="1.895"/>
    <n v="96.320388349514559"/>
    <n v="49.604999999999997"/>
    <n v="200"/>
    <s v="SP- 09"/>
    <x v="2"/>
    <s v="B"/>
    <x v="0"/>
  </r>
  <r>
    <s v="SP- 09"/>
    <s v="SP-86a(I)"/>
    <s v="18/03/2023"/>
    <n v="3"/>
    <n v="54.1"/>
    <n v="2.1640000000000001"/>
    <n v="96"/>
    <n v="51.936"/>
    <n v="100"/>
    <s v="SP- 09"/>
    <x v="2"/>
    <s v="B"/>
    <x v="0"/>
  </r>
  <r>
    <s v="SP- 09"/>
    <s v="SP-90(I)[00]a"/>
    <s v="19/01/2023"/>
    <n v="61"/>
    <n v="36"/>
    <n v="5.76"/>
    <n v="84"/>
    <n v="30.24"/>
    <n v="100"/>
    <s v="SP- 09"/>
    <x v="2"/>
    <s v="A"/>
    <x v="0"/>
  </r>
  <r>
    <s v="SP- 09"/>
    <s v="SP.a-89"/>
    <s v="06/03/2023"/>
    <n v="15"/>
    <n v="50.1"/>
    <n v="2.0840000000000001"/>
    <n v="95.840319361277437"/>
    <n v="48.015999999999998"/>
    <n v="100"/>
    <s v="SP- 09"/>
    <x v="3"/>
    <s v="B"/>
    <x v="0"/>
  </r>
  <r>
    <s v="SP-10"/>
    <s v="EBS.x-1"/>
    <s v="19/01/2023"/>
    <n v="61"/>
    <n v="25.7"/>
    <n v="1.3979999999999999"/>
    <n v="94.560311284046691"/>
    <n v="24.302"/>
    <n v="10"/>
    <s v="SP-10"/>
    <x v="2"/>
    <s v="B"/>
    <x v="0"/>
  </r>
  <r>
    <s v="SP-10"/>
    <s v="SP-407a"/>
    <s v="09/01/2023"/>
    <n v="71"/>
    <n v="62"/>
    <n v="3.819"/>
    <n v="93.84032258064515"/>
    <n v="58.180999999999997"/>
    <n v="100"/>
    <s v="SP-10"/>
    <x v="1"/>
    <s v="A"/>
    <x v="0"/>
  </r>
  <r>
    <s v="SP-10"/>
    <s v="SP-411a"/>
    <s v="09/01/2023"/>
    <n v="71"/>
    <n v="54.6"/>
    <n v="4.1500000000000004"/>
    <n v="92.399267399267401"/>
    <n v="50.45"/>
    <n v="300"/>
    <s v="SP-10"/>
    <x v="1"/>
    <s v="A"/>
    <x v="0"/>
  </r>
  <r>
    <s v="SP-10"/>
    <s v="SP-413a"/>
    <s v="16/01/2023"/>
    <n v="64"/>
    <n v="99.2"/>
    <n v="2.351"/>
    <n v="97.630040322580641"/>
    <n v="96.849000000000004"/>
    <n v="100"/>
    <s v="SP-10"/>
    <x v="1"/>
    <s v="A"/>
    <x v="0"/>
  </r>
  <r>
    <s v="SP-10"/>
    <s v="SP-423a"/>
    <s v="10/01/2023"/>
    <n v="70"/>
    <n v="41.9"/>
    <n v="1.274"/>
    <n v="96.959427207637233"/>
    <n v="40.625999999999998"/>
    <n v="100"/>
    <s v="SP-10"/>
    <x v="2"/>
    <s v="B"/>
    <x v="0"/>
  </r>
  <r>
    <s v="SP-10"/>
    <s v="SP-425a"/>
    <s v="17/11/2022"/>
    <n v="124"/>
    <n v="76.3"/>
    <n v="1.1439999999999999"/>
    <n v="98.500655307994762"/>
    <n v="75.156000000000006"/>
    <n v="100"/>
    <s v="SP-10"/>
    <x v="1"/>
    <s v="C"/>
    <x v="0"/>
  </r>
  <r>
    <s v="SP-10"/>
    <s v="SP-450a"/>
    <s v="10/01/2023"/>
    <n v="70"/>
    <n v="84.9"/>
    <n v="3.6930000000000001"/>
    <n v="95.65017667844522"/>
    <n v="81.206999999999994"/>
    <n v="100"/>
    <s v="SP-10"/>
    <x v="1"/>
    <s v="A"/>
    <x v="0"/>
  </r>
  <r>
    <s v="SP-10"/>
    <s v="SP-451a"/>
    <s v="10/11/2022"/>
    <n v="131"/>
    <n v="12.4"/>
    <n v="1.8959999999999999"/>
    <n v="84.709677419354833"/>
    <n v="10.504"/>
    <n v="100"/>
    <s v="SP-10"/>
    <x v="4"/>
    <s v="B"/>
    <x v="0"/>
  </r>
  <r>
    <s v="SP-10"/>
    <s v="SP-452a"/>
    <s v="09/01/2023"/>
    <n v="71"/>
    <n v="67.099999999999994"/>
    <n v="5.3209999999999997"/>
    <n v="92.070044709388981"/>
    <n v="61.779000000000003"/>
    <n v="100"/>
    <s v="SP-10"/>
    <x v="1"/>
    <s v="A"/>
    <x v="0"/>
  </r>
  <r>
    <s v="SP-10"/>
    <s v="SP-453a"/>
    <s v="10/01/2023"/>
    <n v="70"/>
    <n v="64.599999999999994"/>
    <n v="2.649"/>
    <n v="95.899380804953566"/>
    <n v="61.951000000000001"/>
    <n v="100"/>
    <s v="SP-10"/>
    <x v="1"/>
    <s v="A"/>
    <x v="0"/>
  </r>
  <r>
    <s v="SP-10"/>
    <s v="SP-455a"/>
    <s v="10/01/2023"/>
    <n v="70"/>
    <n v="41.6"/>
    <n v="2.5790000000000002"/>
    <n v="93.800480769230759"/>
    <n v="39.021000000000001"/>
    <n v="200"/>
    <s v="SP-10"/>
    <x v="1"/>
    <s v="A"/>
    <x v="0"/>
  </r>
  <r>
    <s v="SP-10"/>
    <s v="SP-495a"/>
    <s v="19/01/2023"/>
    <n v="61"/>
    <n v="18.5"/>
    <n v="0.88800000000000001"/>
    <n v="95.199999999999989"/>
    <n v="17.611999999999998"/>
    <n v="100"/>
    <s v="SP-10"/>
    <x v="1"/>
    <s v="C"/>
    <x v="0"/>
  </r>
  <r>
    <s v="SP-10"/>
    <s v="SP-496a"/>
    <s v="10/01/2023"/>
    <n v="70"/>
    <n v="48.1"/>
    <n v="3.7090000000000001"/>
    <n v="92.28898128898129"/>
    <n v="44.390999999999998"/>
    <n v="100"/>
    <s v="SP-10"/>
    <x v="1"/>
    <s v="A"/>
    <x v="0"/>
  </r>
  <r>
    <s v="SP-10"/>
    <s v="SP-497a"/>
    <s v="16/01/2023"/>
    <n v="64"/>
    <n v="22.3"/>
    <n v="0.28999999999999998"/>
    <n v="98.699551569506724"/>
    <n v="22.01"/>
    <n v="100"/>
    <s v="SP-10"/>
    <x v="2"/>
    <s v="C"/>
    <x v="0"/>
  </r>
  <r>
    <s v="SP-10"/>
    <s v="SP-498a"/>
    <s v="11/11/2022"/>
    <n v="130"/>
    <n v="20.2"/>
    <n v="2.5510000000000002"/>
    <n v="87.371287128712879"/>
    <n v="17.649000000000001"/>
    <n v="100"/>
    <s v="SP-10"/>
    <x v="1"/>
    <s v="A"/>
    <x v="0"/>
  </r>
  <r>
    <s v="SP-10"/>
    <s v="SP-499a"/>
    <s v="17/11/2022"/>
    <n v="124"/>
    <n v="12.4"/>
    <n v="1.831"/>
    <n v="85.233870967741936"/>
    <n v="10.569000000000001"/>
    <n v="100"/>
    <s v="SP-10"/>
    <x v="1"/>
    <s v="B"/>
    <x v="0"/>
  </r>
  <r>
    <s v="SP-10"/>
    <s v="SP-501[00]a"/>
    <s v="31/10/2022"/>
    <n v="141"/>
    <n v="58.7"/>
    <n v="1.802"/>
    <n v="96.93015332197615"/>
    <n v="56.898000000000003"/>
    <n v="180"/>
    <s v="SP-10"/>
    <x v="1"/>
    <s v="B"/>
    <x v="0"/>
  </r>
  <r>
    <s v="SP-10"/>
    <s v="SP-504a"/>
    <s v="09/01/2023"/>
    <n v="71"/>
    <n v="38.6"/>
    <n v="2.1230000000000002"/>
    <n v="94.499999999999986"/>
    <n v="36.476999999999997"/>
    <n v="100"/>
    <s v="SP-10"/>
    <x v="1"/>
    <s v="A"/>
    <x v="0"/>
  </r>
  <r>
    <s v="SP-10"/>
    <s v="SP-508[00]a"/>
    <s v="09/01/2023"/>
    <n v="71"/>
    <n v="6.1"/>
    <n v="3.5990000000000002"/>
    <n v="41"/>
    <n v="2.5009999999999999"/>
    <n v="100"/>
    <s v="SP-10"/>
    <x v="2"/>
    <s v="A"/>
    <x v="0"/>
  </r>
  <r>
    <s v="SP-10"/>
    <s v="SP-516[00]a"/>
    <s v="08/08/2022"/>
    <n v="225"/>
    <n v="10.4"/>
    <n v="1.0029999999999999"/>
    <n v="90.355769230769241"/>
    <n v="9.3970000000000002"/>
    <n v="200"/>
    <s v="SP-10"/>
    <x v="2"/>
    <s v="C"/>
    <x v="0"/>
  </r>
  <r>
    <s v="SP-10"/>
    <s v="SP-517[00]a"/>
    <s v="11/11/2022"/>
    <n v="130"/>
    <n v="10.6"/>
    <n v="1.6659999999999999"/>
    <n v="84.283018867924525"/>
    <n v="8.9339999999999993"/>
    <n v="200"/>
    <s v="SP-10"/>
    <x v="2"/>
    <s v="B"/>
    <x v="0"/>
  </r>
  <r>
    <s v="CH"/>
    <s v="CHO-14"/>
    <s v="20/10/2022"/>
    <n v="152"/>
    <n v="145"/>
    <n v="4.3499999999999996"/>
    <n v="97.000000000000014"/>
    <n v="140.65"/>
    <n v="471"/>
    <s v="CH"/>
    <x v="2"/>
    <s v="A"/>
    <x v="2"/>
  </r>
  <r>
    <s v="CH"/>
    <s v="CHO-19"/>
    <s v="29/01/2023"/>
    <n v="51"/>
    <n v="176"/>
    <n v="1.9359999999999999"/>
    <n v="98.9"/>
    <n v="174.06399999999999"/>
    <n v="857"/>
    <s v="CH"/>
    <x v="3"/>
    <s v="B"/>
    <x v="2"/>
  </r>
  <r>
    <s v="CH"/>
    <s v="CHO-22a"/>
    <s v="29/01/2023"/>
    <n v="51"/>
    <n v="15.3"/>
    <n v="5.9669999999999996"/>
    <n v="61"/>
    <n v="9.3330000000000002"/>
    <n v="485"/>
    <s v="CH"/>
    <x v="1"/>
    <s v="A"/>
    <x v="2"/>
  </r>
  <r>
    <s v="CH"/>
    <s v="CHO-23a"/>
    <s v="16/03/2023"/>
    <n v="5"/>
    <n v="53.76"/>
    <n v="5.3760000000000003"/>
    <n v="90"/>
    <n v="48.384"/>
    <n v="371"/>
    <s v="CH"/>
    <x v="1"/>
    <s v="A"/>
    <x v="2"/>
  </r>
  <r>
    <s v="CH"/>
    <s v="CHO-26a"/>
    <s v="29/01/2023"/>
    <n v="51"/>
    <n v="268"/>
    <n v="4.8239999999999998"/>
    <n v="98.2"/>
    <n v="263.17599999999999"/>
    <n v="114"/>
    <s v="CH"/>
    <x v="1"/>
    <s v="A"/>
    <x v="2"/>
  </r>
  <r>
    <s v="CH"/>
    <s v="CHO-27a"/>
    <s v="29/01/2023"/>
    <n v="51"/>
    <n v="47.6"/>
    <n v="2.3319999999999999"/>
    <n v="95.100840336134453"/>
    <n v="45.268000000000001"/>
    <n v="343"/>
    <s v="CH"/>
    <x v="1"/>
    <s v="B"/>
    <x v="2"/>
  </r>
  <r>
    <s v="CH"/>
    <s v="CHO-29a"/>
    <s v="11/10/2022"/>
    <n v="161"/>
    <n v="41"/>
    <n v="2.46"/>
    <n v="94"/>
    <n v="38.54"/>
    <n v="86"/>
    <s v="CH"/>
    <x v="1"/>
    <s v="B"/>
    <x v="2"/>
  </r>
  <r>
    <s v="CH"/>
    <s v="CHO-31a"/>
    <s v="20/10/2022"/>
    <n v="152"/>
    <n v="41"/>
    <n v="2.46"/>
    <n v="94"/>
    <n v="38.54"/>
    <n v="314"/>
    <s v="CH"/>
    <x v="1"/>
    <s v="B"/>
    <x v="2"/>
  </r>
  <r>
    <s v="CH"/>
    <s v="CHO-7"/>
    <s v="05/02/2023"/>
    <n v="44"/>
    <n v="56.32"/>
    <n v="4.2240000000000002"/>
    <n v="92.5"/>
    <n v="52.095999999999997"/>
    <n v="228"/>
    <s v="CH"/>
    <x v="1"/>
    <s v="A"/>
    <x v="2"/>
  </r>
  <r>
    <s v="CH"/>
    <s v="CHO-9"/>
    <s v="29/01/2023"/>
    <n v="51"/>
    <n v="173"/>
    <n v="3.2869999999999999"/>
    <n v="98.1"/>
    <n v="169.71299999999999"/>
    <n v="129"/>
    <s v="CH"/>
    <x v="2"/>
    <s v="A"/>
    <x v="2"/>
  </r>
  <r>
    <s v="CH"/>
    <s v="CHO.a-5"/>
    <s v="31/01/2023"/>
    <n v="49"/>
    <n v="21.5"/>
    <n v="9.6750000000000007"/>
    <n v="54.999999999999993"/>
    <n v="11.824999999999999"/>
    <n v="857"/>
    <s v="CH"/>
    <x v="1"/>
    <s v="A"/>
    <x v="2"/>
  </r>
  <r>
    <s v="CH"/>
    <s v="CHO.e-3"/>
    <s v="13/03/2023"/>
    <n v="8"/>
    <n v="142"/>
    <n v="2.4140000000000001"/>
    <n v="98.300000000000011"/>
    <n v="139.58600000000001"/>
    <n v="343"/>
    <s v="CH"/>
    <x v="2"/>
    <s v="B"/>
    <x v="2"/>
  </r>
  <r>
    <s v="CHON"/>
    <s v="CHO-71(d)[00]a"/>
    <s v="16/03/2023"/>
    <n v="5"/>
    <n v="8.84"/>
    <n v="8.4420000000000002"/>
    <n v="4.502262443438914"/>
    <n v="0.39800000000000002"/>
    <n v="0"/>
    <s v="CHON"/>
    <x v="1"/>
    <s v="A"/>
    <x v="2"/>
  </r>
  <r>
    <s v="Sin datos"/>
    <s v="LaO.e-3[00]a"/>
    <s v="16/03/2023"/>
    <n v="5"/>
    <n v="1.68"/>
    <n v="1.512"/>
    <n v="10"/>
    <n v="0.16800000000000001"/>
    <n v="0"/>
    <s v="Sin datos"/>
    <x v="1"/>
    <s v="A"/>
    <x v="3"/>
  </r>
  <r>
    <s v="Sin datos"/>
    <s v="LaMa-3(d)[00]a"/>
    <s v="17/01/2023"/>
    <n v="63"/>
    <n v="19"/>
    <n v="18.885999999999999"/>
    <n v="0.6"/>
    <n v="0.114"/>
    <n v="0"/>
    <s v="Sin datos"/>
    <x v="2"/>
    <s v="A"/>
    <x v="3"/>
  </r>
  <r>
    <s v="LaMa- 02"/>
    <s v="RiAl-1a"/>
    <s v="07/11/2022"/>
    <n v="134"/>
    <n v="6"/>
    <n v="5.9489999999999998"/>
    <n v="0.84999999999999987"/>
    <n v="5.0999999999999997E-2"/>
    <n v="0"/>
    <s v="LaMa- 02"/>
    <x v="2"/>
    <s v="A"/>
    <x v="3"/>
  </r>
  <r>
    <s v="LaMa- 02"/>
    <s v="RiAl-4a"/>
    <s v="07/11/2022"/>
    <n v="134"/>
    <n v="15"/>
    <n v="6.9"/>
    <n v="53.999999999999993"/>
    <n v="8.1"/>
    <n v="0"/>
    <s v="LaMa- 02"/>
    <x v="2"/>
    <s v="B"/>
    <x v="3"/>
  </r>
  <r>
    <s v="LaMa- 02"/>
    <s v="RiAl-7a"/>
    <s v="19/10/2022"/>
    <n v="153"/>
    <n v="8"/>
    <n v="4"/>
    <n v="50"/>
    <n v="4"/>
    <n v="0"/>
    <s v="LaMa- 02"/>
    <x v="2"/>
    <s v="B"/>
    <x v="3"/>
  </r>
  <r>
    <s v="SCB- 01"/>
    <s v="SCB-0061[00]a"/>
    <s v="05/12/2022"/>
    <n v="106"/>
    <n v="70"/>
    <n v="0.7"/>
    <n v="99"/>
    <n v="69.3"/>
    <n v="23"/>
    <s v="SCB- 01"/>
    <x v="2"/>
    <s v="C"/>
    <x v="4"/>
  </r>
  <r>
    <s v="SCB- 01"/>
    <s v="SCB-0062[00]a"/>
    <s v="29/01/2023"/>
    <n v="51"/>
    <n v="393"/>
    <n v="3.93"/>
    <n v="99"/>
    <n v="389.07"/>
    <n v="204"/>
    <s v="SCB- 01"/>
    <x v="3"/>
    <s v="B"/>
    <x v="4"/>
  </r>
  <r>
    <s v="SCB- 01"/>
    <s v="SCB-0063[00]a"/>
    <s v="29/01/2023"/>
    <n v="51"/>
    <n v="211"/>
    <n v="4.6420000000000003"/>
    <n v="97.8"/>
    <n v="206.358"/>
    <n v="135"/>
    <s v="SCB- 01"/>
    <x v="3"/>
    <s v="A"/>
    <x v="4"/>
  </r>
  <r>
    <s v="SCB- 01"/>
    <s v="SCB-0064[02]a"/>
    <s v="29/01/2023"/>
    <n v="51"/>
    <n v="40"/>
    <n v="1.6"/>
    <n v="96"/>
    <n v="38.4"/>
    <n v="548"/>
    <s v="SCB- 01"/>
    <x v="2"/>
    <s v="C"/>
    <x v="4"/>
  </r>
  <r>
    <s v="SCB- 01"/>
    <s v="SCB-0065[00]a"/>
    <s v="22/02/2022"/>
    <n v="392"/>
    <n v="60"/>
    <n v="15"/>
    <n v="75"/>
    <n v="45"/>
    <n v="787"/>
    <s v="SCB- 01"/>
    <x v="2"/>
    <s v="A"/>
    <x v="4"/>
  </r>
  <r>
    <s v="SCB- 01"/>
    <s v="SCB-0067[00]a"/>
    <s v="14/06/2022"/>
    <n v="280"/>
    <n v="255"/>
    <n v="2.04"/>
    <n v="99.2"/>
    <n v="252.96"/>
    <n v="1000"/>
    <s v="SCB- 01"/>
    <x v="3"/>
    <s v="B"/>
    <x v="4"/>
  </r>
  <r>
    <s v="SCB- 01"/>
    <s v="SCB-0071[00]a"/>
    <s v="23/05/2022"/>
    <n v="302"/>
    <n v="23"/>
    <n v="4.37"/>
    <n v="81"/>
    <n v="18.63"/>
    <n v="511"/>
    <s v="SCB- 01"/>
    <x v="2"/>
    <s v="A"/>
    <x v="4"/>
  </r>
  <r>
    <s v="SCB- 01"/>
    <s v="SCB-0074[00]a"/>
    <s v="29/01/2023"/>
    <n v="51"/>
    <n v="76"/>
    <n v="2.8879999999999999"/>
    <n v="96.2"/>
    <n v="73.111999999999995"/>
    <n v="100"/>
    <s v="SCB- 01"/>
    <x v="3"/>
    <s v="B"/>
    <x v="4"/>
  </r>
  <r>
    <s v="SCB- 01"/>
    <s v="SCB-0076[00]a"/>
    <s v="18/01/2023"/>
    <n v="62"/>
    <n v="215"/>
    <n v="5.16"/>
    <n v="97.6"/>
    <n v="209.84"/>
    <n v="116"/>
    <s v="SCB- 01"/>
    <x v="3"/>
    <s v="A"/>
    <x v="4"/>
  </r>
  <r>
    <s v="SCB- 01"/>
    <s v="SCB-107a"/>
    <s v="29/01/2023"/>
    <n v="51"/>
    <n v="48"/>
    <n v="2.4"/>
    <n v="95"/>
    <n v="45.6"/>
    <n v="1076"/>
    <s v="SCB- 01"/>
    <x v="2"/>
    <s v="B"/>
    <x v="4"/>
  </r>
  <r>
    <s v="SCB- 01"/>
    <s v="SCB-11"/>
    <s v="29/05/2019"/>
    <n v="1392"/>
    <n v="0"/>
    <n v="0"/>
    <s v=""/>
    <n v="0"/>
    <n v="61500"/>
    <s v="SCB- 01"/>
    <x v="0"/>
    <s v="A"/>
    <x v="4"/>
  </r>
  <r>
    <s v="SCB- 01"/>
    <s v="SCB-110a"/>
    <s v="10/01/2012"/>
    <n v="4088"/>
    <n v="13"/>
    <n v="0.32500000000000001"/>
    <n v="97.500000000000014"/>
    <n v="12.675000000000001"/>
    <n v="500"/>
    <s v="SCB- 01"/>
    <x v="0"/>
    <s v="C"/>
    <x v="4"/>
  </r>
  <r>
    <s v="SCB- 01"/>
    <s v="SCB-133a"/>
    <s v="28/11/2021"/>
    <n v="478"/>
    <n v="49"/>
    <n v="0.49"/>
    <n v="99"/>
    <n v="48.51"/>
    <n v="500"/>
    <s v="SCB- 01"/>
    <x v="2"/>
    <s v="C"/>
    <x v="4"/>
  </r>
  <r>
    <s v="SCB- 01"/>
    <s v="SCB-137a"/>
    <s v="22/11/2022"/>
    <n v="119"/>
    <n v="271"/>
    <n v="1.897"/>
    <n v="99.3"/>
    <n v="269.10300000000001"/>
    <n v="99"/>
    <s v="SCB- 01"/>
    <x v="3"/>
    <s v="C"/>
    <x v="4"/>
  </r>
  <r>
    <s v="SCB- 01"/>
    <s v="SCB-138a"/>
    <s v="18/01/2023"/>
    <n v="62"/>
    <n v="49"/>
    <n v="4.41"/>
    <n v="91"/>
    <n v="44.59"/>
    <n v="111"/>
    <s v="SCB- 01"/>
    <x v="2"/>
    <s v="B"/>
    <x v="4"/>
  </r>
  <r>
    <s v="SCB- 01"/>
    <s v="SCB-139a"/>
    <s v="25/10/2022"/>
    <n v="147"/>
    <n v="57"/>
    <n v="7.98"/>
    <n v="86.000000000000014"/>
    <n v="49.02"/>
    <n v="123"/>
    <s v="SCB- 01"/>
    <x v="2"/>
    <s v="A"/>
    <x v="4"/>
  </r>
  <r>
    <s v="SCB- 01"/>
    <s v="SCB-141a"/>
    <s v="20/10/2021"/>
    <n v="517"/>
    <n v="66.5"/>
    <n v="2.0609999999999999"/>
    <n v="96.900751879699243"/>
    <n v="64.438999999999993"/>
    <n v="100"/>
    <s v="SCB- 01"/>
    <x v="3"/>
    <s v="C"/>
    <x v="4"/>
  </r>
  <r>
    <s v="SCB- 01"/>
    <s v="SCB-142a"/>
    <s v="02/03/2022"/>
    <n v="384"/>
    <n v="18"/>
    <n v="2.7"/>
    <n v="85.000000000000014"/>
    <n v="15.3"/>
    <n v="796"/>
    <s v="SCB- 01"/>
    <x v="2"/>
    <s v="B"/>
    <x v="4"/>
  </r>
  <r>
    <s v="SCB- 01"/>
    <s v="SCB-144a"/>
    <s v="29/01/2023"/>
    <n v="51"/>
    <n v="81"/>
    <n v="3.24"/>
    <n v="96.000000000000014"/>
    <n v="77.760000000000005"/>
    <n v="155"/>
    <s v="SCB- 01"/>
    <x v="3"/>
    <s v="B"/>
    <x v="4"/>
  </r>
  <r>
    <s v="SCB- 01"/>
    <s v="SCB-145a"/>
    <s v="26/07/2022"/>
    <n v="238"/>
    <n v="66"/>
    <n v="2.64"/>
    <n v="96"/>
    <n v="63.36"/>
    <n v="23"/>
    <s v="SCB- 01"/>
    <x v="3"/>
    <s v="C"/>
    <x v="4"/>
  </r>
  <r>
    <s v="SCB- 01"/>
    <s v="SCB-146a"/>
    <s v="29/01/2023"/>
    <n v="51"/>
    <n v="60"/>
    <n v="4.62"/>
    <n v="92.300000000000011"/>
    <n v="55.38"/>
    <n v="197"/>
    <s v="SCB- 01"/>
    <x v="2"/>
    <s v="A"/>
    <x v="4"/>
  </r>
  <r>
    <s v="SCB- 01"/>
    <s v="SCB-20"/>
    <s v="13/03/2023"/>
    <n v="8"/>
    <n v="214"/>
    <n v="1.9259999999999999"/>
    <n v="99.100000000000009"/>
    <n v="212.07400000000001"/>
    <n v="1100"/>
    <s v="SCB- 01"/>
    <x v="3"/>
    <s v="B"/>
    <x v="4"/>
  </r>
  <r>
    <s v="SCB- 01"/>
    <s v="SCB-23"/>
    <s v="12/10/2022"/>
    <n v="160"/>
    <n v="192"/>
    <n v="4.2240000000000002"/>
    <n v="97.800000000000011"/>
    <n v="187.77600000000001"/>
    <n v="150"/>
    <s v="SCB- 01"/>
    <x v="3"/>
    <s v="B"/>
    <x v="4"/>
  </r>
  <r>
    <s v="SCB- 01"/>
    <s v="SCB-28"/>
    <s v="13/03/2023"/>
    <n v="8"/>
    <n v="177"/>
    <n v="4.2480000000000002"/>
    <n v="97.600000000000009"/>
    <n v="172.75200000000001"/>
    <n v="500"/>
    <s v="SCB- 01"/>
    <x v="3"/>
    <s v="A"/>
    <x v="4"/>
  </r>
  <r>
    <s v="SCB- 01"/>
    <s v="SCB-37"/>
    <s v="29/01/2023"/>
    <n v="51"/>
    <n v="515"/>
    <n v="4.6349999999999998"/>
    <n v="99.1"/>
    <n v="510.36500000000001"/>
    <n v="5953"/>
    <s v="SCB- 01"/>
    <x v="3"/>
    <s v="A"/>
    <x v="4"/>
  </r>
  <r>
    <s v="SCB- 01"/>
    <s v="SCB-45"/>
    <s v="31/01/2023"/>
    <n v="49"/>
    <n v="235"/>
    <n v="1.88"/>
    <n v="99.2"/>
    <n v="233.12"/>
    <n v="1160"/>
    <s v="SCB- 01"/>
    <x v="3"/>
    <s v="B"/>
    <x v="4"/>
  </r>
  <r>
    <s v="SCB- 01"/>
    <s v="SCB-46"/>
    <s v="31/01/2023"/>
    <n v="49"/>
    <n v="104"/>
    <n v="6.24"/>
    <n v="94"/>
    <n v="97.76"/>
    <n v="420"/>
    <s v="SCB- 01"/>
    <x v="2"/>
    <s v="A"/>
    <x v="4"/>
  </r>
  <r>
    <s v="SCB- 01"/>
    <s v="SCB-48"/>
    <s v="22/02/2022"/>
    <n v="392"/>
    <n v="260"/>
    <n v="2.6"/>
    <n v="98.999999999999986"/>
    <n v="257.39999999999998"/>
    <n v="100"/>
    <s v="SCB- 01"/>
    <x v="3"/>
    <s v="C"/>
    <x v="4"/>
  </r>
  <r>
    <s v="SCB- 01"/>
    <s v="SCB-77a"/>
    <s v="29/01/2023"/>
    <n v="51"/>
    <n v="389"/>
    <n v="2.3340000000000001"/>
    <n v="99.4"/>
    <n v="386.666"/>
    <n v="102"/>
    <s v="SCB- 01"/>
    <x v="3"/>
    <s v="B"/>
    <x v="4"/>
  </r>
  <r>
    <s v="SCB- 01"/>
    <s v="SCB-78a"/>
    <s v="29/01/2023"/>
    <n v="51"/>
    <n v="55"/>
    <n v="6.05"/>
    <n v="89"/>
    <n v="48.95"/>
    <n v="498"/>
    <s v="SCB- 01"/>
    <x v="2"/>
    <s v="A"/>
    <x v="4"/>
  </r>
  <r>
    <s v="SCB- 01"/>
    <s v="SCB-79a"/>
    <s v="11/10/2021"/>
    <n v="526"/>
    <n v="127"/>
    <n v="3.81"/>
    <n v="97"/>
    <n v="123.19"/>
    <n v="548"/>
    <s v="SCB- 01"/>
    <x v="3"/>
    <s v="B"/>
    <x v="4"/>
  </r>
  <r>
    <s v="SCB- 01"/>
    <s v="SCB-80a"/>
    <s v="02/03/2022"/>
    <n v="384"/>
    <n v="207"/>
    <n v="1.0349999999999999"/>
    <n v="99.5"/>
    <n v="205.965"/>
    <n v="1200"/>
    <s v="SCB- 01"/>
    <x v="3"/>
    <s v="A"/>
    <x v="4"/>
  </r>
  <r>
    <s v="SCB- 01"/>
    <s v="SCB-81a"/>
    <s v="14/03/2023"/>
    <n v="7"/>
    <n v="70"/>
    <n v="4.9000000000000004"/>
    <n v="93"/>
    <n v="65.099999999999994"/>
    <n v="250"/>
    <s v="SCB- 01"/>
    <x v="2"/>
    <s v="B"/>
    <x v="4"/>
  </r>
  <r>
    <s v="SCB- 01"/>
    <s v="SCB-84a"/>
    <s v="23/05/2022"/>
    <n v="302"/>
    <n v="43"/>
    <n v="1.8919999999999999"/>
    <n v="95.6"/>
    <n v="41.107999999999997"/>
    <n v="467"/>
    <s v="SCB- 01"/>
    <x v="2"/>
    <s v="C"/>
    <x v="4"/>
  </r>
  <r>
    <s v="SCB- 01"/>
    <s v="SCB-86a"/>
    <s v="29/01/2023"/>
    <n v="51"/>
    <n v="45"/>
    <n v="5.4"/>
    <n v="88"/>
    <n v="39.6"/>
    <n v="538"/>
    <s v="SCB- 01"/>
    <x v="3"/>
    <s v="A"/>
    <x v="4"/>
  </r>
  <r>
    <s v="SCB- 01"/>
    <s v="SCB-88a"/>
    <s v="05/12/2022"/>
    <n v="106"/>
    <n v="60"/>
    <n v="4.2"/>
    <n v="93"/>
    <n v="55.8"/>
    <n v="568"/>
    <s v="SCB- 01"/>
    <x v="3"/>
    <s v="A"/>
    <x v="4"/>
  </r>
  <r>
    <s v="SCB- 01"/>
    <s v="SCB-89a"/>
    <s v="19/01/2023"/>
    <n v="61"/>
    <n v="185"/>
    <n v="2.6640000000000001"/>
    <n v="98.56"/>
    <n v="182.33600000000001"/>
    <n v="1590"/>
    <s v="SCB- 01"/>
    <x v="3"/>
    <s v="B"/>
    <x v="4"/>
  </r>
  <r>
    <s v="SCB- 01"/>
    <s v="SCB-92a"/>
    <s v="27/07/2022"/>
    <n v="237"/>
    <n v="134"/>
    <n v="2.0099999999999998"/>
    <n v="98.500000000000014"/>
    <n v="131.99"/>
    <n v="385"/>
    <s v="SCB- 01"/>
    <x v="3"/>
    <s v="C"/>
    <x v="4"/>
  </r>
  <r>
    <s v="SCB- 01"/>
    <s v="SCB-93a"/>
    <s v="29/01/2023"/>
    <n v="51"/>
    <n v="120"/>
    <n v="4.5599999999999996"/>
    <n v="96.2"/>
    <n v="115.44"/>
    <n v="303"/>
    <s v="SCB- 01"/>
    <x v="3"/>
    <s v="A"/>
    <x v="4"/>
  </r>
  <r>
    <s v="SCB- 01"/>
    <s v="SCB-95a"/>
    <s v="18/01/2023"/>
    <n v="62"/>
    <n v="125"/>
    <n v="3.875"/>
    <n v="96.899999999999991"/>
    <n v="121.125"/>
    <n v="423"/>
    <s v="SCB- 01"/>
    <x v="3"/>
    <s v="B"/>
    <x v="4"/>
  </r>
  <r>
    <s v="SCB- 01"/>
    <s v="SCB-98a"/>
    <s v="18/01/2023"/>
    <n v="62"/>
    <n v="244"/>
    <n v="5.1239999999999997"/>
    <n v="97.899999999999991"/>
    <n v="238.876"/>
    <n v="46"/>
    <s v="SCB- 01"/>
    <x v="3"/>
    <s v="A"/>
    <x v="4"/>
  </r>
  <r>
    <s v="SCB- 01"/>
    <s v="SCB.xp-55"/>
    <s v="14/06/2022"/>
    <n v="280"/>
    <n v="400"/>
    <n v="8.8000000000000007"/>
    <n v="97.8"/>
    <n v="391.2"/>
    <n v="900"/>
    <s v="SCB- 01"/>
    <x v="3"/>
    <s v="A"/>
    <x v="4"/>
  </r>
  <r>
    <s v="VAM"/>
    <s v="RiAlN-15(d)[00]a"/>
    <s v="28/09/2021"/>
    <n v="539"/>
    <n v="2.35"/>
    <n v="1.3160000000000001"/>
    <n v="44"/>
    <n v="1.034"/>
    <n v="160"/>
    <s v="VAM"/>
    <x v="2"/>
    <s v="C"/>
    <x v="3"/>
  </r>
  <r>
    <s v="VAM"/>
    <s v="RiAlN-2[01]b"/>
    <s v="17/02/2023"/>
    <n v="32"/>
    <n v="20.399999999999999"/>
    <n v="20.196000000000002"/>
    <n v="1"/>
    <n v="0.20399999999999999"/>
    <n v="623"/>
    <s v="VAM"/>
    <x v="2"/>
    <s v="A"/>
    <x v="3"/>
  </r>
  <r>
    <s v="VAM"/>
    <s v="VAM-0006[01]a"/>
    <s v="10/10/2020"/>
    <n v="892"/>
    <n v="0"/>
    <n v="0"/>
    <s v=""/>
    <n v="0"/>
    <n v="6500"/>
    <s v="VAM"/>
    <x v="0"/>
    <s v="C"/>
    <x v="3"/>
  </r>
  <r>
    <s v="VAM"/>
    <s v="VAM-0007[00]a"/>
    <s v="13/07/2021"/>
    <n v="616"/>
    <n v="3.9"/>
    <n v="1.2869999999999999"/>
    <n v="67"/>
    <n v="2.613"/>
    <n v="1000"/>
    <s v="VAM"/>
    <x v="2"/>
    <s v="C"/>
    <x v="3"/>
  </r>
  <r>
    <s v="VAM"/>
    <s v="VAM-0008[00]a"/>
    <s v="07/03/2023"/>
    <n v="14"/>
    <n v="25.35"/>
    <n v="9.1259999999999994"/>
    <n v="64"/>
    <n v="16.224"/>
    <n v="460"/>
    <s v="VAM"/>
    <x v="2"/>
    <s v="B"/>
    <x v="3"/>
  </r>
  <r>
    <s v="VAM"/>
    <s v="VAM-0011[00]a(I)"/>
    <s v="15/09/2022"/>
    <n v="187"/>
    <n v="35"/>
    <n v="6.65"/>
    <n v="81"/>
    <n v="28.35"/>
    <n v="393"/>
    <s v="VAM"/>
    <x v="2"/>
    <s v="A"/>
    <x v="3"/>
  </r>
  <r>
    <s v="VAM"/>
    <s v="VAM-0013[00]a"/>
    <s v="23/05/2022"/>
    <n v="302"/>
    <n v="0"/>
    <n v="0"/>
    <s v=""/>
    <n v="0"/>
    <n v="16908"/>
    <s v="VAM"/>
    <x v="0"/>
    <s v="A"/>
    <x v="3"/>
  </r>
  <r>
    <s v="VAM"/>
    <s v="VAM-0017[00]a"/>
    <s v="19/04/2022"/>
    <n v="336"/>
    <n v="3"/>
    <n v="0.45"/>
    <n v="85"/>
    <n v="2.5499999999999998"/>
    <n v="1572"/>
    <s v="VAM"/>
    <x v="5"/>
    <s v="C"/>
    <x v="3"/>
  </r>
  <r>
    <s v="VAM"/>
    <s v="VAM-100(d)[00]a"/>
    <s v="25/08/2022"/>
    <n v="208"/>
    <n v="4"/>
    <n v="0.44"/>
    <n v="89"/>
    <n v="3.56"/>
    <n v="100"/>
    <s v="VAM"/>
    <x v="5"/>
    <s v="C"/>
    <x v="3"/>
  </r>
  <r>
    <s v="VAM"/>
    <s v="VAM-14a"/>
    <s v="13/03/2023"/>
    <n v="8"/>
    <n v="31.2"/>
    <n v="5.6159999999999997"/>
    <n v="82"/>
    <n v="25.584"/>
    <n v="2200"/>
    <s v="VAM"/>
    <x v="2"/>
    <s v="B"/>
    <x v="3"/>
  </r>
  <r>
    <s v="VAM"/>
    <s v="VAM-15a"/>
    <s v="07/03/2023"/>
    <n v="14"/>
    <n v="11.04"/>
    <n v="4.968"/>
    <n v="55.000000000000007"/>
    <n v="6.0720000000000001"/>
    <n v="1100"/>
    <s v="VAM"/>
    <x v="2"/>
    <s v="B"/>
    <x v="3"/>
  </r>
  <r>
    <s v="VAM"/>
    <s v="VAM-18a"/>
    <s v="27/07/2022"/>
    <n v="237"/>
    <n v="52"/>
    <n v="2.6"/>
    <n v="95"/>
    <n v="49.4"/>
    <n v="850"/>
    <s v="VAM"/>
    <x v="3"/>
    <s v="C"/>
    <x v="3"/>
  </r>
  <r>
    <s v="VAM"/>
    <s v="VAM-19a"/>
    <s v="10/02/2023"/>
    <n v="39"/>
    <n v="8.6999999999999993"/>
    <n v="7.9"/>
    <n v="9.1954022988505759"/>
    <n v="0.8"/>
    <n v="1000"/>
    <s v="VAM"/>
    <x v="2"/>
    <s v="A"/>
    <x v="3"/>
  </r>
  <r>
    <s v="VAM"/>
    <s v="VAM-21a(I)"/>
    <s v="01/04/2022"/>
    <n v="354"/>
    <n v="19.600000000000001"/>
    <n v="3.1360000000000001"/>
    <n v="83.999999999999986"/>
    <n v="16.463999999999999"/>
    <n v="867"/>
    <s v="VAM"/>
    <x v="2"/>
    <s v="C"/>
    <x v="3"/>
  </r>
  <r>
    <s v="VAM"/>
    <s v="VAM-22a"/>
    <s v="19/09/2022"/>
    <n v="183"/>
    <n v="308"/>
    <n v="8.3160000000000007"/>
    <n v="97.300000000000011"/>
    <n v="299.68400000000003"/>
    <n v="800"/>
    <s v="VAM"/>
    <x v="3"/>
    <s v="A"/>
    <x v="3"/>
  </r>
  <r>
    <s v="VAM"/>
    <s v="VAM-25a"/>
    <s v="19/09/2022"/>
    <n v="183"/>
    <n v="68"/>
    <n v="8.2959999999999994"/>
    <n v="87.8"/>
    <n v="59.704000000000001"/>
    <n v="2700"/>
    <s v="VAM"/>
    <x v="3"/>
    <s v="A"/>
    <x v="3"/>
  </r>
  <r>
    <s v="VAM"/>
    <s v="VAM-26a"/>
    <s v="15/09/2022"/>
    <n v="187"/>
    <n v="10.5"/>
    <n v="2.625"/>
    <n v="75"/>
    <n v="7.875"/>
    <n v="1500"/>
    <s v="VAM"/>
    <x v="5"/>
    <s v="B"/>
    <x v="3"/>
  </r>
  <r>
    <s v="VAM"/>
    <s v="VAM-27a"/>
    <s v="13/03/2023"/>
    <n v="8"/>
    <n v="17"/>
    <n v="8.67"/>
    <n v="49"/>
    <n v="8.33"/>
    <n v="2000"/>
    <s v="VAM"/>
    <x v="2"/>
    <s v="A"/>
    <x v="3"/>
  </r>
  <r>
    <s v="VAM"/>
    <s v="VAM-29a"/>
    <s v="23/05/2022"/>
    <n v="302"/>
    <n v="0"/>
    <n v="0"/>
    <s v=""/>
    <n v="0"/>
    <n v="19861"/>
    <s v="VAM"/>
    <x v="0"/>
    <s v="A"/>
    <x v="3"/>
  </r>
  <r>
    <s v="VAM"/>
    <s v="VAM-31a"/>
    <s v="13/03/2023"/>
    <n v="8"/>
    <n v="39.520000000000003"/>
    <n v="35.173000000000002"/>
    <n v="10.999493927125506"/>
    <n v="4.3470000000000004"/>
    <n v="786"/>
    <s v="VAM"/>
    <x v="3"/>
    <s v="A"/>
    <x v="3"/>
  </r>
  <r>
    <s v="VAM"/>
    <s v="VAM-34a"/>
    <s v="15/09/2022"/>
    <n v="187"/>
    <n v="29"/>
    <n v="7.83"/>
    <n v="73.000000000000014"/>
    <n v="21.17"/>
    <n v="1500"/>
    <s v="VAM"/>
    <x v="2"/>
    <s v="B"/>
    <x v="3"/>
  </r>
  <r>
    <s v="VAM"/>
    <s v="VAM-45a"/>
    <s v="10/07/2022"/>
    <n v="254"/>
    <n v="43"/>
    <n v="7.74"/>
    <n v="82"/>
    <n v="35.26"/>
    <n v="1048"/>
    <s v="VAM"/>
    <x v="2"/>
    <s v="A"/>
    <x v="3"/>
  </r>
  <r>
    <s v="VAM"/>
    <s v="VAM-46a"/>
    <s v="16/03/2023"/>
    <n v="5"/>
    <n v="29.25"/>
    <n v="5.85"/>
    <n v="80"/>
    <n v="23.4"/>
    <n v="780"/>
    <s v="VAM"/>
    <x v="2"/>
    <s v="B"/>
    <x v="3"/>
  </r>
  <r>
    <s v="VAM"/>
    <s v="VAM-47a"/>
    <s v="19/12/2022"/>
    <n v="92"/>
    <n v="13"/>
    <n v="9.1"/>
    <n v="30"/>
    <n v="3.9"/>
    <n v="240"/>
    <s v="VAM"/>
    <x v="2"/>
    <s v="A"/>
    <x v="3"/>
  </r>
  <r>
    <s v="VAM"/>
    <s v="VAM-50a"/>
    <s v="15/08/2022"/>
    <n v="218"/>
    <n v="39"/>
    <n v="4.29"/>
    <n v="89"/>
    <n v="34.71"/>
    <n v="929"/>
    <s v="VAM"/>
    <x v="2"/>
    <s v="B"/>
    <x v="3"/>
  </r>
  <r>
    <s v="VAM"/>
    <s v="VAM-52a"/>
    <s v="14/03/2023"/>
    <n v="7"/>
    <n v="31.2"/>
    <n v="5.6159999999999997"/>
    <n v="82"/>
    <n v="25.584"/>
    <n v="520"/>
    <s v="VAM"/>
    <x v="2"/>
    <s v="B"/>
    <x v="3"/>
  </r>
  <r>
    <s v="VAM"/>
    <s v="VAM-53(d)[00]a"/>
    <s v="15/08/2021"/>
    <n v="583"/>
    <n v="4.4000000000000004"/>
    <n v="4.2679999999999998"/>
    <n v="3"/>
    <n v="0.13200000000000001"/>
    <n v="404"/>
    <s v="VAM"/>
    <x v="2"/>
    <s v="B"/>
    <x v="3"/>
  </r>
  <r>
    <s v="VAM"/>
    <s v="VAM-54(d)[00]a"/>
    <s v="22/05/2022"/>
    <n v="303"/>
    <n v="7.9"/>
    <n v="0.39500000000000002"/>
    <n v="95"/>
    <n v="7.5049999999999999"/>
    <n v="3057"/>
    <s v="VAM"/>
    <x v="2"/>
    <s v="C"/>
    <x v="3"/>
  </r>
  <r>
    <s v="VAM"/>
    <s v="VAM-55(d)[00]a"/>
    <s v="14/03/2023"/>
    <n v="7"/>
    <n v="2.34"/>
    <n v="2.2229999999999999"/>
    <n v="5"/>
    <n v="0.11700000000000001"/>
    <n v="2400"/>
    <s v="VAM"/>
    <x v="2"/>
    <s v="C"/>
    <x v="3"/>
  </r>
  <r>
    <s v="VAM"/>
    <s v="VAM-57a"/>
    <s v="07/03/2023"/>
    <n v="14"/>
    <n v="87"/>
    <n v="6.96"/>
    <n v="92"/>
    <n v="80.040000000000006"/>
    <n v="2500"/>
    <s v="VAM"/>
    <x v="3"/>
    <s v="A"/>
    <x v="3"/>
  </r>
  <r>
    <s v="VAM"/>
    <s v="VAM-58(d)[00]a"/>
    <s v="19/12/2022"/>
    <n v="92"/>
    <n v="6"/>
    <n v="2.88"/>
    <n v="52"/>
    <n v="3.12"/>
    <n v="2900"/>
    <s v="VAM"/>
    <x v="2"/>
    <s v="B"/>
    <x v="3"/>
  </r>
  <r>
    <s v="VAM"/>
    <s v="VAM-59(d)[00]a"/>
    <s v="16/01/2023"/>
    <n v="64"/>
    <n v="18"/>
    <n v="5.4"/>
    <n v="70"/>
    <n v="12.6"/>
    <n v="847"/>
    <s v="VAM"/>
    <x v="2"/>
    <s v="B"/>
    <x v="3"/>
  </r>
  <r>
    <s v="VAM"/>
    <s v="VAM-62(d)(I)[00]"/>
    <s v="26/08/2021"/>
    <n v="572"/>
    <n v="1.21"/>
    <n v="1.198"/>
    <n v="0.99173553719008267"/>
    <n v="1.2E-2"/>
    <n v="670"/>
    <s v="VAM"/>
    <x v="2"/>
    <s v="C"/>
    <x v="3"/>
  </r>
  <r>
    <s v="VAM"/>
    <s v="VAM-65a(d)"/>
    <s v="03/02/2023"/>
    <n v="46"/>
    <n v="14.4"/>
    <n v="14.342000000000001"/>
    <n v="0.40277777777777779"/>
    <n v="5.8000000000000003E-2"/>
    <n v="2477"/>
    <s v="VAM"/>
    <x v="2"/>
    <s v="A"/>
    <x v="3"/>
  </r>
  <r>
    <s v="VAM"/>
    <s v="VAM-66a"/>
    <s v="07/03/2023"/>
    <n v="14"/>
    <n v="27.5"/>
    <n v="17.600000000000001"/>
    <n v="36"/>
    <n v="9.9"/>
    <n v="780"/>
    <s v="VAM"/>
    <x v="2"/>
    <s v="A"/>
    <x v="3"/>
  </r>
  <r>
    <s v="VAM"/>
    <s v="VAM-69(d)[00]a"/>
    <s v="19/12/2022"/>
    <n v="92"/>
    <n v="18.5"/>
    <n v="1.1100000000000001"/>
    <n v="94"/>
    <n v="17.39"/>
    <n v="52"/>
    <s v="VAM"/>
    <x v="5"/>
    <s v="C"/>
    <x v="3"/>
  </r>
  <r>
    <s v="VAM"/>
    <s v="VAM-73(d)[00]a"/>
    <s v="11/02/2023"/>
    <n v="38"/>
    <n v="14.3"/>
    <n v="9.4380000000000006"/>
    <n v="34"/>
    <n v="4.8620000000000001"/>
    <n v="524"/>
    <s v="VAM"/>
    <x v="2"/>
    <s v="A"/>
    <x v="3"/>
  </r>
  <r>
    <s v="VAM"/>
    <s v="VAM-80a"/>
    <s v="02/02/2023"/>
    <n v="47"/>
    <n v="15"/>
    <n v="14.4"/>
    <n v="4"/>
    <n v="0.6"/>
    <n v="1600"/>
    <s v="VAM"/>
    <x v="5"/>
    <s v="A"/>
    <x v="3"/>
  </r>
  <r>
    <s v="VAM"/>
    <s v="VAM-89(d)[00]a"/>
    <s v="19/10/2022"/>
    <n v="153"/>
    <n v="15.6"/>
    <n v="14.507999999999999"/>
    <n v="7.0000000000000009"/>
    <n v="1.0920000000000001"/>
    <n v="546"/>
    <s v="VAM"/>
    <x v="2"/>
    <s v="A"/>
    <x v="3"/>
  </r>
  <r>
    <s v="VAM"/>
    <s v="VAM-99(d)[00]a"/>
    <s v="01/02/2023"/>
    <n v="48"/>
    <n v="1.56"/>
    <n v="1.5129999999999999"/>
    <n v="3.0128205128205128"/>
    <n v="4.7E-2"/>
    <n v="107"/>
    <s v="VAM"/>
    <x v="2"/>
    <s v="C"/>
    <x v="3"/>
  </r>
  <r>
    <s v="VAM"/>
    <s v="VAM.a-87(d)[00]a"/>
    <s v="19/04/2022"/>
    <n v="336"/>
    <n v="2.23"/>
    <n v="2.1030000000000002"/>
    <n v="5.695067264573991"/>
    <n v="0.127"/>
    <n v="82"/>
    <s v="VAM"/>
    <x v="2"/>
    <s v="C"/>
    <x v="3"/>
  </r>
  <r>
    <s v="VAM"/>
    <s v="VAM.a-98(d)[00]a"/>
    <s v="01/02/2023"/>
    <n v="48"/>
    <n v="20.28"/>
    <n v="20.077000000000002"/>
    <n v="1.0009861932938857"/>
    <n v="0.20300000000000001"/>
    <n v="943"/>
    <s v="VAM"/>
    <x v="2"/>
    <s v="A"/>
    <x v="3"/>
  </r>
  <r>
    <s v="VAM"/>
    <s v="Rial-3a"/>
    <m/>
    <m/>
    <n v="15"/>
    <n v="0.23"/>
    <n v="98.466666666666669"/>
    <n v="14.77"/>
    <m/>
    <s v="VAM"/>
    <x v="6"/>
    <m/>
    <x v="3"/>
  </r>
  <r>
    <s v="VAM"/>
    <s v="Colector VAM 80"/>
    <m/>
    <m/>
    <n v="328"/>
    <n v="137"/>
    <n v="58.231707317073166"/>
    <n v="191"/>
    <m/>
    <s v="VAM"/>
    <x v="6"/>
    <m/>
    <x v="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5">
  <r>
    <x v="0"/>
    <x v="0"/>
    <n v="137.26999999999998"/>
    <n v="1468.99"/>
  </r>
  <r>
    <x v="1"/>
    <x v="0"/>
    <n v="221.64999999999995"/>
    <n v="2961.3699999999994"/>
  </r>
  <r>
    <x v="2"/>
    <x v="0"/>
    <n v="165.35000000000005"/>
    <n v="6180.68"/>
  </r>
  <r>
    <x v="3"/>
    <x v="0"/>
    <n v="642.95999999999992"/>
    <n v="22667.140000000003"/>
  </r>
  <r>
    <x v="4"/>
    <x v="0"/>
    <n v="478.46999999999997"/>
    <n v="1076.98"/>
  </r>
  <r>
    <x v="0"/>
    <x v="1"/>
    <n v="137.26999999999998"/>
    <n v="1468.99"/>
  </r>
  <r>
    <x v="1"/>
    <x v="1"/>
    <n v="228.06"/>
    <n v="3057.0499999999997"/>
  </r>
  <r>
    <x v="2"/>
    <x v="1"/>
    <n v="173.59"/>
    <n v="6298.4399999999987"/>
  </r>
  <r>
    <x v="3"/>
    <x v="1"/>
    <n v="635.75000000000034"/>
    <n v="22647.230000000007"/>
  </r>
  <r>
    <x v="4"/>
    <x v="1"/>
    <n v="481.1"/>
    <n v="1079.4499999999998"/>
  </r>
  <r>
    <x v="0"/>
    <x v="2"/>
    <n v="137.26999999999998"/>
    <n v="1468.99"/>
  </r>
  <r>
    <x v="1"/>
    <x v="2"/>
    <n v="228.06"/>
    <n v="3057.0499999999997"/>
  </r>
  <r>
    <x v="2"/>
    <x v="2"/>
    <n v="173.59"/>
    <n v="6298.4399999999987"/>
  </r>
  <r>
    <x v="3"/>
    <x v="2"/>
    <n v="635.75000000000034"/>
    <n v="22647.230000000007"/>
  </r>
  <r>
    <x v="4"/>
    <x v="2"/>
    <n v="481.1"/>
    <n v="1079.4499999999998"/>
  </r>
  <r>
    <x v="0"/>
    <x v="3"/>
    <n v="136.54"/>
    <n v="1555.6399999999996"/>
  </r>
  <r>
    <x v="1"/>
    <x v="3"/>
    <n v="234.46"/>
    <n v="3046.6400000000012"/>
  </r>
  <r>
    <x v="2"/>
    <x v="3"/>
    <n v="174.87999999999997"/>
    <n v="6161.17"/>
  </r>
  <r>
    <x v="3"/>
    <x v="3"/>
    <n v="618.36999999999955"/>
    <n v="22521.920000000002"/>
  </r>
  <r>
    <x v="4"/>
    <x v="3"/>
    <n v="492.81000000000006"/>
    <n v="1132.3900000000001"/>
  </r>
  <r>
    <x v="0"/>
    <x v="4"/>
    <n v="136.51999999999998"/>
    <n v="1546.8399999999995"/>
  </r>
  <r>
    <x v="1"/>
    <x v="4"/>
    <n v="238.17"/>
    <n v="2989.28"/>
  </r>
  <r>
    <x v="2"/>
    <x v="4"/>
    <n v="174.87999999999997"/>
    <n v="6161.17"/>
  </r>
  <r>
    <x v="3"/>
    <x v="4"/>
    <n v="617.86999999999955"/>
    <n v="22282.350000000002"/>
  </r>
  <r>
    <x v="4"/>
    <x v="4"/>
    <n v="482.47999999999996"/>
    <n v="1111.58"/>
  </r>
  <r>
    <x v="0"/>
    <x v="5"/>
    <n v="138.77000000000001"/>
    <n v="1543.4099999999996"/>
  </r>
  <r>
    <x v="1"/>
    <x v="5"/>
    <n v="244.17000000000007"/>
    <n v="2970.5000000000005"/>
  </r>
  <r>
    <x v="2"/>
    <x v="5"/>
    <n v="173.30999999999997"/>
    <n v="6153.7400000000016"/>
  </r>
  <r>
    <x v="3"/>
    <x v="5"/>
    <n v="609.12999999999988"/>
    <n v="22261.45"/>
  </r>
  <r>
    <x v="4"/>
    <x v="5"/>
    <n v="490.45000000000005"/>
    <n v="1130.7999999999997"/>
  </r>
  <r>
    <x v="0"/>
    <x v="6"/>
    <n v="129.44000000000005"/>
    <n v="1570.9399999999996"/>
  </r>
  <r>
    <x v="1"/>
    <x v="6"/>
    <n v="246.7"/>
    <n v="2903.7"/>
  </r>
  <r>
    <x v="2"/>
    <x v="6"/>
    <n v="173.45000000000007"/>
    <n v="6125.59"/>
  </r>
  <r>
    <x v="3"/>
    <x v="6"/>
    <n v="607.62999999999977"/>
    <n v="22487.739999999998"/>
  </r>
  <r>
    <x v="4"/>
    <x v="6"/>
    <n v="498.02000000000004"/>
    <n v="1118.9099999999999"/>
  </r>
  <r>
    <x v="0"/>
    <x v="7"/>
    <n v="136.76999999999998"/>
    <n v="1598.7999999999997"/>
  </r>
  <r>
    <x v="1"/>
    <x v="7"/>
    <n v="233.41000000000005"/>
    <n v="2835.34"/>
  </r>
  <r>
    <x v="2"/>
    <x v="7"/>
    <n v="173.45000000000007"/>
    <n v="6125.59"/>
  </r>
  <r>
    <x v="3"/>
    <x v="7"/>
    <n v="613.93999999999983"/>
    <n v="22719.219999999998"/>
  </r>
  <r>
    <x v="4"/>
    <x v="7"/>
    <n v="494.35"/>
    <n v="1107.4799999999998"/>
  </r>
  <r>
    <x v="0"/>
    <x v="8"/>
    <n v="76.72999999999999"/>
    <n v="1466.3600000000001"/>
  </r>
  <r>
    <x v="1"/>
    <x v="8"/>
    <n v="225.84000000000006"/>
    <n v="2757.2"/>
  </r>
  <r>
    <x v="2"/>
    <x v="8"/>
    <n v="160.29"/>
    <n v="5878.7699999999995"/>
  </r>
  <r>
    <x v="3"/>
    <x v="8"/>
    <n v="620.59999999999991"/>
    <n v="22556.580000000013"/>
  </r>
  <r>
    <x v="4"/>
    <x v="8"/>
    <n v="494.46999999999997"/>
    <n v="1113.69"/>
  </r>
  <r>
    <x v="0"/>
    <x v="9"/>
    <n v="64.349999999999994"/>
    <n v="1387.0500000000002"/>
  </r>
  <r>
    <x v="1"/>
    <x v="9"/>
    <n v="222.42999999999998"/>
    <n v="2887.11"/>
  </r>
  <r>
    <x v="2"/>
    <x v="9"/>
    <n v="160.69"/>
    <n v="5897.37"/>
  </r>
  <r>
    <x v="3"/>
    <x v="9"/>
    <n v="612.53999999999974"/>
    <n v="22211.650000000005"/>
  </r>
  <r>
    <x v="4"/>
    <x v="9"/>
    <n v="483.30000000000007"/>
    <n v="1115.2900000000002"/>
  </r>
  <r>
    <x v="0"/>
    <x v="10"/>
    <n v="64.349999999999994"/>
    <n v="1387.0500000000002"/>
  </r>
  <r>
    <x v="1"/>
    <x v="10"/>
    <n v="222.42999999999998"/>
    <n v="2887.11"/>
  </r>
  <r>
    <x v="2"/>
    <x v="10"/>
    <n v="160.69"/>
    <n v="5897.37"/>
  </r>
  <r>
    <x v="3"/>
    <x v="10"/>
    <n v="612.53999999999974"/>
    <n v="22211.650000000005"/>
  </r>
  <r>
    <x v="4"/>
    <x v="10"/>
    <n v="483.30000000000007"/>
    <n v="1115.2900000000002"/>
  </r>
  <r>
    <x v="0"/>
    <x v="11"/>
    <n v="56.180000000000007"/>
    <n v="1151.01"/>
  </r>
  <r>
    <x v="1"/>
    <x v="11"/>
    <n v="222.19999999999996"/>
    <n v="2755.55"/>
  </r>
  <r>
    <x v="2"/>
    <x v="11"/>
    <n v="161.27000000000001"/>
    <n v="5802.7899999999991"/>
  </r>
  <r>
    <x v="3"/>
    <x v="11"/>
    <n v="617.08999999999969"/>
    <n v="21904.149999999991"/>
  </r>
  <r>
    <x v="4"/>
    <x v="11"/>
    <n v="465.87000000000006"/>
    <n v="1025.7"/>
  </r>
  <r>
    <x v="0"/>
    <x v="12"/>
    <n v="56.180000000000007"/>
    <n v="1151.01"/>
  </r>
  <r>
    <x v="1"/>
    <x v="12"/>
    <n v="222.14999999999995"/>
    <n v="2753.3400000000006"/>
  </r>
  <r>
    <x v="2"/>
    <x v="12"/>
    <n v="160.66999999999996"/>
    <n v="5820.3799999999983"/>
  </r>
  <r>
    <x v="3"/>
    <x v="12"/>
    <n v="609.84999999999991"/>
    <n v="21701.090000000007"/>
  </r>
  <r>
    <x v="4"/>
    <x v="12"/>
    <n v="461.12"/>
    <n v="1033.75"/>
  </r>
  <r>
    <x v="0"/>
    <x v="13"/>
    <n v="56.180000000000007"/>
    <n v="1151.01"/>
  </r>
  <r>
    <x v="1"/>
    <x v="13"/>
    <n v="217.33"/>
    <n v="2754.1000000000008"/>
  </r>
  <r>
    <x v="2"/>
    <x v="13"/>
    <n v="158.28999999999996"/>
    <n v="5728.7499999999991"/>
  </r>
  <r>
    <x v="3"/>
    <x v="13"/>
    <n v="613.0999999999998"/>
    <n v="21935.420000000002"/>
  </r>
  <r>
    <x v="4"/>
    <x v="13"/>
    <n v="459.41"/>
    <n v="1037.9099999999999"/>
  </r>
  <r>
    <x v="0"/>
    <x v="14"/>
    <n v="57.3"/>
    <n v="1116.43"/>
  </r>
  <r>
    <x v="1"/>
    <x v="14"/>
    <n v="212.45000000000005"/>
    <n v="2721.4700000000007"/>
  </r>
  <r>
    <x v="2"/>
    <x v="14"/>
    <n v="156.62"/>
    <n v="5862.9199999999992"/>
  </r>
  <r>
    <x v="3"/>
    <x v="14"/>
    <n v="612.18999999999994"/>
    <n v="21877.850000000002"/>
  </r>
  <r>
    <x v="4"/>
    <x v="14"/>
    <n v="446.79000000000008"/>
    <n v="1036.0999999999999"/>
  </r>
  <r>
    <x v="0"/>
    <x v="15"/>
    <n v="57.747000000000007"/>
    <n v="1131.5729999999999"/>
  </r>
  <r>
    <x v="1"/>
    <x v="15"/>
    <n v="191.66199999999998"/>
    <n v="2624.4379999999987"/>
  </r>
  <r>
    <x v="2"/>
    <x v="15"/>
    <n v="155.5"/>
    <n v="5867"/>
  </r>
  <r>
    <x v="3"/>
    <x v="15"/>
    <n v="598.00699999999983"/>
    <n v="21749.391000000007"/>
  </r>
  <r>
    <x v="4"/>
    <x v="15"/>
    <n v="460.08300000000003"/>
    <n v="1032.8269999999998"/>
  </r>
  <r>
    <x v="0"/>
    <x v="15"/>
    <n v="57.747000000000007"/>
    <n v="1131.5729999999999"/>
  </r>
  <r>
    <x v="1"/>
    <x v="15"/>
    <n v="191.66199999999998"/>
    <n v="2624.4379999999987"/>
  </r>
  <r>
    <x v="2"/>
    <x v="15"/>
    <n v="155.5"/>
    <n v="5867"/>
  </r>
  <r>
    <x v="3"/>
    <x v="15"/>
    <n v="598.00699999999983"/>
    <n v="21749.391000000007"/>
  </r>
  <r>
    <x v="4"/>
    <x v="15"/>
    <n v="460.08300000000003"/>
    <n v="1032.8269999999998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3">
  <r>
    <x v="0"/>
    <s v="PN.a-19[00]a"/>
    <m/>
    <s v="Aseguramiento de Flujo"/>
    <s v="Inhibidor de hidratos"/>
    <x v="0"/>
    <n v="50600710"/>
    <n v="0"/>
    <n v="0"/>
    <n v="0"/>
    <n v="12815"/>
    <n v="30"/>
    <m/>
    <s v="Define el consumo un tercero o YPF"/>
    <s v="Continua"/>
    <n v="31"/>
    <m/>
    <n v="930"/>
    <m/>
    <m/>
    <m/>
    <s v="Programado"/>
    <d v="2016-09-11T00:00:00"/>
    <s v="Protocolo 54730"/>
    <m/>
    <m/>
    <m/>
    <m/>
    <m/>
    <s v="Surgente"/>
    <x v="0"/>
    <s v="C"/>
    <s v="Lin. Conduc."/>
    <n v="30"/>
    <n v="30"/>
    <n v="30"/>
    <n v="30"/>
  </r>
  <r>
    <x v="1"/>
    <s v="PTG"/>
    <m/>
    <s v="Aseguramiento de Flujo"/>
    <s v="Inhibidor de hidratos"/>
    <x v="0"/>
    <n v="50600710"/>
    <n v="0"/>
    <n v="0"/>
    <n v="0"/>
    <n v="0"/>
    <n v="40"/>
    <m/>
    <s v="Define el consumo un tercero o YPF"/>
    <s v="Continua"/>
    <n v="31"/>
    <m/>
    <n v="1240"/>
    <m/>
    <m/>
    <s v=""/>
    <s v="Programado"/>
    <d v="2019-01-12T00:00:00"/>
    <s v="Protocolo Catriel 3512"/>
    <m/>
    <m/>
    <m/>
    <m/>
    <m/>
    <s v=""/>
    <x v="0"/>
    <s v="C"/>
    <s v="Planta de Gas "/>
    <n v="40"/>
    <n v="40"/>
    <n v="40"/>
    <n v="40"/>
  </r>
  <r>
    <x v="2"/>
    <s v="PuB.a-166[00]a"/>
    <m/>
    <s v="Integridad y Corrosión"/>
    <s v="Inhibidor de incrustaciones"/>
    <x v="1"/>
    <n v="50601018"/>
    <n v="15.3"/>
    <n v="0.76500000000000001"/>
    <n v="14.535"/>
    <n v="2"/>
    <n v="1.1599999999999999"/>
    <n v="80"/>
    <s v="Caudal de agua/día"/>
    <s v="Continua"/>
    <n v="31"/>
    <m/>
    <n v="35.96"/>
    <m/>
    <m/>
    <d v="2019-11-28T00:00:00"/>
    <s v="Programado"/>
    <d v="2019-11-28T00:00:00"/>
    <s v="BND21-IT475-1119"/>
    <s v="Mariana del Pozo"/>
    <m/>
    <m/>
    <m/>
    <m/>
    <s v="Cavidad Progresiva"/>
    <x v="0"/>
    <s v="C"/>
    <s v="Continua"/>
    <n v="1.1628000000000001"/>
    <n v="1.1599999999999999"/>
    <n v="20"/>
    <n v="1.1599999999999999"/>
  </r>
  <r>
    <x v="3"/>
    <s v="PuB.a-171[00]a"/>
    <m/>
    <s v="Aseguramiento de Flujo"/>
    <s v="Reductor de fricción"/>
    <x v="2"/>
    <n v="50600814"/>
    <n v="27.2"/>
    <n v="2.9380000000000002"/>
    <n v="24.262"/>
    <n v="2"/>
    <n v="3.23"/>
    <n v="1100"/>
    <s v="Caudal de neta/día"/>
    <s v="Continua"/>
    <n v="31"/>
    <m/>
    <n v="100.13"/>
    <m/>
    <m/>
    <d v="2013-05-09T00:00:00"/>
    <s v="Programado"/>
    <d v="2020-03-10T00:00:00"/>
    <s v="BND21-IT467-0320"/>
    <s v="Mariana del Pozo"/>
    <m/>
    <m/>
    <m/>
    <m/>
    <s v="Cavidad Progresiva"/>
    <x v="0"/>
    <s v="C"/>
    <s v="Lin. Conduc."/>
    <n v="3.2318000000000002"/>
    <n v="3.23"/>
    <n v="20"/>
    <n v="3.23"/>
  </r>
  <r>
    <x v="4"/>
    <s v="PuB-126a"/>
    <m/>
    <s v="Integridad y Corrosión"/>
    <s v="Inhibidor de corrosión"/>
    <x v="3"/>
    <n v="1000232729"/>
    <n v="130"/>
    <n v="3.25"/>
    <n v="126.75"/>
    <n v="2"/>
    <n v="5.07"/>
    <n v="40"/>
    <s v="Caudal de agua/día"/>
    <s v="Continua"/>
    <n v="31"/>
    <m/>
    <n v="157.17000000000002"/>
    <m/>
    <m/>
    <d v="2018-03-20T00:00:00"/>
    <s v="Programado"/>
    <d v="2023-02-23T00:00:00"/>
    <s v="0061-OESTE-23"/>
    <s v="Mariana del Pozo"/>
    <m/>
    <m/>
    <m/>
    <m/>
    <s v="Cavidad Progresiva"/>
    <x v="0"/>
    <s v="C"/>
    <s v="EC con rec"/>
    <n v="5.07"/>
    <n v="5.07"/>
    <n v="20"/>
    <n v="5.07"/>
  </r>
  <r>
    <x v="5"/>
    <s v="PuB-145a"/>
    <m/>
    <s v="Aseguramiento de Flujo"/>
    <s v="Reductor de fricción"/>
    <x v="2"/>
    <n v="50600814"/>
    <n v="26"/>
    <n v="2.34"/>
    <n v="23.66"/>
    <n v="2"/>
    <n v="3.04"/>
    <n v="1300"/>
    <s v="Caudal de neta/día"/>
    <s v="Continua"/>
    <n v="31"/>
    <m/>
    <n v="94.24"/>
    <m/>
    <m/>
    <d v="2020-07-03T00:00:00"/>
    <s v="Programado"/>
    <d v="2020-07-03T00:00:00"/>
    <s v="BNDFI 0001-8 - Minuta YPF 03-07-2020"/>
    <s v="Mariana del Pozo"/>
    <m/>
    <m/>
    <m/>
    <m/>
    <s v="Cavidad Progresiva"/>
    <x v="0"/>
    <s v="C"/>
    <s v="Lin. Conduc."/>
    <n v="3.0419999999999998"/>
    <n v="3.04"/>
    <n v="20"/>
    <n v="3.04"/>
  </r>
  <r>
    <x v="6"/>
    <s v="PuB-68"/>
    <m/>
    <s v="Aseguramiento de Flujo"/>
    <s v="Inhibidor de parafinas"/>
    <x v="4"/>
    <n v="1000518676"/>
    <n v="55"/>
    <n v="7.7"/>
    <n v="47.3"/>
    <n v="10"/>
    <n v="6.16"/>
    <n v="800"/>
    <s v="Caudal de neta/día"/>
    <s v="Continua"/>
    <n v="31"/>
    <m/>
    <n v="190.96"/>
    <m/>
    <m/>
    <d v="2023-07-21T00:00:00"/>
    <s v="Programado"/>
    <d v="2023-07-20T00:00:00"/>
    <s v="Minuta YPF 20-07-23"/>
    <s v="Mariana del Pozo"/>
    <m/>
    <m/>
    <m/>
    <m/>
    <s v="Cavidad Progresiva"/>
    <x v="0"/>
    <s v="C"/>
    <s v="Lin. Conduc."/>
    <n v="6.16"/>
    <n v="6.16"/>
    <n v="20"/>
    <n v="6.16"/>
  </r>
  <r>
    <x v="6"/>
    <s v="PuB-68"/>
    <m/>
    <s v="Aseguramiento de Flujo"/>
    <s v="Inhibidor de parafinas"/>
    <x v="4"/>
    <n v="1000518676"/>
    <n v="55"/>
    <n v="7.7"/>
    <n v="47.3"/>
    <n v="10"/>
    <n v="92.4"/>
    <n v="800"/>
    <s v="Caudal de neta durante el batch"/>
    <s v="Batch Camión"/>
    <n v="2"/>
    <m/>
    <n v="184.8"/>
    <m/>
    <m/>
    <d v="2023-07-21T00:00:00"/>
    <s v="Programado"/>
    <d v="2023-07-20T00:00:00"/>
    <s v="Minuta YPF 20-07-23"/>
    <s v="Mariana del Pozo"/>
    <m/>
    <m/>
    <m/>
    <m/>
    <s v="Cavidad Progresiva"/>
    <x v="1"/>
    <s v="Q"/>
    <s v="Lin. Conduc."/>
    <n v="6.16"/>
    <n v="92.4"/>
    <n v="92.4"/>
    <n v="92.4"/>
  </r>
  <r>
    <x v="7"/>
    <s v="PuB-105a"/>
    <m/>
    <s v="Aseguramiento de Flujo"/>
    <s v="Inhibidor de parafinas"/>
    <x v="4"/>
    <n v="1000518676"/>
    <n v="30.5"/>
    <n v="7.5330000000000004"/>
    <n v="22.966999999999999"/>
    <n v="10"/>
    <n v="6.03"/>
    <n v="800"/>
    <s v="Caudal de neta/día"/>
    <s v="Continua"/>
    <n v="31"/>
    <m/>
    <n v="186.93"/>
    <m/>
    <m/>
    <d v="2022-10-12T00:00:00"/>
    <s v="Programado"/>
    <d v="2022-11-11T00:00:00"/>
    <s v="0276-OESTE-22"/>
    <s v="Mariana del Pozo"/>
    <m/>
    <m/>
    <m/>
    <m/>
    <s v="Cavidad Progresiva"/>
    <x v="0"/>
    <s v="C"/>
    <s v="Lin. Conduc."/>
    <n v="6.0264000000000006"/>
    <n v="6.03"/>
    <n v="20"/>
    <n v="6.03"/>
  </r>
  <r>
    <x v="8"/>
    <s v="PuB-197[00]a"/>
    <m/>
    <s v="Aseguramiento de Flujo"/>
    <s v="Inhibidor de parafinas"/>
    <x v="4"/>
    <n v="1000518676"/>
    <n v="4.5999999999999996"/>
    <n v="0.34499999999999997"/>
    <n v="4.2549999999999999"/>
    <n v="2"/>
    <n v="2.0699999999999998"/>
    <n v="6000"/>
    <s v="Caudal de neta/día"/>
    <s v="Continua"/>
    <n v="31"/>
    <m/>
    <n v="64.17"/>
    <m/>
    <m/>
    <d v="2022-10-12T00:00:00"/>
    <s v="Programado"/>
    <d v="2022-11-11T00:00:00"/>
    <s v="0277-OESTE-22"/>
    <s v="Mariana del Pozo"/>
    <m/>
    <m/>
    <m/>
    <m/>
    <s v="Cavidad Progresiva"/>
    <x v="0"/>
    <s v="C"/>
    <s v="Lin. Conduc."/>
    <n v="2.0699999999999998"/>
    <n v="2.0699999999999998"/>
    <n v="20"/>
    <n v="2.0699999999999998"/>
  </r>
  <r>
    <x v="9"/>
    <s v="PuB-157[00]a"/>
    <m/>
    <s v="Integridad y Corrosión"/>
    <s v="Inhibidor de corrosión"/>
    <x v="3"/>
    <n v="1000232729"/>
    <n v="5.5"/>
    <n v="0.99"/>
    <n v="4.51"/>
    <n v="2"/>
    <n v="4.0599999999999996"/>
    <n v="900"/>
    <s v="Caudal de agua/día"/>
    <s v="Continua"/>
    <n v="31"/>
    <m/>
    <n v="125.85999999999999"/>
    <m/>
    <m/>
    <d v="2018-03-01T00:00:00"/>
    <s v="Programado"/>
    <d v="2021-11-03T00:00:00"/>
    <s v="Minuta YPF 3-11-21"/>
    <s v="Mariana del Pozo"/>
    <m/>
    <m/>
    <m/>
    <m/>
    <s v="Bombeo Mecánico"/>
    <x v="0"/>
    <s v="C"/>
    <s v="EC con rec"/>
    <n v="4.0590000000000002"/>
    <n v="4.0599999999999996"/>
    <n v="20"/>
    <n v="4.0599999999999996"/>
  </r>
  <r>
    <x v="10"/>
    <s v="PuB-181a"/>
    <m/>
    <s v="Aseguramiento de Flujo"/>
    <s v="Inhibidor de parafinas"/>
    <x v="5"/>
    <n v="1000020984"/>
    <n v="9"/>
    <n v="2.61"/>
    <n v="6.39"/>
    <n v="2"/>
    <n v="6.53"/>
    <n v="2500"/>
    <s v="Caudal de neta/día"/>
    <s v="Continua"/>
    <n v="31"/>
    <m/>
    <n v="202.43"/>
    <m/>
    <m/>
    <d v="2021-04-14T00:00:00"/>
    <s v="Programado"/>
    <d v="2023-03-13T00:00:00"/>
    <s v="0074-OESTE-23"/>
    <s v="Mariana del Pozo"/>
    <m/>
    <m/>
    <m/>
    <m/>
    <s v="Cavidad Progresiva"/>
    <x v="0"/>
    <s v="C"/>
    <s v="Lin. Conduc."/>
    <n v="6.5250000000000004"/>
    <n v="6.53"/>
    <n v="20"/>
    <n v="6.53"/>
  </r>
  <r>
    <x v="11"/>
    <s v="PuB-194[00]a"/>
    <m/>
    <s v="Integridad y Corrosión"/>
    <s v="Biocida"/>
    <x v="6"/>
    <n v="50600926"/>
    <n v="12.9"/>
    <n v="5.6760000000000002"/>
    <n v="7.2240000000000002"/>
    <n v="2"/>
    <n v="20.59"/>
    <n v="190"/>
    <s v="Caudal de agua entre batchs"/>
    <s v="Batch Camión"/>
    <n v="2"/>
    <m/>
    <n v="41.18"/>
    <m/>
    <m/>
    <d v="2023-07-21T00:00:00"/>
    <s v="Programado"/>
    <d v="2023-06-01T00:00:00"/>
    <s v="0133-OESTE-23"/>
    <s v="Mariana del Pozo"/>
    <m/>
    <m/>
    <m/>
    <m/>
    <s v="Bombeo Mecánico"/>
    <x v="1"/>
    <s v="Q"/>
    <s v="Batch"/>
    <n v="1.37256"/>
    <n v="20.59"/>
    <n v="20.59"/>
    <n v="20.59"/>
  </r>
  <r>
    <x v="10"/>
    <s v="PuB-181a"/>
    <m/>
    <s v="Integridad y Corrosión"/>
    <s v="Biocida"/>
    <x v="6"/>
    <n v="50600926"/>
    <n v="9"/>
    <n v="2.61"/>
    <n v="6.39"/>
    <n v="2"/>
    <n v="20"/>
    <n v="50"/>
    <s v="Caudal de agua entre batchs"/>
    <s v="Batch Camión"/>
    <n v="2"/>
    <m/>
    <n v="40"/>
    <m/>
    <m/>
    <d v="2021-04-14T00:00:00"/>
    <s v="Programado"/>
    <d v="2023-03-13T00:00:00"/>
    <s v="0074-OESTE-23"/>
    <s v="Mariana del Pozo"/>
    <m/>
    <m/>
    <m/>
    <m/>
    <s v="Cavidad Progresiva"/>
    <x v="1"/>
    <s v="Q"/>
    <s v="Batch"/>
    <n v="0.31950000000000001"/>
    <n v="4.79"/>
    <n v="20"/>
    <n v="20"/>
  </r>
  <r>
    <x v="12"/>
    <s v="VV.a-7"/>
    <m/>
    <s v="Aseguramiento de Flujo"/>
    <s v="Inhibidor de parafinas"/>
    <x v="7"/>
    <n v="1000544363"/>
    <n v="6"/>
    <n v="1.8"/>
    <n v="4.2"/>
    <n v="10"/>
    <n v="6.48"/>
    <n v="3600"/>
    <s v="Caudal de neta/día"/>
    <s v="Continua"/>
    <n v="31"/>
    <m/>
    <n v="200.88000000000002"/>
    <m/>
    <m/>
    <d v="1899-12-30T00:00:00"/>
    <s v="Programado"/>
    <m/>
    <m/>
    <m/>
    <m/>
    <m/>
    <m/>
    <m/>
    <s v="Bombeo Mecánico"/>
    <x v="0"/>
    <s v="C"/>
    <s v="Lin. Conduc."/>
    <n v="6.48"/>
    <n v="6.48"/>
    <n v="20"/>
    <n v="6.48"/>
  </r>
  <r>
    <x v="1"/>
    <s v="SEPARADOR DE GAS EDA PTC"/>
    <m/>
    <s v="Aseguramiento de Flujo"/>
    <s v="Inhibidor de hidratos"/>
    <x v="0"/>
    <n v="50600710"/>
    <n v="0"/>
    <n v="0"/>
    <n v="0"/>
    <n v="0"/>
    <n v="15"/>
    <m/>
    <s v="Define el consumo un tercero o YPF"/>
    <s v="Continua"/>
    <n v="31"/>
    <m/>
    <n v="465"/>
    <m/>
    <m/>
    <d v="2008-06-20T00:00:00"/>
    <s v="Programado"/>
    <d v="2020-09-18T00:00:00"/>
    <s v="Mail cliente solicita baja 50% en dosis"/>
    <s v="Mariana del Pozo"/>
    <s v="Falta nombre TOW"/>
    <m/>
    <m/>
    <m/>
    <s v=""/>
    <x v="0"/>
    <s v="C"/>
    <s v="Lin. Conduc."/>
    <n v="15"/>
    <n v="15"/>
    <n v="20"/>
    <n v="15"/>
  </r>
  <r>
    <x v="1"/>
    <s v="SDA BATERIA SCB"/>
    <m/>
    <s v="Aseguramiento de Flujo"/>
    <s v="Inhibidor de hidratos"/>
    <x v="0"/>
    <n v="50600710"/>
    <n v="0"/>
    <n v="0"/>
    <n v="0"/>
    <n v="0"/>
    <n v="30"/>
    <m/>
    <s v="Recomendación técnica en litros (por día, mes o batch)"/>
    <s v="Continua"/>
    <n v="31"/>
    <m/>
    <n v="930"/>
    <m/>
    <m/>
    <m/>
    <s v="Programado"/>
    <m/>
    <m/>
    <m/>
    <m/>
    <m/>
    <m/>
    <m/>
    <s v=""/>
    <x v="0"/>
    <s v="C"/>
    <s v="Lin. Conduc."/>
    <n v="30"/>
    <n v="30"/>
    <n v="30"/>
    <n v="30"/>
  </r>
  <r>
    <x v="13"/>
    <s v="SCB.xp-55"/>
    <m/>
    <s v="Integridad y Corrosión"/>
    <s v="Inhibidor de incrustaciones"/>
    <x v="1"/>
    <n v="50601018"/>
    <n v="400"/>
    <n v="8.8000000000000007"/>
    <n v="391.2"/>
    <n v="900"/>
    <n v="3.13"/>
    <n v="8"/>
    <s v="Caudal de agua/día"/>
    <s v="Continua"/>
    <n v="31"/>
    <m/>
    <n v="97.03"/>
    <m/>
    <m/>
    <s v=""/>
    <s v="Programado"/>
    <d v="2020-06-30T00:00:00"/>
    <s v="BNDFI 0001-8 - Minuta YPF 30-06-2020"/>
    <s v="Mariana del Pozo"/>
    <m/>
    <m/>
    <m/>
    <m/>
    <s v="Electro Sumergible"/>
    <x v="0"/>
    <s v="C"/>
    <s v="Capilar"/>
    <n v="3.1295999999999999"/>
    <n v="3.13"/>
    <n v="20"/>
    <n v="3.13"/>
  </r>
  <r>
    <x v="14"/>
    <s v="SCB-0061[00]a"/>
    <m/>
    <s v="Integridad y Corrosión"/>
    <s v="Inhibidor de corrosión"/>
    <x v="3"/>
    <n v="1000232729"/>
    <n v="70"/>
    <n v="0.7"/>
    <n v="69.3"/>
    <n v="23"/>
    <n v="4.8499999999999996"/>
    <n v="70"/>
    <s v="Caudal de agua/día"/>
    <s v="Continua"/>
    <n v="31"/>
    <m/>
    <n v="150.35"/>
    <m/>
    <m/>
    <d v="2016-07-11T00:00:00"/>
    <s v="Programado"/>
    <d v="2019-09-26T00:00:00"/>
    <s v="BND21-IT444-0919"/>
    <m/>
    <m/>
    <m/>
    <m/>
    <m/>
    <s v="Bombeo Mecánico"/>
    <x v="0"/>
    <s v="C"/>
    <s v="EC con rec"/>
    <n v="4.851"/>
    <n v="4.8499999999999996"/>
    <n v="20"/>
    <n v="4.8499999999999996"/>
  </r>
  <r>
    <x v="14"/>
    <s v="SCB-0061[00]a"/>
    <m/>
    <s v="Integridad y Corrosión"/>
    <s v="Secuestrante de sulfhídrico"/>
    <x v="8"/>
    <n v="1000539909"/>
    <n v="70"/>
    <n v="0.7"/>
    <n v="69.3"/>
    <n v="23"/>
    <n v="18"/>
    <m/>
    <s v="Recomendación técnica en litros (por día, mes o batch)"/>
    <s v="Continua"/>
    <n v="31"/>
    <m/>
    <n v="558"/>
    <m/>
    <m/>
    <d v="2016-07-11T00:00:00"/>
    <s v="Programado"/>
    <d v="2019-09-26T00:00:00"/>
    <s v="BND21-IT444-0919"/>
    <m/>
    <m/>
    <m/>
    <m/>
    <m/>
    <s v="Bombeo Mecánico"/>
    <x v="0"/>
    <s v="C"/>
    <s v="Lin. Conduc."/>
    <n v="18"/>
    <n v="18"/>
    <n v="20"/>
    <n v="18"/>
  </r>
  <r>
    <x v="15"/>
    <s v="SCB-0062[00]a"/>
    <m/>
    <s v="Integridad y Corrosión"/>
    <s v="Inhibidor de incrustaciones"/>
    <x v="1"/>
    <n v="50601018"/>
    <n v="393"/>
    <n v="3.93"/>
    <n v="389.07"/>
    <n v="204"/>
    <n v="2.72"/>
    <n v="7"/>
    <s v="Caudal de agua/día"/>
    <s v="Continua"/>
    <n v="31"/>
    <m/>
    <n v="84.320000000000007"/>
    <m/>
    <m/>
    <d v="2015-11-25T00:00:00"/>
    <s v="Programado"/>
    <d v="2022-03-10T00:00:00"/>
    <s v="0058-OESTE-22"/>
    <s v="Mariana del Pozo"/>
    <m/>
    <m/>
    <m/>
    <m/>
    <s v="Electro Sumergible"/>
    <x v="0"/>
    <s v="C"/>
    <s v="Capilar"/>
    <n v="2.72349"/>
    <n v="2.72"/>
    <n v="20"/>
    <n v="2.72"/>
  </r>
  <r>
    <x v="16"/>
    <s v="SCB-0063[00]a"/>
    <m/>
    <s v="Integridad y Corrosión"/>
    <s v="Inhibidor de incrustaciones"/>
    <x v="1"/>
    <n v="50601018"/>
    <n v="211"/>
    <n v="4.6420000000000003"/>
    <n v="206.358"/>
    <n v="135"/>
    <n v="2.06"/>
    <n v="10"/>
    <s v="Caudal de agua/día"/>
    <s v="Continua"/>
    <n v="31"/>
    <m/>
    <n v="63.86"/>
    <m/>
    <m/>
    <d v="2010-06-09T00:00:00"/>
    <s v="Programado"/>
    <d v="2020-06-30T00:00:00"/>
    <s v="BNDFI 0001-8 - Minuta YPF 30-06-2020"/>
    <s v="Mariana del Pozo"/>
    <m/>
    <m/>
    <m/>
    <m/>
    <s v="Electro Sumergible"/>
    <x v="0"/>
    <s v="C"/>
    <s v="Capilar"/>
    <n v="2.06358"/>
    <n v="2.06"/>
    <n v="20"/>
    <n v="2.06"/>
  </r>
  <r>
    <x v="17"/>
    <s v="SCB-0065[00]a"/>
    <m/>
    <s v="Integridad y Corrosión"/>
    <s v="Inhibidor de corrosión/Incrustaciones"/>
    <x v="9"/>
    <n v="50695199"/>
    <n v="60"/>
    <n v="15"/>
    <n v="45"/>
    <n v="787"/>
    <n v="5.99"/>
    <n v="133"/>
    <s v="Caudal de agua/día"/>
    <s v="Continua"/>
    <n v="31"/>
    <m/>
    <n v="185.69"/>
    <m/>
    <m/>
    <d v="2010-12-29T00:00:00"/>
    <s v="Programado"/>
    <d v="2019-11-22T00:00:00"/>
    <s v="BNDFI 0001-8 - Minuta YPF 22-11-2019"/>
    <s v="Mariana del Pozo"/>
    <m/>
    <m/>
    <m/>
    <m/>
    <s v="Bombeo Mecánico"/>
    <x v="0"/>
    <s v="C"/>
    <s v="EC con rec"/>
    <n v="5.9850000000000003"/>
    <n v="5.99"/>
    <n v="20"/>
    <n v="5.99"/>
  </r>
  <r>
    <x v="17"/>
    <s v="SCB-0065[00]a"/>
    <m/>
    <s v="Integridad y Corrosión"/>
    <s v="Secuestrante de sulfhídrico"/>
    <x v="8"/>
    <n v="1000539909"/>
    <n v="60"/>
    <n v="15"/>
    <n v="45"/>
    <n v="787"/>
    <n v="13.5"/>
    <n v="300"/>
    <s v="Caudal de agua/día"/>
    <s v="Continua"/>
    <n v="31"/>
    <m/>
    <n v="418.5"/>
    <m/>
    <m/>
    <d v="2018-08-30T00:00:00"/>
    <s v="Programado"/>
    <d v="2019-11-22T00:00:00"/>
    <s v="BNDFI 0001-8 - Minuta YPF 22-11-2019"/>
    <s v="Mariana del Pozo"/>
    <m/>
    <m/>
    <m/>
    <m/>
    <s v="Bombeo Mecánico"/>
    <x v="0"/>
    <s v="C"/>
    <s v="Lin. Conduc."/>
    <n v="13.5"/>
    <n v="13.5"/>
    <n v="20"/>
    <n v="13.5"/>
  </r>
  <r>
    <x v="18"/>
    <s v="SCB-0067[00]a"/>
    <m/>
    <s v="Integridad y Corrosión"/>
    <s v="Inhibidor de incrustaciones"/>
    <x v="1"/>
    <n v="50601018"/>
    <n v="255"/>
    <n v="2.04"/>
    <n v="252.96"/>
    <n v="1000"/>
    <n v="3.79"/>
    <n v="15"/>
    <s v="Caudal de agua/día"/>
    <s v="Continua"/>
    <n v="31"/>
    <m/>
    <n v="117.49"/>
    <m/>
    <m/>
    <d v="2012-05-11T00:00:00"/>
    <s v="Programado"/>
    <d v="2020-06-25T00:00:00"/>
    <s v="BND21-IT492-0620"/>
    <s v="Mariana del Pozo"/>
    <m/>
    <m/>
    <m/>
    <m/>
    <s v="Electro Sumergible"/>
    <x v="0"/>
    <s v="C"/>
    <s v="Capilar"/>
    <n v="3.7944"/>
    <n v="3.79"/>
    <n v="20"/>
    <n v="3.79"/>
  </r>
  <r>
    <x v="19"/>
    <s v="SCB-0071[00]a"/>
    <m/>
    <s v="Integridad y Corrosión"/>
    <s v="Inhibidor de incrustaciones"/>
    <x v="1"/>
    <n v="50601018"/>
    <n v="23"/>
    <n v="4.37"/>
    <n v="18.63"/>
    <n v="511"/>
    <n v="1.06"/>
    <n v="57"/>
    <s v="Caudal de agua/día"/>
    <s v="Continua"/>
    <n v="31"/>
    <m/>
    <n v="32.86"/>
    <m/>
    <m/>
    <d v="2013-04-17T00:00:00"/>
    <s v="Programado"/>
    <d v="2020-06-30T00:00:00"/>
    <s v="BNDFI 0001-8 - Minuta YPF 30-06-2020"/>
    <s v="Mariana del Pozo"/>
    <m/>
    <m/>
    <m/>
    <m/>
    <s v="Bombeo Mecánico"/>
    <x v="0"/>
    <s v="C"/>
    <s v="EC con rec"/>
    <n v="1.0619099999999999"/>
    <n v="1.06"/>
    <n v="20"/>
    <n v="1.06"/>
  </r>
  <r>
    <x v="20"/>
    <s v="SCB-0076[00]a"/>
    <m/>
    <s v="Integridad y Corrosión"/>
    <s v="Inhibidor de incrustaciones"/>
    <x v="1"/>
    <n v="50601018"/>
    <n v="215"/>
    <n v="5.16"/>
    <n v="209.84"/>
    <n v="116"/>
    <n v="1.26"/>
    <n v="6"/>
    <s v="Caudal de agua/día"/>
    <s v="Continua"/>
    <n v="31"/>
    <m/>
    <n v="39.06"/>
    <m/>
    <m/>
    <d v="2017-09-12T00:00:00"/>
    <s v="Programado"/>
    <d v="2021-02-02T00:00:00"/>
    <s v="BND21-IT575-0221"/>
    <s v="Mariana del Pozo"/>
    <m/>
    <m/>
    <m/>
    <m/>
    <s v="Electro Sumergible"/>
    <x v="0"/>
    <s v="C"/>
    <s v="Continua"/>
    <n v="1.2590399999999999"/>
    <n v="1.26"/>
    <n v="20"/>
    <n v="1.26"/>
  </r>
  <r>
    <x v="21"/>
    <s v="SCB-11"/>
    <m/>
    <s v="Aseguramiento de Flujo"/>
    <s v="Inhibidor de hidratos"/>
    <x v="0"/>
    <n v="50600710"/>
    <n v="0"/>
    <n v="0"/>
    <n v="0"/>
    <n v="61500"/>
    <n v="25"/>
    <m/>
    <s v="Define el consumo un tercero o YPF"/>
    <s v="Continua"/>
    <n v="31"/>
    <m/>
    <n v="775"/>
    <m/>
    <m/>
    <d v="2017-06-07T00:00:00"/>
    <s v="Programado"/>
    <d v="2020-09-18T00:00:00"/>
    <s v="Mail 30/5/22"/>
    <s v="Rivera Mauricio"/>
    <m/>
    <m/>
    <m/>
    <m/>
    <s v="Surgente"/>
    <x v="0"/>
    <s v="C"/>
    <s v="Lin. Conduc."/>
    <n v="25"/>
    <n v="25"/>
    <n v="25"/>
    <n v="25"/>
  </r>
  <r>
    <x v="22"/>
    <s v="SCB-131a"/>
    <m/>
    <s v="Integridad y Corrosión"/>
    <s v="Inhibidor de incrustaciones"/>
    <x v="1"/>
    <n v="50601018"/>
    <n v="0"/>
    <n v="0"/>
    <n v="0"/>
    <n v="0"/>
    <n v="0"/>
    <n v="64"/>
    <s v="Caudal de agua/día"/>
    <s v="Continua"/>
    <n v="31"/>
    <m/>
    <n v="0"/>
    <m/>
    <m/>
    <d v="2010-02-23T00:00:00"/>
    <s v="Programado"/>
    <d v="2022-05-24T00:00:00"/>
    <s v="0140-OESTE-22"/>
    <s v="Mariana del Pozo"/>
    <m/>
    <m/>
    <m/>
    <m/>
    <s v=""/>
    <x v="0"/>
    <s v="C"/>
    <s v="EC con rec"/>
    <n v="0"/>
    <n v="0"/>
    <n v="20"/>
    <n v="0"/>
  </r>
  <r>
    <x v="23"/>
    <s v="SCB-132a"/>
    <m/>
    <s v="Integridad y Corrosión"/>
    <s v="Inhibidor de incrustaciones"/>
    <x v="1"/>
    <n v="50601018"/>
    <n v="0"/>
    <n v="0"/>
    <n v="0"/>
    <n v="0"/>
    <n v="0"/>
    <n v="9"/>
    <s v="Caudal de agua/día"/>
    <s v="Continua"/>
    <n v="31"/>
    <m/>
    <n v="0"/>
    <m/>
    <m/>
    <d v="2015-04-06T00:00:00"/>
    <s v="Programado"/>
    <d v="2020-07-03T00:00:00"/>
    <s v="Minuta de Reunion Abril-2020"/>
    <s v="Mariana del Pozo"/>
    <m/>
    <m/>
    <m/>
    <m/>
    <s v=""/>
    <x v="0"/>
    <s v="C"/>
    <s v="Capilar"/>
    <n v="0"/>
    <n v="0"/>
    <n v="20"/>
    <n v="0"/>
  </r>
  <r>
    <x v="24"/>
    <s v="SCB-133a"/>
    <m/>
    <s v="Integridad y Corrosión"/>
    <s v="Inhibidor de corrosión/Incrustaciones"/>
    <x v="9"/>
    <n v="50695199"/>
    <n v="49"/>
    <n v="0.49"/>
    <n v="48.51"/>
    <n v="500"/>
    <n v="8"/>
    <n v="165"/>
    <s v="Caudal de agua/día"/>
    <s v="Continua"/>
    <n v="31"/>
    <m/>
    <n v="248"/>
    <m/>
    <m/>
    <d v="2014-12-21T00:00:00"/>
    <s v="Programado"/>
    <d v="2020-07-03T00:00:00"/>
    <s v="Minuta de Reunion Abril-2020"/>
    <s v="Mariana del Pozo"/>
    <m/>
    <m/>
    <m/>
    <m/>
    <s v="Bombeo Mecánico"/>
    <x v="0"/>
    <s v="C"/>
    <s v="EC con rec"/>
    <n v="8.0041499999999992"/>
    <n v="8"/>
    <n v="20"/>
    <n v="8"/>
  </r>
  <r>
    <x v="25"/>
    <s v="SCB-137a"/>
    <m/>
    <s v="Integridad y Corrosión"/>
    <s v="Inhibidor de incrustaciones"/>
    <x v="1"/>
    <n v="50601018"/>
    <n v="271"/>
    <n v="1.897"/>
    <n v="269.10300000000001"/>
    <n v="99"/>
    <n v="4.04"/>
    <n v="15"/>
    <s v="Caudal de agua/día"/>
    <s v="Continua"/>
    <n v="31"/>
    <m/>
    <n v="125.24"/>
    <m/>
    <m/>
    <s v=""/>
    <s v="Programado"/>
    <d v="2021-02-17T00:00:00"/>
    <s v="BND21-IT579-0221"/>
    <s v="Mariana del Pozo"/>
    <m/>
    <m/>
    <m/>
    <m/>
    <s v="Electro Sumergible"/>
    <x v="0"/>
    <s v="C"/>
    <s v="Capilar"/>
    <n v="4.0365450000000003"/>
    <n v="4.04"/>
    <n v="20"/>
    <n v="4.04"/>
  </r>
  <r>
    <x v="26"/>
    <s v="SCB-138a"/>
    <m/>
    <s v="Integridad y Corrosión"/>
    <s v="Secuestrante de sulfhídrico"/>
    <x v="8"/>
    <n v="1000539909"/>
    <n v="49"/>
    <n v="4.41"/>
    <n v="44.59"/>
    <n v="111"/>
    <n v="4"/>
    <m/>
    <s v="Recomendación técnica en litros (por día, mes o batch)"/>
    <s v="Continua"/>
    <n v="31"/>
    <m/>
    <n v="124"/>
    <m/>
    <m/>
    <d v="2018-08-30T00:00:00"/>
    <s v="Programado"/>
    <d v="2021-09-30T00:00:00"/>
    <s v="Minuta YPF 30-9-21"/>
    <s v="Mariana del Pozo"/>
    <m/>
    <m/>
    <m/>
    <m/>
    <s v="Bombeo Mecánico"/>
    <x v="0"/>
    <s v="C"/>
    <s v="Lin. Conduc."/>
    <n v="4"/>
    <n v="4"/>
    <n v="20"/>
    <n v="4"/>
  </r>
  <r>
    <x v="27"/>
    <s v="SCB-140a"/>
    <m/>
    <s v="Integridad y Corrosión"/>
    <s v="Inhibidor de incrustaciones"/>
    <x v="1"/>
    <n v="50601018"/>
    <n v="174"/>
    <n v="5.22"/>
    <n v="168.78"/>
    <n v="800"/>
    <n v="3.38"/>
    <n v="20"/>
    <s v="Caudal de agua/día"/>
    <s v="Continua"/>
    <n v="31"/>
    <m/>
    <n v="104.78"/>
    <m/>
    <m/>
    <d v="2013-10-24T00:00:00"/>
    <s v="Programado"/>
    <d v="2020-06-30T00:00:00"/>
    <s v="Minuta de Reunion YPF 04-01-24"/>
    <s v="Mariana del Pozo"/>
    <m/>
    <m/>
    <m/>
    <m/>
    <s v=""/>
    <x v="0"/>
    <s v="C"/>
    <s v="Capilar"/>
    <n v="3.3755999999999999"/>
    <n v="3.38"/>
    <n v="20"/>
    <n v="3.38"/>
  </r>
  <r>
    <x v="28"/>
    <s v="SCB-142a"/>
    <m/>
    <s v="Integridad y Corrosión"/>
    <s v="Inhibidor de corrosión/Incrustaciones"/>
    <x v="9"/>
    <n v="50695199"/>
    <n v="18"/>
    <n v="2.7"/>
    <n v="15.3"/>
    <n v="796"/>
    <n v="4.9000000000000004"/>
    <n v="320"/>
    <s v="Caudal de agua/día"/>
    <s v="Continua"/>
    <n v="31"/>
    <m/>
    <n v="151.9"/>
    <m/>
    <m/>
    <d v="2018-06-15T00:00:00"/>
    <s v="Programado"/>
    <d v="2021-04-29T00:00:00"/>
    <s v="BNDFI 0001-8 - Minuta YPF 29-4-21"/>
    <s v="Mariana del Pozo"/>
    <m/>
    <m/>
    <m/>
    <m/>
    <s v="Bombeo Mecánico"/>
    <x v="0"/>
    <s v="C"/>
    <s v="EC con rec"/>
    <n v="4.8959999999999999"/>
    <n v="4.9000000000000004"/>
    <n v="20"/>
    <n v="4.9000000000000004"/>
  </r>
  <r>
    <x v="29"/>
    <s v="SCB-144a"/>
    <m/>
    <s v="Integridad y Corrosión"/>
    <s v="Inhibidor de incrustaciones"/>
    <x v="10"/>
    <n v="1000582063"/>
    <n v="81"/>
    <n v="3.24"/>
    <n v="77.760000000000005"/>
    <n v="155"/>
    <n v="6.22"/>
    <n v="80"/>
    <s v="Caudal de agua/día"/>
    <s v="Continua"/>
    <n v="31"/>
    <m/>
    <n v="192.82"/>
    <m/>
    <m/>
    <d v="2018-09-25T00:00:00"/>
    <s v="Programado"/>
    <d v="2020-09-03T00:00:00"/>
    <s v="BND21-IT501-0820"/>
    <s v="Mariana del Pozo"/>
    <m/>
    <m/>
    <m/>
    <m/>
    <s v="Electro Sumergible"/>
    <x v="0"/>
    <s v="C"/>
    <s v="Capilar"/>
    <n v="6.2208000000000006"/>
    <n v="6.22"/>
    <n v="20"/>
    <n v="6.22"/>
  </r>
  <r>
    <x v="30"/>
    <s v="SCB-145a"/>
    <m/>
    <s v="Integridad y Corrosión"/>
    <s v="Inhibidor de incrustaciones"/>
    <x v="1"/>
    <n v="50601018"/>
    <n v="66"/>
    <n v="2.64"/>
    <n v="63.36"/>
    <n v="23"/>
    <n v="1.52"/>
    <n v="24"/>
    <s v="Caudal de agua/día"/>
    <s v="Continua"/>
    <n v="31"/>
    <m/>
    <n v="47.12"/>
    <m/>
    <m/>
    <d v="2016-06-19T00:00:00"/>
    <s v="Programado"/>
    <d v="2021-07-13T00:00:00"/>
    <s v="BND21-IT650-0721"/>
    <s v="Mariana del Pozo"/>
    <m/>
    <m/>
    <m/>
    <m/>
    <s v="Electro Sumergible"/>
    <x v="0"/>
    <s v="C"/>
    <s v="Capilar"/>
    <n v="1.5206399999999998"/>
    <n v="1.52"/>
    <n v="20"/>
    <n v="1.52"/>
  </r>
  <r>
    <x v="30"/>
    <s v="SCB-145a"/>
    <m/>
    <s v="Integridad y Corrosión"/>
    <s v="Inhibidor de incrustaciones"/>
    <x v="1"/>
    <n v="50601018"/>
    <n v="66"/>
    <n v="2.64"/>
    <n v="63.36"/>
    <n v="23"/>
    <n v="1.52"/>
    <n v="24"/>
    <s v="Caudal de agua/día"/>
    <s v="Continua"/>
    <n v="31"/>
    <m/>
    <n v="47.12"/>
    <m/>
    <m/>
    <d v="2016-06-19T00:00:00"/>
    <s v="Programado"/>
    <d v="2021-07-13T00:00:00"/>
    <s v="BND21-IT650-0721"/>
    <s v="Mariana del Pozo"/>
    <m/>
    <m/>
    <m/>
    <m/>
    <s v="Electro Sumergible"/>
    <x v="0"/>
    <s v="C"/>
    <s v="EC con rec"/>
    <n v="1.5206399999999998"/>
    <n v="1.52"/>
    <n v="20"/>
    <n v="1.52"/>
  </r>
  <r>
    <x v="31"/>
    <s v="SCB-146a"/>
    <m/>
    <s v="Integridad y Corrosión"/>
    <s v="Inhibidor de incrustaciones"/>
    <x v="1"/>
    <n v="50601018"/>
    <n v="60"/>
    <n v="4.62"/>
    <n v="55.38"/>
    <n v="197"/>
    <n v="2.2200000000000002"/>
    <n v="40"/>
    <s v="Caudal de agua/día"/>
    <s v="Continua"/>
    <n v="31"/>
    <m/>
    <n v="68.820000000000007"/>
    <m/>
    <m/>
    <d v="2013-07-01T00:00:00"/>
    <s v="Programado"/>
    <d v="2023-04-18T00:00:00"/>
    <s v="Minuta YPF 18-4-23"/>
    <s v="Mariana del Pozo"/>
    <m/>
    <m/>
    <m/>
    <m/>
    <s v="Bombeo Mecánico"/>
    <x v="0"/>
    <s v="C"/>
    <s v="EC con rec"/>
    <n v="2.2152000000000003"/>
    <n v="2.2200000000000002"/>
    <n v="20"/>
    <n v="2.2200000000000002"/>
  </r>
  <r>
    <x v="31"/>
    <s v="SCB-146a"/>
    <m/>
    <s v="Integridad y Corrosión"/>
    <s v="Inhibidor de corrosión"/>
    <x v="3"/>
    <n v="1000232729"/>
    <n v="60"/>
    <n v="4.62"/>
    <n v="55.38"/>
    <n v="197"/>
    <n v="33.229999999999997"/>
    <n v="40"/>
    <s v="Caudal de agua entre batchs"/>
    <s v="Batch Camión"/>
    <n v="2"/>
    <m/>
    <n v="66.459999999999994"/>
    <m/>
    <m/>
    <d v="2023-04-13T00:00:00"/>
    <s v="Programado"/>
    <d v="2023-04-18T00:00:00"/>
    <s v="Minuta YPF 18-4-23"/>
    <s v="Mariana del Pozo"/>
    <m/>
    <m/>
    <m/>
    <m/>
    <s v="Bombeo Mecánico"/>
    <x v="1"/>
    <s v="Q"/>
    <s v="Batch"/>
    <n v="2.2152000000000003"/>
    <n v="33.229999999999997"/>
    <n v="33.229999999999997"/>
    <n v="33.229999999999997"/>
  </r>
  <r>
    <x v="31"/>
    <s v="SCB-146a"/>
    <m/>
    <s v="Integridad y Corrosión"/>
    <s v="Biocida"/>
    <x v="6"/>
    <n v="50600926"/>
    <n v="60"/>
    <n v="4.62"/>
    <n v="55.38"/>
    <n v="197"/>
    <n v="33.229999999999997"/>
    <n v="40"/>
    <s v="Caudal de agua entre batchs"/>
    <s v="Batch Camión"/>
    <n v="2"/>
    <m/>
    <n v="66.459999999999994"/>
    <m/>
    <m/>
    <d v="2023-04-13T00:00:00"/>
    <s v="Programado"/>
    <d v="2023-04-18T00:00:00"/>
    <s v="Minuta YPF 18-4-23"/>
    <s v="Mariana del Pozo"/>
    <m/>
    <m/>
    <m/>
    <m/>
    <s v="Bombeo Mecánico"/>
    <x v="1"/>
    <s v="Q"/>
    <s v="Batch"/>
    <n v="2.2152000000000003"/>
    <n v="33.229999999999997"/>
    <n v="33.229999999999997"/>
    <n v="33.229999999999997"/>
  </r>
  <r>
    <x v="32"/>
    <s v="SCB-20"/>
    <m/>
    <s v="Integridad y Corrosión"/>
    <s v="Inhibidor de incrustaciones"/>
    <x v="1"/>
    <n v="50601018"/>
    <n v="214"/>
    <n v="1.9259999999999999"/>
    <n v="212.07400000000001"/>
    <n v="1100"/>
    <n v="2.12"/>
    <n v="10"/>
    <s v="Caudal de agua/día"/>
    <s v="Continua"/>
    <n v="31"/>
    <m/>
    <n v="65.72"/>
    <m/>
    <m/>
    <d v="2013-05-21T00:00:00"/>
    <s v="Programado"/>
    <d v="2022-05-16T00:00:00"/>
    <s v="0131-OESTE-22"/>
    <s v="Mariana del Pozo"/>
    <m/>
    <m/>
    <m/>
    <m/>
    <s v="Electro Sumergible"/>
    <x v="0"/>
    <s v="C"/>
    <s v="Capilar"/>
    <n v="2.1207400000000001"/>
    <n v="2.12"/>
    <n v="20"/>
    <n v="2.12"/>
  </r>
  <r>
    <x v="33"/>
    <s v="SCB-23"/>
    <m/>
    <s v="Integridad y Corrosión"/>
    <s v="Inhibidor de incrustaciones"/>
    <x v="1"/>
    <n v="50601018"/>
    <n v="192"/>
    <n v="4.2240000000000002"/>
    <n v="187.77600000000001"/>
    <n v="150"/>
    <n v="2.63"/>
    <n v="14"/>
    <s v="Caudal de agua/día"/>
    <s v="Continua"/>
    <n v="31"/>
    <m/>
    <n v="81.53"/>
    <m/>
    <m/>
    <s v=""/>
    <s v="Programado"/>
    <d v="2019-09-05T00:00:00"/>
    <s v="Reuniones mensuales de Fallas Julio_2019 Firmada"/>
    <s v="Mariana del Pozo"/>
    <m/>
    <m/>
    <m/>
    <m/>
    <s v="Electro Sumergible"/>
    <x v="0"/>
    <s v="C"/>
    <s v="Capilar"/>
    <n v="2.6288640000000001"/>
    <n v="2.63"/>
    <n v="20"/>
    <n v="2.63"/>
  </r>
  <r>
    <x v="34"/>
    <s v="SCB-28"/>
    <m/>
    <s v="Integridad y Corrosión"/>
    <s v="Inhibidor de incrustaciones"/>
    <x v="1"/>
    <n v="50601018"/>
    <n v="177"/>
    <n v="4.2480000000000002"/>
    <n v="172.75200000000001"/>
    <n v="500"/>
    <n v="3.46"/>
    <n v="20"/>
    <s v="Caudal de agua/día"/>
    <s v="Continua"/>
    <n v="31"/>
    <m/>
    <n v="107.26"/>
    <m/>
    <m/>
    <s v=""/>
    <s v="Programado"/>
    <d v="2022-12-16T00:00:00"/>
    <s v="0330-OESTE-22"/>
    <m/>
    <m/>
    <m/>
    <m/>
    <m/>
    <s v="Electro Sumergible"/>
    <x v="0"/>
    <s v="C"/>
    <s v="Capilar"/>
    <n v="3.4550399999999999"/>
    <n v="3.46"/>
    <n v="20"/>
    <n v="3.46"/>
  </r>
  <r>
    <x v="35"/>
    <s v="SCB-37"/>
    <m/>
    <s v="Integridad y Corrosión"/>
    <s v="Inhibidor de incrustaciones"/>
    <x v="1"/>
    <n v="50601018"/>
    <n v="515"/>
    <n v="4.6349999999999998"/>
    <n v="510.36500000000001"/>
    <n v="5953"/>
    <n v="3.57"/>
    <n v="7"/>
    <s v="Caudal de agua/día"/>
    <s v="Continua"/>
    <n v="31"/>
    <m/>
    <n v="110.67"/>
    <m/>
    <m/>
    <d v="2011-03-11T00:00:00"/>
    <s v="Programado"/>
    <d v="2020-09-04T00:00:00"/>
    <s v="BND21-IT506-0920"/>
    <m/>
    <m/>
    <m/>
    <m/>
    <m/>
    <s v="Electro Sumergible"/>
    <x v="0"/>
    <s v="C"/>
    <s v="Capilar"/>
    <n v="3.5725550000000004"/>
    <n v="3.57"/>
    <n v="20"/>
    <n v="3.57"/>
  </r>
  <r>
    <x v="36"/>
    <s v="SCB-45"/>
    <m/>
    <s v="Integridad y Corrosión"/>
    <s v="Inhibidor de incrustaciones"/>
    <x v="1"/>
    <n v="50601018"/>
    <n v="235"/>
    <n v="1.88"/>
    <n v="233.12"/>
    <n v="1160"/>
    <n v="1.86"/>
    <n v="8"/>
    <s v="Caudal de agua/día"/>
    <s v="Continua"/>
    <n v="31"/>
    <m/>
    <n v="57.660000000000004"/>
    <m/>
    <m/>
    <d v="2015-08-28T00:00:00"/>
    <s v="Programado"/>
    <d v="2020-06-30T00:00:00"/>
    <s v="BNDFI 0001-8 - Minuta YPF 30-06-2020"/>
    <s v="Mariana del Pozo"/>
    <m/>
    <m/>
    <m/>
    <m/>
    <s v="Electro Sumergible"/>
    <x v="0"/>
    <s v="C"/>
    <s v="Capilar"/>
    <n v="1.86496"/>
    <n v="1.86"/>
    <n v="20"/>
    <n v="1.86"/>
  </r>
  <r>
    <x v="37"/>
    <s v="SCB-48"/>
    <m/>
    <s v="Integridad y Corrosión"/>
    <s v="Inhibidor de incrustaciones"/>
    <x v="1"/>
    <n v="50601018"/>
    <n v="260"/>
    <n v="2.6"/>
    <n v="257.39999999999998"/>
    <n v="100"/>
    <n v="3.09"/>
    <n v="12"/>
    <s v="Caudal de agua/día"/>
    <s v="Continua"/>
    <n v="31"/>
    <m/>
    <n v="95.789999999999992"/>
    <m/>
    <m/>
    <d v="2011-01-21T00:00:00"/>
    <s v="Programado"/>
    <d v="2022-12-26T00:00:00"/>
    <s v="0338-OESTE-22"/>
    <s v="Mariana del Pozo"/>
    <m/>
    <m/>
    <m/>
    <m/>
    <s v="Electro Sumergible"/>
    <x v="0"/>
    <s v="C"/>
    <s v="Capilar"/>
    <n v="3.0887999999999995"/>
    <n v="3.09"/>
    <n v="20"/>
    <n v="3.09"/>
  </r>
  <r>
    <x v="38"/>
    <s v="SCB-78a"/>
    <m/>
    <s v="Integridad y Corrosión"/>
    <s v="Secuestrante de sulfhídrico"/>
    <x v="8"/>
    <n v="1000539909"/>
    <n v="55"/>
    <n v="6.05"/>
    <n v="48.95"/>
    <n v="498"/>
    <n v="15"/>
    <m/>
    <s v="Recomendación técnica en litros (por día, mes o batch)"/>
    <s v="Continua"/>
    <n v="31"/>
    <m/>
    <n v="465"/>
    <m/>
    <m/>
    <d v="2018-12-19T00:00:00"/>
    <s v="Programado"/>
    <d v="2022-04-20T00:00:00"/>
    <s v="Minuta YPF 24/5/22"/>
    <s v="Mariana del Pozo"/>
    <m/>
    <m/>
    <m/>
    <m/>
    <s v="Bombeo Mecánico"/>
    <x v="0"/>
    <s v="C"/>
    <s v="Lin. Conduc."/>
    <n v="15"/>
    <n v="15"/>
    <n v="20"/>
    <n v="15"/>
  </r>
  <r>
    <x v="39"/>
    <s v="SCB-139a"/>
    <m/>
    <s v="Integridad y Corrosión"/>
    <s v="Inhibidor de corrosión/Incrustaciones"/>
    <x v="9"/>
    <n v="50695199"/>
    <n v="57"/>
    <n v="7.98"/>
    <n v="49.02"/>
    <n v="123"/>
    <n v="4.9000000000000004"/>
    <n v="100"/>
    <s v="Caudal de agua/día"/>
    <s v="Continua"/>
    <n v="31"/>
    <m/>
    <n v="151.9"/>
    <m/>
    <m/>
    <d v="2023-04-11T00:00:00"/>
    <s v="Programado"/>
    <d v="2022-12-07T00:00:00"/>
    <s v="0099-OESTE-23"/>
    <s v="Mariana del Pozo"/>
    <m/>
    <m/>
    <m/>
    <m/>
    <s v="Bombeo Mecánico"/>
    <x v="0"/>
    <s v="C"/>
    <s v="EC con rec"/>
    <n v="4.9020000000000001"/>
    <n v="4.9000000000000004"/>
    <n v="20"/>
    <n v="4.9000000000000004"/>
  </r>
  <r>
    <x v="40"/>
    <s v="SCB-80a"/>
    <m/>
    <s v="Integridad y Corrosión"/>
    <s v="Inhibidor de incrustaciones"/>
    <x v="1"/>
    <n v="50601018"/>
    <n v="207"/>
    <n v="1.0349999999999999"/>
    <n v="205.965"/>
    <n v="1200"/>
    <n v="1.24"/>
    <n v="6"/>
    <s v="Caudal de agua/día"/>
    <s v="Continua"/>
    <n v="31"/>
    <m/>
    <n v="38.44"/>
    <m/>
    <m/>
    <d v="2017-08-10T00:00:00"/>
    <s v="Programado"/>
    <d v="2022-07-22T00:00:00"/>
    <s v="0193-OESTE-22"/>
    <s v="Mariana del Pozo"/>
    <m/>
    <m/>
    <m/>
    <m/>
    <s v="Electro Sumergible"/>
    <x v="0"/>
    <s v="C"/>
    <s v="Capilar"/>
    <n v="1.2357899999999999"/>
    <n v="1.24"/>
    <n v="20"/>
    <n v="1.24"/>
  </r>
  <r>
    <x v="41"/>
    <s v="SCB-86a"/>
    <m/>
    <s v="Integridad y Corrosión"/>
    <s v="Inhibidor de incrustaciones"/>
    <x v="1"/>
    <n v="50601018"/>
    <n v="45"/>
    <n v="5.4"/>
    <n v="39.6"/>
    <n v="538"/>
    <n v="1.1499999999999999"/>
    <n v="29"/>
    <s v="Caudal de agua/día"/>
    <s v="Continua"/>
    <n v="31"/>
    <m/>
    <n v="35.65"/>
    <m/>
    <m/>
    <d v="2020-09-08T00:00:00"/>
    <s v="Programado"/>
    <d v="2022-08-26T00:00:00"/>
    <s v="0226-OESTE-22"/>
    <s v="Mariana del Pozo"/>
    <m/>
    <m/>
    <m/>
    <m/>
    <s v="Electro Sumergible"/>
    <x v="0"/>
    <s v="C"/>
    <s v="Capilar"/>
    <n v="1.1484000000000001"/>
    <n v="1.1499999999999999"/>
    <n v="20"/>
    <n v="1.1499999999999999"/>
  </r>
  <r>
    <x v="41"/>
    <s v="SCB-86a"/>
    <m/>
    <s v="Integridad y Corrosión"/>
    <s v="Inhibidor de incrustaciones"/>
    <x v="1"/>
    <n v="50601018"/>
    <n v="45"/>
    <n v="5.4"/>
    <n v="39.6"/>
    <n v="538"/>
    <n v="1.1499999999999999"/>
    <n v="29"/>
    <s v="Caudal de agua/día"/>
    <s v="Continua"/>
    <n v="31"/>
    <m/>
    <n v="35.65"/>
    <m/>
    <m/>
    <d v="2020-09-08T00:00:00"/>
    <s v="Programado"/>
    <d v="2022-08-26T00:00:00"/>
    <s v="0226-OESTE-22"/>
    <s v="Mariana del Pozo"/>
    <m/>
    <m/>
    <m/>
    <m/>
    <s v="Electro Sumergible"/>
    <x v="0"/>
    <s v="C"/>
    <s v="EC con rec"/>
    <n v="1.1484000000000001"/>
    <n v="1.1499999999999999"/>
    <n v="20"/>
    <n v="1.1499999999999999"/>
  </r>
  <r>
    <x v="42"/>
    <s v="SCB-89a"/>
    <m/>
    <s v="Integridad y Corrosión"/>
    <s v="Inhibidor de incrustaciones"/>
    <x v="1"/>
    <n v="50601018"/>
    <n v="185"/>
    <n v="2.6640000000000001"/>
    <n v="182.33600000000001"/>
    <n v="1590"/>
    <n v="1.64"/>
    <n v="9"/>
    <s v="Caudal de agua/día"/>
    <s v="Continua"/>
    <n v="31"/>
    <m/>
    <n v="50.839999999999996"/>
    <m/>
    <m/>
    <d v="2011-03-01T00:00:00"/>
    <s v="Programado"/>
    <d v="2020-06-30T00:00:00"/>
    <s v="BNDFI 0001-8 - Minuta YPF 30-06-2020"/>
    <s v="Mariana del Pozo"/>
    <m/>
    <m/>
    <m/>
    <m/>
    <s v="Electro Sumergible"/>
    <x v="0"/>
    <s v="C"/>
    <s v="Capilar"/>
    <n v="1.641024"/>
    <n v="1.64"/>
    <n v="20"/>
    <n v="1.64"/>
  </r>
  <r>
    <x v="43"/>
    <s v="SCB-92a"/>
    <m/>
    <s v="Integridad y Corrosión"/>
    <s v="Inhibidor de incrustaciones"/>
    <x v="1"/>
    <n v="50601018"/>
    <n v="134"/>
    <n v="2.0099999999999998"/>
    <n v="131.99"/>
    <n v="385"/>
    <n v="2.5099999999999998"/>
    <n v="19"/>
    <s v="Caudal de agua/día"/>
    <s v="Continua"/>
    <n v="31"/>
    <m/>
    <n v="77.809999999999988"/>
    <m/>
    <m/>
    <d v="2019-02-19T00:00:00"/>
    <s v="Programado"/>
    <d v="2020-06-30T00:00:00"/>
    <s v="BNDFI 0001-8 - Minuta YPF 30-06-2020"/>
    <s v="Mariana del Pozo"/>
    <m/>
    <m/>
    <m/>
    <m/>
    <s v="Electro Sumergible"/>
    <x v="0"/>
    <s v="C"/>
    <s v="Capilar"/>
    <n v="2.5078100000000005"/>
    <n v="2.5099999999999998"/>
    <n v="20"/>
    <n v="2.5099999999999998"/>
  </r>
  <r>
    <x v="44"/>
    <s v="SCB-93a"/>
    <m/>
    <s v="Integridad y Corrosión"/>
    <s v="Inhibidor de incrustaciones"/>
    <x v="1"/>
    <n v="50601018"/>
    <n v="120"/>
    <n v="4.5599999999999996"/>
    <n v="115.44"/>
    <n v="303"/>
    <n v="2.19"/>
    <n v="19"/>
    <s v="Caudal de agua/día"/>
    <s v="Continua"/>
    <n v="31"/>
    <m/>
    <n v="67.89"/>
    <m/>
    <m/>
    <s v=""/>
    <s v="Programado"/>
    <d v="2020-06-30T00:00:00"/>
    <s v="BNDFI 0001-8 - Minuta YPF 30-06-2020"/>
    <s v="Mariana del Pozo"/>
    <m/>
    <m/>
    <m/>
    <m/>
    <s v="Electro Sumergible"/>
    <x v="0"/>
    <s v="C"/>
    <s v="Capilar"/>
    <n v="2.1933600000000002"/>
    <n v="2.19"/>
    <n v="20"/>
    <n v="2.19"/>
  </r>
  <r>
    <x v="45"/>
    <s v="SCB-95a"/>
    <m/>
    <s v="Integridad y Corrosión"/>
    <s v="Inhibidor de incrustaciones"/>
    <x v="1"/>
    <n v="50601018"/>
    <n v="121"/>
    <n v="4.84"/>
    <n v="116.6"/>
    <n v="400"/>
    <n v="2.57"/>
    <n v="22"/>
    <s v="Caudal de agua/día"/>
    <s v="Continua"/>
    <n v="31"/>
    <m/>
    <n v="79.67"/>
    <m/>
    <m/>
    <d v="2014-08-12T00:00:00"/>
    <s v="Programado"/>
    <d v="2022-03-04T00:00:00"/>
    <s v="0054-OESTE-22"/>
    <m/>
    <m/>
    <m/>
    <m/>
    <m/>
    <s v="Electro Sumergible"/>
    <x v="0"/>
    <s v="C"/>
    <s v="Continua"/>
    <n v="2.5651999999999999"/>
    <n v="2.57"/>
    <n v="20"/>
    <n v="2.57"/>
  </r>
  <r>
    <x v="46"/>
    <s v="SCB-98a"/>
    <m/>
    <s v="Integridad y Corrosión"/>
    <s v="Inhibidor de incrustaciones"/>
    <x v="1"/>
    <n v="50601018"/>
    <n v="244"/>
    <n v="5.1239999999999997"/>
    <n v="238.876"/>
    <n v="46"/>
    <n v="1.67"/>
    <n v="7"/>
    <s v="Caudal de agua/día"/>
    <s v="Continua"/>
    <n v="31"/>
    <m/>
    <n v="51.769999999999996"/>
    <m/>
    <m/>
    <d v="2017-07-17T00:00:00"/>
    <s v="Programado"/>
    <d v="2020-06-30T00:00:00"/>
    <s v="BNDFI 0001-8 - Minuta YPF 30-06-2020"/>
    <s v="Mariana del Pozo"/>
    <m/>
    <m/>
    <m/>
    <m/>
    <s v="Electro Sumergible"/>
    <x v="0"/>
    <s v="C"/>
    <s v="Capilar"/>
    <n v="1.672132"/>
    <n v="1.67"/>
    <n v="20"/>
    <n v="1.67"/>
  </r>
  <r>
    <x v="47"/>
    <s v="SCB-107a"/>
    <m/>
    <s v="Integridad y Corrosión"/>
    <s v="Inhibidor de incrustaciones"/>
    <x v="11"/>
    <n v="1000568102"/>
    <n v="48"/>
    <n v="2.4"/>
    <n v="45.6"/>
    <n v="1076"/>
    <n v="5.65"/>
    <n v="124"/>
    <s v="Caudal de agua/día"/>
    <s v="Continua"/>
    <n v="31"/>
    <m/>
    <n v="175.15"/>
    <m/>
    <m/>
    <d v="2021-04-29T00:00:00"/>
    <s v="Programado"/>
    <d v="2021-04-29T00:00:00"/>
    <s v="BND21-IT543-1220 rev-1"/>
    <s v="Mariana del Pozo"/>
    <m/>
    <m/>
    <m/>
    <m/>
    <s v="Bombeo Mecánico"/>
    <x v="0"/>
    <s v="C"/>
    <s v="EC con rec"/>
    <n v="5.6544000000000008"/>
    <n v="5.65"/>
    <n v="20"/>
    <n v="5.65"/>
  </r>
  <r>
    <x v="48"/>
    <s v="SP-0287[00]a"/>
    <m/>
    <s v="Integridad y Corrosión"/>
    <s v="Inhibidor de incrustaciones"/>
    <x v="1"/>
    <n v="50601018"/>
    <n v="169.8"/>
    <n v="1.8680000000000001"/>
    <n v="167.93199999999999"/>
    <n v="100"/>
    <n v="1.68"/>
    <n v="10"/>
    <s v="Caudal de agua/día"/>
    <s v="Continua"/>
    <n v="31"/>
    <m/>
    <n v="52.08"/>
    <m/>
    <m/>
    <d v="2012-02-13T00:00:00"/>
    <s v="Programado"/>
    <d v="2020-06-30T00:00:00"/>
    <s v="BNDFI 0001-8 - Minuta YPF 30-06-2020"/>
    <s v="Mariana del Pozo"/>
    <m/>
    <m/>
    <m/>
    <m/>
    <s v="Electro Sumergible"/>
    <x v="0"/>
    <s v="C"/>
    <s v="Capilar"/>
    <n v="1.6793199999999999"/>
    <n v="1.68"/>
    <n v="20"/>
    <n v="1.68"/>
  </r>
  <r>
    <x v="49"/>
    <s v="SP-18a(I)"/>
    <m/>
    <s v="Integridad y Corrosión"/>
    <s v="Inhibidor de corrosión"/>
    <x v="3"/>
    <n v="1000232729"/>
    <n v="38.700000000000003"/>
    <n v="4.9539999999999997"/>
    <n v="33.746000000000002"/>
    <n v="200"/>
    <n v="3.71"/>
    <n v="110"/>
    <s v="Caudal de agua/día"/>
    <s v="Continua"/>
    <n v="31"/>
    <m/>
    <n v="115.01"/>
    <m/>
    <m/>
    <d v="2010-11-19T00:00:00"/>
    <s v="Programado"/>
    <d v="2020-09-18T00:00:00"/>
    <s v="BND21-IT511-0920"/>
    <m/>
    <m/>
    <m/>
    <m/>
    <m/>
    <s v="Cavidad Progresiva"/>
    <x v="0"/>
    <s v="C"/>
    <s v="EC con rec"/>
    <n v="3.7120600000000006"/>
    <n v="3.71"/>
    <n v="20"/>
    <n v="3.71"/>
  </r>
  <r>
    <x v="50"/>
    <s v="SP-23"/>
    <m/>
    <s v="Integridad y Corrosión"/>
    <s v="Encapsulado"/>
    <x v="12"/>
    <s v=""/>
    <n v="120"/>
    <n v="2.76"/>
    <n v="117.24"/>
    <n v="50"/>
    <n v="0"/>
    <m/>
    <s v="Volumen de cámara del pozo"/>
    <s v="Continua"/>
    <n v="31"/>
    <m/>
    <n v="0"/>
    <m/>
    <m/>
    <d v="2012-04-24T00:00:00"/>
    <s v="Programado"/>
    <d v="2017-09-25T00:00:00"/>
    <s v="BND21-IT534-0917"/>
    <s v="Mariana del Pozo"/>
    <s v="Falta nombre de producto"/>
    <n v="1"/>
    <d v="2017-09-26T00:00:00"/>
    <m/>
    <s v="Electro Sumergible"/>
    <x v="0"/>
    <s v="C"/>
    <s v="FDP"/>
    <n v="0"/>
    <n v="0"/>
    <n v="20"/>
    <n v="0"/>
  </r>
  <r>
    <x v="51"/>
    <s v="SP-252"/>
    <m/>
    <s v="Integridad y Corrosión"/>
    <s v="Inhibidor de incrustaciones"/>
    <x v="11"/>
    <n v="1000568102"/>
    <n v="179"/>
    <n v="1.79"/>
    <n v="177.21"/>
    <n v="100"/>
    <n v="1.77"/>
    <n v="10"/>
    <s v="Caudal de agua/día"/>
    <s v="Continua"/>
    <n v="31"/>
    <m/>
    <n v="54.87"/>
    <m/>
    <m/>
    <d v="2017-02-04T00:00:00"/>
    <s v="Programado"/>
    <d v="2023-01-31T00:00:00"/>
    <s v="0028-OESTE-23"/>
    <s v="Mariana del Pozo"/>
    <m/>
    <m/>
    <m/>
    <m/>
    <s v="Electro Sumergible"/>
    <x v="0"/>
    <s v="C"/>
    <s v="Capilar"/>
    <n v="1.7721000000000002"/>
    <n v="1.77"/>
    <n v="20"/>
    <n v="1.77"/>
  </r>
  <r>
    <x v="52"/>
    <s v="SP-273"/>
    <m/>
    <s v="Integridad y Corrosión"/>
    <s v="Inhibidor de incrustaciones"/>
    <x v="1"/>
    <n v="50601018"/>
    <n v="54.3"/>
    <n v="3.367"/>
    <n v="50.933"/>
    <n v="150"/>
    <n v="1.22"/>
    <n v="24"/>
    <s v="Caudal de agua/día"/>
    <s v="Continua"/>
    <n v="31"/>
    <m/>
    <n v="37.82"/>
    <m/>
    <m/>
    <d v="2010-06-09T00:00:00"/>
    <s v="Programado"/>
    <d v="2020-06-30T00:00:00"/>
    <s v="BNDFI 0001-8 - Minuta YPF 30-06-2020"/>
    <s v="Mariana del Pozo"/>
    <m/>
    <m/>
    <m/>
    <m/>
    <s v="Cavidad Progresiva"/>
    <x v="0"/>
    <s v="C"/>
    <s v="EC con rec"/>
    <n v="1.2223920000000001"/>
    <n v="1.22"/>
    <n v="20"/>
    <n v="1.22"/>
  </r>
  <r>
    <x v="53"/>
    <s v="SP-275"/>
    <m/>
    <s v="Integridad y Corrosión"/>
    <s v="Inhibidor de incrustaciones"/>
    <x v="1"/>
    <n v="50601018"/>
    <n v="286"/>
    <n v="2.86"/>
    <n v="283.14"/>
    <n v="100"/>
    <n v="1.7"/>
    <n v="6"/>
    <s v="Caudal de agua/día"/>
    <s v="Continua"/>
    <n v="31"/>
    <m/>
    <n v="52.699999999999996"/>
    <m/>
    <m/>
    <s v=""/>
    <s v="Programado"/>
    <d v="2020-06-30T00:00:00"/>
    <s v="BNDFI 0001-8 - Minuta YPF 30-06-2020"/>
    <s v="Mariana del Pozo"/>
    <m/>
    <m/>
    <m/>
    <m/>
    <s v="Electro Sumergible"/>
    <x v="0"/>
    <s v="C"/>
    <s v="Capilar"/>
    <n v="1.6988399999999999"/>
    <n v="1.7"/>
    <n v="20"/>
    <n v="1.7"/>
  </r>
  <r>
    <x v="54"/>
    <s v="SP-62(II)[00]a"/>
    <m/>
    <s v="Integridad y Corrosión"/>
    <s v="Inhibidor de incrustaciones"/>
    <x v="1"/>
    <n v="50601018"/>
    <n v="178"/>
    <n v="4.2720000000000002"/>
    <n v="173.72800000000001"/>
    <n v="50"/>
    <n v="3.47"/>
    <n v="20"/>
    <s v="Caudal de agua/día"/>
    <s v="Continua"/>
    <n v="31"/>
    <m/>
    <n v="107.57000000000001"/>
    <m/>
    <m/>
    <d v="2020-12-10T00:00:00"/>
    <s v="Programado"/>
    <d v="2020-11-24T00:00:00"/>
    <s v="BND21-IT525-1120"/>
    <s v="Mariana del Pozo"/>
    <m/>
    <m/>
    <m/>
    <m/>
    <s v="Electro Sumergible"/>
    <x v="0"/>
    <s v="C"/>
    <s v="Capilar"/>
    <n v="3.4745600000000003"/>
    <n v="3.47"/>
    <n v="20"/>
    <n v="3.47"/>
  </r>
  <r>
    <x v="55"/>
    <s v="SP-368a"/>
    <m/>
    <s v="Integridad y Corrosión"/>
    <s v="Inhibidor de incrustaciones"/>
    <x v="1"/>
    <n v="50601018"/>
    <n v="135.80000000000001"/>
    <n v="1.3580000000000001"/>
    <n v="134.44200000000001"/>
    <n v="100"/>
    <n v="2.02"/>
    <n v="15"/>
    <s v="Caudal de agua/día"/>
    <s v="Continua"/>
    <n v="31"/>
    <m/>
    <n v="62.62"/>
    <m/>
    <m/>
    <s v=""/>
    <s v="Programado"/>
    <d v="2020-06-30T00:00:00"/>
    <s v="BNDFI 0001-8 - Minuta YPF 30-06-2020"/>
    <s v="Mariana del Pozo"/>
    <m/>
    <m/>
    <m/>
    <m/>
    <s v="Electro Sumergible"/>
    <x v="0"/>
    <s v="C"/>
    <s v="Capilar"/>
    <n v="2.0166300000000001"/>
    <n v="2.02"/>
    <n v="20"/>
    <n v="2.02"/>
  </r>
  <r>
    <x v="56"/>
    <s v="SP.a-89"/>
    <m/>
    <s v="Integridad y Corrosión"/>
    <s v="Inhibidor de incrustaciones"/>
    <x v="1"/>
    <n v="50601018"/>
    <n v="50.1"/>
    <n v="2.0840000000000001"/>
    <n v="48.015999999999998"/>
    <n v="100"/>
    <n v="0.96"/>
    <n v="20"/>
    <s v="Caudal de agua/día"/>
    <s v="Continua"/>
    <n v="31"/>
    <m/>
    <n v="29.759999999999998"/>
    <m/>
    <m/>
    <s v=""/>
    <s v="Programado"/>
    <d v="2020-06-30T00:00:00"/>
    <s v="BNDFI 0001-8 - Minuta YPF 30-06-2020"/>
    <s v="Mariana del Pozo"/>
    <m/>
    <m/>
    <m/>
    <m/>
    <s v="Electro Sumergible"/>
    <x v="0"/>
    <s v="C"/>
    <s v="Capilar"/>
    <n v="0.96031999999999995"/>
    <n v="0.96"/>
    <n v="20"/>
    <n v="0.96"/>
  </r>
  <r>
    <x v="57"/>
    <s v="SP-211"/>
    <m/>
    <s v="Integridad y Corrosión"/>
    <s v="Inhibidor de incrustaciones"/>
    <x v="1"/>
    <n v="50601018"/>
    <n v="74"/>
    <n v="2.1459999999999999"/>
    <n v="71.853999999999999"/>
    <n v="150"/>
    <n v="2.0099999999999998"/>
    <n v="28"/>
    <s v="Caudal de agua/día"/>
    <s v="Continua"/>
    <n v="31"/>
    <m/>
    <n v="62.309999999999995"/>
    <m/>
    <m/>
    <d v="2012-05-11T00:00:00"/>
    <s v="Programado"/>
    <d v="2021-11-30T00:00:00"/>
    <s v="0303-OESTE-21"/>
    <s v="Mariana del Pozo"/>
    <m/>
    <m/>
    <m/>
    <m/>
    <s v="Cavidad Progresiva"/>
    <x v="0"/>
    <s v="C"/>
    <s v="Lin. Conduc."/>
    <n v="2.0119120000000001"/>
    <n v="2.0099999999999998"/>
    <n v="20"/>
    <n v="2.0099999999999998"/>
  </r>
  <r>
    <x v="58"/>
    <s v="SP-116(I)[00]a"/>
    <m/>
    <s v="Integridad y Corrosión"/>
    <s v="Inhibidor de incrustaciones"/>
    <x v="1"/>
    <n v="50601018"/>
    <n v="113.4"/>
    <n v="3.629"/>
    <n v="109.771"/>
    <n v="100"/>
    <n v="2.2000000000000002"/>
    <n v="20"/>
    <s v="Caudal de agua/día"/>
    <s v="Continua"/>
    <n v="31"/>
    <m/>
    <n v="68.2"/>
    <m/>
    <m/>
    <d v="2021-07-21T00:00:00"/>
    <s v="Programado"/>
    <d v="2021-09-20T00:00:00"/>
    <s v="0206-OESTE-21"/>
    <s v="Mariana del Pozo"/>
    <m/>
    <m/>
    <m/>
    <m/>
    <s v="Cavidad Progresiva"/>
    <x v="0"/>
    <s v="C"/>
    <s v="EC con rec"/>
    <n v="2.1954199999999999"/>
    <n v="2.2000000000000002"/>
    <n v="20"/>
    <n v="2.2000000000000002"/>
  </r>
  <r>
    <x v="59"/>
    <s v="SP-243"/>
    <m/>
    <s v="Integridad y Corrosión"/>
    <s v="Inhibidor de incrustaciones"/>
    <x v="1"/>
    <n v="50601018"/>
    <n v="134.4"/>
    <n v="5.6449999999999996"/>
    <n v="128.755"/>
    <n v="150"/>
    <n v="2.58"/>
    <n v="20"/>
    <s v="Caudal de agua/día"/>
    <s v="Continua"/>
    <n v="31"/>
    <m/>
    <n v="79.98"/>
    <m/>
    <m/>
    <s v=""/>
    <s v="Programado"/>
    <d v="2022-11-02T00:00:00"/>
    <s v="0298-OESTE-22"/>
    <s v="Mariana del Pozo"/>
    <m/>
    <m/>
    <m/>
    <m/>
    <s v="Cavidad Progresiva"/>
    <x v="0"/>
    <s v="C"/>
    <s v="EC "/>
    <n v="2.5750999999999999"/>
    <n v="2.58"/>
    <n v="20"/>
    <n v="2.58"/>
  </r>
  <r>
    <x v="60"/>
    <s v="SP-244"/>
    <m/>
    <s v="Integridad y Corrosión"/>
    <s v="Secuestrante de sulfhídrico"/>
    <x v="8"/>
    <n v="1000539909"/>
    <n v="142"/>
    <n v="2.84"/>
    <n v="139.16"/>
    <n v="100"/>
    <n v="10"/>
    <m/>
    <s v="Recomendación técnica en litros (por día, mes o batch)"/>
    <s v="Continua"/>
    <n v="31"/>
    <m/>
    <n v="310"/>
    <m/>
    <m/>
    <d v="1899-12-30T00:00:00"/>
    <s v="Programado"/>
    <d v="2021-08-25T00:00:00"/>
    <s v="0183-OESTE-21"/>
    <s v="Mariana del Pozo"/>
    <m/>
    <m/>
    <m/>
    <m/>
    <s v="Cavidad Progresiva"/>
    <x v="0"/>
    <s v="C"/>
    <s v="Lin. Conduc."/>
    <n v="10"/>
    <n v="10"/>
    <n v="20"/>
    <n v="10"/>
  </r>
  <r>
    <x v="61"/>
    <s v="SP-276"/>
    <m/>
    <s v="Integridad y Corrosión"/>
    <s v="Inhibidor de corrosión/Incrustaciones"/>
    <x v="9"/>
    <n v="50695199"/>
    <n v="76"/>
    <n v="3.6500000000000057"/>
    <n v="72.349999999999994"/>
    <n v="10"/>
    <n v="1.59"/>
    <n v="22"/>
    <s v="Caudal de agua/día"/>
    <s v="Continua"/>
    <n v="31"/>
    <m/>
    <n v="49.29"/>
    <m/>
    <m/>
    <d v="2010-09-20T00:00:00"/>
    <s v="Programado"/>
    <d v="2023-03-08T00:00:00"/>
    <s v="0066-OESTE-23"/>
    <s v="Mariana del Pozo"/>
    <m/>
    <m/>
    <m/>
    <m/>
    <s v="Cavidad Progresiva"/>
    <x v="0"/>
    <s v="C"/>
    <s v="EC con rec"/>
    <n v="1.5916999999999999"/>
    <n v="1.59"/>
    <n v="20"/>
    <n v="1.59"/>
  </r>
  <r>
    <x v="62"/>
    <s v="SP-322a"/>
    <m/>
    <s v="Integridad y Corrosión"/>
    <s v="Inhibidor de incrustaciones"/>
    <x v="11"/>
    <n v="1000568102"/>
    <n v="102"/>
    <n v="2.5499999999999998"/>
    <n v="99.45"/>
    <n v="50"/>
    <n v="0.99"/>
    <n v="10"/>
    <s v="Caudal de agua/día"/>
    <s v="Continua"/>
    <n v="31"/>
    <m/>
    <n v="30.69"/>
    <m/>
    <m/>
    <d v="2014-11-05T00:00:00"/>
    <s v="Programado"/>
    <d v="2021-04-29T00:00:00"/>
    <s v="BNDFI 0001-8 - Minuta YPF 29-4-21"/>
    <s v="Mariana del Pozo"/>
    <m/>
    <m/>
    <m/>
    <m/>
    <s v="Electro Sumergible"/>
    <x v="0"/>
    <s v="C"/>
    <s v="EC con rec"/>
    <n v="0.99450000000000005"/>
    <n v="0.99"/>
    <n v="20"/>
    <n v="0.99"/>
  </r>
  <r>
    <x v="63"/>
    <s v="SP-337a"/>
    <m/>
    <s v="Integridad y Corrosión"/>
    <s v="Inhibidor de incrustaciones"/>
    <x v="1"/>
    <n v="50601018"/>
    <n v="113"/>
    <n v="3.9550000000000001"/>
    <n v="109.045"/>
    <n v="150"/>
    <n v="1.53"/>
    <n v="14"/>
    <s v="Caudal de agua/día"/>
    <s v="Continua"/>
    <n v="31"/>
    <m/>
    <n v="47.43"/>
    <m/>
    <m/>
    <d v="2011-05-25T00:00:00"/>
    <s v="Programado"/>
    <d v="2020-06-30T00:00:00"/>
    <s v="BNDFI 0001-8 - Minuta YPF 30-06-2020"/>
    <s v="Mariana del Pozo"/>
    <m/>
    <m/>
    <m/>
    <m/>
    <s v="Cavidad Progresiva"/>
    <x v="0"/>
    <s v="C"/>
    <s v="EC con rec"/>
    <n v="1.5266300000000002"/>
    <n v="1.53"/>
    <n v="20"/>
    <n v="1.53"/>
  </r>
  <r>
    <x v="64"/>
    <s v="SP-35"/>
    <m/>
    <s v="Integridad y Corrosión"/>
    <s v="Inhibidor de incrustaciones"/>
    <x v="1"/>
    <n v="50601018"/>
    <n v="118"/>
    <n v="5.31"/>
    <n v="112.69"/>
    <n v="100"/>
    <n v="1.35"/>
    <n v="12"/>
    <s v="Caudal de agua/día"/>
    <s v="Continua"/>
    <n v="31"/>
    <m/>
    <n v="41.85"/>
    <m/>
    <m/>
    <d v="2017-08-22T00:00:00"/>
    <s v="Programado"/>
    <d v="2020-06-30T00:00:00"/>
    <s v="BNDFI 0001-8 - Minuta YPF 30-06-2020"/>
    <s v="Mariana del Pozo"/>
    <m/>
    <m/>
    <m/>
    <m/>
    <s v="Electro Sumergible"/>
    <x v="0"/>
    <s v="C"/>
    <s v="Capilar"/>
    <n v="1.3522799999999999"/>
    <n v="1.35"/>
    <n v="20"/>
    <n v="1.35"/>
  </r>
  <r>
    <x v="65"/>
    <s v="SP-46"/>
    <m/>
    <s v="Integridad y Corrosión"/>
    <s v="Inhibidor de incrustaciones"/>
    <x v="1"/>
    <n v="50601018"/>
    <n v="280"/>
    <n v="1.4"/>
    <n v="278.60000000000002"/>
    <n v="50"/>
    <n v="2.79"/>
    <n v="10"/>
    <s v="Caudal de agua/día"/>
    <s v="Continua"/>
    <n v="31"/>
    <m/>
    <n v="86.49"/>
    <m/>
    <m/>
    <m/>
    <s v="Programado"/>
    <d v="2021-05-11T00:00:00"/>
    <s v="BND21-IT622-0521"/>
    <s v="Mariana del Pozo"/>
    <m/>
    <m/>
    <m/>
    <m/>
    <s v="Electro Sumergible"/>
    <x v="0"/>
    <s v="C"/>
    <s v="Capilar"/>
    <n v="2.786"/>
    <n v="2.79"/>
    <n v="20"/>
    <n v="2.79"/>
  </r>
  <r>
    <x v="66"/>
    <s v="SP-41"/>
    <m/>
    <s v="Integridad y Corrosión"/>
    <s v="Inhibidor de incrustaciones"/>
    <x v="1"/>
    <n v="50601018"/>
    <n v="199"/>
    <n v="1.99"/>
    <n v="197.01"/>
    <n v="50"/>
    <n v="3.15"/>
    <n v="16"/>
    <s v="Caudal de agua/día"/>
    <s v="Continua"/>
    <n v="31"/>
    <m/>
    <n v="97.649999999999991"/>
    <m/>
    <m/>
    <s v=""/>
    <s v="Programado"/>
    <d v="2021-04-16T00:00:00"/>
    <s v="BND21-IT610-0421"/>
    <s v="Mariana del Pozo"/>
    <m/>
    <m/>
    <m/>
    <m/>
    <s v="Electro Sumergible"/>
    <x v="0"/>
    <s v="C"/>
    <s v="Capilar"/>
    <n v="3.1521599999999999"/>
    <n v="3.15"/>
    <n v="20"/>
    <n v="3.15"/>
  </r>
  <r>
    <x v="67"/>
    <s v="SP-278"/>
    <m/>
    <s v="Integridad y Corrosión"/>
    <s v="Inhibidor de incrustaciones"/>
    <x v="1"/>
    <n v="50601018"/>
    <n v="212"/>
    <n v="1.696"/>
    <n v="210.304"/>
    <n v="100"/>
    <n v="4.21"/>
    <n v="20"/>
    <s v="Caudal de agua/día"/>
    <s v="Continua"/>
    <n v="31"/>
    <m/>
    <n v="130.51"/>
    <m/>
    <m/>
    <d v="2021-11-03T00:00:00"/>
    <s v="Programado"/>
    <d v="2021-11-03T00:00:00"/>
    <s v="Minuta YPF 3-11-21"/>
    <s v="Mariana del Pozo"/>
    <m/>
    <m/>
    <m/>
    <m/>
    <s v="Electro Sumergible"/>
    <x v="0"/>
    <s v="C"/>
    <s v="Capilar"/>
    <n v="4.20608"/>
    <n v="4.21"/>
    <n v="20"/>
    <n v="4.21"/>
  </r>
  <r>
    <x v="68"/>
    <s v="SP-43(I)[00]a"/>
    <m/>
    <s v="Integridad y Corrosión"/>
    <s v="Inhibidor de incrustaciones"/>
    <x v="1"/>
    <n v="50601018"/>
    <n v="171.6"/>
    <n v="6.5209999999999999"/>
    <n v="165.07900000000001"/>
    <n v="100"/>
    <n v="1.65"/>
    <n v="10"/>
    <s v="Caudal de agua/día"/>
    <s v="Continua"/>
    <n v="31"/>
    <m/>
    <n v="51.15"/>
    <m/>
    <m/>
    <s v=""/>
    <s v="Programado"/>
    <d v="2020-06-30T00:00:00"/>
    <s v="BNDFI 0001-8 - Minuta YPF 30-06-2020"/>
    <s v="Mariana del Pozo"/>
    <m/>
    <m/>
    <m/>
    <m/>
    <s v="Cavidad Progresiva"/>
    <x v="0"/>
    <s v="C"/>
    <s v="EC con rec"/>
    <n v="1.65079"/>
    <n v="1.65"/>
    <n v="20"/>
    <n v="1.65"/>
  </r>
  <r>
    <x v="69"/>
    <s v="SP-439a"/>
    <m/>
    <s v="Integridad y Corrosión"/>
    <s v="Inhibidor de incrustaciones"/>
    <x v="1"/>
    <n v="50601018"/>
    <n v="26"/>
    <n v="0.39"/>
    <n v="25.61"/>
    <n v="50"/>
    <n v="1.02"/>
    <n v="40"/>
    <s v="Caudal de agua/día"/>
    <s v="Continua"/>
    <n v="31"/>
    <m/>
    <n v="31.62"/>
    <m/>
    <m/>
    <d v="2010-07-06T00:00:00"/>
    <s v="Programado"/>
    <d v="2020-06-30T00:00:00"/>
    <s v="BNDFI 0001-8 - Minuta YPF 30-06-2020"/>
    <s v="Mariana del Pozo"/>
    <m/>
    <m/>
    <m/>
    <m/>
    <s v="Cavidad Progresiva"/>
    <x v="0"/>
    <s v="C"/>
    <s v="EC con rec"/>
    <n v="1.0244000000000002"/>
    <n v="1.02"/>
    <n v="20"/>
    <n v="1.02"/>
  </r>
  <r>
    <x v="70"/>
    <s v="SP-370[00]a"/>
    <m/>
    <s v="Aseguramiento de Flujo"/>
    <s v="Inhibidor de asfaltenos"/>
    <x v="13"/>
    <n v="1000002542"/>
    <n v="2.5"/>
    <n v="2.125"/>
    <n v="0.375"/>
    <n v="100"/>
    <n v="4.25"/>
    <n v="2000"/>
    <s v="Caudal de neta/día"/>
    <s v="Continua"/>
    <n v="31"/>
    <m/>
    <n v="131.75"/>
    <m/>
    <m/>
    <d v="2022-05-24T00:00:00"/>
    <s v="Programado"/>
    <d v="2023-01-25T00:00:00"/>
    <s v="0025-OESTE-23"/>
    <s v="Mariana del Pozo"/>
    <m/>
    <m/>
    <m/>
    <m/>
    <s v="Cavidad Progresiva"/>
    <x v="0"/>
    <s v="C"/>
    <s v="EC con rec"/>
    <n v="4.25"/>
    <n v="4.25"/>
    <n v="20"/>
    <n v="4.25"/>
  </r>
  <r>
    <x v="71"/>
    <s v="SP-50"/>
    <m/>
    <s v="Integridad y Corrosión"/>
    <s v="Inhibidor de corrosión/Incrustaciones"/>
    <x v="9"/>
    <n v="50695199"/>
    <n v="189"/>
    <n v="1.512"/>
    <n v="187.488"/>
    <n v="100"/>
    <n v="8.06"/>
    <n v="43"/>
    <s v="Caudal de agua/día"/>
    <s v="Continua"/>
    <n v="31"/>
    <m/>
    <n v="249.86"/>
    <m/>
    <m/>
    <d v="2016-01-10T00:00:00"/>
    <s v="Programado"/>
    <d v="2018-10-26T00:00:00"/>
    <s v="BND21-IT242-1018"/>
    <s v="Mariana del Pozo"/>
    <m/>
    <m/>
    <m/>
    <m/>
    <s v="Electro Sumergible"/>
    <x v="0"/>
    <s v="C"/>
    <s v="Capilar"/>
    <n v="8.0619840000000007"/>
    <n v="8.06"/>
    <n v="20"/>
    <n v="8.06"/>
  </r>
  <r>
    <x v="72"/>
    <s v="SP-13a(I)"/>
    <m/>
    <s v="Integridad y Corrosión"/>
    <s v="Inhibidor de incrustaciones"/>
    <x v="1"/>
    <n v="50601018"/>
    <n v="201"/>
    <n v="1.6080000000000001"/>
    <n v="199.392"/>
    <n v="100"/>
    <n v="4.9800000000000004"/>
    <n v="25"/>
    <s v="Caudal de agua/día"/>
    <s v="Continua"/>
    <n v="31"/>
    <m/>
    <n v="154.38000000000002"/>
    <m/>
    <m/>
    <d v="2016-06-18T00:00:00"/>
    <s v="Programado"/>
    <d v="2023-02-14T00:00:00"/>
    <s v="0039-OESTE-23"/>
    <s v="Mariana del Pozo"/>
    <m/>
    <m/>
    <m/>
    <m/>
    <s v="Electro Sumergible"/>
    <x v="0"/>
    <s v="C"/>
    <s v="Capilar"/>
    <n v="4.9847999999999999"/>
    <n v="4.9800000000000004"/>
    <n v="20"/>
    <n v="4.9800000000000004"/>
  </r>
  <r>
    <x v="73"/>
    <s v="SP-222"/>
    <m/>
    <s v="Integridad y Corrosión"/>
    <s v="Inhibidor de incrustaciones"/>
    <x v="1"/>
    <n v="50601018"/>
    <n v="169.3"/>
    <n v="2.8780000000000001"/>
    <n v="166.422"/>
    <n v="100"/>
    <n v="3.66"/>
    <n v="22"/>
    <s v="Caudal de agua/día"/>
    <s v="Continua"/>
    <n v="31"/>
    <m/>
    <n v="113.46000000000001"/>
    <m/>
    <m/>
    <d v="2012-05-11T00:00:00"/>
    <s v="Programado"/>
    <d v="2021-08-25T00:00:00"/>
    <s v="Minuta YPF 24/5/22"/>
    <s v="Mariana del Pozo"/>
    <m/>
    <m/>
    <m/>
    <m/>
    <s v="Electro Sumergible"/>
    <x v="0"/>
    <s v="C"/>
    <s v="EC con rec"/>
    <n v="3.6612840000000002"/>
    <n v="3.66"/>
    <n v="20"/>
    <n v="3.66"/>
  </r>
  <r>
    <x v="74"/>
    <s v="SP-466a"/>
    <m/>
    <s v="Integridad y Corrosión"/>
    <s v="Inhibidor de incrustaciones"/>
    <x v="1"/>
    <n v="50601018"/>
    <n v="206.4"/>
    <n v="1.8580000000000001"/>
    <n v="204.542"/>
    <n v="50"/>
    <n v="4.09"/>
    <n v="20"/>
    <s v="Caudal de agua/día"/>
    <s v="Continua"/>
    <n v="31"/>
    <m/>
    <n v="126.78999999999999"/>
    <m/>
    <m/>
    <d v="2021-11-03T00:00:00"/>
    <s v="Programado"/>
    <d v="2021-11-03T00:00:00"/>
    <s v="Minuta YPF 3-11-21"/>
    <s v="Mariana del Pozo"/>
    <m/>
    <m/>
    <m/>
    <m/>
    <s v="Electro Sumergible"/>
    <x v="0"/>
    <s v="C"/>
    <s v="Capilar"/>
    <n v="4.09084"/>
    <n v="4.09"/>
    <n v="20"/>
    <n v="4.09"/>
  </r>
  <r>
    <x v="75"/>
    <s v="SP-51"/>
    <m/>
    <s v="Integridad y Corrosión"/>
    <s v="Inhibidor de incrustaciones"/>
    <x v="1"/>
    <n v="50601018"/>
    <n v="386"/>
    <n v="2.702"/>
    <n v="383.298"/>
    <n v="100"/>
    <n v="5.75"/>
    <n v="15"/>
    <s v="Caudal de agua/día"/>
    <s v="Continua"/>
    <n v="31"/>
    <m/>
    <n v="178.25"/>
    <m/>
    <m/>
    <s v=""/>
    <s v="Programado"/>
    <d v="2021-05-28T00:00:00"/>
    <s v="BND21-IT630-0521"/>
    <s v="Mariana del Pozo"/>
    <m/>
    <m/>
    <m/>
    <m/>
    <s v="Electro Sumergible"/>
    <x v="0"/>
    <s v="C"/>
    <s v="Capilar"/>
    <n v="5.7494700000000005"/>
    <n v="5.75"/>
    <n v="20"/>
    <n v="5.75"/>
  </r>
  <r>
    <x v="76"/>
    <s v="SP-53"/>
    <m/>
    <s v="Integridad y Corrosión"/>
    <s v="Inhibidor de incrustaciones"/>
    <x v="1"/>
    <n v="50601018"/>
    <n v="343"/>
    <n v="2.0579999999999998"/>
    <n v="340.94200000000001"/>
    <n v="50"/>
    <n v="3.07"/>
    <n v="9"/>
    <s v="Caudal de agua/día"/>
    <s v="Continua"/>
    <n v="31"/>
    <m/>
    <n v="95.17"/>
    <m/>
    <m/>
    <d v="2018-06-15T00:00:00"/>
    <s v="Programado"/>
    <d v="2020-06-30T00:00:00"/>
    <s v="BNDFI 0001-8 - Minuta YPF 30-06-2020"/>
    <s v="Mariana del Pozo"/>
    <m/>
    <m/>
    <m/>
    <m/>
    <s v="Electro Sumergible"/>
    <x v="0"/>
    <s v="C"/>
    <s v="Capilar"/>
    <n v="3.0684780000000003"/>
    <n v="3.07"/>
    <n v="20"/>
    <n v="3.07"/>
  </r>
  <r>
    <x v="77"/>
    <s v="SP-63(I)"/>
    <m/>
    <s v="Integridad y Corrosión"/>
    <s v="Inhibidor de incrustaciones"/>
    <x v="1"/>
    <n v="50601018"/>
    <n v="207"/>
    <n v="2.2770000000000001"/>
    <n v="204.72300000000001"/>
    <n v="100"/>
    <n v="2.0499999999999998"/>
    <n v="10"/>
    <s v="Caudal de agua/día"/>
    <s v="Continua"/>
    <n v="31"/>
    <m/>
    <n v="63.55"/>
    <m/>
    <m/>
    <s v=""/>
    <s v="Programado"/>
    <d v="2022-11-14T00:00:00"/>
    <s v="0309-OESTE-22"/>
    <s v="Mariana del Pozo"/>
    <m/>
    <m/>
    <m/>
    <m/>
    <s v="Electro Sumergible"/>
    <x v="0"/>
    <s v="C"/>
    <s v="Capilar"/>
    <n v="2.0472299999999999"/>
    <n v="2.0499999999999998"/>
    <n v="20"/>
    <n v="2.0499999999999998"/>
  </r>
  <r>
    <x v="78"/>
    <s v="SP-65(I)[00]a"/>
    <m/>
    <s v="Integridad y Corrosión"/>
    <s v="Inhibidor de incrustaciones"/>
    <x v="1"/>
    <n v="50601018"/>
    <n v="63"/>
    <n v="0.63"/>
    <n v="62.37"/>
    <n v="100"/>
    <n v="1.25"/>
    <n v="20"/>
    <s v="Caudal de agua/día"/>
    <s v="Continua"/>
    <n v="31"/>
    <m/>
    <n v="38.75"/>
    <m/>
    <m/>
    <d v="2011-06-07T00:00:00"/>
    <s v="Programado"/>
    <d v="2020-06-30T00:00:00"/>
    <s v="BNDFI 0001-8 - Minuta YPF 30-06-2020"/>
    <s v="Mariana del Pozo"/>
    <m/>
    <m/>
    <m/>
    <m/>
    <s v="Electro Sumergible"/>
    <x v="0"/>
    <s v="C"/>
    <s v="Capilar"/>
    <n v="1.2473999999999998"/>
    <n v="1.25"/>
    <n v="20"/>
    <n v="1.25"/>
  </r>
  <r>
    <x v="79"/>
    <s v="SP-185"/>
    <m/>
    <s v="Integridad y Corrosión"/>
    <s v="Inhibidor de incrustaciones"/>
    <x v="1"/>
    <n v="50601018"/>
    <n v="178"/>
    <n v="1.958"/>
    <n v="176.042"/>
    <n v="10"/>
    <n v="2.82"/>
    <n v="16"/>
    <s v="Caudal de agua/día"/>
    <s v="Continua"/>
    <n v="31"/>
    <m/>
    <n v="87.42"/>
    <m/>
    <m/>
    <d v="2013-05-21T00:00:00"/>
    <s v="Programado"/>
    <d v="2020-06-30T00:00:00"/>
    <s v="BNDFI 0001-8 - Minuta YPF 30-06-2020"/>
    <s v="Mariana del Pozo"/>
    <m/>
    <m/>
    <m/>
    <m/>
    <s v="Electro Sumergible"/>
    <x v="0"/>
    <s v="C"/>
    <s v="Capilar"/>
    <n v="2.8166720000000001"/>
    <n v="2.82"/>
    <n v="20"/>
    <n v="2.82"/>
  </r>
  <r>
    <x v="80"/>
    <s v="SP-196"/>
    <m/>
    <s v="Integridad y Corrosión"/>
    <s v="Inhibidor de incrustaciones"/>
    <x v="1"/>
    <n v="50601018"/>
    <n v="318"/>
    <n v="3.18"/>
    <n v="314.82"/>
    <n v="10"/>
    <n v="3.15"/>
    <n v="10"/>
    <s v="Caudal de agua/día"/>
    <s v="Continua"/>
    <n v="31"/>
    <m/>
    <n v="97.649999999999991"/>
    <m/>
    <m/>
    <s v=""/>
    <s v="Programado"/>
    <d v="2020-11-25T00:00:00"/>
    <s v="BND21-IT531-1120"/>
    <s v="Mariana del Pozo"/>
    <m/>
    <m/>
    <m/>
    <m/>
    <s v="Electro Sumergible"/>
    <x v="0"/>
    <s v="C"/>
    <s v="Capilar"/>
    <n v="3.1481999999999997"/>
    <n v="3.15"/>
    <n v="20"/>
    <n v="3.15"/>
  </r>
  <r>
    <x v="81"/>
    <s v="SP-197"/>
    <m/>
    <s v="Integridad y Corrosión"/>
    <s v="Inhibidor de incrustaciones"/>
    <x v="1"/>
    <n v="50601018"/>
    <n v="169"/>
    <n v="1.234"/>
    <n v="167.76599999999999"/>
    <n v="10"/>
    <n v="1.68"/>
    <n v="10"/>
    <s v="Caudal de agua/día"/>
    <s v="Continua"/>
    <n v="31"/>
    <m/>
    <n v="52.08"/>
    <m/>
    <m/>
    <s v=""/>
    <s v="Programado"/>
    <d v="2020-06-30T00:00:00"/>
    <s v="BNDFI 0001-8 - Minuta YPF 30-06-2020"/>
    <s v="Mariana del Pozo"/>
    <m/>
    <m/>
    <m/>
    <m/>
    <s v="Electro Sumergible"/>
    <x v="0"/>
    <s v="C"/>
    <s v="Capilar"/>
    <n v="1.6776599999999999"/>
    <n v="1.68"/>
    <n v="20"/>
    <n v="1.68"/>
  </r>
  <r>
    <x v="82"/>
    <s v="SP-420a"/>
    <m/>
    <s v="Integridad y Corrosión"/>
    <s v="Inhibidor de incrustaciones"/>
    <x v="1"/>
    <n v="50601018"/>
    <n v="24"/>
    <n v="1.2"/>
    <n v="22.8"/>
    <n v="0"/>
    <n v="1.0900000000000001"/>
    <n v="48"/>
    <s v="Caudal de agua/día"/>
    <s v="Continua"/>
    <n v="31"/>
    <m/>
    <n v="33.79"/>
    <m/>
    <m/>
    <d v="2011-03-11T00:00:00"/>
    <s v="Programado"/>
    <d v="2021-03-31T00:00:00"/>
    <s v="BND21-IT600-0321"/>
    <s v="Mariana del Pozo"/>
    <m/>
    <m/>
    <m/>
    <m/>
    <s v="Bombeo Mecánico"/>
    <x v="0"/>
    <s v="C"/>
    <s v="EC con rec"/>
    <n v="1.0944"/>
    <n v="1.0900000000000001"/>
    <n v="20"/>
    <n v="1.0900000000000001"/>
  </r>
  <r>
    <x v="83"/>
    <s v="SP-78"/>
    <m/>
    <s v="Integridad y Corrosión"/>
    <s v="Inhibidor de incrustaciones"/>
    <x v="1"/>
    <n v="50601018"/>
    <n v="239"/>
    <n v="2.06"/>
    <n v="236.95"/>
    <n v="100"/>
    <n v="2.37"/>
    <n v="10"/>
    <s v="Caudal de agua/día"/>
    <s v="Continua"/>
    <n v="31"/>
    <m/>
    <n v="73.47"/>
    <m/>
    <m/>
    <d v="2015-08-28T00:00:00"/>
    <s v="Programado"/>
    <d v="2020-12-14T00:00:00"/>
    <s v="BND21-IT542-1220"/>
    <s v="Mariana del Pozo"/>
    <m/>
    <m/>
    <m/>
    <m/>
    <s v="Electro Sumergible"/>
    <x v="0"/>
    <s v="C"/>
    <s v="Capilar"/>
    <n v="2.3694999999999999"/>
    <n v="2.37"/>
    <n v="20"/>
    <n v="2.37"/>
  </r>
  <r>
    <x v="84"/>
    <s v="SP-270"/>
    <m/>
    <s v="Integridad y Corrosión"/>
    <s v="Inhibidor de incrustaciones"/>
    <x v="1"/>
    <n v="50601018"/>
    <n v="196"/>
    <n v="2.548"/>
    <n v="193.452"/>
    <n v="10"/>
    <n v="3.87"/>
    <n v="20"/>
    <s v="Caudal de agua/día"/>
    <s v="Continua"/>
    <n v="31"/>
    <m/>
    <n v="119.97"/>
    <m/>
    <m/>
    <d v="2021-08-01T00:00:00"/>
    <s v="Programado"/>
    <d v="2021-07-20T00:00:00"/>
    <s v="BND21-IT656-0721"/>
    <s v="Mariana del Pozo"/>
    <m/>
    <m/>
    <m/>
    <m/>
    <s v="Electro Sumergible"/>
    <x v="0"/>
    <s v="C"/>
    <s v="Capilar"/>
    <n v="3.86904"/>
    <n v="3.87"/>
    <n v="20"/>
    <n v="3.87"/>
  </r>
  <r>
    <x v="85"/>
    <s v="SP-84"/>
    <m/>
    <s v="Integridad y Corrosión"/>
    <s v="Inhibidor de incrustaciones"/>
    <x v="1"/>
    <n v="50601018"/>
    <n v="109"/>
    <n v="1.962"/>
    <n v="107.038"/>
    <n v="10"/>
    <n v="0.96"/>
    <n v="9"/>
    <s v="Caudal de agua/día"/>
    <s v="Continua"/>
    <n v="31"/>
    <m/>
    <n v="29.759999999999998"/>
    <m/>
    <m/>
    <d v="2016-08-10T00:00:00"/>
    <s v="Programado"/>
    <d v="2023-03-08T00:00:00"/>
    <s v="0072-OESTE-23"/>
    <s v="Mariana del Pozo"/>
    <m/>
    <m/>
    <m/>
    <m/>
    <s v="Electro Sumergible"/>
    <x v="0"/>
    <s v="C"/>
    <s v="Capilar"/>
    <n v="0.96334200000000003"/>
    <n v="0.96"/>
    <n v="20"/>
    <n v="0.96"/>
  </r>
  <r>
    <x v="86"/>
    <s v="SP-109a(I)"/>
    <m/>
    <s v="Integridad y Corrosión"/>
    <s v="Inhibidor de incrustaciones"/>
    <x v="1"/>
    <n v="50601018"/>
    <n v="229.9"/>
    <n v="1.609"/>
    <n v="228.291"/>
    <n v="150"/>
    <n v="3.42"/>
    <n v="15"/>
    <s v="Caudal de agua/día"/>
    <s v="Continua"/>
    <n v="31"/>
    <m/>
    <n v="106.02"/>
    <m/>
    <m/>
    <s v=""/>
    <s v="Programado"/>
    <d v="2022-11-08T00:00:00"/>
    <s v="0303-OESTE-22"/>
    <s v="Mariana del Pozo"/>
    <m/>
    <m/>
    <m/>
    <m/>
    <s v="Electro Sumergible"/>
    <x v="0"/>
    <s v="C"/>
    <s v="Capilar"/>
    <n v="3.4243649999999999"/>
    <n v="3.42"/>
    <n v="20"/>
    <n v="3.42"/>
  </r>
  <r>
    <x v="87"/>
    <s v="SP-251"/>
    <m/>
    <s v="Integridad y Corrosión"/>
    <s v="Inhibidor de incrustaciones"/>
    <x v="11"/>
    <n v="1000568102"/>
    <n v="206"/>
    <n v="2.06"/>
    <n v="203.94"/>
    <n v="100"/>
    <n v="3.47"/>
    <n v="17"/>
    <s v="Caudal de agua/día"/>
    <s v="Continua"/>
    <n v="31"/>
    <m/>
    <n v="107.57000000000001"/>
    <m/>
    <m/>
    <d v="2022-01-05T00:00:00"/>
    <s v="Programado"/>
    <d v="2022-01-06T00:00:00"/>
    <s v="Minuta YPF 5-1-22"/>
    <s v="Mariana del Pozo"/>
    <m/>
    <m/>
    <m/>
    <m/>
    <s v="Electro Sumergible"/>
    <x v="0"/>
    <s v="C"/>
    <s v="Capilar"/>
    <n v="3.46698"/>
    <n v="3.47"/>
    <n v="20"/>
    <n v="3.47"/>
  </r>
  <r>
    <x v="88"/>
    <s v="SP-274"/>
    <m/>
    <s v="Integridad y Corrosión"/>
    <s v="Inhibidor de incrustaciones"/>
    <x v="11"/>
    <n v="1000568102"/>
    <n v="132"/>
    <n v="5.28"/>
    <n v="126.72"/>
    <n v="200"/>
    <n v="1.77"/>
    <n v="14"/>
    <s v="Caudal de agua/día"/>
    <s v="Continua"/>
    <n v="31"/>
    <m/>
    <n v="54.87"/>
    <m/>
    <m/>
    <d v="2015-09-11T00:00:00"/>
    <s v="Programado"/>
    <d v="2021-11-19T00:00:00"/>
    <s v="0287-OESTE-21"/>
    <s v="Mariana del Pozo"/>
    <m/>
    <m/>
    <m/>
    <m/>
    <s v="Electro Sumergible"/>
    <x v="0"/>
    <s v="C"/>
    <s v="EC con rec"/>
    <n v="1.7740799999999999"/>
    <n v="1.77"/>
    <n v="20"/>
    <n v="1.77"/>
  </r>
  <r>
    <x v="89"/>
    <s v="SP-311a"/>
    <m/>
    <s v="Integridad y Corrosión"/>
    <s v="Inhibidor de corrosión/Incrustaciones"/>
    <x v="9"/>
    <n v="50695199"/>
    <n v="193.7"/>
    <n v="1.1619999999999999"/>
    <n v="192.53800000000001"/>
    <n v="250"/>
    <n v="5.39"/>
    <n v="28"/>
    <s v="Caudal de agua/día"/>
    <s v="Continua"/>
    <n v="31"/>
    <m/>
    <n v="167.09"/>
    <m/>
    <m/>
    <d v="2020-09-10T00:00:00"/>
    <s v="Programado"/>
    <d v="2020-09-08T00:00:00"/>
    <s v="BNDFI 0001-8 - Minuta YPF 10-09-2020"/>
    <s v="Mariana del Pozo"/>
    <m/>
    <m/>
    <m/>
    <m/>
    <s v="Electro Sumergible"/>
    <x v="0"/>
    <s v="C"/>
    <s v="Capilar"/>
    <n v="5.3910640000000001"/>
    <n v="5.39"/>
    <n v="20"/>
    <n v="5.39"/>
  </r>
  <r>
    <x v="90"/>
    <s v="SP-319a"/>
    <m/>
    <s v="Integridad y Corrosión"/>
    <s v="Inhibidor de incrustaciones"/>
    <x v="11"/>
    <n v="1000568102"/>
    <n v="164.4"/>
    <n v="1.9730000000000001"/>
    <n v="162.42699999999999"/>
    <n v="100"/>
    <n v="1.3"/>
    <n v="8"/>
    <s v="Caudal de agua/día"/>
    <s v="Continua"/>
    <n v="31"/>
    <m/>
    <n v="40.300000000000004"/>
    <m/>
    <m/>
    <d v="2010-10-03T00:00:00"/>
    <s v="Programado"/>
    <d v="2021-04-16T00:00:00"/>
    <s v="BND21-IT605-0421"/>
    <s v="Mariana del Pozo"/>
    <m/>
    <m/>
    <m/>
    <m/>
    <s v="Electro Sumergible"/>
    <x v="0"/>
    <s v="C"/>
    <s v="Capilar"/>
    <n v="1.2994159999999999"/>
    <n v="1.3"/>
    <n v="20"/>
    <n v="1.3"/>
  </r>
  <r>
    <x v="91"/>
    <s v="SP-203"/>
    <m/>
    <s v="Integridad y Corrosión"/>
    <s v="Inhibidor de incrustaciones"/>
    <x v="1"/>
    <n v="50601018"/>
    <n v="132.6"/>
    <n v="3.7130000000000001"/>
    <n v="128.887"/>
    <n v="100"/>
    <n v="3.22"/>
    <n v="25"/>
    <s v="Caudal de agua/día"/>
    <s v="Continua"/>
    <n v="31"/>
    <m/>
    <n v="99.820000000000007"/>
    <m/>
    <m/>
    <d v="2023-03-08T00:00:00"/>
    <s v="Programado"/>
    <d v="2023-03-22T00:00:00"/>
    <s v="0068-OESTE-23"/>
    <m/>
    <m/>
    <m/>
    <m/>
    <m/>
    <s v="Electro Sumergible"/>
    <x v="0"/>
    <s v="C"/>
    <s v="Capilar"/>
    <n v="3.222175"/>
    <n v="3.22"/>
    <n v="20"/>
    <n v="3.22"/>
  </r>
  <r>
    <x v="92"/>
    <s v="SP-328a"/>
    <m/>
    <s v="Aseguramiento de Flujo"/>
    <s v="Inhibidor de parafinas y asfaltenos"/>
    <x v="14"/>
    <n v="50600435"/>
    <n v="40"/>
    <n v="4.8"/>
    <n v="35.200000000000003"/>
    <n v="50"/>
    <n v="5.04"/>
    <n v="1050"/>
    <s v="Caudal de neta/día"/>
    <s v="Continua"/>
    <n v="31"/>
    <m/>
    <n v="156.24"/>
    <m/>
    <m/>
    <d v="2020-07-30T00:00:00"/>
    <s v="Programado"/>
    <d v="2020-07-01T00:00:00"/>
    <s v="BND21-IT487-0620"/>
    <s v="Mariana del Pozo"/>
    <m/>
    <m/>
    <m/>
    <m/>
    <s v="Cavidad Progresiva"/>
    <x v="0"/>
    <s v="C"/>
    <s v="Lin. Conduc."/>
    <n v="5.04"/>
    <n v="5.04"/>
    <n v="20"/>
    <n v="5.04"/>
  </r>
  <r>
    <x v="93"/>
    <s v="SP-33"/>
    <m/>
    <s v="Integridad y Corrosión"/>
    <s v="Inhibidor de incrustaciones"/>
    <x v="1"/>
    <n v="50601018"/>
    <n v="228.2"/>
    <n v="2.282"/>
    <n v="225.91800000000001"/>
    <n v="220"/>
    <n v="2.2599999999999998"/>
    <n v="10"/>
    <s v="Caudal de agua/día"/>
    <s v="Continua"/>
    <n v="31"/>
    <m/>
    <n v="70.059999999999988"/>
    <m/>
    <m/>
    <s v=""/>
    <s v="Programado"/>
    <d v="2020-06-30T00:00:00"/>
    <s v="BNDFI 0001-8 - Minuta YPF 30-06-2020"/>
    <s v="Mariana del Pozo"/>
    <m/>
    <m/>
    <m/>
    <m/>
    <s v="Electro Sumergible"/>
    <x v="0"/>
    <s v="C"/>
    <s v="Capilar"/>
    <n v="2.2591800000000002"/>
    <n v="2.2599999999999998"/>
    <n v="20"/>
    <n v="2.2599999999999998"/>
  </r>
  <r>
    <x v="94"/>
    <s v="SP-355a"/>
    <m/>
    <s v="Integridad y Corrosión"/>
    <s v="Inhibidor de incrustaciones"/>
    <x v="11"/>
    <n v="1000568102"/>
    <n v="31.2"/>
    <n v="1.31"/>
    <n v="29.89"/>
    <n v="50"/>
    <n v="0.96"/>
    <n v="32"/>
    <s v="Caudal de agua/día"/>
    <s v="Continua"/>
    <n v="31"/>
    <m/>
    <n v="29.759999999999998"/>
    <m/>
    <m/>
    <d v="2009-09-02T00:00:00"/>
    <s v="Programado"/>
    <d v="2020-03-16T00:00:00"/>
    <s v="BND21-IT473-0320"/>
    <s v="Mariana del Pozo"/>
    <m/>
    <m/>
    <m/>
    <m/>
    <s v="Bombeo Mecánico"/>
    <x v="0"/>
    <s v="C"/>
    <s v="EC con rec"/>
    <n v="0.95648"/>
    <n v="0.96"/>
    <n v="20"/>
    <n v="0.96"/>
  </r>
  <r>
    <x v="94"/>
    <s v="SP-355a"/>
    <m/>
    <s v="Aseguramiento de Flujo"/>
    <s v="Reductor de fricción"/>
    <x v="2"/>
    <n v="50600814"/>
    <n v="31.2"/>
    <n v="1.31"/>
    <n v="29.89"/>
    <n v="50"/>
    <n v="5.9"/>
    <n v="4500"/>
    <s v="Caudal de neta/día"/>
    <s v="Continua"/>
    <n v="31"/>
    <m/>
    <n v="182.9"/>
    <m/>
    <m/>
    <d v="2018-09-21T00:00:00"/>
    <s v="Programado"/>
    <d v="2020-03-16T00:00:00"/>
    <s v="BND21-IT473-0320"/>
    <s v="Mariana del Pozo"/>
    <m/>
    <m/>
    <m/>
    <m/>
    <s v="Bombeo Mecánico"/>
    <x v="0"/>
    <s v="C"/>
    <s v="Lin. Conduc."/>
    <n v="5.8949999999999996"/>
    <n v="5.9"/>
    <n v="20"/>
    <n v="5.9"/>
  </r>
  <r>
    <x v="95"/>
    <s v="SP-361a"/>
    <m/>
    <s v="Aseguramiento de Flujo"/>
    <s v="Reductor de fricción"/>
    <x v="2"/>
    <n v="50600814"/>
    <n v="160.1"/>
    <n v="0.752"/>
    <n v="159.34800000000001"/>
    <n v="100"/>
    <n v="6.02"/>
    <n v="8000"/>
    <s v="Caudal de neta/día"/>
    <s v="Continua"/>
    <n v="31"/>
    <m/>
    <n v="186.61999999999998"/>
    <m/>
    <m/>
    <d v="2020-05-21T00:00:00"/>
    <s v="Programado"/>
    <d v="2023-04-21T00:00:00"/>
    <s v="0118-OESTE-23"/>
    <s v="Mariana del Pozo"/>
    <m/>
    <m/>
    <m/>
    <m/>
    <s v="Cavidad Progresiva"/>
    <x v="0"/>
    <s v="C"/>
    <s v="Lin. Conduc."/>
    <n v="6.016"/>
    <n v="6.02"/>
    <n v="20"/>
    <n v="6.02"/>
  </r>
  <r>
    <x v="96"/>
    <s v="SP-362a"/>
    <m/>
    <s v="Aseguramiento de Flujo"/>
    <s v="Reductor de fricción"/>
    <x v="2"/>
    <n v="50600814"/>
    <n v="12"/>
    <n v="1.44"/>
    <n v="10.56"/>
    <n v="50"/>
    <n v="3.02"/>
    <n v="2100"/>
    <s v="Caudal de neta/día"/>
    <s v="Continua"/>
    <n v="31"/>
    <m/>
    <n v="93.62"/>
    <m/>
    <m/>
    <d v="2020-06-30T00:00:00"/>
    <s v="Programado"/>
    <d v="2020-06-18T00:00:00"/>
    <s v="BND21-IT489-0620"/>
    <s v="Mariana del Pozo"/>
    <m/>
    <m/>
    <m/>
    <m/>
    <s v="Cavidad Progresiva"/>
    <x v="0"/>
    <s v="C"/>
    <s v="Lin. Conduc."/>
    <n v="3.024"/>
    <n v="3.02"/>
    <n v="20"/>
    <n v="3.02"/>
  </r>
  <r>
    <x v="97"/>
    <s v="SP-366a"/>
    <m/>
    <s v="Integridad y Corrosión"/>
    <s v="Encapsulado"/>
    <x v="12"/>
    <s v=""/>
    <n v="148.1"/>
    <n v="2.2210000000000001"/>
    <n v="145.87899999999999"/>
    <n v="100"/>
    <n v="0"/>
    <n v="0"/>
    <s v="Volumen de cámara del pozo"/>
    <s v="Continua"/>
    <n v="31"/>
    <m/>
    <n v="0"/>
    <m/>
    <m/>
    <d v="2016-11-24T00:00:00"/>
    <s v="Programado"/>
    <d v="2016-11-17T00:00:00"/>
    <s v="BND21-IT531-1116"/>
    <m/>
    <s v="Falta nombre de producto"/>
    <n v="1"/>
    <d v="2016-11-24T00:00:00"/>
    <m/>
    <s v="Electro Sumergible"/>
    <x v="0"/>
    <s v="C"/>
    <s v="FDP"/>
    <n v="0"/>
    <n v="0"/>
    <n v="20"/>
    <n v="0"/>
  </r>
  <r>
    <x v="98"/>
    <s v="SP-389a"/>
    <m/>
    <s v="Integridad y Corrosión"/>
    <s v="Inhibidor de corrosión/Incrustaciones"/>
    <x v="9"/>
    <n v="50695199"/>
    <n v="223.1"/>
    <n v="1.4279999999999999"/>
    <n v="221.672"/>
    <n v="200"/>
    <n v="7.32"/>
    <n v="33"/>
    <s v="Caudal de agua/día"/>
    <s v="Continua"/>
    <n v="31"/>
    <m/>
    <n v="226.92000000000002"/>
    <m/>
    <m/>
    <d v="2016-08-05T00:00:00"/>
    <s v="Programado"/>
    <d v="2020-03-03T00:00:00"/>
    <s v="BND21-IT465-0320"/>
    <s v="Mariana del Pozo"/>
    <m/>
    <m/>
    <m/>
    <m/>
    <s v="Electro Sumergible"/>
    <x v="0"/>
    <s v="C"/>
    <s v="Capilar"/>
    <n v="7.3151759999999992"/>
    <n v="7.32"/>
    <n v="20"/>
    <n v="7.32"/>
  </r>
  <r>
    <x v="99"/>
    <s v="SP-392a"/>
    <m/>
    <s v="Aseguramiento de Flujo"/>
    <s v="Inhibidor de parafinas"/>
    <x v="7"/>
    <n v="1000544363"/>
    <n v="51"/>
    <n v="4.59"/>
    <n v="46.41"/>
    <n v="100"/>
    <n v="8.26"/>
    <n v="1800"/>
    <s v="Caudal de neta/día"/>
    <s v="Continua"/>
    <n v="31"/>
    <m/>
    <n v="256.06"/>
    <m/>
    <m/>
    <d v="2015-02-10T00:00:00"/>
    <s v="Programado"/>
    <d v="2021-08-05T00:00:00"/>
    <s v="0144-OESTE-21"/>
    <s v="Mariana del Pozo"/>
    <m/>
    <m/>
    <m/>
    <m/>
    <s v="Bombeo Mecánico"/>
    <x v="0"/>
    <s v="C"/>
    <s v="Lin. Conduc."/>
    <n v="8.2620000000000005"/>
    <n v="8.26"/>
    <n v="20"/>
    <n v="8.26"/>
  </r>
  <r>
    <x v="100"/>
    <s v="SP-404a"/>
    <m/>
    <s v="Aseguramiento de Flujo"/>
    <s v="Reductor de fricción"/>
    <x v="2"/>
    <n v="50600814"/>
    <n v="26.1"/>
    <n v="0.78300000000000003"/>
    <n v="25.317"/>
    <n v="50"/>
    <n v="3.92"/>
    <n v="5000"/>
    <s v="Caudal de neta/día"/>
    <s v="Continua"/>
    <n v="31"/>
    <m/>
    <n v="121.52"/>
    <m/>
    <m/>
    <d v="2010-06-01T00:00:00"/>
    <s v="Programado"/>
    <d v="2020-01-23T00:00:00"/>
    <s v="BND21-IT453-1220"/>
    <s v="Mariana del Pozo"/>
    <m/>
    <m/>
    <m/>
    <m/>
    <s v="Cavidad Progresiva"/>
    <x v="0"/>
    <s v="C"/>
    <s v="Lin. Conduc."/>
    <n v="3.915"/>
    <n v="3.92"/>
    <n v="20"/>
    <n v="3.92"/>
  </r>
  <r>
    <x v="101"/>
    <s v="SP-445a"/>
    <m/>
    <s v="Integridad y Corrosión"/>
    <s v="Inhibidor de incrustaciones"/>
    <x v="1"/>
    <n v="50601018"/>
    <n v="28.3"/>
    <n v="2.83"/>
    <n v="25.47"/>
    <n v="200"/>
    <n v="1.02"/>
    <n v="40"/>
    <s v="Caudal de agua/día"/>
    <s v="Continua"/>
    <n v="31"/>
    <m/>
    <n v="31.62"/>
    <m/>
    <m/>
    <d v="2011-03-01T00:00:00"/>
    <s v="Programado"/>
    <d v="2023-04-12T00:00:00"/>
    <s v="0104-OESTE-23"/>
    <s v="Mariana del Pozo"/>
    <m/>
    <m/>
    <m/>
    <m/>
    <s v="Bombeo Mecánico"/>
    <x v="0"/>
    <s v="C"/>
    <s v="EC con rec"/>
    <n v="1.0187999999999999"/>
    <n v="1.02"/>
    <n v="20"/>
    <n v="1.02"/>
  </r>
  <r>
    <x v="102"/>
    <s v="SP-440a"/>
    <m/>
    <s v="Aseguramiento de Flujo"/>
    <s v="Reductor de fricción"/>
    <x v="2"/>
    <n v="50600814"/>
    <n v="48.5"/>
    <n v="1.6970000000000001"/>
    <n v="46.802999999999997"/>
    <n v="0"/>
    <n v="6.11"/>
    <n v="3600"/>
    <s v="Caudal de neta/día"/>
    <s v="Continua"/>
    <n v="31"/>
    <m/>
    <n v="189.41"/>
    <m/>
    <m/>
    <d v="2021-12-29T00:00:00"/>
    <s v="Programado"/>
    <d v="2022-02-02T00:00:00"/>
    <s v="0025-OESTE-22"/>
    <s v="Mariana del Pozo"/>
    <m/>
    <m/>
    <m/>
    <m/>
    <s v="Cavidad Progresiva"/>
    <x v="0"/>
    <s v="C"/>
    <s v="Lin. Conduc."/>
    <n v="6.1091999999999995"/>
    <n v="6.11"/>
    <n v="20"/>
    <n v="6.11"/>
  </r>
  <r>
    <x v="103"/>
    <s v="SP-114"/>
    <m/>
    <s v="Integridad y Corrosión"/>
    <s v="Inhibidor de incrustaciones"/>
    <x v="1"/>
    <n v="50601018"/>
    <n v="380"/>
    <n v="2.2799999999999998"/>
    <n v="377.72"/>
    <n v="10"/>
    <n v="3.4"/>
    <n v="9"/>
    <s v="Caudal de agua/día"/>
    <s v="Continua"/>
    <n v="31"/>
    <m/>
    <n v="105.39999999999999"/>
    <m/>
    <m/>
    <d v="2008-01-12T00:00:00"/>
    <s v="Programado"/>
    <d v="2021-05-14T00:00:00"/>
    <s v="BND21-IT623-0521"/>
    <m/>
    <m/>
    <m/>
    <m/>
    <m/>
    <s v="Electro Sumergible"/>
    <x v="0"/>
    <s v="C"/>
    <s v="Capilar"/>
    <n v="3.3994800000000005"/>
    <n v="3.4"/>
    <n v="20"/>
    <n v="3.4"/>
  </r>
  <r>
    <x v="104"/>
    <s v="SP-229"/>
    <m/>
    <s v="Integridad y Corrosión"/>
    <s v="Inhibidor de incrustaciones"/>
    <x v="11"/>
    <n v="1000568102"/>
    <n v="44.3"/>
    <n v="2.4359999999999999"/>
    <n v="41.863999999999997"/>
    <n v="0"/>
    <n v="2.09"/>
    <n v="50"/>
    <s v="Caudal de agua/día"/>
    <s v="Continua"/>
    <n v="31"/>
    <m/>
    <n v="64.789999999999992"/>
    <m/>
    <m/>
    <d v="2019-02-19T00:00:00"/>
    <s v="Programado"/>
    <d v="2023-03-22T00:00:00"/>
    <s v="Minuta YPF 18-4-23"/>
    <s v="Mariana del Pozo"/>
    <m/>
    <m/>
    <m/>
    <m/>
    <s v="Bombeo Mecánico"/>
    <x v="0"/>
    <s v="C"/>
    <s v="EC con rec"/>
    <n v="2.0931999999999999"/>
    <n v="2.09"/>
    <n v="20"/>
    <n v="2.09"/>
  </r>
  <r>
    <x v="104"/>
    <s v="SP-229"/>
    <m/>
    <s v="Aseguramiento de Flujo"/>
    <s v="Inhibidor de parafinas y asfaltenos"/>
    <x v="14"/>
    <n v="50600435"/>
    <n v="44.3"/>
    <n v="2.4359999999999999"/>
    <n v="41.863999999999997"/>
    <n v="0"/>
    <n v="4.51"/>
    <n v="1850"/>
    <s v="Caudal de neta/día"/>
    <s v="Continua"/>
    <n v="31"/>
    <m/>
    <n v="139.81"/>
    <m/>
    <m/>
    <d v="2018-10-04T00:00:00"/>
    <s v="Programado"/>
    <d v="2023-03-22T00:00:00"/>
    <s v="Minuta YPF 18-4-23"/>
    <s v="Mariana del Pozo"/>
    <m/>
    <m/>
    <m/>
    <m/>
    <s v="Bombeo Mecánico"/>
    <x v="0"/>
    <s v="C"/>
    <s v="Lin. Conduc."/>
    <n v="4.5065999999999997"/>
    <n v="4.51"/>
    <n v="20"/>
    <n v="4.51"/>
  </r>
  <r>
    <x v="105"/>
    <s v="SP-257"/>
    <m/>
    <s v="Integridad y Corrosión"/>
    <s v="Inhibidor de incrustaciones"/>
    <x v="1"/>
    <n v="50601018"/>
    <n v="132.19999999999999"/>
    <n v="2.38"/>
    <n v="129.82"/>
    <n v="100"/>
    <n v="3.25"/>
    <n v="25"/>
    <s v="Caudal de agua/día"/>
    <s v="Continua"/>
    <n v="31"/>
    <m/>
    <n v="100.75"/>
    <m/>
    <m/>
    <d v="2021-11-03T00:00:00"/>
    <s v="Programado"/>
    <d v="2021-11-03T00:00:00"/>
    <s v="Minuta YPF 3-11-21"/>
    <s v="Mariana del Pozo"/>
    <m/>
    <m/>
    <m/>
    <m/>
    <s v="Electro Sumergible"/>
    <x v="0"/>
    <s v="C"/>
    <s v="Capilar"/>
    <n v="3.2454999999999998"/>
    <n v="3.25"/>
    <n v="20"/>
    <n v="3.25"/>
  </r>
  <r>
    <x v="106"/>
    <s v="PuB-141[00]a"/>
    <m/>
    <s v="Integridad y Corrosión"/>
    <s v="Inhibidor de incrustaciones"/>
    <x v="1"/>
    <n v="50601018"/>
    <n v="9.6"/>
    <n v="0.86399999999999999"/>
    <n v="8.7360000000000007"/>
    <n v="2"/>
    <n v="0.87"/>
    <n v="100"/>
    <s v="Caudal de agua/día"/>
    <s v="Continua"/>
    <n v="31"/>
    <m/>
    <n v="26.97"/>
    <m/>
    <m/>
    <d v="2019-06-19T00:00:00"/>
    <s v="Programado"/>
    <d v="2021-05-21T00:00:00"/>
    <s v="BND21-IT626-0521"/>
    <s v="Mariana del Pozo"/>
    <m/>
    <m/>
    <m/>
    <m/>
    <s v="Cavidad Progresiva"/>
    <x v="0"/>
    <s v="C"/>
    <s v="EC con rec"/>
    <n v="0.87360000000000004"/>
    <n v="0.87"/>
    <n v="20"/>
    <n v="0.87"/>
  </r>
  <r>
    <x v="107"/>
    <s v="SP-0294[00]a"/>
    <m/>
    <s v="Integridad y Corrosión"/>
    <s v="Inhibidor de incrustaciones"/>
    <x v="1"/>
    <n v="50601018"/>
    <n v="183.1"/>
    <n v="2.38"/>
    <n v="180.72"/>
    <n v="50"/>
    <n v="2.5299999999999998"/>
    <n v="14"/>
    <s v="Caudal de agua/día"/>
    <s v="Continua"/>
    <n v="31"/>
    <m/>
    <n v="78.429999999999993"/>
    <m/>
    <m/>
    <d v="2012-08-17T00:00:00"/>
    <s v="Programado"/>
    <d v="2021-01-05T00:00:00"/>
    <s v="Minuta YPF 5-1-22"/>
    <s v="Mariana del Pozo"/>
    <m/>
    <m/>
    <m/>
    <m/>
    <s v="Electro Sumergible"/>
    <x v="0"/>
    <s v="C"/>
    <s v="Capilar"/>
    <n v="2.5300799999999999"/>
    <n v="2.5299999999999998"/>
    <n v="20"/>
    <n v="2.5299999999999998"/>
  </r>
  <r>
    <x v="108"/>
    <s v="SP-152a(I)"/>
    <m/>
    <s v="Integridad y Corrosión"/>
    <s v="Inhibidor de incrustaciones"/>
    <x v="1"/>
    <n v="50601018"/>
    <n v="115.5"/>
    <n v="1.3169999999999999"/>
    <n v="114.18300000000001"/>
    <n v="100"/>
    <n v="1.6"/>
    <n v="14"/>
    <s v="Caudal de agua/día"/>
    <s v="Continua"/>
    <n v="31"/>
    <m/>
    <n v="49.6"/>
    <m/>
    <m/>
    <d v="2013-04-17T00:00:00"/>
    <s v="Programado"/>
    <d v="2020-06-30T00:00:00"/>
    <s v="BNDFI 0001-8 - Minuta YPF 30-06-2020"/>
    <s v="Mariana del Pozo"/>
    <m/>
    <m/>
    <m/>
    <m/>
    <s v="Electro Sumergible"/>
    <x v="0"/>
    <s v="C"/>
    <s v="Capilar"/>
    <n v="1.598562"/>
    <n v="1.6"/>
    <n v="20"/>
    <n v="1.6"/>
  </r>
  <r>
    <x v="109"/>
    <s v="SP-272"/>
    <m/>
    <s v="Integridad y Corrosión"/>
    <s v="Inhibidor de incrustaciones"/>
    <x v="1"/>
    <n v="50601018"/>
    <n v="155.6"/>
    <n v="1.2909999999999999"/>
    <n v="154.309"/>
    <n v="50"/>
    <n v="1.23"/>
    <n v="8"/>
    <s v="Caudal de agua/día"/>
    <s v="Continua"/>
    <n v="31"/>
    <m/>
    <n v="38.130000000000003"/>
    <m/>
    <m/>
    <s v=""/>
    <s v="Programado"/>
    <d v="2023-02-11T00:00:00"/>
    <s v="0038-OESTE-23"/>
    <s v="Mariana del Pozo"/>
    <m/>
    <m/>
    <m/>
    <m/>
    <s v="Electro Sumergible"/>
    <x v="0"/>
    <s v="C"/>
    <s v="Capilar"/>
    <n v="1.234472"/>
    <n v="1.23"/>
    <n v="20"/>
    <n v="1.23"/>
  </r>
  <r>
    <x v="110"/>
    <s v="SP-333[00]a"/>
    <m/>
    <s v="Integridad y Corrosión"/>
    <s v="Inhibidor de incrustaciones"/>
    <x v="1"/>
    <n v="50601018"/>
    <n v="54.6"/>
    <n v="0.81399999999999995"/>
    <n v="53.786000000000001"/>
    <n v="100"/>
    <n v="1.08"/>
    <n v="20"/>
    <s v="Caudal de agua/día"/>
    <s v="Continua"/>
    <n v="31"/>
    <m/>
    <n v="33.480000000000004"/>
    <m/>
    <m/>
    <d v="2017-09-07T00:00:00"/>
    <s v="Programado"/>
    <d v="2022-03-04T00:00:00"/>
    <s v="0053-OESTE-22"/>
    <s v="Mariana del Pozo"/>
    <m/>
    <m/>
    <m/>
    <m/>
    <s v="Cavidad Progresiva"/>
    <x v="0"/>
    <s v="C"/>
    <s v="Lin. Conduc."/>
    <n v="1.07572"/>
    <n v="1.08"/>
    <n v="20"/>
    <n v="1.08"/>
  </r>
  <r>
    <x v="111"/>
    <s v="SP-503a"/>
    <m/>
    <s v="Integridad y Corrosión"/>
    <s v="Inhibidor de corrosión"/>
    <x v="3"/>
    <n v="1000232729"/>
    <n v="29"/>
    <n v="5.6"/>
    <n v="23.4"/>
    <n v="200"/>
    <n v="6.08"/>
    <n v="260"/>
    <s v="Caudal de agua/día"/>
    <s v="Continua"/>
    <n v="31"/>
    <m/>
    <n v="188.48"/>
    <m/>
    <m/>
    <d v="2018-11-27T00:00:00"/>
    <s v="Programado"/>
    <d v="2020-12-23T00:00:00"/>
    <s v="BND21-IT550-1220"/>
    <s v="Mariana del Pozo"/>
    <m/>
    <m/>
    <m/>
    <m/>
    <s v="Cavidad Progresiva"/>
    <x v="0"/>
    <s v="C"/>
    <s v="EC con rec"/>
    <n v="6.0839999999999996"/>
    <n v="6.08"/>
    <n v="20"/>
    <n v="6.08"/>
  </r>
  <r>
    <x v="112"/>
    <s v="RiAl-3a"/>
    <m/>
    <s v="Integridad y Corrosión"/>
    <s v="Inhibidor de corrosión/Incrustaciones"/>
    <x v="9"/>
    <n v="50695199"/>
    <n v="15"/>
    <n v="0.23"/>
    <n v="14.77"/>
    <n v="0"/>
    <n v="3.99"/>
    <n v="270"/>
    <s v="Caudal de agua/día"/>
    <s v="Continua"/>
    <n v="31"/>
    <m/>
    <n v="123.69000000000001"/>
    <m/>
    <m/>
    <d v="2013-10-26T00:00:00"/>
    <s v="Programado"/>
    <d v="2020-06-30T00:00:00"/>
    <s v="BNDFI 0001-8 - Minuta YPF 30-06-2020"/>
    <s v="Mariana del Pozo"/>
    <s v="Falta nombre TOW"/>
    <m/>
    <m/>
    <m/>
    <s v=""/>
    <x v="0"/>
    <s v="C"/>
    <s v="EC con rec"/>
    <n v="3.9879000000000002"/>
    <n v="3.99"/>
    <n v="20"/>
    <n v="3.99"/>
  </r>
  <r>
    <x v="1"/>
    <s v="Compresora VAM"/>
    <m/>
    <s v="Aseguramiento de Flujo"/>
    <s v="Inhibidor de hidratos"/>
    <x v="0"/>
    <n v="50600710"/>
    <n v="0"/>
    <n v="0"/>
    <n v="0"/>
    <n v="0"/>
    <n v="22"/>
    <m/>
    <s v="Define el consumo un tercero o YPF"/>
    <s v="Continua"/>
    <n v="31"/>
    <m/>
    <n v="682"/>
    <m/>
    <m/>
    <d v="2020-07-01T00:00:00"/>
    <s v="Programado"/>
    <d v="2020-09-18T00:00:00"/>
    <s v="Mail cliente solicita baja 50% en dosis"/>
    <s v="Mariana del Pozo"/>
    <s v="Falta nombre TOW"/>
    <m/>
    <m/>
    <m/>
    <s v=""/>
    <x v="0"/>
    <s v="C"/>
    <s v="Lin. Conduc."/>
    <n v="22"/>
    <n v="22"/>
    <n v="22"/>
    <n v="22"/>
  </r>
  <r>
    <x v="1"/>
    <s v="Compresora VAM Sda"/>
    <m/>
    <s v="Aseguramiento de Flujo"/>
    <s v="Secuestrante de sulfhídrico"/>
    <x v="8"/>
    <n v="1000539909"/>
    <n v="0"/>
    <n v="0"/>
    <n v="0"/>
    <n v="0"/>
    <n v="30"/>
    <m/>
    <s v="Recomendación técnica en litros (por día, mes o batch)"/>
    <s v="Continua"/>
    <n v="31"/>
    <m/>
    <n v="930"/>
    <m/>
    <m/>
    <d v="2022-05-03T00:00:00"/>
    <s v="Programado"/>
    <d v="2022-04-28T00:00:00"/>
    <s v="0111-OESTE-22"/>
    <s v="Vergara Verónica"/>
    <m/>
    <m/>
    <m/>
    <m/>
    <s v=""/>
    <x v="0"/>
    <s v="C"/>
    <s v="Lin. Conduc."/>
    <n v="30"/>
    <n v="30"/>
    <n v="30"/>
    <n v="30"/>
  </r>
  <r>
    <x v="113"/>
    <s v="RiAl-4a"/>
    <m/>
    <s v="Aseguramiento de Flujo"/>
    <s v="Inhibidor de parafinas"/>
    <x v="7"/>
    <n v="1000544363"/>
    <n v="15"/>
    <n v="6.9"/>
    <n v="8.1"/>
    <n v="0"/>
    <n v="17.25"/>
    <n v="2500"/>
    <s v="Caudal de neta/día"/>
    <s v="Continua"/>
    <n v="31"/>
    <m/>
    <n v="534.75"/>
    <m/>
    <m/>
    <d v="2016-03-15T00:00:00"/>
    <s v="Programado"/>
    <d v="2022-10-12T00:00:00"/>
    <s v="0274-OESTE-22"/>
    <s v="Mariana del Pozo"/>
    <m/>
    <m/>
    <m/>
    <m/>
    <s v="Bombeo Mecánico"/>
    <x v="0"/>
    <s v="C"/>
    <s v="Lin. Conduc."/>
    <n v="17.25"/>
    <n v="17.25"/>
    <n v="20"/>
    <n v="17.25"/>
  </r>
  <r>
    <x v="113"/>
    <s v="RiAl-4a"/>
    <m/>
    <s v="Integridad y Corrosión"/>
    <s v="Inhibidor de incrustaciones"/>
    <x v="11"/>
    <n v="1000568102"/>
    <n v="15"/>
    <n v="6.9"/>
    <n v="8.1"/>
    <n v="0"/>
    <n v="0.81"/>
    <n v="100"/>
    <s v="Caudal de agua/día"/>
    <s v="Continua"/>
    <n v="31"/>
    <m/>
    <n v="25.110000000000003"/>
    <m/>
    <m/>
    <d v="2023-03-08T00:00:00"/>
    <s v="Programado"/>
    <d v="2023-03-08T00:00:00"/>
    <s v="0070-OESTE-23"/>
    <s v="Mariana del Pozo"/>
    <m/>
    <m/>
    <m/>
    <m/>
    <s v="Bombeo Mecánico"/>
    <x v="0"/>
    <s v="C"/>
    <s v="EC "/>
    <n v="0.81"/>
    <n v="0.81"/>
    <n v="20"/>
    <n v="0.81"/>
  </r>
  <r>
    <x v="113"/>
    <s v="RiAl-4a"/>
    <m/>
    <s v="Integridad y Corrosión"/>
    <s v="Inhibidor de corrosión"/>
    <x v="3"/>
    <n v="1000232729"/>
    <n v="15"/>
    <n v="6.9"/>
    <n v="8.1"/>
    <n v="0"/>
    <n v="6.16"/>
    <n v="760"/>
    <s v="Caudal de agua/día"/>
    <s v="Continua"/>
    <n v="31"/>
    <m/>
    <n v="190.96"/>
    <m/>
    <m/>
    <d v="2016-03-15T00:00:00"/>
    <s v="Programado"/>
    <d v="2022-10-12T00:00:00"/>
    <s v="0274-OESTE-22"/>
    <s v="Mariana del Pozo"/>
    <m/>
    <m/>
    <m/>
    <m/>
    <s v="Bombeo Mecánico"/>
    <x v="0"/>
    <s v="C"/>
    <s v="EC con rec"/>
    <n v="6.1559999999999997"/>
    <n v="6.16"/>
    <n v="20"/>
    <n v="6.16"/>
  </r>
  <r>
    <x v="114"/>
    <s v="RiAl-7a"/>
    <m/>
    <s v="Integridad y Corrosión"/>
    <s v="Inhibidor de corrosión"/>
    <x v="3"/>
    <n v="1000232729"/>
    <n v="8"/>
    <n v="4"/>
    <n v="4"/>
    <n v="0"/>
    <n v="3.6"/>
    <n v="900"/>
    <s v="Caudal de agua/día"/>
    <s v="Continua"/>
    <n v="31"/>
    <m/>
    <n v="111.60000000000001"/>
    <m/>
    <m/>
    <d v="2017-01-11T00:00:00"/>
    <s v="Programado"/>
    <d v="2019-11-22T00:00:00"/>
    <s v="BNDFI 0001-8 - Minuta YPF 22-11-2019"/>
    <s v="Mariana del Pozo"/>
    <m/>
    <m/>
    <m/>
    <m/>
    <s v="Bombeo Mecánico"/>
    <x v="0"/>
    <s v="C"/>
    <s v="EC con rec"/>
    <n v="3.6"/>
    <n v="3.6"/>
    <n v="20"/>
    <n v="3.6"/>
  </r>
  <r>
    <x v="114"/>
    <s v="RiAl-7a"/>
    <m/>
    <s v="Aseguramiento de Flujo"/>
    <s v="Inhibidor de parafinas"/>
    <x v="7"/>
    <n v="1000544363"/>
    <n v="8"/>
    <n v="4"/>
    <n v="4"/>
    <n v="0"/>
    <n v="8.8000000000000007"/>
    <n v="2200"/>
    <s v="Caudal de neta/día"/>
    <s v="Continua"/>
    <n v="31"/>
    <m/>
    <n v="272.8"/>
    <m/>
    <m/>
    <d v="2017-01-11T00:00:00"/>
    <s v="Programado"/>
    <d v="2022-06-23T00:00:00"/>
    <s v="0170-OESTE-22"/>
    <s v="Mariana del Pozo"/>
    <m/>
    <m/>
    <m/>
    <m/>
    <s v="Bombeo Mecánico"/>
    <x v="0"/>
    <s v="C"/>
    <s v="Lin. Conduc."/>
    <n v="8.8000000000000007"/>
    <n v="8.8000000000000007"/>
    <n v="20"/>
    <n v="8.8000000000000007"/>
  </r>
  <r>
    <x v="1"/>
    <s v="Colector 4 VAM"/>
    <m/>
    <s v="Aseguramiento de Flujo"/>
    <s v="Inhibidor de hidratos"/>
    <x v="0"/>
    <n v="50600710"/>
    <n v="0"/>
    <n v="0"/>
    <n v="0"/>
    <n v="0"/>
    <n v="10"/>
    <m/>
    <s v="Define el consumo un tercero o YPF"/>
    <s v="Continua"/>
    <n v="31"/>
    <m/>
    <n v="310"/>
    <m/>
    <m/>
    <s v=""/>
    <s v="Programado"/>
    <d v="2020-09-18T00:00:00"/>
    <s v="Mail cliente solicita baja 50% en dosis"/>
    <s v="Mariana del Pozo"/>
    <s v="Falta nombre TOW"/>
    <m/>
    <m/>
    <m/>
    <s v=""/>
    <x v="0"/>
    <s v="C"/>
    <s v="Lin. Conduc."/>
    <n v="10"/>
    <n v="10"/>
    <n v="20"/>
    <n v="10"/>
  </r>
  <r>
    <x v="1"/>
    <s v="Colector VAM 80"/>
    <m/>
    <s v="Aseguramiento de Flujo"/>
    <s v="Inhibidor de parafinas"/>
    <x v="4"/>
    <n v="1000518676"/>
    <n v="328"/>
    <n v="137"/>
    <n v="191"/>
    <n v="0"/>
    <n v="24.66"/>
    <n v="180"/>
    <s v="Caudal de neta/día"/>
    <s v="Continua"/>
    <n v="31"/>
    <m/>
    <n v="764.46"/>
    <m/>
    <m/>
    <s v=""/>
    <s v="Programado"/>
    <d v="2022-06-23T00:00:00"/>
    <s v="0170-OESTE-22"/>
    <s v="Mariana del Pozo"/>
    <m/>
    <m/>
    <m/>
    <m/>
    <s v=""/>
    <x v="0"/>
    <s v="C"/>
    <s v="Lin. Conduc."/>
    <n v="24.66"/>
    <n v="24.66"/>
    <n v="24.66"/>
    <n v="24.66"/>
  </r>
  <r>
    <x v="1"/>
    <s v="Motocompresora SCB"/>
    <m/>
    <s v="Aseguramiento de Flujo"/>
    <s v="Inhibidor de hidratos"/>
    <x v="0"/>
    <n v="50600710"/>
    <n v="0"/>
    <n v="0"/>
    <n v="0"/>
    <n v="0"/>
    <n v="22"/>
    <m/>
    <s v="Define el consumo un tercero o YPF"/>
    <s v="Continua"/>
    <n v="31"/>
    <m/>
    <n v="682"/>
    <m/>
    <m/>
    <d v="2020-07-01T00:00:00"/>
    <s v="Programado"/>
    <d v="2020-09-18T00:00:00"/>
    <s v="Mail 30/5/22"/>
    <s v="Rivera Mauricio"/>
    <s v="Falta nombre TOW"/>
    <m/>
    <m/>
    <m/>
    <s v=""/>
    <x v="0"/>
    <s v="C"/>
    <s v="Salida separador"/>
    <n v="22"/>
    <n v="22"/>
    <n v="22"/>
    <n v="22"/>
  </r>
  <r>
    <x v="1"/>
    <s v="Separador VAM-32"/>
    <m/>
    <s v="Aseguramiento de Flujo"/>
    <s v="Inhibidor de hidratos"/>
    <x v="0"/>
    <n v="50600710"/>
    <n v="0"/>
    <n v="0"/>
    <n v="0"/>
    <n v="0"/>
    <n v="10"/>
    <m/>
    <s v="Define el consumo un tercero o YPF"/>
    <s v="Continua"/>
    <n v="31"/>
    <m/>
    <n v="310"/>
    <m/>
    <m/>
    <s v=""/>
    <s v="Programado"/>
    <d v="2020-09-18T00:00:00"/>
    <s v="Mail cliente solicita baja 50% en dosis"/>
    <s v="Mariana del Pozo"/>
    <s v="Falta nombre TOW"/>
    <m/>
    <m/>
    <m/>
    <s v=""/>
    <x v="0"/>
    <s v="C"/>
    <s v="Continua"/>
    <n v="10"/>
    <n v="10"/>
    <n v="20"/>
    <n v="10"/>
  </r>
  <r>
    <x v="115"/>
    <s v="VAM-0007[00]a"/>
    <m/>
    <s v="Integridad y Corrosión"/>
    <s v="Inhibidor de corrosión"/>
    <x v="3"/>
    <n v="1000232729"/>
    <n v="3.9"/>
    <n v="1.2869999999999999"/>
    <n v="2.613"/>
    <n v="1000"/>
    <n v="3.66"/>
    <n v="1400"/>
    <s v="Caudal de agua/día"/>
    <s v="Continua"/>
    <n v="31"/>
    <m/>
    <n v="113.46000000000001"/>
    <m/>
    <m/>
    <d v="2017-02-18T00:00:00"/>
    <s v="Programado"/>
    <d v="2018-03-01T00:00:00"/>
    <s v="BND21-IT126-0218"/>
    <s v="Mariana del Pozo"/>
    <m/>
    <m/>
    <m/>
    <m/>
    <s v="Bombeo Mecánico"/>
    <x v="0"/>
    <s v="C"/>
    <s v="EC con rec"/>
    <n v="3.6581999999999999"/>
    <n v="3.66"/>
    <n v="20"/>
    <n v="3.66"/>
  </r>
  <r>
    <x v="116"/>
    <s v="VAM-0008[00]a"/>
    <m/>
    <s v="Integridad y Corrosión"/>
    <s v="Inhibidor de corrosión"/>
    <x v="3"/>
    <n v="1000232729"/>
    <n v="25.35"/>
    <n v="9.1259999999999994"/>
    <n v="16.224"/>
    <n v="460"/>
    <n v="4.38"/>
    <n v="270"/>
    <s v="Caudal de agua/día"/>
    <s v="Continua"/>
    <n v="31"/>
    <m/>
    <n v="135.78"/>
    <m/>
    <m/>
    <d v="2015-05-22T00:00:00"/>
    <s v="Programado"/>
    <d v="2023-05-08T00:00:00"/>
    <s v="0123-OESTE-23"/>
    <s v="Mariana del Pozo"/>
    <m/>
    <m/>
    <m/>
    <m/>
    <s v="Bombeo Mecánico"/>
    <x v="0"/>
    <s v="C"/>
    <s v="EC con rec"/>
    <n v="4.3804800000000004"/>
    <n v="4.38"/>
    <n v="20"/>
    <n v="4.38"/>
  </r>
  <r>
    <x v="116"/>
    <s v="VAM-0008[00]a"/>
    <m/>
    <s v="Integridad y Corrosión"/>
    <s v="Biocida"/>
    <x v="6"/>
    <n v="50600926"/>
    <n v="25.35"/>
    <n v="9.1259999999999994"/>
    <n v="16.224"/>
    <n v="460"/>
    <n v="20"/>
    <n v="80"/>
    <s v="Caudal de agua entre batchs"/>
    <s v="Batch Camión"/>
    <n v="2"/>
    <m/>
    <n v="40"/>
    <m/>
    <m/>
    <d v="2023-07-21T00:00:00"/>
    <s v="Programado"/>
    <d v="2023-05-08T00:00:00"/>
    <s v="0123-OESTE-23"/>
    <s v="Mariana del Pozo"/>
    <m/>
    <m/>
    <m/>
    <m/>
    <s v="Bombeo Mecánico"/>
    <x v="1"/>
    <s v="Q"/>
    <s v="Batch"/>
    <n v="1.29792"/>
    <n v="19.47"/>
    <n v="20"/>
    <n v="20"/>
  </r>
  <r>
    <x v="117"/>
    <s v="VAM-0011[00]a(I)"/>
    <m/>
    <s v="Integridad y Corrosión"/>
    <s v="Inhibidor de corrosión/Incrustaciones"/>
    <x v="9"/>
    <n v="50695199"/>
    <n v="35"/>
    <n v="6.65"/>
    <n v="28.35"/>
    <n v="393"/>
    <n v="7.65"/>
    <n v="270"/>
    <s v="Caudal de agua/día"/>
    <s v="Continua"/>
    <n v="31"/>
    <m/>
    <n v="237.15"/>
    <m/>
    <m/>
    <d v="2015-01-06T00:00:00"/>
    <s v="Programado"/>
    <d v="2022-07-15T00:00:00"/>
    <s v="0186-OESTE-22"/>
    <s v="Mariana del Pozo"/>
    <m/>
    <m/>
    <m/>
    <m/>
    <s v="Bombeo Mecánico"/>
    <x v="0"/>
    <s v="C"/>
    <s v="EC con rec"/>
    <n v="7.6544999999999996"/>
    <n v="7.65"/>
    <n v="20"/>
    <n v="7.65"/>
  </r>
  <r>
    <x v="118"/>
    <s v="VAM-0013[00]a"/>
    <m/>
    <s v="Aseguramiento de Flujo"/>
    <s v="Inhibidor de hidratos"/>
    <x v="0"/>
    <n v="50600710"/>
    <n v="0"/>
    <n v="0"/>
    <n v="0"/>
    <n v="16908"/>
    <n v="25"/>
    <m/>
    <s v="Define el consumo un tercero o YPF"/>
    <s v="Continua"/>
    <n v="31"/>
    <m/>
    <n v="775"/>
    <m/>
    <m/>
    <d v="2017-06-29T00:00:00"/>
    <s v="Programado"/>
    <d v="2020-09-18T00:00:00"/>
    <s v="Mail 30/5/22"/>
    <s v="Rivera Mauricio"/>
    <m/>
    <m/>
    <m/>
    <m/>
    <s v="Surgente"/>
    <x v="0"/>
    <s v="C"/>
    <s v="Lin. Conduc."/>
    <n v="25"/>
    <n v="25"/>
    <n v="25"/>
    <n v="25"/>
  </r>
  <r>
    <x v="119"/>
    <s v="VAM-0017[00]a"/>
    <m/>
    <s v="Integridad y Corrosión"/>
    <s v="Inhibidor de corrosión/Incrustaciones"/>
    <x v="9"/>
    <n v="50695199"/>
    <n v="3"/>
    <n v="0.45"/>
    <n v="2.5499999999999998"/>
    <n v="1572"/>
    <n v="5.61"/>
    <n v="2200"/>
    <s v="Caudal de agua/día"/>
    <s v="Continua"/>
    <n v="31"/>
    <m/>
    <n v="173.91"/>
    <m/>
    <m/>
    <d v="2018-03-23T00:00:00"/>
    <s v="Programado"/>
    <d v="2019-11-22T00:00:00"/>
    <s v="BNDFI 0001-8 - Minuta YPF 22-11-2019"/>
    <s v="Mariana del Pozo"/>
    <m/>
    <m/>
    <m/>
    <m/>
    <s v="Bombeo Hidráulico"/>
    <x v="0"/>
    <s v="C"/>
    <s v="EC con rec"/>
    <n v="5.61"/>
    <n v="5.61"/>
    <n v="20"/>
    <n v="5.61"/>
  </r>
  <r>
    <x v="120"/>
    <s v="VAM-100(d)[00]a"/>
    <m/>
    <s v="Integridad y Corrosión"/>
    <s v="Inhibidor de corrosión/Incrustaciones"/>
    <x v="9"/>
    <n v="50695199"/>
    <n v="4"/>
    <n v="0.44"/>
    <n v="3.56"/>
    <n v="100"/>
    <n v="6.41"/>
    <n v="1800"/>
    <s v="Caudal de agua/día"/>
    <s v="Continua"/>
    <n v="31"/>
    <m/>
    <n v="198.71"/>
    <m/>
    <m/>
    <d v="2016-08-06T00:00:00"/>
    <s v="Programado"/>
    <d v="2019-11-26T00:00:00"/>
    <s v="BND21-IT474-1119"/>
    <s v="Mariana del Pozo"/>
    <m/>
    <m/>
    <m/>
    <m/>
    <s v="Bombeo Hidráulico"/>
    <x v="0"/>
    <s v="C"/>
    <s v="EC con rec"/>
    <n v="6.4080000000000004"/>
    <n v="6.41"/>
    <n v="20"/>
    <n v="6.41"/>
  </r>
  <r>
    <x v="121"/>
    <s v="VAM-14a"/>
    <m/>
    <s v="Integridad y Corrosión"/>
    <s v="Inhibidor de corrosión"/>
    <x v="3"/>
    <n v="1000232729"/>
    <n v="31.2"/>
    <n v="5.6159999999999997"/>
    <n v="25.584"/>
    <n v="2200"/>
    <n v="5.88"/>
    <n v="230"/>
    <s v="Caudal de agua/día"/>
    <s v="Continua"/>
    <n v="31"/>
    <m/>
    <n v="182.28"/>
    <m/>
    <m/>
    <d v="2016-01-30T00:00:00"/>
    <s v="Programado"/>
    <d v="2019-01-15T00:00:00"/>
    <s v="BND21-IT312-0119"/>
    <s v="Mariana del Pozo"/>
    <m/>
    <m/>
    <m/>
    <m/>
    <s v="Bombeo Mecánico"/>
    <x v="0"/>
    <s v="C"/>
    <s v="EC con rec"/>
    <n v="5.8843199999999998"/>
    <n v="5.88"/>
    <n v="20"/>
    <n v="5.88"/>
  </r>
  <r>
    <x v="122"/>
    <s v="VAM-15a"/>
    <m/>
    <s v="Integridad y Corrosión"/>
    <s v="Inhibidor de corrosión/Incrustaciones"/>
    <x v="9"/>
    <n v="50695199"/>
    <n v="11.04"/>
    <n v="4.968"/>
    <n v="6.0720000000000001"/>
    <n v="1100"/>
    <n v="6.98"/>
    <n v="1150"/>
    <s v="Caudal de agua/día"/>
    <s v="Continua"/>
    <n v="31"/>
    <m/>
    <n v="216.38000000000002"/>
    <m/>
    <m/>
    <d v="2016-01-22T00:00:00"/>
    <s v="Programado"/>
    <d v="2022-11-29T00:00:00"/>
    <s v="0322-OESTE-22"/>
    <s v="Mariana del Pozo"/>
    <m/>
    <m/>
    <m/>
    <m/>
    <s v="Bombeo Mecánico"/>
    <x v="0"/>
    <s v="C"/>
    <s v="EC con rec"/>
    <n v="6.9828000000000001"/>
    <n v="6.98"/>
    <n v="20"/>
    <n v="6.98"/>
  </r>
  <r>
    <x v="123"/>
    <s v="VAM-18a"/>
    <m/>
    <s v="Integridad y Corrosión"/>
    <s v="Inhibidor de incrustaciones"/>
    <x v="1"/>
    <n v="50601018"/>
    <n v="52"/>
    <n v="2.6"/>
    <n v="49.4"/>
    <n v="850"/>
    <n v="2.4700000000000002"/>
    <n v="50"/>
    <s v="Caudal de agua/día"/>
    <s v="Continua"/>
    <n v="31"/>
    <m/>
    <n v="76.570000000000007"/>
    <m/>
    <m/>
    <d v="2018-01-23T00:00:00"/>
    <s v="Programado"/>
    <d v="2022-11-29T00:00:00"/>
    <s v="0323-OESTE-22"/>
    <s v="Mariana del Pozo"/>
    <m/>
    <m/>
    <m/>
    <m/>
    <s v="Electro Sumergible"/>
    <x v="0"/>
    <s v="C"/>
    <s v="Capilar"/>
    <n v="2.4700000000000002"/>
    <n v="2.4700000000000002"/>
    <n v="20"/>
    <n v="2.4700000000000002"/>
  </r>
  <r>
    <x v="124"/>
    <s v="VAM-19a"/>
    <m/>
    <s v="Integridad y Corrosión"/>
    <s v="Inhibidor de corrosión"/>
    <x v="3"/>
    <n v="1000232729"/>
    <n v="8.6999999999999993"/>
    <n v="7.9"/>
    <n v="0.8"/>
    <n v="1000"/>
    <n v="4"/>
    <n v="5000"/>
    <s v="Caudal de agua/día"/>
    <s v="Continua"/>
    <n v="31"/>
    <m/>
    <n v="124"/>
    <m/>
    <m/>
    <d v="2011-05-10T00:00:00"/>
    <s v="Programado"/>
    <d v="2017-06-26T00:00:00"/>
    <s v="BND21-IT133-0717"/>
    <m/>
    <m/>
    <m/>
    <m/>
    <m/>
    <s v="Bombeo Mecánico"/>
    <x v="0"/>
    <s v="C"/>
    <s v="EC con rec"/>
    <n v="4"/>
    <n v="4"/>
    <n v="20"/>
    <n v="4"/>
  </r>
  <r>
    <x v="125"/>
    <s v="VAM-22a"/>
    <m/>
    <s v="Integridad y Corrosión"/>
    <s v="Inhibidor de incrustaciones"/>
    <x v="1"/>
    <n v="50601018"/>
    <n v="308"/>
    <n v="8.3160000000000007"/>
    <n v="299.68400000000003"/>
    <n v="800"/>
    <n v="5.99"/>
    <n v="20"/>
    <s v="Caudal de agua/día"/>
    <s v="Continua"/>
    <n v="31"/>
    <m/>
    <n v="185.69"/>
    <m/>
    <m/>
    <d v="2017-03-16T00:00:00"/>
    <s v="Programado"/>
    <d v="2023-01-11T00:00:00"/>
    <s v="0007-OESTE-22"/>
    <s v="Mariana del Pozo"/>
    <m/>
    <m/>
    <m/>
    <m/>
    <s v="Electro Sumergible"/>
    <x v="0"/>
    <s v="C"/>
    <s v="Capilar"/>
    <n v="5.9936800000000003"/>
    <n v="5.99"/>
    <n v="20"/>
    <n v="5.99"/>
  </r>
  <r>
    <x v="126"/>
    <s v="VAM-66a"/>
    <m/>
    <s v="Integridad y Corrosión"/>
    <s v="Inhibidor de corrosión"/>
    <x v="3"/>
    <n v="1000232729"/>
    <n v="27.5"/>
    <n v="17.600000000000001"/>
    <n v="9.9"/>
    <n v="780"/>
    <n v="3.47"/>
    <n v="350"/>
    <s v="Caudal de agua/día"/>
    <s v="Continua"/>
    <n v="31"/>
    <m/>
    <n v="107.57000000000001"/>
    <m/>
    <m/>
    <d v="2020-02-29T00:00:00"/>
    <s v="Programado"/>
    <d v="2023-05-30T00:00:00"/>
    <s v="0134-OESTE-23"/>
    <s v="Mariana del Pozo"/>
    <m/>
    <m/>
    <m/>
    <m/>
    <s v="Bombeo Mecánico"/>
    <x v="0"/>
    <s v="C"/>
    <s v="EC con rec"/>
    <n v="3.4649999999999999"/>
    <n v="3.47"/>
    <n v="20"/>
    <n v="3.47"/>
  </r>
  <r>
    <x v="127"/>
    <s v="VAM-26a"/>
    <m/>
    <s v="Integridad y Corrosión"/>
    <s v="Inhibidor de corrosión/Incrustaciones"/>
    <x v="9"/>
    <n v="50695199"/>
    <n v="10.5"/>
    <n v="2.625"/>
    <n v="7.875"/>
    <n v="1500"/>
    <n v="3.94"/>
    <n v="500"/>
    <s v="Caudal de agua/día"/>
    <s v="Continua"/>
    <n v="31"/>
    <m/>
    <n v="122.14"/>
    <m/>
    <m/>
    <d v="2009-05-19T00:00:00"/>
    <s v="Programado"/>
    <d v="2023-04-12T00:00:00"/>
    <s v="0102-OESTE-23"/>
    <s v="Mariana del Pozo"/>
    <m/>
    <m/>
    <m/>
    <m/>
    <s v="Bombeo Hidráulico"/>
    <x v="0"/>
    <s v="C"/>
    <s v="EC con rec"/>
    <n v="3.9375"/>
    <n v="3.94"/>
    <n v="20"/>
    <n v="3.94"/>
  </r>
  <r>
    <x v="128"/>
    <s v="VAM-27a"/>
    <m/>
    <s v="Integridad y Corrosión"/>
    <s v="Inhibidor de corrosión"/>
    <x v="3"/>
    <n v="1000232729"/>
    <n v="17"/>
    <n v="8.67"/>
    <n v="8.33"/>
    <n v="2000"/>
    <n v="4.17"/>
    <n v="500"/>
    <s v="Caudal de agua/día"/>
    <s v="Continua"/>
    <n v="31"/>
    <m/>
    <n v="129.27000000000001"/>
    <m/>
    <m/>
    <d v="2012-01-13T00:00:00"/>
    <s v="Programado"/>
    <d v="2022-12-14T00:00:00"/>
    <s v="0328-OESTE-22"/>
    <s v="Mariana del Pozo"/>
    <m/>
    <m/>
    <m/>
    <m/>
    <s v="Bombeo Mecánico"/>
    <x v="0"/>
    <s v="C"/>
    <s v="EC con rec"/>
    <n v="4.165"/>
    <n v="4.17"/>
    <n v="20"/>
    <n v="4.17"/>
  </r>
  <r>
    <x v="129"/>
    <s v="VAM-34a"/>
    <m/>
    <s v="Integridad y Corrosión"/>
    <s v="Inhibidor de corrosión"/>
    <x v="3"/>
    <n v="1000232729"/>
    <n v="29"/>
    <n v="7.83"/>
    <n v="21.17"/>
    <n v="1500"/>
    <n v="6.14"/>
    <n v="290"/>
    <s v="Caudal de agua/día"/>
    <s v="Continua"/>
    <n v="31"/>
    <m/>
    <n v="190.34"/>
    <m/>
    <m/>
    <d v="2017-04-05T00:00:00"/>
    <s v="Programado"/>
    <d v="2023-05-11T00:00:00"/>
    <s v="0124-OESTE-23"/>
    <s v="Mariana del Pozo"/>
    <m/>
    <m/>
    <m/>
    <m/>
    <s v="Bombeo Mecánico"/>
    <x v="0"/>
    <s v="C"/>
    <s v="EC con rec"/>
    <n v="6.1393000000000004"/>
    <n v="6.14"/>
    <n v="20"/>
    <n v="6.14"/>
  </r>
  <r>
    <x v="130"/>
    <s v="VAM-45a"/>
    <m/>
    <s v="Integridad y Corrosión"/>
    <s v="Inhibidor de corrosión"/>
    <x v="3"/>
    <n v="1000232729"/>
    <n v="43"/>
    <n v="7.74"/>
    <n v="35.26"/>
    <n v="1048"/>
    <n v="3.88"/>
    <n v="110"/>
    <s v="Caudal de agua/día"/>
    <s v="Continua"/>
    <n v="31"/>
    <m/>
    <n v="120.28"/>
    <m/>
    <m/>
    <d v="2015-02-03T00:00:00"/>
    <s v="Programado"/>
    <d v="2021-11-03T00:00:00"/>
    <s v="Minuta YPF 3-11-21"/>
    <s v="Mariana del Pozo"/>
    <m/>
    <m/>
    <m/>
    <m/>
    <s v="Bombeo Mecánico"/>
    <x v="0"/>
    <s v="C"/>
    <s v="EC con rec"/>
    <n v="3.8786"/>
    <n v="3.88"/>
    <n v="20"/>
    <n v="3.88"/>
  </r>
  <r>
    <x v="131"/>
    <s v="VAM-46a"/>
    <m/>
    <s v="Aseguramiento de Flujo"/>
    <s v="Inhibidor de parafinas"/>
    <x v="7"/>
    <n v="1000544363"/>
    <n v="29.25"/>
    <n v="5.85"/>
    <n v="23.4"/>
    <n v="780"/>
    <n v="4.0999999999999996"/>
    <n v="700"/>
    <s v="Caudal de neta/día"/>
    <s v="Continua"/>
    <n v="31"/>
    <m/>
    <n v="127.1"/>
    <m/>
    <m/>
    <d v="2014-09-05T00:00:00"/>
    <s v="Programado"/>
    <d v="2022-06-23T00:00:00"/>
    <s v="0170-OESTE-22"/>
    <s v="Mariana del Pozo"/>
    <m/>
    <m/>
    <m/>
    <m/>
    <s v="Bombeo Mecánico"/>
    <x v="0"/>
    <s v="C"/>
    <s v="EC con rec"/>
    <n v="4.0949999999999998"/>
    <n v="4.0999999999999996"/>
    <n v="20"/>
    <n v="4.0999999999999996"/>
  </r>
  <r>
    <x v="132"/>
    <s v="VAM-47a"/>
    <m/>
    <s v="Integridad y Corrosión"/>
    <s v="Inhibidor de incrustaciones"/>
    <x v="1"/>
    <n v="50601018"/>
    <n v="13"/>
    <n v="9.1"/>
    <n v="3.9"/>
    <n v="240"/>
    <n v="1.48"/>
    <n v="380"/>
    <s v="Caudal de agua/día"/>
    <s v="Continua"/>
    <n v="31"/>
    <m/>
    <n v="45.88"/>
    <m/>
    <m/>
    <d v="2012-04-24T00:00:00"/>
    <s v="Programado"/>
    <d v="2023-03-29T00:00:00"/>
    <s v="0092-OESTE-23"/>
    <s v="Mariana del Pozo"/>
    <m/>
    <m/>
    <m/>
    <m/>
    <s v="Bombeo Mecánico"/>
    <x v="0"/>
    <s v="C"/>
    <s v="EC con rec"/>
    <n v="1.482"/>
    <n v="1.48"/>
    <n v="20"/>
    <n v="1.48"/>
  </r>
  <r>
    <x v="132"/>
    <s v="VAM-47a"/>
    <m/>
    <s v="Aseguramiento de Flujo"/>
    <s v="Inhibidor de parafinas"/>
    <x v="4"/>
    <n v="1000518676"/>
    <n v="13"/>
    <n v="9.1"/>
    <n v="3.9"/>
    <n v="240"/>
    <n v="10.92"/>
    <n v="1200"/>
    <s v="Caudal de neta/día"/>
    <s v="Continua"/>
    <n v="31"/>
    <m/>
    <n v="338.52"/>
    <m/>
    <m/>
    <d v="2015-01-13T00:00:00"/>
    <s v="Programado"/>
    <d v="2023-03-29T00:00:00"/>
    <s v="0092-OESTE-23"/>
    <s v="Mariana del Pozo"/>
    <m/>
    <m/>
    <m/>
    <m/>
    <s v="Bombeo Mecánico"/>
    <x v="0"/>
    <s v="C"/>
    <s v="Lin. Conduc."/>
    <n v="10.92"/>
    <n v="10.92"/>
    <n v="20"/>
    <n v="10.92"/>
  </r>
  <r>
    <x v="133"/>
    <s v="VAM-50a"/>
    <m/>
    <s v="Integridad y Corrosión"/>
    <s v="Inhibidor de corrosión"/>
    <x v="3"/>
    <n v="1000232729"/>
    <n v="39"/>
    <n v="4.29"/>
    <n v="34.71"/>
    <n v="929"/>
    <n v="3.82"/>
    <n v="110"/>
    <s v="Caudal de agua/día"/>
    <s v="Continua"/>
    <n v="31"/>
    <m/>
    <n v="118.42"/>
    <m/>
    <m/>
    <d v="2014-03-07T00:00:00"/>
    <s v="Programado"/>
    <d v="2021-11-12T00:00:00"/>
    <s v="0277-OESTE-21"/>
    <m/>
    <m/>
    <m/>
    <m/>
    <m/>
    <s v="Bombeo Mecánico"/>
    <x v="0"/>
    <s v="C"/>
    <s v="EC con rec"/>
    <n v="3.8180999999999998"/>
    <n v="3.82"/>
    <n v="20"/>
    <n v="3.82"/>
  </r>
  <r>
    <x v="134"/>
    <s v="VAM-52a"/>
    <m/>
    <s v="Integridad y Corrosión"/>
    <s v="Inhibidor de corrosión"/>
    <x v="3"/>
    <n v="1000232729"/>
    <n v="31.2"/>
    <n v="5.6159999999999997"/>
    <n v="25.584"/>
    <n v="520"/>
    <n v="3.58"/>
    <n v="140"/>
    <s v="Caudal de agua/día"/>
    <s v="Continua"/>
    <n v="31"/>
    <m/>
    <n v="110.98"/>
    <m/>
    <m/>
    <d v="2023-01-30T00:00:00"/>
    <s v="Programado"/>
    <d v="2023-01-04T00:00:00"/>
    <s v="0003-OESTE-23"/>
    <s v="Mariana del Pozo"/>
    <m/>
    <m/>
    <m/>
    <m/>
    <s v="Bombeo Mecánico"/>
    <x v="0"/>
    <s v="C"/>
    <s v="EC con rec"/>
    <n v="3.5817599999999996"/>
    <n v="3.58"/>
    <n v="20"/>
    <n v="3.58"/>
  </r>
  <r>
    <x v="135"/>
    <s v="VAM-53(d)[00]a"/>
    <m/>
    <s v="Integridad y Corrosión"/>
    <s v="Inhibidor de corrosión/Incrustaciones"/>
    <x v="9"/>
    <n v="50695199"/>
    <n v="4.4000000000000004"/>
    <n v="4.2679999999999998"/>
    <n v="0.13200000000000001"/>
    <n v="404"/>
    <n v="5.12"/>
    <n v="38800"/>
    <s v="Caudal de agua/día"/>
    <s v="Continua"/>
    <n v="31"/>
    <m/>
    <n v="158.72"/>
    <m/>
    <m/>
    <d v="2017-04-12T00:00:00"/>
    <s v="Programado"/>
    <d v="2017-02-14T00:00:00"/>
    <s v="BND21-IT114-0217"/>
    <s v="Mariana del Pozo"/>
    <m/>
    <m/>
    <m/>
    <m/>
    <s v="Bombeo Mecánico"/>
    <x v="0"/>
    <s v="C"/>
    <s v="EC con rec"/>
    <n v="5.1215999999999999"/>
    <n v="5.12"/>
    <n v="20"/>
    <n v="5.12"/>
  </r>
  <r>
    <x v="136"/>
    <s v="VAM-58(d)[00]a"/>
    <m/>
    <s v="Integridad y Corrosión"/>
    <s v="Inhibidor de corrosión"/>
    <x v="3"/>
    <n v="1000232729"/>
    <n v="6"/>
    <n v="2.88"/>
    <n v="3.12"/>
    <n v="2900"/>
    <n v="6.24"/>
    <n v="2000"/>
    <s v="Caudal de agua/día"/>
    <s v="Continua"/>
    <n v="31"/>
    <m/>
    <n v="193.44"/>
    <m/>
    <m/>
    <d v="2018-03-27T00:00:00"/>
    <s v="Programado"/>
    <d v="2021-11-10T00:00:00"/>
    <s v="0272-OESTE-21"/>
    <s v="Mariana del Pozo"/>
    <m/>
    <m/>
    <m/>
    <m/>
    <s v="Bombeo Mecánico"/>
    <x v="0"/>
    <s v="C"/>
    <s v="EC con rec"/>
    <n v="6.24"/>
    <n v="6.24"/>
    <n v="20"/>
    <n v="6.24"/>
  </r>
  <r>
    <x v="137"/>
    <s v="VAM-59(d)[00]a"/>
    <m/>
    <s v="Integridad y Corrosión"/>
    <s v="Inhibidor de corrosión/Incrustaciones"/>
    <x v="9"/>
    <n v="50695199"/>
    <n v="18"/>
    <n v="5.4"/>
    <n v="12.6"/>
    <n v="847"/>
    <n v="5.63"/>
    <n v="447"/>
    <s v="Caudal de agua/día"/>
    <s v="Continua"/>
    <n v="31"/>
    <m/>
    <n v="174.53"/>
    <m/>
    <m/>
    <d v="2018-09-18T00:00:00"/>
    <s v="Programado"/>
    <d v="2023-02-14T00:00:00"/>
    <s v="0044-OESTE-23"/>
    <s v="Mariana del Pozo"/>
    <m/>
    <m/>
    <m/>
    <m/>
    <s v="Bombeo Mecánico"/>
    <x v="0"/>
    <s v="C"/>
    <s v="EC con rec"/>
    <n v="5.6322000000000001"/>
    <n v="5.63"/>
    <n v="20"/>
    <n v="5.63"/>
  </r>
  <r>
    <x v="126"/>
    <s v="VAM-66a"/>
    <m/>
    <s v="Aseguramiento de Flujo"/>
    <s v="Inhibidor de parafinas"/>
    <x v="4"/>
    <n v="1000518676"/>
    <n v="27.5"/>
    <n v="17.600000000000001"/>
    <n v="9.9"/>
    <n v="780"/>
    <n v="13.73"/>
    <n v="780"/>
    <s v="Caudal de neta/día"/>
    <s v="Continua"/>
    <n v="31"/>
    <m/>
    <n v="425.63"/>
    <m/>
    <m/>
    <d v="2019-08-30T00:00:00"/>
    <s v="Programado"/>
    <d v="2023-05-30T00:00:00"/>
    <s v="0134-OESTE-23"/>
    <s v="Mariana del Pozo"/>
    <m/>
    <m/>
    <m/>
    <m/>
    <s v="Bombeo Mecánico"/>
    <x v="0"/>
    <s v="C"/>
    <s v="Lin. Conduc."/>
    <n v="13.728000000000002"/>
    <n v="13.73"/>
    <n v="20"/>
    <n v="13.73"/>
  </r>
  <r>
    <x v="138"/>
    <s v="VAM-70[00]a"/>
    <m/>
    <s v="Integridad y Corrosión"/>
    <s v="Inhibidor de corrosión/Incrustaciones"/>
    <x v="9"/>
    <n v="50695199"/>
    <n v="0"/>
    <n v="0"/>
    <n v="0"/>
    <n v="0"/>
    <n v="0"/>
    <n v="9500"/>
    <s v="Caudal de agua/día"/>
    <s v="Continua"/>
    <n v="31"/>
    <m/>
    <n v="0"/>
    <m/>
    <m/>
    <d v="2018-09-19T00:00:00"/>
    <s v="Programado"/>
    <d v="2021-12-09T00:00:00"/>
    <s v="0320-OESTE-21"/>
    <s v="Mariana del Pozo"/>
    <m/>
    <m/>
    <m/>
    <m/>
    <s v=""/>
    <x v="0"/>
    <s v="C"/>
    <s v="EC con rec"/>
    <n v="0"/>
    <n v="0"/>
    <n v="20"/>
    <n v="0"/>
  </r>
  <r>
    <x v="139"/>
    <s v="VAM-73(d)[00]a"/>
    <m/>
    <s v="Integridad y Corrosión"/>
    <s v="Inhibidor de corrosión/Incrustaciones"/>
    <x v="9"/>
    <n v="50695199"/>
    <n v="14.3"/>
    <n v="9.4380000000000006"/>
    <n v="4.8620000000000001"/>
    <n v="524"/>
    <n v="8.02"/>
    <n v="1650"/>
    <s v="Caudal de agua/día"/>
    <s v="Continua"/>
    <n v="31"/>
    <m/>
    <n v="248.61999999999998"/>
    <m/>
    <m/>
    <d v="2018-04-16T00:00:00"/>
    <s v="Programado"/>
    <d v="2019-10-10T00:00:00"/>
    <s v="BND21-IT451-1019"/>
    <s v="Mariana del Pozo"/>
    <m/>
    <m/>
    <m/>
    <m/>
    <s v="Bombeo Mecánico"/>
    <x v="0"/>
    <s v="C"/>
    <s v="EC con rec"/>
    <n v="8.0222999999999995"/>
    <n v="8.02"/>
    <n v="20"/>
    <n v="8.02"/>
  </r>
  <r>
    <x v="140"/>
    <s v="VAM-89(d)[00]a"/>
    <m/>
    <s v="Integridad y Corrosión"/>
    <s v="Inhibidor de corrosión/Incrustaciones"/>
    <x v="9"/>
    <n v="50695199"/>
    <n v="15.6"/>
    <n v="14.507999999999999"/>
    <n v="1.0920000000000001"/>
    <n v="546"/>
    <n v="7.64"/>
    <n v="7000"/>
    <s v="Caudal de agua/día"/>
    <s v="Continua"/>
    <n v="31"/>
    <m/>
    <n v="236.84"/>
    <m/>
    <m/>
    <d v="2019-01-08T00:00:00"/>
    <s v="Programado"/>
    <d v="2022-11-10T00:00:00"/>
    <s v="0306-OESTE-22"/>
    <s v="Mariana del Pozo"/>
    <m/>
    <m/>
    <m/>
    <m/>
    <s v="Bombeo Mecánico"/>
    <x v="0"/>
    <s v="C"/>
    <s v="EC con rec"/>
    <n v="7.644000000000001"/>
    <n v="7.64"/>
    <n v="20"/>
    <n v="7.64"/>
  </r>
  <r>
    <x v="140"/>
    <s v="VAM-89(d)[00]a"/>
    <m/>
    <s v="Aseguramiento de Flujo"/>
    <s v="Inhibidor de parafinas"/>
    <x v="15"/>
    <n v="1000582064"/>
    <n v="15.6"/>
    <n v="14.507999999999999"/>
    <n v="1.0920000000000001"/>
    <n v="546"/>
    <n v="11.61"/>
    <n v="800"/>
    <s v="Caudal de neta/día"/>
    <s v="Continua"/>
    <n v="31"/>
    <m/>
    <n v="359.90999999999997"/>
    <m/>
    <m/>
    <d v="2021-07-21T00:00:00"/>
    <s v="Programado"/>
    <d v="2022-11-10T00:00:00"/>
    <s v="0306-OESTE-22"/>
    <s v="Mariana del Pozo"/>
    <m/>
    <m/>
    <m/>
    <m/>
    <s v="Bombeo Mecánico"/>
    <x v="0"/>
    <s v="C"/>
    <s v="EC con rec"/>
    <n v="11.606399999999999"/>
    <n v="11.61"/>
    <n v="20"/>
    <n v="11.61"/>
  </r>
  <r>
    <x v="141"/>
    <s v="VAM.a-87(d)[00]a"/>
    <m/>
    <s v="Aseguramiento de Flujo"/>
    <s v="Inhibidor de parafinas"/>
    <x v="7"/>
    <n v="1000544363"/>
    <n v="2.23"/>
    <n v="2.1030000000000002"/>
    <n v="0.127"/>
    <n v="82"/>
    <n v="6.1"/>
    <n v="2900"/>
    <s v="Caudal de neta/día"/>
    <s v="Continua"/>
    <n v="31"/>
    <m/>
    <n v="189.1"/>
    <m/>
    <m/>
    <d v="2018-12-19T00:00:00"/>
    <s v="Programado"/>
    <d v="2022-06-23T00:00:00"/>
    <s v="0170-OESTE-22"/>
    <s v="Mariana del Pozo"/>
    <m/>
    <m/>
    <m/>
    <m/>
    <s v="Bombeo Mecánico"/>
    <x v="0"/>
    <s v="C"/>
    <s v="Lin. Conduc."/>
    <n v="6.0987000000000009"/>
    <n v="6.1"/>
    <n v="20"/>
    <n v="6.1"/>
  </r>
  <r>
    <x v="142"/>
    <s v="VAM-65a(d)"/>
    <m/>
    <s v="Aseguramiento de Flujo"/>
    <s v="Inhibidor de parafinas"/>
    <x v="7"/>
    <n v="1000544363"/>
    <n v="14.4"/>
    <n v="14.342000000000001"/>
    <n v="5.8000000000000003E-2"/>
    <n v="2477"/>
    <n v="16.489999999999998"/>
    <n v="1150"/>
    <s v="Caudal de neta/día"/>
    <s v="Continua"/>
    <n v="31"/>
    <m/>
    <n v="511.18999999999994"/>
    <m/>
    <m/>
    <d v="2021-02-21T00:00:00"/>
    <s v="Programado"/>
    <d v="2023-03-08T00:00:00"/>
    <s v="Minuta YPF 18-4-23"/>
    <s v="Mariana del Pozo"/>
    <m/>
    <m/>
    <m/>
    <m/>
    <s v="Bombeo Mecánico"/>
    <x v="0"/>
    <s v="C"/>
    <s v="EC con rec"/>
    <n v="16.493299999999998"/>
    <n v="16.489999999999998"/>
    <n v="20"/>
    <n v="16.489999999999998"/>
  </r>
  <r>
    <x v="143"/>
    <s v="RiAlN-2[01]b"/>
    <m/>
    <s v="Aseguramiento de Flujo"/>
    <s v="Inhibidor de parafinas"/>
    <x v="15"/>
    <n v="1000582064"/>
    <n v="20.399999999999999"/>
    <n v="20.196000000000002"/>
    <n v="0.20399999999999999"/>
    <n v="623"/>
    <n v="12.12"/>
    <n v="600"/>
    <s v="Caudal de neta/día"/>
    <s v="Continua"/>
    <n v="31"/>
    <m/>
    <n v="375.71999999999997"/>
    <m/>
    <m/>
    <d v="2021-06-10T00:00:00"/>
    <s v="Programado"/>
    <d v="2023-05-16T00:00:00"/>
    <s v="0127-OESTE-23"/>
    <s v="Mariana del Pozo"/>
    <m/>
    <m/>
    <m/>
    <m/>
    <s v="Bombeo Mecánico"/>
    <x v="0"/>
    <s v="C"/>
    <s v="EC con rec"/>
    <n v="12.117599999999999"/>
    <n v="12.12"/>
    <n v="20"/>
    <n v="12.12"/>
  </r>
  <r>
    <x v="144"/>
    <s v="SP-138(I)[00]a"/>
    <m/>
    <s v="Integridad y Corrosión"/>
    <s v="Inhibidor de corrosión"/>
    <x v="3"/>
    <n v="1000232729"/>
    <n v="153.19999999999999"/>
    <n v="6.3419999999999996"/>
    <n v="146.858"/>
    <n v="100"/>
    <n v="5.14"/>
    <n v="35"/>
    <s v="Caudal de agua/día"/>
    <s v="Continua"/>
    <n v="31"/>
    <m/>
    <n v="159.34"/>
    <m/>
    <m/>
    <d v="2021-03-31T00:00:00"/>
    <s v="Programado"/>
    <d v="2021-03-31T00:00:00"/>
    <s v="BND21-IT494-0720 rev-1"/>
    <s v="Mariana del Pozo"/>
    <m/>
    <m/>
    <m/>
    <m/>
    <s v="Cavidad Progresiva"/>
    <x v="0"/>
    <s v="C"/>
    <s v="EC con rec"/>
    <n v="5.1400299999999994"/>
    <n v="5.14"/>
    <n v="20"/>
    <n v="5.14"/>
  </r>
  <r>
    <x v="145"/>
    <s v="SP-504a"/>
    <m/>
    <s v="Integridad y Corrosión"/>
    <s v="Inhibidor de corrosión"/>
    <x v="3"/>
    <n v="1000232729"/>
    <n v="38.6"/>
    <n v="2.1230000000000002"/>
    <n v="36.476999999999997"/>
    <n v="100"/>
    <n v="4.74"/>
    <n v="130"/>
    <s v="Caudal de agua/día"/>
    <s v="Continua"/>
    <n v="31"/>
    <m/>
    <n v="146.94"/>
    <m/>
    <m/>
    <d v="2022-01-07T00:00:00"/>
    <s v="Programado"/>
    <d v="2022-01-05T00:00:00"/>
    <s v="Minuta YPF 5-1-22"/>
    <s v="Mariana del Pozo"/>
    <m/>
    <m/>
    <m/>
    <m/>
    <s v="Cavidad Progresiva"/>
    <x v="0"/>
    <s v="C"/>
    <s v="Continua"/>
    <n v="4.7420099999999996"/>
    <n v="4.74"/>
    <n v="20"/>
    <n v="4.74"/>
  </r>
  <r>
    <x v="146"/>
    <s v="VAM-25a"/>
    <m/>
    <s v="Integridad y Corrosión"/>
    <s v="Inhibidor de incrustaciones"/>
    <x v="1"/>
    <n v="50601018"/>
    <n v="68"/>
    <n v="8.2959999999999994"/>
    <n v="59.704000000000001"/>
    <n v="2700"/>
    <n v="1.31"/>
    <n v="22"/>
    <s v="Caudal de agua/día"/>
    <s v="Continua"/>
    <n v="31"/>
    <m/>
    <n v="40.61"/>
    <m/>
    <m/>
    <d v="2020-11-12T00:00:00"/>
    <s v="Programado"/>
    <d v="2022-01-25T00:00:00"/>
    <s v="0018-OESTE-22"/>
    <s v="Mariana del Pozo"/>
    <m/>
    <m/>
    <m/>
    <m/>
    <s v="Electro Sumergible"/>
    <x v="0"/>
    <s v="C"/>
    <s v="Capilar"/>
    <n v="1.313488"/>
    <n v="1.31"/>
    <n v="20"/>
    <n v="1.31"/>
  </r>
  <r>
    <x v="147"/>
    <s v="SP-148(I)[00]a"/>
    <m/>
    <s v="Integridad y Corrosión"/>
    <s v="Inhibidor de incrustaciones"/>
    <x v="1"/>
    <n v="50601018"/>
    <n v="171"/>
    <n v="1.1970000000000001"/>
    <n v="169.803"/>
    <n v="10"/>
    <n v="3.74"/>
    <n v="22"/>
    <s v="Caudal de agua/día"/>
    <s v="Continua"/>
    <n v="31"/>
    <m/>
    <n v="115.94000000000001"/>
    <m/>
    <m/>
    <d v="2014-09-01T00:00:00"/>
    <s v="Programado"/>
    <d v="2022-05-20T00:00:00"/>
    <s v="0135-OESTE-22"/>
    <s v="Mariana del Pozo"/>
    <m/>
    <m/>
    <m/>
    <m/>
    <s v="Electro Sumergible"/>
    <x v="0"/>
    <s v="C"/>
    <s v="Capilar"/>
    <n v="3.7356660000000002"/>
    <n v="3.74"/>
    <n v="20"/>
    <n v="3.74"/>
  </r>
  <r>
    <x v="99"/>
    <s v="SP-392a"/>
    <m/>
    <s v="Integridad y Corrosión"/>
    <s v="Inhibidor de corrosión"/>
    <x v="3"/>
    <n v="1000232729"/>
    <n v="51"/>
    <n v="4.59"/>
    <n v="46.41"/>
    <n v="100"/>
    <n v="4.18"/>
    <n v="90"/>
    <s v="Caudal de agua/día"/>
    <s v="Continua"/>
    <n v="31"/>
    <m/>
    <n v="129.57999999999998"/>
    <m/>
    <m/>
    <d v="2022-01-12T00:00:00"/>
    <s v="Programado"/>
    <d v="2021-08-05T00:00:00"/>
    <s v="0144-OESTE-21"/>
    <s v="Mariana del Pozo"/>
    <m/>
    <m/>
    <m/>
    <m/>
    <s v="Bombeo Mecánico"/>
    <x v="0"/>
    <s v="C"/>
    <s v="EC "/>
    <n v="4.1768999999999998"/>
    <n v="4.18"/>
    <n v="20"/>
    <n v="4.18"/>
  </r>
  <r>
    <x v="148"/>
    <s v="SP-476a"/>
    <m/>
    <s v="Integridad y Corrosión"/>
    <s v="Inhibidor de incrustaciones"/>
    <x v="1"/>
    <n v="50601018"/>
    <n v="198"/>
    <n v="1.98"/>
    <n v="196.02"/>
    <n v="10"/>
    <n v="4.9000000000000004"/>
    <n v="25"/>
    <s v="Caudal de agua/día"/>
    <s v="Continua"/>
    <n v="31"/>
    <m/>
    <n v="151.9"/>
    <m/>
    <m/>
    <d v="2022-08-31T00:00:00"/>
    <s v="Programado"/>
    <d v="2022-08-31T00:00:00"/>
    <s v="0236-OESTE-22"/>
    <s v="Mariana del Pozo"/>
    <m/>
    <m/>
    <m/>
    <m/>
    <s v="Electro Sumergible"/>
    <x v="0"/>
    <s v="C"/>
    <s v="Capilar"/>
    <n v="4.9005000000000001"/>
    <n v="4.9000000000000004"/>
    <n v="20"/>
    <n v="4.9000000000000004"/>
  </r>
  <r>
    <x v="67"/>
    <s v="SP-278"/>
    <m/>
    <s v="Integridad y Corrosión"/>
    <s v="Biocida"/>
    <x v="6"/>
    <n v="50600926"/>
    <n v="212"/>
    <n v="1.696"/>
    <n v="210.304"/>
    <n v="100"/>
    <n v="47.32"/>
    <n v="15"/>
    <s v="Caudal de agua entre batchs"/>
    <s v="Batch Cuba"/>
    <n v="2"/>
    <m/>
    <n v="94.64"/>
    <m/>
    <m/>
    <d v="2021-11-03T00:00:00"/>
    <s v="Programado"/>
    <d v="2021-11-03T00:00:00"/>
    <s v="Minuta YPF 3-11-21"/>
    <s v="Mariana del Pozo"/>
    <m/>
    <m/>
    <m/>
    <m/>
    <s v="Electro Sumergible"/>
    <x v="1"/>
    <s v="Q"/>
    <s v="Batch"/>
    <n v="3.15456"/>
    <n v="47.32"/>
    <n v="47.32"/>
    <n v="47.32"/>
  </r>
  <r>
    <x v="77"/>
    <s v="SP-63(I)"/>
    <m/>
    <s v="Integridad y Corrosión"/>
    <s v="Biocida"/>
    <x v="6"/>
    <n v="50600926"/>
    <n v="207"/>
    <n v="2.2770000000000001"/>
    <n v="204.72300000000001"/>
    <n v="100"/>
    <n v="46.06"/>
    <n v="15"/>
    <s v="Caudal de agua entre batchs"/>
    <s v="Batch Cuba"/>
    <n v="2"/>
    <m/>
    <n v="92.12"/>
    <m/>
    <m/>
    <d v="2016-09-23T00:00:00"/>
    <s v="Programado"/>
    <d v="2022-11-14T00:00:00"/>
    <s v="0309-OESTE-22"/>
    <s v="Mariana del Pozo"/>
    <m/>
    <m/>
    <m/>
    <m/>
    <s v="Electro Sumergible"/>
    <x v="1"/>
    <s v="Q"/>
    <s v="Batch"/>
    <n v="3.0708450000000003"/>
    <n v="46.06"/>
    <n v="46.06"/>
    <n v="46.06"/>
  </r>
  <r>
    <x v="89"/>
    <s v="SP-311a"/>
    <m/>
    <s v="Integridad y Corrosión"/>
    <s v="Biocida"/>
    <x v="6"/>
    <n v="50600926"/>
    <n v="193.7"/>
    <n v="1.1619999999999999"/>
    <n v="192.53800000000001"/>
    <n v="250"/>
    <n v="72.2"/>
    <n v="25"/>
    <s v="Caudal de agua entre batchs"/>
    <s v="Batch Cuba"/>
    <n v="2"/>
    <m/>
    <n v="144.4"/>
    <m/>
    <m/>
    <d v="2016-09-07T00:00:00"/>
    <s v="Programado"/>
    <d v="2020-08-11T00:00:00"/>
    <s v="BND21-IT496-0820"/>
    <s v="Mariana del Pozo"/>
    <m/>
    <m/>
    <m/>
    <m/>
    <s v="Electro Sumergible"/>
    <x v="1"/>
    <s v="Q"/>
    <s v="Batch"/>
    <n v="4.8134500000000005"/>
    <n v="72.2"/>
    <n v="72.2"/>
    <n v="72.2"/>
  </r>
  <r>
    <x v="86"/>
    <s v="SP-109a(I)"/>
    <m/>
    <s v="Integridad y Corrosión"/>
    <s v="Biocida"/>
    <x v="6"/>
    <n v="50600926"/>
    <n v="229.9"/>
    <n v="1.609"/>
    <n v="228.291"/>
    <n v="150"/>
    <n v="51.37"/>
    <n v="15"/>
    <s v="Caudal de agua entre batchs"/>
    <s v="Batch Cuba"/>
    <n v="2"/>
    <m/>
    <n v="102.74"/>
    <m/>
    <m/>
    <d v="2011-05-28T00:00:00"/>
    <s v="Programado"/>
    <d v="2023-01-30T00:00:00"/>
    <s v="Minuta YPF 31/1/23"/>
    <s v="Mariana del Pozo"/>
    <m/>
    <m/>
    <m/>
    <m/>
    <s v="Electro Sumergible"/>
    <x v="1"/>
    <s v="Q"/>
    <s v="Batch"/>
    <n v="3.4243649999999999"/>
    <n v="51.37"/>
    <n v="51.37"/>
    <n v="51.37"/>
  </r>
  <r>
    <x v="39"/>
    <s v="SCB-139a"/>
    <m/>
    <s v="Integridad y Corrosión"/>
    <s v="Inhibidor de corrosión"/>
    <x v="3"/>
    <n v="1000232729"/>
    <n v="57"/>
    <n v="7.98"/>
    <n v="49.02"/>
    <n v="123"/>
    <n v="36.770000000000003"/>
    <n v="50"/>
    <s v="Caudal de agua entre batchs"/>
    <s v="Batch Camión"/>
    <n v="2"/>
    <m/>
    <n v="73.540000000000006"/>
    <m/>
    <m/>
    <d v="2023-04-11T00:00:00"/>
    <s v="Programado"/>
    <d v="2023-04-11T00:00:00"/>
    <s v="0099-OESTE-23"/>
    <s v="Mariana del Pozo"/>
    <m/>
    <m/>
    <m/>
    <m/>
    <s v="Bombeo Mecánico"/>
    <x v="1"/>
    <s v="Q"/>
    <s v="Batch&amp;Recirc"/>
    <n v="2.4510000000000001"/>
    <n v="36.770000000000003"/>
    <n v="36.770000000000003"/>
    <n v="36.770000000000003"/>
  </r>
  <r>
    <x v="39"/>
    <s v="SCB-139a"/>
    <m/>
    <s v="Integridad y Corrosión"/>
    <s v="Biocida"/>
    <x v="6"/>
    <n v="50600926"/>
    <n v="57"/>
    <n v="7.98"/>
    <n v="49.02"/>
    <n v="123"/>
    <n v="36.770000000000003"/>
    <n v="50"/>
    <s v="Caudal de agua entre batchs"/>
    <s v="Batch Camión"/>
    <n v="2"/>
    <m/>
    <n v="73.540000000000006"/>
    <m/>
    <m/>
    <d v="2023-04-18T00:00:00"/>
    <s v="Programado"/>
    <d v="2023-04-18T00:00:00"/>
    <s v="Minuta YPF 18-4-23"/>
    <s v="Mariana del Pozo"/>
    <m/>
    <m/>
    <m/>
    <m/>
    <s v="Bombeo Mecánico"/>
    <x v="1"/>
    <s v="Q"/>
    <s v="Batch"/>
    <n v="2.4510000000000001"/>
    <n v="36.770000000000003"/>
    <n v="36.770000000000003"/>
    <n v="36.770000000000003"/>
  </r>
  <r>
    <x v="144"/>
    <s v="SP-138(I)[00]a"/>
    <m/>
    <s v="Integridad y Corrosión"/>
    <s v="Biocida"/>
    <x v="6"/>
    <n v="50600926"/>
    <n v="153.19999999999999"/>
    <n v="6.3419999999999996"/>
    <n v="146.858"/>
    <n v="100"/>
    <n v="77.099999999999994"/>
    <n v="35"/>
    <s v="Caudal de agua entre batchs"/>
    <s v="Batch Camión"/>
    <n v="2"/>
    <m/>
    <n v="154.19999999999999"/>
    <m/>
    <m/>
    <d v="2023-03-14T00:00:00"/>
    <s v="Programado"/>
    <d v="2023-03-13T00:00:00"/>
    <s v="Mail Mariana del Pozo"/>
    <s v="Mariana del Pozo"/>
    <m/>
    <m/>
    <m/>
    <m/>
    <s v="Cavidad Progresiva"/>
    <x v="1"/>
    <s v="Q"/>
    <s v="Batch"/>
    <n v="5.1400299999999994"/>
    <n v="77.099999999999994"/>
    <n v="77.099999999999994"/>
    <n v="77.099999999999994"/>
  </r>
  <r>
    <x v="149"/>
    <s v="SP-0044[00]a(I)"/>
    <m/>
    <s v="Integridad y Corrosión"/>
    <s v="Inhibidor de corrosión"/>
    <x v="3"/>
    <n v="1000232729"/>
    <n v="43"/>
    <n v="2.0640000000000001"/>
    <n v="40.936"/>
    <n v="100"/>
    <n v="20"/>
    <n v="30"/>
    <s v="Caudal de agua entre batchs"/>
    <s v="Batch Camión"/>
    <n v="2"/>
    <m/>
    <n v="40"/>
    <m/>
    <m/>
    <d v="2011-11-02T00:00:00"/>
    <s v="Programado"/>
    <d v="2023-03-29T00:00:00"/>
    <s v="Minuta YPF 18-4-23"/>
    <s v="Mariana del Pozo"/>
    <m/>
    <m/>
    <m/>
    <m/>
    <s v="Cavidad Progresiva"/>
    <x v="1"/>
    <s v="Q"/>
    <s v="Batch&amp;Recirc"/>
    <n v="1.2280799999999998"/>
    <n v="18.420000000000002"/>
    <n v="20"/>
    <n v="20"/>
  </r>
  <r>
    <x v="70"/>
    <s v="SP-370[00]a"/>
    <m/>
    <s v="Aseguramiento de Flujo"/>
    <s v="Inhibidor de parafinas"/>
    <x v="7"/>
    <n v="1000544363"/>
    <n v="2.5"/>
    <n v="2.125"/>
    <n v="0.375"/>
    <n v="100"/>
    <n v="31.88"/>
    <n v="1000"/>
    <s v="Caudal de neta durante el batch"/>
    <s v="Batch Camión"/>
    <n v="2"/>
    <m/>
    <n v="63.76"/>
    <m/>
    <m/>
    <d v="2022-05-24T00:00:00"/>
    <s v="Programado"/>
    <d v="2023-01-25T00:00:00"/>
    <s v="0025-OESTE-23"/>
    <s v="Mariana del Pozo"/>
    <m/>
    <m/>
    <m/>
    <m/>
    <s v="Cavidad Progresiva"/>
    <x v="1"/>
    <s v="Q"/>
    <s v="Batch"/>
    <n v="2.125"/>
    <n v="31.88"/>
    <n v="31.88"/>
    <n v="31.88"/>
  </r>
  <r>
    <x v="150"/>
    <s v="SP-83"/>
    <m/>
    <s v="Integridad y Corrosión"/>
    <s v="Inhibidor de corrosión"/>
    <x v="3"/>
    <n v="1000232729"/>
    <n v="108"/>
    <n v="3.78"/>
    <n v="104.22"/>
    <n v="10"/>
    <n v="20"/>
    <n v="25"/>
    <s v="Caudal de agua entre batchs"/>
    <s v="Batch Camión"/>
    <n v="4"/>
    <m/>
    <n v="80"/>
    <m/>
    <m/>
    <d v="2011-01-21T00:00:00"/>
    <s v="Programado"/>
    <d v="2021-11-03T00:00:00"/>
    <s v="Minuta de Reunion YPF 04-01-24"/>
    <s v="Mariana del Pozo"/>
    <m/>
    <m/>
    <m/>
    <m/>
    <s v="Cavidad Progresiva"/>
    <x v="1"/>
    <s v="S"/>
    <s v="Batch&amp;Recirc"/>
    <n v="2.6055000000000001"/>
    <n v="18.239999999999998"/>
    <n v="20"/>
    <n v="20"/>
  </r>
  <r>
    <x v="87"/>
    <s v="SP-251"/>
    <m/>
    <s v="Integridad y Corrosión"/>
    <s v="Biocida"/>
    <x v="6"/>
    <n v="50600926"/>
    <n v="206"/>
    <n v="2.06"/>
    <n v="203.94"/>
    <n v="100"/>
    <n v="85.65"/>
    <n v="28"/>
    <s v="Caudal de agua entre batchs"/>
    <s v="Batch Camión"/>
    <n v="2"/>
    <m/>
    <n v="171.3"/>
    <m/>
    <m/>
    <d v="2022-01-05T00:00:00"/>
    <s v="Programado"/>
    <d v="2022-01-06T00:00:00"/>
    <s v="Minuta YPF 5-1-22"/>
    <s v="Mariana del Pozo"/>
    <m/>
    <m/>
    <m/>
    <m/>
    <s v="Electro Sumergible"/>
    <x v="1"/>
    <s v="Q"/>
    <s v="Batch"/>
    <n v="5.7103199999999994"/>
    <n v="85.65"/>
    <n v="85.65"/>
    <n v="85.65"/>
  </r>
  <r>
    <x v="107"/>
    <s v="SP-0294[00]a"/>
    <m/>
    <s v="Integridad y Corrosión"/>
    <s v="Biocida"/>
    <x v="6"/>
    <n v="50600926"/>
    <n v="183.1"/>
    <n v="2.38"/>
    <n v="180.72"/>
    <n v="50"/>
    <n v="94.88"/>
    <n v="35"/>
    <s v="Caudal de agua entre batchs"/>
    <s v="Batch Camión"/>
    <n v="2"/>
    <m/>
    <n v="189.76"/>
    <m/>
    <m/>
    <d v="2022-01-06T00:00:00"/>
    <s v="Programado"/>
    <d v="2021-01-05T00:00:00"/>
    <s v="Minuta YPF 5-1-22"/>
    <s v="Mariana del Pozo"/>
    <m/>
    <m/>
    <m/>
    <m/>
    <s v="Electro Sumergible"/>
    <x v="1"/>
    <s v="Q"/>
    <s v="Batch"/>
    <n v="6.3251999999999997"/>
    <n v="94.88"/>
    <n v="94.88"/>
    <n v="94.88"/>
  </r>
  <r>
    <x v="26"/>
    <s v="SCB-138a"/>
    <m/>
    <s v="Integridad y Corrosión"/>
    <s v="Biocida"/>
    <x v="6"/>
    <n v="50600926"/>
    <n v="49"/>
    <n v="4.41"/>
    <n v="44.59"/>
    <n v="111"/>
    <n v="23.41"/>
    <n v="35"/>
    <s v="Caudal de agua durante el batch"/>
    <s v="Batch Camión"/>
    <n v="2"/>
    <m/>
    <n v="46.82"/>
    <m/>
    <m/>
    <d v="2021-09-30T00:00:00"/>
    <s v="Programado"/>
    <d v="2021-09-30T00:00:00"/>
    <s v="Minuta YPF 30-9-21"/>
    <s v="Mariana del Pozo"/>
    <m/>
    <m/>
    <m/>
    <m/>
    <s v="Bombeo Mecánico"/>
    <x v="1"/>
    <s v="Q"/>
    <s v="Batch"/>
    <n v="1.5606500000000001"/>
    <n v="23.41"/>
    <n v="23.41"/>
    <n v="23.41"/>
  </r>
  <r>
    <x v="151"/>
    <s v="SCB-84a"/>
    <m/>
    <s v="Integridad y Corrosión"/>
    <s v="Inhibidor de corrosión"/>
    <x v="3"/>
    <n v="1000232729"/>
    <n v="43"/>
    <n v="1.8919999999999999"/>
    <n v="41.107999999999997"/>
    <n v="467"/>
    <n v="20"/>
    <n v="13"/>
    <s v="Caudal de agua entre batchs"/>
    <s v="Batch Camión"/>
    <n v="2"/>
    <m/>
    <n v="40"/>
    <m/>
    <m/>
    <d v="2021-06-21T00:00:00"/>
    <s v="Programado"/>
    <d v="2021-06-11T00:00:00"/>
    <s v="BND21-IT636-0621"/>
    <s v="Mariana del Pozo"/>
    <m/>
    <m/>
    <m/>
    <m/>
    <s v="Bombeo Mecánico"/>
    <x v="1"/>
    <s v="Q"/>
    <s v="Batch"/>
    <n v="0.53440399999999999"/>
    <n v="8.02"/>
    <n v="20"/>
    <n v="20"/>
  </r>
  <r>
    <x v="58"/>
    <s v="SP-116(I)[00]a"/>
    <m/>
    <s v="Integridad y Corrosión"/>
    <s v="Inhibidor de corrosión"/>
    <x v="3"/>
    <n v="1000232729"/>
    <n v="113.4"/>
    <n v="3.629"/>
    <n v="109.771"/>
    <n v="100"/>
    <n v="41.16"/>
    <n v="25"/>
    <s v="Caudal de agua durante el batch"/>
    <s v="Batch Camión"/>
    <n v="2"/>
    <m/>
    <n v="82.32"/>
    <m/>
    <m/>
    <d v="2021-09-30T00:00:00"/>
    <s v="Programado"/>
    <d v="2021-09-30T00:00:00"/>
    <s v="Minuta YPF 30-9-21"/>
    <s v="Mariana del Pozo"/>
    <m/>
    <m/>
    <m/>
    <m/>
    <s v="Cavidad Progresiva"/>
    <x v="1"/>
    <s v="Q"/>
    <s v="Batch"/>
    <n v="2.744275"/>
    <n v="41.16"/>
    <n v="41.16"/>
    <n v="41.16"/>
  </r>
  <r>
    <x v="130"/>
    <s v="VAM-45a"/>
    <m/>
    <s v="Integridad y Corrosión"/>
    <s v="Inhibidor de corrosión"/>
    <x v="3"/>
    <n v="1000232729"/>
    <n v="43"/>
    <n v="7.74"/>
    <n v="35.26"/>
    <n v="1048"/>
    <n v="52.89"/>
    <n v="100"/>
    <s v="Caudal de agua entre batchs"/>
    <s v="Batch Camión"/>
    <n v="2"/>
    <m/>
    <n v="105.78"/>
    <m/>
    <m/>
    <d v="2015-02-03T00:00:00"/>
    <s v="Programado"/>
    <d v="2021-11-03T00:00:00"/>
    <s v="Minuta YPF 3-11-21"/>
    <s v="Mariana del Pozo"/>
    <m/>
    <m/>
    <m/>
    <m/>
    <s v="Bombeo Mecánico"/>
    <x v="1"/>
    <s v="Q"/>
    <s v="Batch"/>
    <n v="3.5259999999999998"/>
    <n v="52.89"/>
    <n v="52.89"/>
    <n v="52.89"/>
  </r>
  <r>
    <x v="111"/>
    <s v="SP-503a"/>
    <m/>
    <s v="Integridad y Corrosión"/>
    <s v="Biocida"/>
    <x v="6"/>
    <n v="50600926"/>
    <n v="29"/>
    <n v="5.6"/>
    <n v="23.4"/>
    <n v="200"/>
    <n v="20"/>
    <n v="50"/>
    <s v="Caudal de agua entre batchs"/>
    <s v="Batch Camión"/>
    <n v="2"/>
    <m/>
    <n v="40"/>
    <m/>
    <m/>
    <d v="2021-04-29T00:00:00"/>
    <s v="Programado"/>
    <d v="2020-12-23T00:00:00"/>
    <s v="BND21-IT550-1220"/>
    <s v="Mariana del Pozo"/>
    <m/>
    <m/>
    <m/>
    <m/>
    <s v="Cavidad Progresiva"/>
    <x v="1"/>
    <s v="Q"/>
    <s v="Batch"/>
    <n v="1.17"/>
    <n v="17.55"/>
    <n v="20"/>
    <n v="20"/>
  </r>
  <r>
    <x v="152"/>
    <s v="SP-511a"/>
    <m/>
    <s v="Integridad y Corrosión"/>
    <s v="Biocida"/>
    <x v="6"/>
    <n v="50600926"/>
    <n v="30"/>
    <n v="2.94"/>
    <n v="27.06"/>
    <n v="100"/>
    <n v="22.32"/>
    <n v="55"/>
    <s v="Caudal de agua entre batchs"/>
    <s v="Batch Camión"/>
    <n v="2"/>
    <m/>
    <n v="44.64"/>
    <m/>
    <m/>
    <d v="2023-01-30T00:00:00"/>
    <s v="Programado"/>
    <d v="2023-01-11T00:00:00"/>
    <s v="0008-OESTE-23"/>
    <s v="Mariana del Pozo"/>
    <m/>
    <m/>
    <m/>
    <m/>
    <s v="Cavidad Progresiva"/>
    <x v="1"/>
    <s v="Q"/>
    <s v="Batch"/>
    <n v="1.4883"/>
    <n v="22.32"/>
    <n v="22.32"/>
    <n v="22.32"/>
  </r>
  <r>
    <x v="152"/>
    <s v="SP-511a"/>
    <m/>
    <s v="Integridad y Corrosión"/>
    <s v="Inhibidor de corrosión"/>
    <x v="3"/>
    <n v="1000232729"/>
    <n v="30"/>
    <n v="2.94"/>
    <n v="27.06"/>
    <n v="100"/>
    <n v="22.32"/>
    <n v="55"/>
    <s v="Caudal de agua entre batchs"/>
    <s v="Batch Camión"/>
    <n v="2"/>
    <m/>
    <n v="44.64"/>
    <m/>
    <m/>
    <d v="2023-01-30T00:00:00"/>
    <s v="Programado"/>
    <d v="2023-01-11T00:00:00"/>
    <s v="0008-OESTE-23"/>
    <s v="Mariana del Pozo"/>
    <m/>
    <m/>
    <m/>
    <m/>
    <s v="Cavidad Progresiva"/>
    <x v="1"/>
    <s v="Q"/>
    <s v="Batch"/>
    <n v="1.4883"/>
    <n v="22.32"/>
    <n v="22.32"/>
    <n v="22.32"/>
  </r>
  <r>
    <x v="127"/>
    <s v="VAM-26a"/>
    <m/>
    <s v="Integridad y Corrosión"/>
    <s v="Biocida"/>
    <x v="6"/>
    <n v="50600926"/>
    <n v="10.5"/>
    <n v="2.625"/>
    <n v="7.875"/>
    <n v="1500"/>
    <n v="20"/>
    <n v="125"/>
    <s v="Caudal de agua entre batchs"/>
    <s v="Batch Camión"/>
    <n v="2"/>
    <m/>
    <n v="40"/>
    <m/>
    <m/>
    <d v="2021-04-29T00:00:00"/>
    <s v="Programado"/>
    <d v="2023-04-12T00:00:00"/>
    <s v="0102-OESTE-23"/>
    <s v="Mariana del Pozo"/>
    <m/>
    <m/>
    <m/>
    <m/>
    <s v="Bombeo Hidráulico"/>
    <x v="1"/>
    <s v="Q"/>
    <s v="Batch"/>
    <n v="0.984375"/>
    <n v="14.77"/>
    <n v="20"/>
    <n v="20"/>
  </r>
  <r>
    <x v="148"/>
    <s v="SP-476a"/>
    <m/>
    <s v="Integridad y Corrosión"/>
    <s v="Biocida"/>
    <x v="6"/>
    <n v="50600926"/>
    <n v="198"/>
    <n v="1.98"/>
    <n v="196.02"/>
    <n v="10"/>
    <n v="102.91"/>
    <n v="35"/>
    <s v="Caudal de agua entre batchs"/>
    <s v="Batch Camión"/>
    <n v="2"/>
    <m/>
    <n v="205.82"/>
    <m/>
    <m/>
    <d v="2022-10-05T00:00:00"/>
    <s v="Programado"/>
    <d v="2022-10-05T00:00:00"/>
    <s v="Minuta YPF 5/10/22"/>
    <s v="Mariana del Pozo"/>
    <m/>
    <m/>
    <m/>
    <m/>
    <s v="Electro Sumergible"/>
    <x v="1"/>
    <s v="Q"/>
    <s v="Batch"/>
    <n v="6.8607000000000005"/>
    <n v="102.91"/>
    <n v="102.91"/>
    <n v="102.91"/>
  </r>
  <r>
    <x v="153"/>
    <s v="SP-307a"/>
    <m/>
    <s v="Integridad y Corrosión"/>
    <s v="Inhibidor de corrosión"/>
    <x v="3"/>
    <n v="1000232729"/>
    <n v="22.7"/>
    <n v="1.4750000000000001"/>
    <n v="21.225000000000001"/>
    <n v="10"/>
    <n v="20"/>
    <n v="50"/>
    <s v="Caudal de agua entre batchs"/>
    <s v="Batch Camión"/>
    <n v="2"/>
    <m/>
    <n v="40"/>
    <m/>
    <m/>
    <d v="2020-01-21T00:00:00"/>
    <s v="Programado"/>
    <d v="2021-07-07T00:00:00"/>
    <s v="BND21-IT646-0721"/>
    <s v="Mariana del Pozo"/>
    <m/>
    <m/>
    <m/>
    <m/>
    <s v="Cavidad Progresiva"/>
    <x v="1"/>
    <s v="Q"/>
    <s v="Batch"/>
    <n v="1.06125"/>
    <n v="15.92"/>
    <n v="20"/>
    <n v="20"/>
  </r>
  <r>
    <x v="102"/>
    <s v="SP-440a"/>
    <m/>
    <s v="Integridad y Corrosión"/>
    <s v="Biocida"/>
    <x v="6"/>
    <n v="50600926"/>
    <n v="48.5"/>
    <n v="1.6970000000000001"/>
    <n v="46.802999999999997"/>
    <n v="0"/>
    <n v="35.1"/>
    <n v="50"/>
    <s v="Caudal de agua entre batchs"/>
    <s v="Batch Camión"/>
    <n v="2"/>
    <m/>
    <n v="70.2"/>
    <m/>
    <m/>
    <d v="2022-02-07T00:00:00"/>
    <s v="Programado"/>
    <d v="2022-02-02T00:00:00"/>
    <s v="0025-OESTE-22"/>
    <s v="Mariana del Pozo"/>
    <m/>
    <m/>
    <m/>
    <m/>
    <s v="Cavidad Progresiva"/>
    <x v="1"/>
    <s v="Q"/>
    <s v="Batch"/>
    <n v="2.3401499999999995"/>
    <n v="35.1"/>
    <n v="35.1"/>
    <n v="35.1"/>
  </r>
  <r>
    <x v="102"/>
    <s v="SP-440a"/>
    <m/>
    <s v="Integridad y Corrosión"/>
    <s v="Inhibidor de corrosión"/>
    <x v="3"/>
    <n v="1000232729"/>
    <n v="48.5"/>
    <n v="1.6970000000000001"/>
    <n v="46.802999999999997"/>
    <n v="0"/>
    <n v="35.1"/>
    <n v="50"/>
    <s v="Caudal de agua entre batchs"/>
    <s v="Batch Camión"/>
    <n v="2"/>
    <m/>
    <n v="70.2"/>
    <m/>
    <m/>
    <d v="2022-02-07T00:00:00"/>
    <s v="Programado"/>
    <d v="2022-02-02T00:00:00"/>
    <s v="0025-OESTE-22"/>
    <s v="Mariana del Pozo"/>
    <m/>
    <m/>
    <m/>
    <m/>
    <s v="Cavidad Progresiva"/>
    <x v="1"/>
    <s v="Q"/>
    <s v="Batch"/>
    <n v="2.3401499999999995"/>
    <n v="35.1"/>
    <n v="35.1"/>
    <n v="35.1"/>
  </r>
  <r>
    <x v="153"/>
    <s v="SP-307a"/>
    <m/>
    <s v="Integridad y Corrosión"/>
    <s v="Biocida"/>
    <x v="6"/>
    <n v="50600926"/>
    <n v="22.7"/>
    <n v="1.4750000000000001"/>
    <n v="21.225000000000001"/>
    <n v="10"/>
    <n v="20"/>
    <n v="40"/>
    <s v="Caudal de agua entre batchs"/>
    <s v="Batch Camión"/>
    <n v="2"/>
    <m/>
    <n v="40"/>
    <m/>
    <m/>
    <d v="2020-01-21T00:00:00"/>
    <s v="Programado"/>
    <d v="2021-07-07T00:00:00"/>
    <s v="BND21-IT646-0721"/>
    <s v="Mariana del Pozo"/>
    <m/>
    <m/>
    <m/>
    <m/>
    <s v="Cavidad Progresiva"/>
    <x v="1"/>
    <s v="Q"/>
    <s v="Batch"/>
    <n v="0.84899999999999998"/>
    <n v="12.74"/>
    <n v="20"/>
    <n v="20"/>
  </r>
  <r>
    <x v="154"/>
    <s v="PuB-123"/>
    <m/>
    <s v="Integridad y Corrosión"/>
    <s v="Inhibidor de corrosión"/>
    <x v="3"/>
    <n v="1000232729"/>
    <n v="16.3"/>
    <n v="1.956"/>
    <n v="14.343999999999999"/>
    <n v="0"/>
    <n v="47.34"/>
    <n v="110"/>
    <s v="Caudal de agua entre batchs"/>
    <s v="Batch Camión"/>
    <n v="1"/>
    <m/>
    <n v="47.34"/>
    <m/>
    <m/>
    <d v="2019-09-27T00:00:00"/>
    <s v="Programado"/>
    <d v="2019-08-22T00:00:00"/>
    <s v="BND21-IT418-0819"/>
    <s v="Mariana del Pozo"/>
    <m/>
    <m/>
    <m/>
    <m/>
    <s v="Cavidad Progresiva"/>
    <x v="1"/>
    <s v="M"/>
    <s v="Batch"/>
    <n v="1.5778399999999999"/>
    <n v="47.34"/>
    <n v="47.34"/>
    <n v="47.34"/>
  </r>
  <r>
    <x v="155"/>
    <s v="PuB-109a"/>
    <m/>
    <s v="Integridad y Corrosión"/>
    <s v="Inhibidor de corrosión"/>
    <x v="3"/>
    <n v="1000232729"/>
    <n v="48.3"/>
    <n v="2.56"/>
    <n v="45.74"/>
    <n v="10"/>
    <n v="24.01"/>
    <n v="35"/>
    <s v="Caudal de agua entre batchs"/>
    <s v="Batch Camión"/>
    <n v="2"/>
    <m/>
    <n v="48.02"/>
    <m/>
    <m/>
    <d v="2023-01-30T00:00:00"/>
    <s v="Programado"/>
    <d v="2023-01-17T00:00:00"/>
    <s v="0016-OESTE-23"/>
    <s v="Mariana del Pozo"/>
    <m/>
    <m/>
    <m/>
    <m/>
    <s v="Bombeo Mecánico"/>
    <x v="1"/>
    <s v="Q"/>
    <s v="Batch"/>
    <n v="1.6009"/>
    <n v="24.01"/>
    <n v="24.01"/>
    <n v="24.01"/>
  </r>
  <r>
    <x v="154"/>
    <s v="PuB-123"/>
    <m/>
    <s v="Integridad y Corrosión"/>
    <s v="Biocida"/>
    <x v="6"/>
    <n v="50600926"/>
    <n v="16.3"/>
    <n v="1.956"/>
    <n v="14.343999999999999"/>
    <n v="0"/>
    <n v="71"/>
    <n v="165"/>
    <s v="Caudal de agua entre batchs"/>
    <s v="Batch Camión"/>
    <n v="1"/>
    <m/>
    <n v="71"/>
    <m/>
    <m/>
    <d v="2019-09-27T00:00:00"/>
    <s v="Programado"/>
    <d v="2019-08-22T00:00:00"/>
    <s v="BND21-IT418-0819"/>
    <s v="Mariana del Pozo"/>
    <m/>
    <m/>
    <m/>
    <m/>
    <s v="Cavidad Progresiva"/>
    <x v="1"/>
    <s v="M"/>
    <s v="Batch"/>
    <n v="2.3667599999999998"/>
    <n v="71"/>
    <n v="71"/>
    <n v="71"/>
  </r>
  <r>
    <x v="156"/>
    <s v="PuB-203[00]a"/>
    <m/>
    <s v="Integridad y Corrosión"/>
    <s v="Inhibidor de corrosión"/>
    <x v="3"/>
    <n v="1000232729"/>
    <n v="74.8"/>
    <n v="6.3579999999999997"/>
    <n v="68.441999999999993"/>
    <n v="2"/>
    <n v="35.93"/>
    <n v="35"/>
    <s v="Caudal de agua entre batchs"/>
    <s v="Batch Camión"/>
    <n v="2"/>
    <m/>
    <n v="71.86"/>
    <m/>
    <m/>
    <d v="2021-09-30T00:00:00"/>
    <s v="Programado"/>
    <d v="2021-09-30T00:00:00"/>
    <s v="Minuta YPF 30-9-21"/>
    <s v="Mariana del Pozo"/>
    <m/>
    <m/>
    <m/>
    <m/>
    <s v="Cavidad Progresiva"/>
    <x v="1"/>
    <s v="Q"/>
    <s v="Batch&amp;Recirc"/>
    <n v="2.39547"/>
    <n v="35.93"/>
    <n v="35.93"/>
    <n v="35.93"/>
  </r>
  <r>
    <x v="156"/>
    <s v="PuB-203[00]a"/>
    <m/>
    <s v="Integridad y Corrosión"/>
    <s v="Biocida"/>
    <x v="6"/>
    <n v="50600926"/>
    <n v="74.8"/>
    <n v="6.3579999999999997"/>
    <n v="68.441999999999993"/>
    <n v="2"/>
    <n v="35.93"/>
    <n v="35"/>
    <s v="Caudal de agua entre batchs"/>
    <s v="Batch Camión"/>
    <n v="2"/>
    <m/>
    <n v="71.86"/>
    <m/>
    <m/>
    <d v="2021-09-30T00:00:00"/>
    <s v="Programado"/>
    <d v="2021-09-30T00:00:00"/>
    <s v="Minuta YPF 30-9-21"/>
    <s v="Mariana del Pozo"/>
    <m/>
    <m/>
    <m/>
    <m/>
    <s v="Cavidad Progresiva"/>
    <x v="1"/>
    <s v="Q"/>
    <s v="Batch"/>
    <n v="2.39547"/>
    <n v="35.93"/>
    <n v="35.93"/>
    <n v="35.93"/>
  </r>
  <r>
    <x v="157"/>
    <s v="PuB-128a"/>
    <m/>
    <s v="Integridad y Corrosión"/>
    <s v="Inhibidor de corrosión"/>
    <x v="3"/>
    <n v="1000232729"/>
    <n v="56.6"/>
    <n v="3.6219999999999999"/>
    <n v="52.978000000000002"/>
    <n v="2"/>
    <n v="39.729999999999997"/>
    <n v="50"/>
    <s v="Caudal de agua entre batchs"/>
    <s v="Batch Camión"/>
    <n v="2"/>
    <m/>
    <n v="79.459999999999994"/>
    <m/>
    <m/>
    <d v="2011-07-13T00:00:00"/>
    <s v="Programado"/>
    <d v="2020-11-20T00:00:00"/>
    <s v="BND21-IT515-1020"/>
    <s v="Mariana del Pozo"/>
    <m/>
    <m/>
    <m/>
    <m/>
    <s v="Cavidad Progresiva"/>
    <x v="1"/>
    <s v="Q"/>
    <s v="Batch"/>
    <n v="2.6489000000000003"/>
    <n v="39.729999999999997"/>
    <n v="39.729999999999997"/>
    <n v="39.729999999999997"/>
  </r>
  <r>
    <x v="158"/>
    <s v="PuB-136[00]a"/>
    <m/>
    <s v="Integridad y Corrosión"/>
    <s v="Inhibidor de corrosión"/>
    <x v="3"/>
    <n v="1000232729"/>
    <n v="123.9"/>
    <n v="3.3450000000000002"/>
    <n v="120.55500000000001"/>
    <n v="2"/>
    <n v="72.33"/>
    <n v="40"/>
    <s v="Caudal de agua entre batchs"/>
    <s v="Batch Camión"/>
    <n v="2"/>
    <m/>
    <n v="144.66"/>
    <m/>
    <m/>
    <d v="2016-04-27T00:00:00"/>
    <s v="Programado"/>
    <d v="2022-09-27T00:00:00"/>
    <s v="0265-OESTE-22"/>
    <m/>
    <m/>
    <m/>
    <m/>
    <m/>
    <s v="Cavidad Progresiva"/>
    <x v="1"/>
    <s v="Q"/>
    <s v="Batch"/>
    <n v="4.8222000000000005"/>
    <n v="72.33"/>
    <n v="72.33"/>
    <n v="72.33"/>
  </r>
  <r>
    <x v="159"/>
    <s v="PuB-5"/>
    <m/>
    <s v="Integridad y Corrosión"/>
    <s v="Inhibidor de corrosión"/>
    <x v="3"/>
    <n v="1000232729"/>
    <n v="0"/>
    <n v="0"/>
    <n v="0"/>
    <n v="0"/>
    <n v="20"/>
    <n v="23"/>
    <s v="Caudal de agua entre batchs"/>
    <s v="Batch Camión"/>
    <n v="1"/>
    <m/>
    <n v="20"/>
    <m/>
    <m/>
    <d v="2012-08-15T00:00:00"/>
    <s v="Programado"/>
    <d v="2020-06-30T00:00:00"/>
    <s v="BNDFI 0001-8 - Minuta YPF 30-06-2020"/>
    <s v="Mariana del Pozo"/>
    <m/>
    <m/>
    <m/>
    <m/>
    <s v=""/>
    <x v="1"/>
    <s v="M"/>
    <s v="Batch"/>
    <n v="0"/>
    <n v="0"/>
    <n v="20"/>
    <n v="20"/>
  </r>
  <r>
    <x v="160"/>
    <s v="PuB-57"/>
    <m/>
    <s v="Integridad y Corrosión"/>
    <s v="Inhibidor de corrosión"/>
    <x v="3"/>
    <n v="1000232729"/>
    <n v="108.5"/>
    <n v="4.2309999999999999"/>
    <n v="104.26900000000001"/>
    <n v="2"/>
    <n v="70.38"/>
    <n v="45"/>
    <s v="Caudal de agua entre batchs"/>
    <s v="Batch Camión"/>
    <n v="2"/>
    <m/>
    <n v="140.76"/>
    <m/>
    <m/>
    <d v="2013-07-31T00:00:00"/>
    <s v="Programado"/>
    <d v="2020-09-14T00:00:00"/>
    <s v="BND21-IT510-0920"/>
    <m/>
    <m/>
    <m/>
    <m/>
    <m/>
    <s v="Cavidad Progresiva"/>
    <x v="1"/>
    <s v="Q"/>
    <s v="Batch"/>
    <n v="4.6921050000000006"/>
    <n v="70.38"/>
    <n v="70.38"/>
    <n v="70.38"/>
  </r>
  <r>
    <x v="161"/>
    <s v="PuB-202[00]a"/>
    <m/>
    <s v="Integridad y Corrosión"/>
    <s v="Biocida"/>
    <x v="6"/>
    <n v="50600926"/>
    <n v="56.6"/>
    <n v="5.2069999999999999"/>
    <n v="51.393000000000001"/>
    <n v="2"/>
    <n v="26.98"/>
    <n v="35"/>
    <s v="Caudal de agua entre batchs"/>
    <s v="Batch Camión"/>
    <n v="2"/>
    <m/>
    <n v="53.96"/>
    <m/>
    <m/>
    <d v="2021-03-21T00:00:00"/>
    <s v="Programado"/>
    <d v="2021-03-04T00:00:00"/>
    <s v="BND21-IT588-0321"/>
    <s v="Mariana del Pozo"/>
    <m/>
    <m/>
    <m/>
    <m/>
    <s v="Cavidad Progresiva"/>
    <x v="1"/>
    <s v="Q"/>
    <s v="Batch"/>
    <n v="1.7987550000000001"/>
    <n v="26.98"/>
    <n v="26.98"/>
    <n v="26.98"/>
  </r>
  <r>
    <x v="162"/>
    <s v="PuB-125a"/>
    <m/>
    <s v="Integridad y Corrosión"/>
    <s v="Biocida"/>
    <x v="6"/>
    <n v="50600926"/>
    <n v="88.3"/>
    <n v="1.766"/>
    <n v="86.534000000000006"/>
    <n v="2"/>
    <n v="45.43"/>
    <n v="35"/>
    <s v="Caudal de agua entre batchs"/>
    <s v="Batch Camión"/>
    <n v="2"/>
    <m/>
    <n v="90.86"/>
    <m/>
    <m/>
    <d v="2024-01-17T00:00:00"/>
    <s v="Programado"/>
    <d v="2022-01-07T00:00:00"/>
    <s v="0022-OESTE-24"/>
    <s v="Mariana del Pozo"/>
    <m/>
    <m/>
    <m/>
    <m/>
    <s v="Cavidad Progresiva"/>
    <x v="1"/>
    <s v="Q"/>
    <s v="Batch&amp;Recirc"/>
    <n v="3.0286900000000001"/>
    <n v="45.43"/>
    <n v="45.43"/>
    <n v="45.43"/>
  </r>
  <r>
    <x v="2"/>
    <s v="PuB.a-166[00]a"/>
    <m/>
    <s v="Integridad y Corrosión"/>
    <s v="Inhibidor de corrosión"/>
    <x v="3"/>
    <n v="1000232729"/>
    <n v="15.3"/>
    <n v="0.76500000000000001"/>
    <n v="14.535"/>
    <n v="2"/>
    <n v="20"/>
    <n v="40"/>
    <s v="Caudal de agua entre batchs"/>
    <s v="Batch Camión"/>
    <n v="2"/>
    <m/>
    <n v="40"/>
    <m/>
    <m/>
    <d v="2019-02-22T00:00:00"/>
    <s v="Programado"/>
    <d v="2019-11-28T00:00:00"/>
    <s v="BND21-IT475-1119"/>
    <s v="Mariana del Pozo"/>
    <m/>
    <m/>
    <m/>
    <m/>
    <s v="Cavidad Progresiva"/>
    <x v="1"/>
    <s v="Q"/>
    <s v="Batch"/>
    <n v="0.58140000000000003"/>
    <n v="8.7200000000000006"/>
    <n v="20"/>
    <n v="20"/>
  </r>
  <r>
    <x v="163"/>
    <s v="PuB.a-80"/>
    <m/>
    <s v="Integridad y Corrosión"/>
    <s v="Inhibidor de corrosión"/>
    <x v="3"/>
    <n v="1000232729"/>
    <n v="11"/>
    <n v="4.07"/>
    <n v="6.93"/>
    <n v="2"/>
    <n v="22.87"/>
    <n v="110"/>
    <s v="Caudal de agua entre batchs"/>
    <s v="Batch Camión"/>
    <n v="1"/>
    <m/>
    <n v="22.87"/>
    <m/>
    <m/>
    <d v="2017-01-18T00:00:00"/>
    <s v="Programado"/>
    <d v="2017-01-25T00:00:00"/>
    <s v="BND21-IT109-0117"/>
    <s v="Mariana del Pozo"/>
    <m/>
    <m/>
    <m/>
    <m/>
    <s v="Cavidad Progresiva"/>
    <x v="1"/>
    <s v="M"/>
    <s v="Batch"/>
    <n v="0.76229999999999998"/>
    <n v="22.87"/>
    <n v="22.87"/>
    <n v="22.87"/>
  </r>
  <r>
    <x v="164"/>
    <s v="PuB-147a"/>
    <m/>
    <s v="Integridad y Corrosión"/>
    <s v="Inhibidor de corrosión"/>
    <x v="3"/>
    <n v="1000232729"/>
    <n v="127.4"/>
    <n v="0.127"/>
    <n v="127.273"/>
    <n v="10"/>
    <n v="57.27"/>
    <n v="30"/>
    <s v="Caudal de agua entre batchs"/>
    <s v="Batch Camión"/>
    <n v="2"/>
    <m/>
    <n v="114.54"/>
    <m/>
    <m/>
    <d v="2013-06-13T00:00:00"/>
    <s v="Programado"/>
    <d v="2020-09-14T00:00:00"/>
    <s v="BND21-IT509-0920"/>
    <m/>
    <m/>
    <m/>
    <m/>
    <m/>
    <s v="Cavidad Progresiva"/>
    <x v="1"/>
    <s v="Q"/>
    <s v="Batch"/>
    <n v="3.81819"/>
    <n v="57.27"/>
    <n v="57.27"/>
    <n v="57.27"/>
  </r>
  <r>
    <x v="165"/>
    <s v="PuB-153a"/>
    <m/>
    <s v="Integridad y Corrosión"/>
    <s v="Inhibidor de corrosión"/>
    <x v="3"/>
    <n v="1000232729"/>
    <n v="114.4"/>
    <n v="3.306"/>
    <n v="111.09399999999999"/>
    <n v="10"/>
    <n v="41.66"/>
    <n v="25"/>
    <s v="Caudal de agua entre batchs"/>
    <s v="Batch Camión"/>
    <n v="2"/>
    <m/>
    <n v="83.32"/>
    <m/>
    <m/>
    <d v="2021-07-21T00:00:00"/>
    <s v="Programado"/>
    <d v="2021-05-19T00:00:00"/>
    <s v="BND21-IT625-0521"/>
    <s v="Mariana del Pozo"/>
    <m/>
    <m/>
    <m/>
    <m/>
    <s v="Cavidad Progresiva"/>
    <x v="1"/>
    <s v="Q"/>
    <s v="Batch"/>
    <n v="2.7773499999999998"/>
    <n v="41.66"/>
    <n v="41.66"/>
    <n v="41.66"/>
  </r>
  <r>
    <x v="166"/>
    <s v="PuB-31"/>
    <m/>
    <s v="Integridad y Corrosión"/>
    <s v="Inhibidor de corrosión"/>
    <x v="3"/>
    <n v="1000232729"/>
    <n v="217.5"/>
    <n v="7.3949999999999996"/>
    <n v="210.10499999999999"/>
    <n v="2"/>
    <n v="66.180000000000007"/>
    <n v="45"/>
    <s v="Caudal de agua entre batchs"/>
    <s v="Batch Camión"/>
    <n v="4"/>
    <m/>
    <n v="264.72000000000003"/>
    <m/>
    <m/>
    <d v="2017-11-01T00:00:00"/>
    <s v="Programado"/>
    <d v="2017-11-01T00:00:00"/>
    <s v="BND21-IT156-1017"/>
    <s v="Mariana del Pozo"/>
    <m/>
    <m/>
    <m/>
    <m/>
    <s v="Cavidad Progresiva"/>
    <x v="1"/>
    <s v="S"/>
    <s v="Batch"/>
    <n v="9.4547249999999998"/>
    <n v="66.180000000000007"/>
    <n v="66.180000000000007"/>
    <n v="66.180000000000007"/>
  </r>
  <r>
    <x v="166"/>
    <s v="PuB-31"/>
    <m/>
    <s v="Integridad y Corrosión"/>
    <s v="Biocida"/>
    <x v="6"/>
    <n v="50600926"/>
    <n v="217.5"/>
    <n v="7.3949999999999996"/>
    <n v="210.10499999999999"/>
    <n v="2"/>
    <n v="63.03"/>
    <n v="20"/>
    <s v="Caudal de agua entre batchs"/>
    <s v="Batch Camión"/>
    <n v="2"/>
    <m/>
    <n v="126.06"/>
    <m/>
    <m/>
    <d v="2017-11-01T00:00:00"/>
    <s v="Programado"/>
    <d v="2017-11-01T00:00:00"/>
    <s v="BND21-IT156-1017"/>
    <s v="Mariana del Pozo"/>
    <m/>
    <m/>
    <m/>
    <m/>
    <s v="Cavidad Progresiva"/>
    <x v="1"/>
    <s v="Q"/>
    <s v="Batch"/>
    <n v="4.2020999999999997"/>
    <n v="63.03"/>
    <n v="63.03"/>
    <n v="63.03"/>
  </r>
  <r>
    <x v="167"/>
    <s v="PuB-98[00]a"/>
    <m/>
    <s v="Integridad y Corrosión"/>
    <s v="Inhibidor de corrosión"/>
    <x v="3"/>
    <n v="1000232729"/>
    <n v="23.8"/>
    <n v="7.3780000000000001"/>
    <n v="16.422000000000001"/>
    <n v="10"/>
    <n v="27.1"/>
    <n v="110"/>
    <s v="Caudal de agua entre batchs"/>
    <s v="Batch Camión"/>
    <n v="2"/>
    <m/>
    <n v="54.2"/>
    <m/>
    <m/>
    <d v="2022-01-06T00:00:00"/>
    <s v="Programado"/>
    <d v="2021-12-09T00:00:00"/>
    <s v="0321-OESTE-21"/>
    <s v="Mariana del Pozo"/>
    <m/>
    <m/>
    <m/>
    <m/>
    <s v="Cavidad Progresiva"/>
    <x v="1"/>
    <s v="Q"/>
    <s v="Batch"/>
    <n v="1.8064200000000001"/>
    <n v="27.1"/>
    <n v="27.1"/>
    <n v="27.1"/>
  </r>
  <r>
    <x v="167"/>
    <s v="PuB-98[00]a"/>
    <m/>
    <s v="Integridad y Corrosión"/>
    <s v="Biocida"/>
    <x v="6"/>
    <n v="50600926"/>
    <n v="23.8"/>
    <n v="7.3780000000000001"/>
    <n v="16.422000000000001"/>
    <n v="10"/>
    <n v="27.1"/>
    <n v="110"/>
    <s v="Caudal de agua entre batchs"/>
    <s v="Batch Camión"/>
    <n v="2"/>
    <m/>
    <n v="54.2"/>
    <m/>
    <m/>
    <d v="2022-01-06T00:00:00"/>
    <s v="Programado"/>
    <d v="2021-12-09T00:00:00"/>
    <s v="0321-OESTE-21"/>
    <s v="Mariana del Pozo"/>
    <m/>
    <m/>
    <m/>
    <m/>
    <s v="Cavidad Progresiva"/>
    <x v="1"/>
    <s v="Q"/>
    <s v="Batch"/>
    <n v="1.8064200000000001"/>
    <n v="27.1"/>
    <n v="27.1"/>
    <n v="27.1"/>
  </r>
  <r>
    <x v="168"/>
    <s v="PuB-102"/>
    <m/>
    <s v="Integridad y Corrosión"/>
    <s v="Inhibidor de corrosión"/>
    <x v="3"/>
    <n v="1000232729"/>
    <n v="9.4"/>
    <n v="4.6059999999999999"/>
    <n v="4.7939999999999996"/>
    <n v="2"/>
    <n v="25.17"/>
    <n v="350"/>
    <s v="Caudal de agua entre batchs"/>
    <s v="Batch Camión"/>
    <n v="2"/>
    <m/>
    <n v="50.34"/>
    <m/>
    <m/>
    <d v="2022-01-06T00:00:00"/>
    <s v="Programado"/>
    <d v="2021-12-09T00:00:00"/>
    <s v="0322-OESTE-21"/>
    <s v="Mariana del Pozo"/>
    <m/>
    <m/>
    <m/>
    <m/>
    <s v="Cavidad Progresiva"/>
    <x v="1"/>
    <s v="Q"/>
    <s v="Batch"/>
    <n v="1.6778999999999999"/>
    <n v="25.17"/>
    <n v="25.17"/>
    <n v="25.17"/>
  </r>
  <r>
    <x v="168"/>
    <s v="PuB-102"/>
    <m/>
    <s v="Integridad y Corrosión"/>
    <s v="Biocida"/>
    <x v="6"/>
    <n v="50600926"/>
    <n v="9.4"/>
    <n v="4.6059999999999999"/>
    <n v="4.7939999999999996"/>
    <n v="2"/>
    <n v="25.17"/>
    <n v="350"/>
    <s v="Caudal de agua entre batchs"/>
    <s v="Batch Camión"/>
    <n v="2"/>
    <m/>
    <n v="50.34"/>
    <m/>
    <m/>
    <d v="2022-01-06T00:00:00"/>
    <s v="Programado"/>
    <d v="2021-12-09T00:00:00"/>
    <s v="0322-OESTE-21"/>
    <s v="Mariana del Pozo"/>
    <m/>
    <m/>
    <m/>
    <m/>
    <s v="Cavidad Progresiva"/>
    <x v="1"/>
    <s v="Q"/>
    <s v="Batch"/>
    <n v="1.6778999999999999"/>
    <n v="25.17"/>
    <n v="25.17"/>
    <n v="25.17"/>
  </r>
  <r>
    <x v="169"/>
    <s v="PuB-107"/>
    <m/>
    <s v="Integridad y Corrosión"/>
    <s v="Inhibidor de corrosión"/>
    <x v="3"/>
    <n v="1000232729"/>
    <n v="4.7"/>
    <n v="2.6080000000000001"/>
    <n v="2.0920000000000001"/>
    <n v="2"/>
    <n v="20"/>
    <n v="390"/>
    <s v="Caudal de agua entre batchs"/>
    <s v="Batch Camión"/>
    <n v="2"/>
    <m/>
    <n v="40"/>
    <m/>
    <m/>
    <d v="2022-01-06T00:00:00"/>
    <s v="Programado"/>
    <d v="2021-12-10T00:00:00"/>
    <s v="0325-OESTE-21"/>
    <s v="Mariana del Pozo"/>
    <m/>
    <m/>
    <m/>
    <m/>
    <s v="Cavidad Progresiva"/>
    <x v="1"/>
    <s v="Q"/>
    <s v="Batch"/>
    <n v="0.81588000000000005"/>
    <n v="12.24"/>
    <n v="20"/>
    <n v="20"/>
  </r>
  <r>
    <x v="169"/>
    <s v="PuB-107"/>
    <m/>
    <s v="Integridad y Corrosión"/>
    <s v="Biocida"/>
    <x v="6"/>
    <n v="50600926"/>
    <n v="4.7"/>
    <n v="2.6080000000000001"/>
    <n v="2.0920000000000001"/>
    <n v="2"/>
    <n v="20"/>
    <n v="390"/>
    <s v="Caudal de agua entre batchs"/>
    <s v="Batch Camión"/>
    <n v="2"/>
    <m/>
    <n v="40"/>
    <m/>
    <m/>
    <d v="2022-01-06T00:00:00"/>
    <s v="Programado"/>
    <d v="2021-12-10T00:00:00"/>
    <s v="0325-OESTE-21"/>
    <s v="Mariana del Pozo"/>
    <m/>
    <m/>
    <m/>
    <m/>
    <s v="Cavidad Progresiva"/>
    <x v="1"/>
    <s v="Q"/>
    <s v="Batch"/>
    <n v="0.81588000000000005"/>
    <n v="12.24"/>
    <n v="20"/>
    <n v="20"/>
  </r>
  <r>
    <x v="170"/>
    <s v="PuB-27"/>
    <m/>
    <s v="Integridad y Corrosión"/>
    <s v="Inhibidor de corrosión"/>
    <x v="3"/>
    <n v="1000232729"/>
    <n v="124.9"/>
    <n v="3.8719999999999999"/>
    <n v="121.02800000000001"/>
    <n v="10"/>
    <n v="27.23"/>
    <n v="15"/>
    <s v="Caudal de agua entre batchs"/>
    <s v="Batch Camión"/>
    <n v="2"/>
    <m/>
    <n v="54.46"/>
    <m/>
    <m/>
    <d v="2012-07-27T00:00:00"/>
    <s v="Programado"/>
    <d v="2019-06-07T00:00:00"/>
    <s v="BND21-IT385-0519"/>
    <s v="Mariana del Pozo"/>
    <m/>
    <m/>
    <m/>
    <m/>
    <s v="Bombeo Mecánico"/>
    <x v="1"/>
    <s v="Q"/>
    <s v="Batch"/>
    <n v="1.81542"/>
    <n v="27.23"/>
    <n v="27.23"/>
    <n v="27.23"/>
  </r>
  <r>
    <x v="171"/>
    <s v="PuB-42"/>
    <m/>
    <s v="Integridad y Corrosión"/>
    <s v="Inhibidor de corrosión"/>
    <x v="3"/>
    <n v="1000232729"/>
    <n v="136.1"/>
    <n v="3.4710000000000001"/>
    <n v="132.62899999999999"/>
    <n v="10"/>
    <n v="79.58"/>
    <n v="40"/>
    <s v="Caudal de agua entre batchs"/>
    <s v="Batch Camión"/>
    <n v="2"/>
    <m/>
    <n v="159.16"/>
    <m/>
    <m/>
    <d v="2014-01-02T00:00:00"/>
    <s v="Programado"/>
    <d v="2020-06-30T00:00:00"/>
    <s v="BNDFI 0001-8 - Minuta YPF 30-06-2020"/>
    <s v="Mariana del Pozo"/>
    <m/>
    <m/>
    <m/>
    <m/>
    <s v="Cavidad Progresiva"/>
    <x v="1"/>
    <s v="Q"/>
    <s v="Batch"/>
    <n v="5.3051599999999999"/>
    <n v="79.58"/>
    <n v="79.58"/>
    <n v="79.58"/>
  </r>
  <r>
    <x v="172"/>
    <s v="PuB-52"/>
    <m/>
    <s v="Integridad y Corrosión"/>
    <s v="Inhibidor de corrosión"/>
    <x v="3"/>
    <n v="1000232729"/>
    <n v="147"/>
    <n v="7.35"/>
    <n v="139.65"/>
    <n v="10"/>
    <n v="62.84"/>
    <n v="30"/>
    <s v="Caudal de agua entre batchs"/>
    <s v="Batch Camión"/>
    <n v="2"/>
    <m/>
    <n v="125.68"/>
    <m/>
    <m/>
    <d v="2017-08-17T00:00:00"/>
    <s v="Programado"/>
    <d v="2019-02-27T00:00:00"/>
    <s v="BND21-IT348-0219"/>
    <s v="Mariana del Pozo"/>
    <m/>
    <m/>
    <m/>
    <m/>
    <s v="Cavidad Progresiva"/>
    <x v="1"/>
    <s v="Q"/>
    <s v="Batch"/>
    <n v="4.1894999999999998"/>
    <n v="62.84"/>
    <n v="62.84"/>
    <n v="62.84"/>
  </r>
  <r>
    <x v="6"/>
    <s v="PuB-68"/>
    <m/>
    <s v="Integridad y Corrosión"/>
    <s v="Biocida"/>
    <x v="6"/>
    <n v="50600926"/>
    <n v="55"/>
    <n v="7.7"/>
    <n v="47.3"/>
    <n v="10"/>
    <n v="31.93"/>
    <n v="45"/>
    <s v="Caudal de agua entre batchs"/>
    <s v="Batch Camión"/>
    <n v="2"/>
    <m/>
    <n v="63.86"/>
    <m/>
    <m/>
    <d v="2022-11-11T00:00:00"/>
    <s v="Programado"/>
    <d v="2022-11-02T00:00:00"/>
    <s v="0295-OESTE-22"/>
    <s v="Mariana del Pozo"/>
    <m/>
    <m/>
    <m/>
    <m/>
    <s v="Cavidad Progresiva"/>
    <x v="1"/>
    <s v="Q"/>
    <s v="Batch"/>
    <n v="2.1284999999999998"/>
    <n v="31.93"/>
    <n v="31.93"/>
    <n v="31.93"/>
  </r>
  <r>
    <x v="6"/>
    <s v="PuB-68"/>
    <m/>
    <s v="Integridad y Corrosión"/>
    <s v="Inhibidor de corrosión"/>
    <x v="3"/>
    <n v="1000232729"/>
    <n v="55"/>
    <n v="7.7"/>
    <n v="47.3"/>
    <n v="10"/>
    <n v="31.93"/>
    <n v="45"/>
    <s v="Caudal de agua entre batchs"/>
    <s v="Batch Camión"/>
    <n v="2"/>
    <m/>
    <n v="63.86"/>
    <m/>
    <m/>
    <d v="2016-04-19T00:00:00"/>
    <s v="Programado"/>
    <d v="2022-11-02T00:00:00"/>
    <s v="0295-OESTE-22"/>
    <s v="Mariana del Pozo"/>
    <m/>
    <m/>
    <m/>
    <m/>
    <s v="Cavidad Progresiva"/>
    <x v="1"/>
    <s v="Q"/>
    <s v="Batch"/>
    <n v="2.1284999999999998"/>
    <n v="31.93"/>
    <n v="31.93"/>
    <n v="31.93"/>
  </r>
  <r>
    <x v="173"/>
    <s v="PuB-100"/>
    <m/>
    <s v="Integridad y Corrosión"/>
    <s v="Inhibidor de corrosión"/>
    <x v="3"/>
    <n v="1000232729"/>
    <n v="41.4"/>
    <n v="2.6080000000000001"/>
    <n v="38.792000000000002"/>
    <n v="2"/>
    <n v="20.37"/>
    <n v="35"/>
    <s v="Caudal de agua entre batchs"/>
    <s v="Batch Camión"/>
    <n v="2"/>
    <m/>
    <n v="40.74"/>
    <m/>
    <m/>
    <d v="2016-04-15T00:00:00"/>
    <s v="Programado"/>
    <d v="2023-03-29T00:00:00"/>
    <s v="0090-OESTE-23"/>
    <s v="Mariana del Pozo"/>
    <m/>
    <m/>
    <m/>
    <m/>
    <s v="Bombeo Mecánico"/>
    <x v="1"/>
    <s v="Q"/>
    <s v="Batch"/>
    <n v="1.35772"/>
    <n v="20.37"/>
    <n v="20.37"/>
    <n v="20.37"/>
  </r>
  <r>
    <x v="106"/>
    <s v="PuB-141[00]a"/>
    <m/>
    <s v="Integridad y Corrosión"/>
    <s v="Inhibidor de corrosión"/>
    <x v="3"/>
    <n v="1000232729"/>
    <n v="9.6"/>
    <n v="0.86399999999999999"/>
    <n v="8.7360000000000007"/>
    <n v="2"/>
    <n v="20"/>
    <n v="125"/>
    <s v="Caudal de agua entre batchs"/>
    <s v="Batch Camión"/>
    <n v="2"/>
    <m/>
    <n v="40"/>
    <m/>
    <m/>
    <d v="2018-12-13T00:00:00"/>
    <s v="Programado"/>
    <d v="2021-05-21T00:00:00"/>
    <s v="BND21-IT626-0521"/>
    <s v="Mariana del Pozo"/>
    <m/>
    <m/>
    <m/>
    <m/>
    <s v="Cavidad Progresiva"/>
    <x v="1"/>
    <s v="Q"/>
    <s v="Batch"/>
    <n v="1.0920000000000001"/>
    <n v="16.38"/>
    <n v="20"/>
    <n v="20"/>
  </r>
  <r>
    <x v="106"/>
    <s v="PuB-141[00]a"/>
    <m/>
    <s v="Integridad y Corrosión"/>
    <s v="Biocida"/>
    <x v="6"/>
    <n v="50600926"/>
    <n v="9.6"/>
    <n v="0.86399999999999999"/>
    <n v="8.7360000000000007"/>
    <n v="2"/>
    <n v="20"/>
    <n v="98"/>
    <s v="Caudal de agua entre batchs"/>
    <s v="Batch Camión"/>
    <n v="2"/>
    <m/>
    <n v="40"/>
    <m/>
    <m/>
    <d v="2018-12-13T00:00:00"/>
    <s v="Programado"/>
    <d v="2021-05-21T00:00:00"/>
    <s v="BND21-IT626-0521"/>
    <s v="Mariana del Pozo"/>
    <m/>
    <m/>
    <m/>
    <m/>
    <s v="Cavidad Progresiva"/>
    <x v="1"/>
    <s v="Q"/>
    <s v="Batch"/>
    <n v="0.856128"/>
    <n v="12.84"/>
    <n v="20"/>
    <n v="20"/>
  </r>
  <r>
    <x v="174"/>
    <s v="PuB-155a"/>
    <m/>
    <s v="Integridad y Corrosión"/>
    <s v="Inhibidor de corrosión"/>
    <x v="3"/>
    <n v="1000232729"/>
    <n v="9.3000000000000007"/>
    <n v="1.042"/>
    <n v="8.2579999999999991"/>
    <n v="2"/>
    <n v="30.97"/>
    <n v="250"/>
    <s v="Caudal de agua entre batchs"/>
    <s v="Batch Camión"/>
    <n v="2"/>
    <m/>
    <n v="61.94"/>
    <m/>
    <m/>
    <d v="2019-03-20T00:00:00"/>
    <s v="Programado"/>
    <d v="2019-11-22T00:00:00"/>
    <s v="BNDFI 0001-8 - Minuta YPF 22-11-2019"/>
    <s v="Mariana del Pozo"/>
    <m/>
    <m/>
    <m/>
    <m/>
    <s v="Cavidad Progresiva"/>
    <x v="1"/>
    <s v="Q"/>
    <s v="Batch"/>
    <n v="2.0644999999999998"/>
    <n v="30.97"/>
    <n v="30.97"/>
    <n v="30.97"/>
  </r>
  <r>
    <x v="174"/>
    <s v="PuB-155a"/>
    <m/>
    <s v="Integridad y Corrosión"/>
    <s v="Biocida"/>
    <x v="6"/>
    <n v="50600926"/>
    <n v="9.3000000000000007"/>
    <n v="1.042"/>
    <n v="8.2579999999999991"/>
    <n v="2"/>
    <n v="30.97"/>
    <n v="250"/>
    <s v="Caudal de agua entre batchs"/>
    <s v="Batch Camión"/>
    <n v="2"/>
    <m/>
    <n v="61.94"/>
    <m/>
    <m/>
    <d v="2019-03-20T00:00:00"/>
    <s v="Programado"/>
    <d v="2019-11-22T00:00:00"/>
    <s v="BNDFI 0001-8 - Minuta YPF 22-11-2019"/>
    <s v="Mariana del Pozo"/>
    <m/>
    <m/>
    <m/>
    <m/>
    <s v="Cavidad Progresiva"/>
    <x v="1"/>
    <s v="Q"/>
    <s v="Batch"/>
    <n v="2.0644999999999998"/>
    <n v="30.97"/>
    <n v="30.97"/>
    <n v="30.97"/>
  </r>
  <r>
    <x v="175"/>
    <s v="PuB-161[00]a"/>
    <m/>
    <s v="Integridad y Corrosión"/>
    <s v="Inhibidor de corrosión"/>
    <x v="3"/>
    <n v="1000232729"/>
    <n v="34.5"/>
    <n v="1.2070000000000001"/>
    <n v="33.292999999999999"/>
    <n v="2"/>
    <n v="27.97"/>
    <n v="28"/>
    <s v="Caudal de agua entre batchs"/>
    <s v="Batch Camión"/>
    <n v="1"/>
    <m/>
    <n v="27.97"/>
    <m/>
    <m/>
    <d v="2018-09-25T00:00:00"/>
    <s v="Programado"/>
    <d v="2019-11-04T00:00:00"/>
    <s v="BND21-IT462-1119"/>
    <m/>
    <m/>
    <m/>
    <m/>
    <m/>
    <s v="Cavidad Progresiva"/>
    <x v="1"/>
    <s v="M"/>
    <s v="Batch"/>
    <n v="0.93220399999999992"/>
    <n v="27.97"/>
    <n v="27.97"/>
    <n v="27.97"/>
  </r>
  <r>
    <x v="176"/>
    <s v="PuB-162[00]a"/>
    <m/>
    <s v="Integridad y Corrosión"/>
    <s v="Inhibidor de corrosión"/>
    <x v="3"/>
    <n v="1000232729"/>
    <n v="53.7"/>
    <n v="4.1349999999999998"/>
    <n v="49.564999999999998"/>
    <n v="2"/>
    <n v="37.17"/>
    <n v="50"/>
    <s v="Caudal de agua entre batchs"/>
    <s v="Batch Camión"/>
    <n v="2"/>
    <m/>
    <n v="74.34"/>
    <m/>
    <m/>
    <d v="2018-04-25T00:00:00"/>
    <s v="Programado"/>
    <d v="2022-01-12T00:00:00"/>
    <s v="0006-OESTE-22"/>
    <s v="Mariana del Pozo"/>
    <m/>
    <m/>
    <m/>
    <m/>
    <s v="Cavidad Progresiva"/>
    <x v="1"/>
    <s v="Q"/>
    <s v="Batch"/>
    <n v="2.4782500000000001"/>
    <n v="37.17"/>
    <n v="37.17"/>
    <n v="37.17"/>
  </r>
  <r>
    <x v="177"/>
    <s v="PuB-174[00]a"/>
    <m/>
    <s v="Integridad y Corrosión"/>
    <s v="Inhibidor de corrosión"/>
    <x v="3"/>
    <n v="1000232729"/>
    <n v="12.4"/>
    <n v="1.86"/>
    <n v="10.54"/>
    <n v="2"/>
    <n v="20"/>
    <n v="40"/>
    <s v="Caudal de agua entre batchs"/>
    <s v="Batch Camión"/>
    <n v="1"/>
    <m/>
    <n v="20"/>
    <m/>
    <m/>
    <d v="2018-02-07T00:00:00"/>
    <s v="Programado"/>
    <d v="2022-09-30T00:00:00"/>
    <s v="0266-OESTE-22"/>
    <m/>
    <m/>
    <m/>
    <m/>
    <m/>
    <s v="Cavidad Progresiva"/>
    <x v="1"/>
    <s v="M"/>
    <s v="Batch"/>
    <n v="0.42159999999999997"/>
    <n v="12.65"/>
    <n v="20"/>
    <n v="20"/>
  </r>
  <r>
    <x v="178"/>
    <s v="PuB-195[00]a"/>
    <m/>
    <s v="Integridad y Corrosión"/>
    <s v="Inhibidor de corrosión"/>
    <x v="3"/>
    <n v="1000232729"/>
    <n v="11.9"/>
    <n v="1.1299999999999999"/>
    <n v="10.77"/>
    <n v="2"/>
    <n v="20"/>
    <n v="45"/>
    <s v="Caudal de agua entre batchs"/>
    <s v="Batch Camión"/>
    <n v="1"/>
    <m/>
    <n v="20"/>
    <m/>
    <m/>
    <d v="2016-05-04T00:00:00"/>
    <s v="Programado"/>
    <d v="2019-11-22T00:00:00"/>
    <s v="BNDFI 0001-8 - Minuta YPF 22-11-2019"/>
    <s v="Mariana del Pozo"/>
    <m/>
    <m/>
    <m/>
    <m/>
    <s v="Cavidad Progresiva"/>
    <x v="1"/>
    <s v="M"/>
    <s v="Batch"/>
    <n v="0.48464999999999997"/>
    <n v="14.54"/>
    <n v="20"/>
    <n v="20"/>
  </r>
  <r>
    <x v="179"/>
    <s v="PuB-196[00]a"/>
    <m/>
    <s v="Integridad y Corrosión"/>
    <s v="Inhibidor de corrosión"/>
    <x v="3"/>
    <n v="1000232729"/>
    <n v="20"/>
    <n v="1.2"/>
    <n v="18.8"/>
    <n v="2"/>
    <n v="28.2"/>
    <n v="100"/>
    <s v="Caudal de agua entre batchs"/>
    <s v="Batch Camión"/>
    <n v="2"/>
    <m/>
    <n v="56.4"/>
    <m/>
    <m/>
    <d v="2019-08-01T00:00:00"/>
    <s v="Programado"/>
    <d v="2021-03-03T00:00:00"/>
    <s v="BND21-IT586-0321"/>
    <m/>
    <m/>
    <m/>
    <m/>
    <m/>
    <s v="Cavidad Progresiva"/>
    <x v="1"/>
    <s v="Q"/>
    <s v="Batch"/>
    <n v="1.88"/>
    <n v="28.2"/>
    <n v="28.2"/>
    <n v="28.2"/>
  </r>
  <r>
    <x v="179"/>
    <s v="PuB-196[00]a"/>
    <m/>
    <s v="Integridad y Corrosión"/>
    <s v="Biocida"/>
    <x v="6"/>
    <n v="50600926"/>
    <n v="20"/>
    <n v="1.2"/>
    <n v="18.8"/>
    <n v="2"/>
    <n v="28.2"/>
    <n v="100"/>
    <s v="Caudal de agua entre batchs"/>
    <s v="Batch Camión"/>
    <n v="2"/>
    <m/>
    <n v="56.4"/>
    <m/>
    <m/>
    <d v="2019-08-01T00:00:00"/>
    <s v="Programado"/>
    <d v="2021-03-03T00:00:00"/>
    <s v="BND21-IT586-0321"/>
    <m/>
    <m/>
    <m/>
    <m/>
    <m/>
    <s v="Cavidad Progresiva"/>
    <x v="1"/>
    <s v="Q"/>
    <s v="Batch&amp;Recirc"/>
    <n v="1.88"/>
    <n v="28.2"/>
    <n v="28.2"/>
    <n v="28.2"/>
  </r>
  <r>
    <x v="7"/>
    <s v="PuB-105a"/>
    <m/>
    <s v="Integridad y Corrosión"/>
    <s v="Inhibidor de corrosión"/>
    <x v="3"/>
    <n v="1000232729"/>
    <n v="30.5"/>
    <n v="7.5330000000000004"/>
    <n v="22.966999999999999"/>
    <n v="10"/>
    <n v="34.450000000000003"/>
    <n v="100"/>
    <s v="Caudal de agua entre batchs"/>
    <s v="Batch Camión"/>
    <n v="2"/>
    <m/>
    <n v="68.900000000000006"/>
    <m/>
    <m/>
    <d v="2021-04-04T00:00:00"/>
    <s v="Programado"/>
    <d v="2021-11-03T00:00:00"/>
    <s v="Minuta YPF 3-11-21"/>
    <s v="Mariana del Pozo"/>
    <m/>
    <m/>
    <m/>
    <m/>
    <s v="Cavidad Progresiva"/>
    <x v="1"/>
    <s v="Q"/>
    <s v="Batch"/>
    <n v="2.2967"/>
    <n v="34.450000000000003"/>
    <n v="34.450000000000003"/>
    <n v="34.450000000000003"/>
  </r>
  <r>
    <x v="180"/>
    <s v="PuB-66"/>
    <m/>
    <s v="Integridad y Corrosión"/>
    <s v="Inhibidor de corrosión"/>
    <x v="3"/>
    <n v="1000232729"/>
    <n v="9.3000000000000007"/>
    <n v="1.321"/>
    <n v="7.9790000000000001"/>
    <n v="2"/>
    <n v="29.92"/>
    <n v="125"/>
    <s v="Caudal de agua entre batchs"/>
    <s v="Batch Camión"/>
    <n v="1"/>
    <m/>
    <n v="29.92"/>
    <m/>
    <m/>
    <d v="2013-04-15T00:00:00"/>
    <s v="Programado"/>
    <d v="2019-11-22T00:00:00"/>
    <s v="BNDFI 0001-8 - Minuta YPF 22-11-2019"/>
    <s v="Mariana del Pozo"/>
    <m/>
    <m/>
    <m/>
    <m/>
    <s v="Cavidad Progresiva"/>
    <x v="1"/>
    <s v="M"/>
    <s v="Batch"/>
    <n v="0.99737500000000001"/>
    <n v="29.92"/>
    <n v="29.92"/>
    <n v="29.92"/>
  </r>
  <r>
    <x v="181"/>
    <s v="PuB-70"/>
    <m/>
    <s v="Integridad y Corrosión"/>
    <s v="Inhibidor de corrosión"/>
    <x v="3"/>
    <n v="1000232729"/>
    <n v="73.3"/>
    <n v="0.29299999999999998"/>
    <n v="73.007000000000005"/>
    <n v="10"/>
    <n v="39.42"/>
    <n v="18"/>
    <s v="Caudal de agua entre batchs"/>
    <s v="Batch Camión"/>
    <n v="1"/>
    <m/>
    <n v="39.42"/>
    <m/>
    <m/>
    <d v="2017-09-02T00:00:00"/>
    <s v="Programado"/>
    <d v="2018-11-15T00:00:00"/>
    <s v="BND21-IT267-1118"/>
    <s v="Mariana del Pozo"/>
    <m/>
    <m/>
    <m/>
    <m/>
    <s v="Cavidad Progresiva"/>
    <x v="1"/>
    <s v="M"/>
    <s v="Batch"/>
    <n v="1.3141260000000001"/>
    <n v="39.42"/>
    <n v="39.42"/>
    <n v="39.42"/>
  </r>
  <r>
    <x v="182"/>
    <s v="SCB-0064[02]a"/>
    <m/>
    <s v="Integridad y Corrosión"/>
    <s v="Inhibidor de corrosión"/>
    <x v="3"/>
    <n v="1000232729"/>
    <n v="40"/>
    <n v="1.6"/>
    <n v="38.4"/>
    <n v="548"/>
    <n v="57.6"/>
    <n v="50"/>
    <s v="Caudal de agua entre batchs"/>
    <s v="Batch Camión"/>
    <n v="1"/>
    <m/>
    <n v="57.6"/>
    <m/>
    <m/>
    <d v="2008-07-01T00:00:00"/>
    <s v="Programado"/>
    <d v="2021-05-11T00:00:00"/>
    <s v="BND21-IT621-0521"/>
    <s v="Mariana del Pozo"/>
    <m/>
    <m/>
    <m/>
    <m/>
    <s v="Bombeo Mecánico"/>
    <x v="1"/>
    <s v="M"/>
    <s v="Batch"/>
    <n v="1.92"/>
    <n v="57.6"/>
    <n v="57.6"/>
    <n v="57.6"/>
  </r>
  <r>
    <x v="17"/>
    <s v="SCB-0065[00]a"/>
    <m/>
    <s v="Integridad y Corrosión"/>
    <s v="Inhibidor de corrosión"/>
    <x v="3"/>
    <n v="1000232729"/>
    <n v="60"/>
    <n v="15"/>
    <n v="45"/>
    <n v="787"/>
    <n v="27"/>
    <n v="20"/>
    <s v="Caudal de agua entre batchs"/>
    <s v="Batch Camión"/>
    <n v="1"/>
    <m/>
    <n v="27"/>
    <m/>
    <m/>
    <d v="2011-09-13T00:00:00"/>
    <s v="Programado"/>
    <d v="2019-11-22T00:00:00"/>
    <s v="BNDFI 0001-8 - Minuta YPF 22-11-2019"/>
    <s v="Mariana del Pozo"/>
    <m/>
    <m/>
    <m/>
    <m/>
    <s v="Bombeo Mecánico"/>
    <x v="1"/>
    <s v="M"/>
    <s v="Batch"/>
    <n v="0.9"/>
    <n v="27"/>
    <n v="27"/>
    <n v="27"/>
  </r>
  <r>
    <x v="22"/>
    <s v="SCB-131a"/>
    <m/>
    <s v="Integridad y Corrosión"/>
    <s v="Inhibidor de corrosión"/>
    <x v="3"/>
    <n v="1000232729"/>
    <n v="0"/>
    <n v="0"/>
    <n v="0"/>
    <n v="0"/>
    <n v="20"/>
    <n v="28"/>
    <s v="Caudal de agua entre batchs"/>
    <s v="Batch Camión"/>
    <n v="1"/>
    <m/>
    <n v="20"/>
    <m/>
    <m/>
    <d v="2018-02-14T00:00:00"/>
    <s v="Programado"/>
    <d v="2022-05-24T00:00:00"/>
    <s v="0140-OESTE-22"/>
    <s v="Mariana del Pozo"/>
    <m/>
    <m/>
    <m/>
    <m/>
    <s v=""/>
    <x v="1"/>
    <s v="M"/>
    <s v="Batch"/>
    <n v="0"/>
    <n v="0"/>
    <n v="20"/>
    <n v="20"/>
  </r>
  <r>
    <x v="40"/>
    <s v="SCB-80a"/>
    <m/>
    <s v="Integridad y Corrosión"/>
    <s v="Inhibidor de corrosión"/>
    <x v="3"/>
    <n v="1000232729"/>
    <n v="207"/>
    <n v="1.0349999999999999"/>
    <n v="205.965"/>
    <n v="1200"/>
    <n v="30.89"/>
    <n v="5"/>
    <s v="Caudal de agua entre batchs"/>
    <s v="Batch Camión"/>
    <n v="1"/>
    <m/>
    <n v="30.89"/>
    <m/>
    <m/>
    <d v="2009-03-01T00:00:00"/>
    <s v="Programado"/>
    <d v="2022-07-22T00:00:00"/>
    <s v="0193-OESTE-22"/>
    <s v="Mariana del Pozo"/>
    <m/>
    <m/>
    <m/>
    <m/>
    <s v="Electro Sumergible"/>
    <x v="1"/>
    <s v="M"/>
    <s v="Batch"/>
    <n v="1.029825"/>
    <n v="30.89"/>
    <n v="30.89"/>
    <n v="30.89"/>
  </r>
  <r>
    <x v="41"/>
    <s v="SCB-86a"/>
    <m/>
    <s v="Integridad y Corrosión"/>
    <s v="Inhibidor de corrosión"/>
    <x v="3"/>
    <n v="1000232729"/>
    <n v="45"/>
    <n v="5.4"/>
    <n v="39.6"/>
    <n v="538"/>
    <n v="20"/>
    <n v="30"/>
    <s v="Caudal de agua entre batchs"/>
    <s v="Batch Camión"/>
    <n v="2"/>
    <m/>
    <n v="40"/>
    <m/>
    <m/>
    <d v="2022-10-05T00:00:00"/>
    <s v="Programado"/>
    <d v="2022-08-26T00:00:00"/>
    <s v="0226-OESTE-22"/>
    <s v="Mariana del Pozo"/>
    <m/>
    <m/>
    <m/>
    <m/>
    <s v="Electro Sumergible"/>
    <x v="1"/>
    <s v="Q"/>
    <s v="Batch"/>
    <n v="1.1879999999999999"/>
    <n v="17.82"/>
    <n v="20"/>
    <n v="20"/>
  </r>
  <r>
    <x v="42"/>
    <s v="SCB-89a"/>
    <m/>
    <s v="Integridad y Corrosión"/>
    <s v="Inhibidor de corrosión"/>
    <x v="3"/>
    <n v="1000232729"/>
    <n v="185"/>
    <n v="2.6640000000000001"/>
    <n v="182.33600000000001"/>
    <n v="1590"/>
    <n v="54.7"/>
    <n v="10"/>
    <s v="Caudal de agua entre batchs"/>
    <s v="Batch Camión"/>
    <n v="1"/>
    <m/>
    <n v="54.7"/>
    <m/>
    <m/>
    <d v="2009-08-31T00:00:00"/>
    <s v="Programado"/>
    <d v="2020-06-30T00:00:00"/>
    <s v="BNDFI 0001-8 - Minuta YPF 30-06-2020"/>
    <s v="Mariana del Pozo"/>
    <m/>
    <m/>
    <m/>
    <m/>
    <s v="Electro Sumergible"/>
    <x v="1"/>
    <s v="M"/>
    <s v="Batch"/>
    <n v="1.8233600000000001"/>
    <n v="54.7"/>
    <n v="54.7"/>
    <n v="54.7"/>
  </r>
  <r>
    <x v="44"/>
    <s v="SCB-93a"/>
    <m/>
    <s v="Integridad y Corrosión"/>
    <s v="Inhibidor de corrosión"/>
    <x v="3"/>
    <n v="1000232729"/>
    <n v="120"/>
    <n v="4.5599999999999996"/>
    <n v="115.44"/>
    <n v="303"/>
    <n v="39.83"/>
    <n v="23"/>
    <s v="Caudal de agua entre batchs"/>
    <s v="Batch Camión"/>
    <n v="2"/>
    <m/>
    <n v="79.66"/>
    <m/>
    <m/>
    <d v="2018-08-21T00:00:00"/>
    <s v="Programado"/>
    <d v="2020-06-30T00:00:00"/>
    <s v="BNDFI 0001-8 - Minuta YPF 30-06-2020"/>
    <s v="Mariana del Pozo"/>
    <m/>
    <m/>
    <m/>
    <m/>
    <s v="Electro Sumergible"/>
    <x v="1"/>
    <s v="Q"/>
    <s v="Batch"/>
    <n v="2.6551199999999997"/>
    <n v="39.83"/>
    <n v="39.83"/>
    <n v="39.83"/>
  </r>
  <r>
    <x v="183"/>
    <s v="SP-45"/>
    <m/>
    <s v="Integridad y Corrosión"/>
    <s v="Inhibidor de corrosión"/>
    <x v="3"/>
    <n v="1000232729"/>
    <n v="121"/>
    <n v="3.2669999999999999"/>
    <n v="117.733"/>
    <n v="100"/>
    <n v="32.97"/>
    <n v="40"/>
    <s v="Caudal de agua entre batchs"/>
    <s v="Batch Camión"/>
    <n v="4"/>
    <m/>
    <n v="131.88"/>
    <m/>
    <m/>
    <m/>
    <s v="Programado"/>
    <d v="2022-08-08T00:00:00"/>
    <s v="0212-OESTE-22"/>
    <s v="Mariana del Pozo"/>
    <m/>
    <m/>
    <m/>
    <m/>
    <s v="Bombeo Mecánico"/>
    <x v="1"/>
    <s v="S"/>
    <s v="Batch&amp;Recirc"/>
    <n v="4.70932"/>
    <n v="32.97"/>
    <n v="32.97"/>
    <n v="32.97"/>
  </r>
  <r>
    <x v="184"/>
    <s v="SP-0289[00]a"/>
    <m/>
    <s v="Integridad y Corrosión"/>
    <s v="Inhibidor de corrosión"/>
    <x v="3"/>
    <n v="1000232729"/>
    <n v="117"/>
    <n v="1.895"/>
    <n v="115.105"/>
    <n v="150"/>
    <n v="77.7"/>
    <n v="45"/>
    <s v="Caudal de agua entre batchs"/>
    <s v="Batch Camión"/>
    <n v="2"/>
    <m/>
    <n v="155.4"/>
    <m/>
    <m/>
    <d v="2017-01-06T00:00:00"/>
    <s v="Programado"/>
    <d v="2020-01-03T00:00:00"/>
    <s v="BND21-IT491-1220"/>
    <s v="Mariana del Pozo"/>
    <m/>
    <m/>
    <m/>
    <m/>
    <s v="Cavidad Progresiva"/>
    <x v="1"/>
    <s v="Q"/>
    <s v="Batch"/>
    <n v="5.1797250000000004"/>
    <n v="77.7"/>
    <n v="77.7"/>
    <n v="77.7"/>
  </r>
  <r>
    <x v="185"/>
    <s v="SP-455a"/>
    <m/>
    <s v="Integridad y Corrosión"/>
    <s v="Biocida"/>
    <x v="6"/>
    <n v="50600926"/>
    <n v="41.6"/>
    <n v="2.5790000000000002"/>
    <n v="39.021000000000001"/>
    <n v="200"/>
    <n v="29.27"/>
    <n v="50"/>
    <s v="Caudal de agua entre batchs"/>
    <s v="Batch Camión"/>
    <n v="2"/>
    <m/>
    <n v="58.54"/>
    <m/>
    <m/>
    <d v="2021-04-29T00:00:00"/>
    <s v="Programado"/>
    <d v="2021-04-29T00:00:00"/>
    <s v="BNDFI 0001-8 - Minuta YPF 29-4-21"/>
    <s v="Mariana del Pozo"/>
    <m/>
    <m/>
    <m/>
    <m/>
    <s v="Cavidad Progresiva"/>
    <x v="1"/>
    <s v="Q"/>
    <s v="Batch"/>
    <n v="1.95105"/>
    <n v="29.27"/>
    <n v="29.27"/>
    <n v="29.27"/>
  </r>
  <r>
    <x v="186"/>
    <s v="SP-21"/>
    <m/>
    <s v="Integridad y Corrosión"/>
    <s v="Inhibidor de corrosión"/>
    <x v="3"/>
    <n v="1000232729"/>
    <n v="113"/>
    <n v="3.9550000000000001"/>
    <n v="109.045"/>
    <n v="150"/>
    <n v="61.07"/>
    <n v="80"/>
    <s v="Caudal de agua entre batchs"/>
    <s v="Batch Camión"/>
    <n v="4"/>
    <m/>
    <n v="244.28"/>
    <m/>
    <m/>
    <d v="2014-10-27T00:00:00"/>
    <s v="Programado"/>
    <d v="2021-03-31T00:00:00"/>
    <s v="BND21-IT602-0321"/>
    <s v="Mariana del Pozo"/>
    <m/>
    <m/>
    <m/>
    <m/>
    <s v="Cavidad Progresiva"/>
    <x v="1"/>
    <s v="S"/>
    <s v="Batch"/>
    <n v="8.7236000000000011"/>
    <n v="61.07"/>
    <n v="61.07"/>
    <n v="61.07"/>
  </r>
  <r>
    <x v="186"/>
    <s v="SP-21"/>
    <m/>
    <s v="Integridad y Corrosión"/>
    <s v="Biocida"/>
    <x v="6"/>
    <n v="50600926"/>
    <n v="113"/>
    <n v="3.9550000000000001"/>
    <n v="109.045"/>
    <n v="150"/>
    <n v="40.89"/>
    <n v="25"/>
    <s v="Caudal de agua entre batchs"/>
    <s v="Batch Camión"/>
    <n v="2"/>
    <m/>
    <n v="81.78"/>
    <m/>
    <m/>
    <d v="2019-02-03T00:00:00"/>
    <s v="Programado"/>
    <d v="2021-03-31T00:00:00"/>
    <s v="BND21-IT602-0321"/>
    <s v="Mariana del Pozo"/>
    <m/>
    <m/>
    <m/>
    <m/>
    <s v="Cavidad Progresiva"/>
    <x v="1"/>
    <s v="Q"/>
    <s v="Batch&amp;Recirc"/>
    <n v="2.7261250000000001"/>
    <n v="40.89"/>
    <n v="40.89"/>
    <n v="40.89"/>
  </r>
  <r>
    <x v="187"/>
    <s v="SP-22"/>
    <m/>
    <s v="Integridad y Corrosión"/>
    <s v="Inhibidor de corrosión"/>
    <x v="3"/>
    <n v="1000232729"/>
    <n v="88.6"/>
    <n v="2.2149999999999999"/>
    <n v="86.385000000000005"/>
    <n v="100"/>
    <n v="60.47"/>
    <n v="100"/>
    <s v="Caudal de agua entre batchs"/>
    <s v="Batch Camión"/>
    <n v="4"/>
    <m/>
    <n v="241.88"/>
    <m/>
    <m/>
    <d v="2017-01-25T00:00:00"/>
    <s v="Programado"/>
    <d v="2021-08-27T00:00:00"/>
    <s v="0184-OESTE-21"/>
    <s v="Mariana del Pozo"/>
    <m/>
    <m/>
    <m/>
    <m/>
    <s v="Cavidad Progresiva"/>
    <x v="1"/>
    <s v="S"/>
    <s v="Batch"/>
    <n v="8.6385000000000005"/>
    <n v="60.47"/>
    <n v="60.47"/>
    <n v="60.47"/>
  </r>
  <r>
    <x v="187"/>
    <s v="SP-22"/>
    <m/>
    <s v="Integridad y Corrosión"/>
    <s v="Biocida"/>
    <x v="6"/>
    <n v="50600926"/>
    <n v="88.6"/>
    <n v="2.2149999999999999"/>
    <n v="86.385000000000005"/>
    <n v="100"/>
    <n v="71.27"/>
    <n v="55"/>
    <s v="Caudal de agua entre batchs"/>
    <s v="Batch Camión"/>
    <n v="2"/>
    <m/>
    <n v="142.54"/>
    <m/>
    <m/>
    <d v="2017-01-25T00:00:00"/>
    <s v="Programado"/>
    <d v="2021-08-27T00:00:00"/>
    <s v="0184-OESTE-21"/>
    <s v="Mariana del Pozo"/>
    <m/>
    <m/>
    <m/>
    <m/>
    <s v="Cavidad Progresiva"/>
    <x v="1"/>
    <s v="Q"/>
    <s v="Batch"/>
    <n v="4.7511749999999999"/>
    <n v="71.27"/>
    <n v="71.27"/>
    <n v="71.27"/>
  </r>
  <r>
    <x v="50"/>
    <s v="SP-23"/>
    <m/>
    <s v="Integridad y Corrosión"/>
    <s v="Biocida"/>
    <x v="6"/>
    <n v="50600926"/>
    <n v="120"/>
    <n v="2.76"/>
    <n v="117.24"/>
    <n v="50"/>
    <n v="22.86"/>
    <n v="13"/>
    <s v="Caudal de agua entre batchs"/>
    <s v="Batch Camión"/>
    <n v="2"/>
    <m/>
    <n v="45.72"/>
    <m/>
    <m/>
    <d v="2013-09-08T00:00:00"/>
    <s v="Programado"/>
    <d v="2020-06-30T00:00:00"/>
    <s v="BNDFI 0001-8 - Minuta YPF 30-06-2020"/>
    <s v="Mariana del Pozo"/>
    <m/>
    <m/>
    <m/>
    <m/>
    <s v="Electro Sumergible"/>
    <x v="1"/>
    <s v="Q"/>
    <s v="Batch"/>
    <n v="1.5241199999999999"/>
    <n v="22.86"/>
    <n v="22.86"/>
    <n v="22.86"/>
  </r>
  <r>
    <x v="51"/>
    <s v="SP-252"/>
    <m/>
    <s v="Integridad y Corrosión"/>
    <s v="Biocida"/>
    <x v="6"/>
    <n v="50600926"/>
    <n v="179"/>
    <n v="1.79"/>
    <n v="177.21"/>
    <n v="100"/>
    <n v="53.16"/>
    <n v="20"/>
    <s v="Caudal de agua entre batchs"/>
    <s v="Batch Camión"/>
    <n v="2"/>
    <m/>
    <n v="106.32"/>
    <m/>
    <m/>
    <d v="2019-02-05T00:00:00"/>
    <s v="Programado"/>
    <d v="2023-01-31T00:00:00"/>
    <s v="0028-OESTE-23"/>
    <s v="Mariana del Pozo"/>
    <m/>
    <m/>
    <m/>
    <m/>
    <s v="Electro Sumergible"/>
    <x v="1"/>
    <s v="Q"/>
    <s v="Batch"/>
    <n v="3.5442000000000005"/>
    <n v="53.16"/>
    <n v="53.16"/>
    <n v="53.16"/>
  </r>
  <r>
    <x v="188"/>
    <s v="SP-262"/>
    <m/>
    <s v="Integridad y Corrosión"/>
    <s v="Inhibidor de corrosión"/>
    <x v="3"/>
    <n v="1000232729"/>
    <n v="64"/>
    <n v="5.12"/>
    <n v="58.88"/>
    <n v="0"/>
    <n v="61.82"/>
    <n v="70"/>
    <s v="Caudal de agua entre batchs"/>
    <s v="Batch Camión"/>
    <n v="2"/>
    <m/>
    <n v="123.64"/>
    <m/>
    <m/>
    <d v="2011-06-01T00:00:00"/>
    <s v="Programado"/>
    <d v="2023-06-02T00:00:00"/>
    <s v="0143-OESTE-23"/>
    <s v="Mariana del Pozo"/>
    <m/>
    <m/>
    <m/>
    <m/>
    <s v="Cavidad Progresiva"/>
    <x v="1"/>
    <s v="Q"/>
    <s v="Batch"/>
    <n v="4.1215999999999999"/>
    <n v="61.82"/>
    <n v="61.82"/>
    <n v="61.82"/>
  </r>
  <r>
    <x v="52"/>
    <s v="SP-273"/>
    <m/>
    <s v="Integridad y Corrosión"/>
    <s v="Inhibidor de corrosión"/>
    <x v="3"/>
    <n v="1000232729"/>
    <n v="54.3"/>
    <n v="3.367"/>
    <n v="50.933"/>
    <n v="150"/>
    <n v="22.92"/>
    <n v="30"/>
    <s v="Caudal de agua entre batchs"/>
    <s v="Batch Camión"/>
    <n v="2"/>
    <m/>
    <n v="45.84"/>
    <m/>
    <m/>
    <d v="2015-05-26T00:00:00"/>
    <s v="Programado"/>
    <d v="2020-06-30T00:00:00"/>
    <s v="BNDFI 0001-8 - Minuta YPF 30-06-2020"/>
    <s v="Mariana del Pozo"/>
    <m/>
    <m/>
    <m/>
    <m/>
    <s v="Cavidad Progresiva"/>
    <x v="1"/>
    <s v="Q"/>
    <s v="Batch"/>
    <n v="1.52799"/>
    <n v="22.92"/>
    <n v="22.92"/>
    <n v="22.92"/>
  </r>
  <r>
    <x v="52"/>
    <s v="SP-273"/>
    <m/>
    <s v="Integridad y Corrosión"/>
    <s v="Biocida"/>
    <x v="6"/>
    <n v="50600926"/>
    <n v="54.3"/>
    <n v="3.367"/>
    <n v="50.933"/>
    <n v="150"/>
    <n v="34.380000000000003"/>
    <n v="45"/>
    <s v="Caudal de agua entre batchs"/>
    <s v="Batch Camión"/>
    <n v="2"/>
    <m/>
    <n v="68.760000000000005"/>
    <m/>
    <m/>
    <d v="2015-05-26T00:00:00"/>
    <s v="Programado"/>
    <d v="2020-06-30T00:00:00"/>
    <s v="BNDFI 0001-8 - Minuta YPF 30-06-2020"/>
    <s v="Mariana del Pozo"/>
    <m/>
    <m/>
    <m/>
    <m/>
    <s v="Cavidad Progresiva"/>
    <x v="1"/>
    <s v="Q"/>
    <s v="Batch"/>
    <n v="2.2919849999999999"/>
    <n v="34.380000000000003"/>
    <n v="34.380000000000003"/>
    <n v="34.380000000000003"/>
  </r>
  <r>
    <x v="53"/>
    <s v="SP-275"/>
    <m/>
    <s v="Integridad y Corrosión"/>
    <s v="Inhibidor de corrosión"/>
    <x v="3"/>
    <n v="1000232729"/>
    <n v="286"/>
    <n v="2.86"/>
    <n v="283.14"/>
    <n v="100"/>
    <n v="67.95"/>
    <n v="8"/>
    <s v="Caudal de agua entre batchs"/>
    <s v="Batch Camión"/>
    <n v="1"/>
    <m/>
    <n v="67.95"/>
    <m/>
    <m/>
    <d v="2015-05-08T00:00:00"/>
    <s v="Programado"/>
    <d v="2020-06-30T00:00:00"/>
    <s v="BNDFI 0001-8 - Minuta YPF 30-06-2020"/>
    <s v="Mariana del Pozo"/>
    <m/>
    <m/>
    <m/>
    <m/>
    <s v="Electro Sumergible"/>
    <x v="1"/>
    <s v="M"/>
    <s v="Batch"/>
    <n v="2.26512"/>
    <n v="67.95"/>
    <n v="67.95"/>
    <n v="67.95"/>
  </r>
  <r>
    <x v="189"/>
    <s v="SP-27a(I)"/>
    <m/>
    <s v="Integridad y Corrosión"/>
    <s v="Inhibidor de corrosión"/>
    <x v="3"/>
    <n v="1000232729"/>
    <n v="127.2"/>
    <n v="1.9079999999999999"/>
    <n v="125.292"/>
    <n v="100"/>
    <n v="56.38"/>
    <n v="30"/>
    <s v="Caudal de agua entre batchs"/>
    <s v="Batch Camión"/>
    <n v="2"/>
    <m/>
    <n v="112.76"/>
    <m/>
    <m/>
    <d v="2014-08-12T00:00:00"/>
    <s v="Programado"/>
    <d v="2023-01-30T00:00:00"/>
    <s v="Minuta YPF 30/1/23"/>
    <s v="Mariana del Pozo"/>
    <m/>
    <m/>
    <m/>
    <m/>
    <s v="Cavidad Progresiva"/>
    <x v="1"/>
    <s v="Q"/>
    <s v="Batch&amp;Recirc"/>
    <n v="3.7587600000000001"/>
    <n v="56.38"/>
    <n v="56.38"/>
    <n v="56.38"/>
  </r>
  <r>
    <x v="190"/>
    <s v="SP-237(I)[00]a"/>
    <m/>
    <s v="Integridad y Corrosión"/>
    <s v="Inhibidor de corrosión"/>
    <x v="3"/>
    <n v="1000232729"/>
    <n v="146"/>
    <n v="3.2120000000000002"/>
    <n v="142.78800000000001"/>
    <n v="10"/>
    <n v="49.98"/>
    <n v="50"/>
    <s v="Caudal de agua entre batchs"/>
    <s v="Batch Camión"/>
    <n v="4"/>
    <m/>
    <n v="199.92"/>
    <m/>
    <m/>
    <d v="2022-08-08T00:00:00"/>
    <s v="Programado"/>
    <d v="2022-11-04T00:00:00"/>
    <s v="0213-OESTE-22"/>
    <s v="Mariana del Pozo"/>
    <m/>
    <m/>
    <m/>
    <m/>
    <s v="Cavidad Progresiva"/>
    <x v="1"/>
    <s v="S"/>
    <s v="Batch&amp;Recirc"/>
    <n v="7.1394000000000002"/>
    <n v="49.98"/>
    <n v="49.98"/>
    <n v="49.98"/>
  </r>
  <r>
    <x v="190"/>
    <s v="SP-237(I)[00]a"/>
    <m/>
    <s v="Integridad y Corrosión"/>
    <s v="Biocida"/>
    <x v="6"/>
    <n v="50600926"/>
    <n v="146"/>
    <n v="3.2120000000000002"/>
    <n v="142.78800000000001"/>
    <n v="10"/>
    <n v="96.38"/>
    <n v="45"/>
    <s v="Caudal de agua entre batchs"/>
    <s v="Batch Camión"/>
    <n v="2"/>
    <m/>
    <n v="192.76"/>
    <m/>
    <m/>
    <d v="2022-08-08T00:00:00"/>
    <s v="Programado"/>
    <d v="2022-11-04T00:00:00"/>
    <s v="0213-OESTE-22"/>
    <s v="Mariana del Pozo"/>
    <m/>
    <m/>
    <m/>
    <m/>
    <s v="Cavidad Progresiva"/>
    <x v="1"/>
    <s v="Q"/>
    <s v="Batch&amp;Recirc"/>
    <n v="6.4254600000000011"/>
    <n v="96.38"/>
    <n v="96.38"/>
    <n v="96.38"/>
  </r>
  <r>
    <x v="191"/>
    <s v="SP-369[00]a"/>
    <m/>
    <s v="Integridad y Corrosión"/>
    <s v="Inhibidor de corrosión"/>
    <x v="3"/>
    <n v="1000232729"/>
    <n v="41.9"/>
    <n v="2.7229999999999999"/>
    <n v="39.177"/>
    <n v="10"/>
    <n v="23.51"/>
    <n v="40"/>
    <s v="Caudal de agua entre batchs"/>
    <s v="Batch Camión"/>
    <n v="2"/>
    <m/>
    <n v="47.02"/>
    <m/>
    <m/>
    <d v="2023-04-18T00:00:00"/>
    <s v="Programado"/>
    <d v="2023-02-14T00:00:00"/>
    <s v="0043-OESTE-23"/>
    <s v="Mariana del Pozo"/>
    <m/>
    <m/>
    <m/>
    <m/>
    <s v="Bombeo Mecánico"/>
    <x v="1"/>
    <s v="Q"/>
    <s v="Batch"/>
    <n v="1.56708"/>
    <n v="23.51"/>
    <n v="23.51"/>
    <n v="23.51"/>
  </r>
  <r>
    <x v="191"/>
    <s v="SP-369[00]a"/>
    <m/>
    <s v="Integridad y Corrosión"/>
    <s v="Biocida"/>
    <x v="6"/>
    <n v="50600926"/>
    <n v="41.9"/>
    <n v="2.7229999999999999"/>
    <n v="39.177"/>
    <n v="10"/>
    <n v="23.51"/>
    <n v="40"/>
    <s v="Caudal de agua entre batchs"/>
    <s v="Batch Camión"/>
    <n v="2"/>
    <m/>
    <n v="47.02"/>
    <m/>
    <m/>
    <d v="2023-04-18T00:00:00"/>
    <s v="Programado"/>
    <d v="2023-02-14T00:00:00"/>
    <s v="0043-OESTE-23"/>
    <s v="Mariana del Pozo"/>
    <m/>
    <m/>
    <m/>
    <m/>
    <s v="Bombeo Mecánico"/>
    <x v="1"/>
    <s v="Q"/>
    <s v="Batch"/>
    <n v="1.56708"/>
    <n v="23.51"/>
    <n v="23.51"/>
    <n v="23.51"/>
  </r>
  <r>
    <x v="189"/>
    <s v="SP-27a(I)"/>
    <m/>
    <s v="Integridad y Corrosión"/>
    <s v="Biocida"/>
    <x v="6"/>
    <n v="50600926"/>
    <n v="127.2"/>
    <n v="1.9079999999999999"/>
    <n v="125.292"/>
    <n v="100"/>
    <n v="75.180000000000007"/>
    <n v="40"/>
    <s v="Caudal de agua entre batchs"/>
    <s v="Batch Camión"/>
    <n v="2"/>
    <m/>
    <n v="150.36000000000001"/>
    <m/>
    <m/>
    <d v="2015-06-18T00:00:00"/>
    <s v="Programado"/>
    <d v="2023-01-30T00:00:00"/>
    <s v="Minuta YPF 30/1/23"/>
    <s v="Mariana del Pozo"/>
    <m/>
    <m/>
    <m/>
    <m/>
    <s v="Cavidad Progresiva"/>
    <x v="1"/>
    <s v="Q"/>
    <s v="Batch&amp;Recirc"/>
    <n v="5.0116800000000001"/>
    <n v="75.180000000000007"/>
    <n v="75.180000000000007"/>
    <n v="75.180000000000007"/>
  </r>
  <r>
    <x v="192"/>
    <s v="SP-29"/>
    <m/>
    <s v="Integridad y Corrosión"/>
    <s v="Biocida"/>
    <x v="6"/>
    <n v="50600926"/>
    <n v="74.099999999999994"/>
    <n v="3.1859999999999999"/>
    <n v="70.914000000000001"/>
    <n v="100"/>
    <n v="34.04"/>
    <n v="32"/>
    <s v="Caudal de agua entre batchs"/>
    <s v="Batch Camión"/>
    <n v="2"/>
    <m/>
    <n v="68.08"/>
    <m/>
    <m/>
    <d v="2010-12-10T00:00:00"/>
    <s v="Programado"/>
    <d v="2021-11-03T00:00:00"/>
    <s v="Minuta YPF 3-11-21"/>
    <s v="Mariana del Pozo"/>
    <m/>
    <m/>
    <m/>
    <m/>
    <s v="Bombeo Mecánico"/>
    <x v="1"/>
    <s v="Q"/>
    <s v="Batch"/>
    <n v="2.2692480000000002"/>
    <n v="34.04"/>
    <n v="34.04"/>
    <n v="34.04"/>
  </r>
  <r>
    <x v="192"/>
    <s v="SP-29"/>
    <m/>
    <s v="Integridad y Corrosión"/>
    <s v="Inhibidor de corrosión"/>
    <x v="3"/>
    <n v="1000232729"/>
    <n v="74.099999999999994"/>
    <n v="3.1859999999999999"/>
    <n v="70.914000000000001"/>
    <n v="100"/>
    <n v="23.4"/>
    <n v="22"/>
    <s v="Caudal de agua entre batchs"/>
    <s v="Batch Camión"/>
    <n v="2"/>
    <m/>
    <n v="46.8"/>
    <m/>
    <m/>
    <d v="2010-12-10T00:00:00"/>
    <s v="Programado"/>
    <d v="2021-11-03T00:00:00"/>
    <s v="Minuta YPF 3-11-21"/>
    <s v="Mariana del Pozo"/>
    <m/>
    <m/>
    <m/>
    <m/>
    <s v="Bombeo Mecánico"/>
    <x v="1"/>
    <s v="Q"/>
    <s v="Batch&amp;Recirc"/>
    <n v="1.5601080000000001"/>
    <n v="23.4"/>
    <n v="23.4"/>
    <n v="23.4"/>
  </r>
  <r>
    <x v="193"/>
    <s v="SP-31(I)[00]a"/>
    <m/>
    <s v="Integridad y Corrosión"/>
    <s v="Biocida"/>
    <x v="6"/>
    <n v="50600926"/>
    <n v="137"/>
    <n v="4.3840000000000003"/>
    <n v="132.61600000000001"/>
    <n v="150"/>
    <n v="79.569999999999993"/>
    <n v="40"/>
    <s v="Caudal de agua entre batchs"/>
    <s v="Batch Camión"/>
    <n v="2"/>
    <m/>
    <n v="159.13999999999999"/>
    <m/>
    <m/>
    <d v="2019-11-25T00:00:00"/>
    <s v="Programado"/>
    <d v="2022-08-23T00:00:00"/>
    <s v="0223-OESTE-22"/>
    <s v="Mariana del Pozo"/>
    <m/>
    <m/>
    <m/>
    <m/>
    <s v="Cavidad Progresiva"/>
    <x v="1"/>
    <s v="Q"/>
    <s v="Batch"/>
    <n v="5.30464"/>
    <n v="79.569999999999993"/>
    <n v="79.569999999999993"/>
    <n v="79.569999999999993"/>
  </r>
  <r>
    <x v="193"/>
    <s v="SP-31(I)[00]a"/>
    <m/>
    <s v="Integridad y Corrosión"/>
    <s v="Inhibidor de corrosión"/>
    <x v="3"/>
    <n v="1000232729"/>
    <n v="137"/>
    <n v="4.3840000000000003"/>
    <n v="132.61600000000001"/>
    <n v="150"/>
    <n v="79.569999999999993"/>
    <n v="40"/>
    <s v="Caudal de agua entre batchs"/>
    <s v="Batch Camión"/>
    <n v="2"/>
    <m/>
    <n v="159.13999999999999"/>
    <m/>
    <m/>
    <d v="2019-11-25T00:00:00"/>
    <s v="Programado"/>
    <d v="2022-08-23T00:00:00"/>
    <s v="0223-OESTE-22"/>
    <s v="Mariana del Pozo"/>
    <m/>
    <m/>
    <m/>
    <m/>
    <s v="Cavidad Progresiva"/>
    <x v="1"/>
    <s v="Q"/>
    <s v="Batch"/>
    <n v="5.30464"/>
    <n v="79.569999999999993"/>
    <n v="79.569999999999993"/>
    <n v="79.569999999999993"/>
  </r>
  <r>
    <x v="194"/>
    <s v="SP-121a(I)"/>
    <m/>
    <s v="Integridad y Corrosión"/>
    <s v="Biocida"/>
    <x v="6"/>
    <n v="50600926"/>
    <n v="44"/>
    <n v="2.64"/>
    <n v="41.36"/>
    <n v="250"/>
    <n v="27.92"/>
    <n v="45"/>
    <s v="Caudal de agua entre batchs"/>
    <s v="Batch Camión"/>
    <n v="2"/>
    <m/>
    <n v="55.84"/>
    <m/>
    <m/>
    <d v="2021-11-25T00:00:00"/>
    <s v="Programado"/>
    <d v="2023-01-25T00:00:00"/>
    <s v="0024-OESTE-23"/>
    <s v="Mariana del Pozo"/>
    <m/>
    <m/>
    <m/>
    <m/>
    <s v="Cavidad Progresiva"/>
    <x v="1"/>
    <s v="Q"/>
    <s v="Batch&amp;Recirc"/>
    <n v="1.8612"/>
    <n v="27.92"/>
    <n v="27.92"/>
    <n v="27.92"/>
  </r>
  <r>
    <x v="194"/>
    <s v="SP-121a(I)"/>
    <m/>
    <s v="Integridad y Corrosión"/>
    <s v="Inhibidor de corrosión"/>
    <x v="3"/>
    <n v="1000232729"/>
    <n v="44"/>
    <n v="2.64"/>
    <n v="41.36"/>
    <n v="250"/>
    <n v="20"/>
    <n v="45"/>
    <s v="Caudal de agua entre batchs"/>
    <s v="Batch Camión"/>
    <n v="4"/>
    <m/>
    <n v="80"/>
    <m/>
    <m/>
    <d v="2021-11-25T00:00:00"/>
    <s v="Programado"/>
    <d v="2023-01-25T00:00:00"/>
    <s v="0024-OESTE-23"/>
    <s v="Mariana del Pozo"/>
    <m/>
    <m/>
    <m/>
    <m/>
    <s v="Cavidad Progresiva"/>
    <x v="1"/>
    <s v="S"/>
    <s v="Batch&amp;Recirc"/>
    <n v="1.8612"/>
    <n v="13.03"/>
    <n v="20"/>
    <n v="20"/>
  </r>
  <r>
    <x v="195"/>
    <s v="SP-325[]a"/>
    <m/>
    <s v="Integridad y Corrosión"/>
    <s v="Biocida"/>
    <x v="6"/>
    <n v="50600926"/>
    <n v="89"/>
    <n v="2.492"/>
    <n v="86.507999999999996"/>
    <n v="150"/>
    <n v="51.9"/>
    <n v="40"/>
    <s v="Caudal de agua entre batchs"/>
    <s v="Batch Camión"/>
    <n v="2"/>
    <m/>
    <n v="103.8"/>
    <m/>
    <m/>
    <d v="2018-04-20T00:00:00"/>
    <s v="Programado"/>
    <d v="2021-04-30T00:00:00"/>
    <s v="BND21-IT614-0421"/>
    <s v="Mariana del Pozo"/>
    <m/>
    <m/>
    <m/>
    <m/>
    <s v="Cavidad Progresiva"/>
    <x v="1"/>
    <s v="Q"/>
    <s v="Batch&amp;Recirc"/>
    <n v="3.4603199999999998"/>
    <n v="51.9"/>
    <n v="51.9"/>
    <n v="51.9"/>
  </r>
  <r>
    <x v="195"/>
    <s v="SP-325[]a"/>
    <m/>
    <s v="Integridad y Corrosión"/>
    <s v="Inhibidor de corrosión"/>
    <x v="3"/>
    <n v="1000232729"/>
    <n v="89"/>
    <n v="2.492"/>
    <n v="86.507999999999996"/>
    <n v="150"/>
    <n v="64.88"/>
    <n v="50"/>
    <s v="Caudal de agua entre batchs"/>
    <s v="Batch Camión"/>
    <n v="2"/>
    <m/>
    <n v="129.76"/>
    <m/>
    <m/>
    <d v="2018-04-07T00:00:00"/>
    <s v="Programado"/>
    <d v="2021-04-30T00:00:00"/>
    <s v="BND21-IT614-0421"/>
    <s v="Mariana del Pozo"/>
    <m/>
    <m/>
    <m/>
    <m/>
    <s v="Cavidad Progresiva"/>
    <x v="1"/>
    <s v="Q"/>
    <s v="Batch"/>
    <n v="4.3253999999999992"/>
    <n v="64.88"/>
    <n v="64.88"/>
    <n v="64.88"/>
  </r>
  <r>
    <x v="196"/>
    <s v="SP-326a"/>
    <m/>
    <s v="Integridad y Corrosión"/>
    <s v="Biocida"/>
    <x v="6"/>
    <n v="50600926"/>
    <n v="8.5"/>
    <n v="0.29799999999999999"/>
    <n v="8.202"/>
    <n v="10"/>
    <n v="20"/>
    <n v="70"/>
    <s v="Caudal de agua entre batchs"/>
    <s v="Batch Camión"/>
    <n v="2"/>
    <m/>
    <n v="40"/>
    <m/>
    <m/>
    <d v="2021-07-13T00:00:00"/>
    <s v="Programado"/>
    <d v="2021-07-21T00:00:00"/>
    <s v="BND21-IT649-0721"/>
    <s v="Mariana del Pozo"/>
    <m/>
    <m/>
    <m/>
    <m/>
    <s v="Bombeo Mecánico"/>
    <x v="1"/>
    <s v="Q"/>
    <s v="Batch"/>
    <n v="0.57413999999999998"/>
    <n v="8.61"/>
    <n v="20"/>
    <n v="20"/>
  </r>
  <r>
    <x v="55"/>
    <s v="SP-368a"/>
    <m/>
    <s v="Integridad y Corrosión"/>
    <s v="Biocida"/>
    <x v="6"/>
    <n v="50600926"/>
    <n v="135.80000000000001"/>
    <n v="1.3580000000000001"/>
    <n v="134.44200000000001"/>
    <n v="100"/>
    <n v="24.2"/>
    <n v="6"/>
    <s v="Caudal de agua entre batchs"/>
    <s v="Batch Camión"/>
    <n v="1"/>
    <m/>
    <n v="24.2"/>
    <m/>
    <m/>
    <d v="2012-05-09T00:00:00"/>
    <s v="Programado"/>
    <d v="2020-06-30T00:00:00"/>
    <s v="BNDFI 0001-8 - Minuta YPF 30-06-2020"/>
    <s v="Mariana del Pozo"/>
    <m/>
    <m/>
    <m/>
    <m/>
    <s v="Electro Sumergible"/>
    <x v="1"/>
    <s v="M"/>
    <s v="Batch"/>
    <n v="0.80665200000000004"/>
    <n v="24.2"/>
    <n v="24.2"/>
    <n v="24.2"/>
  </r>
  <r>
    <x v="197"/>
    <s v="SP-388a"/>
    <m/>
    <s v="Integridad y Corrosión"/>
    <s v="Inhibidor de corrosión"/>
    <x v="3"/>
    <n v="1000232729"/>
    <n v="48.9"/>
    <n v="2.4940000000000002"/>
    <n v="46.405999999999999"/>
    <n v="200"/>
    <n v="35.729999999999997"/>
    <n v="110"/>
    <s v="Caudal de agua entre batchs"/>
    <s v="Batch Camión"/>
    <n v="4"/>
    <m/>
    <n v="142.91999999999999"/>
    <m/>
    <m/>
    <d v="2019-01-23T00:00:00"/>
    <s v="Programado"/>
    <d v="2020-12-30T00:00:00"/>
    <s v="BND21-IT552-1220"/>
    <s v="Mariana del Pozo"/>
    <m/>
    <m/>
    <m/>
    <m/>
    <s v="Bombeo Mecánico"/>
    <x v="1"/>
    <s v="S"/>
    <s v="Batch&amp;Recirc"/>
    <n v="5.10466"/>
    <n v="35.729999999999997"/>
    <n v="35.729999999999997"/>
    <n v="35.729999999999997"/>
  </r>
  <r>
    <x v="197"/>
    <s v="SP-388a"/>
    <m/>
    <s v="Integridad y Corrosión"/>
    <s v="Biocida"/>
    <x v="6"/>
    <n v="50600926"/>
    <n v="48.9"/>
    <n v="2.4940000000000002"/>
    <n v="46.405999999999999"/>
    <n v="200"/>
    <n v="31.32"/>
    <n v="45"/>
    <s v="Caudal de agua entre batchs"/>
    <s v="Batch Camión"/>
    <n v="2"/>
    <m/>
    <n v="62.64"/>
    <m/>
    <m/>
    <d v="2019-01-23T00:00:00"/>
    <s v="Programado"/>
    <d v="2020-12-30T00:00:00"/>
    <s v="BND21-IT552-1220"/>
    <s v="Mariana del Pozo"/>
    <m/>
    <m/>
    <m/>
    <m/>
    <s v="Bombeo Mecánico"/>
    <x v="1"/>
    <s v="Q"/>
    <s v="Batch"/>
    <n v="2.0882700000000001"/>
    <n v="31.32"/>
    <n v="31.32"/>
    <n v="31.32"/>
  </r>
  <r>
    <x v="198"/>
    <s v="SP-462a"/>
    <m/>
    <s v="Integridad y Corrosión"/>
    <s v="Inhibidor de corrosión"/>
    <x v="3"/>
    <n v="1000232729"/>
    <n v="12.1"/>
    <n v="1.573"/>
    <n v="10.526999999999999"/>
    <n v="150"/>
    <n v="20"/>
    <n v="100"/>
    <s v="Caudal de agua entre batchs"/>
    <s v="Batch Camión"/>
    <n v="2"/>
    <m/>
    <n v="40"/>
    <m/>
    <m/>
    <d v="2015-10-05T00:00:00"/>
    <s v="Programado"/>
    <d v="2019-03-26T00:00:00"/>
    <s v="BND21-IT359-0319"/>
    <s v="Mariana del Pozo"/>
    <m/>
    <m/>
    <m/>
    <m/>
    <s v="Cavidad Progresiva"/>
    <x v="1"/>
    <s v="Q"/>
    <s v="Batch"/>
    <n v="1.0526999999999997"/>
    <n v="15.79"/>
    <n v="20"/>
    <n v="20"/>
  </r>
  <r>
    <x v="199"/>
    <s v="EBS.x-1"/>
    <m/>
    <s v="Integridad y Corrosión"/>
    <s v="Inhibidor de corrosión"/>
    <x v="3"/>
    <n v="1000232729"/>
    <n v="25.7"/>
    <n v="1.3979999999999999"/>
    <n v="24.302"/>
    <n v="10"/>
    <n v="27.34"/>
    <n v="75"/>
    <s v="Caudal de agua entre batchs"/>
    <s v="Batch Camión"/>
    <n v="2"/>
    <m/>
    <n v="54.68"/>
    <m/>
    <m/>
    <d v="2016-03-07T00:00:00"/>
    <s v="Programado"/>
    <d v="2021-03-27T00:00:00"/>
    <s v="BND21-IT596-0321"/>
    <s v="Mariana del Pozo"/>
    <m/>
    <m/>
    <m/>
    <m/>
    <s v="Bombeo Mecánico"/>
    <x v="1"/>
    <s v="Q"/>
    <s v="Batch"/>
    <n v="1.8226499999999999"/>
    <n v="27.34"/>
    <n v="27.34"/>
    <n v="27.34"/>
  </r>
  <r>
    <x v="199"/>
    <s v="EBS.x-1"/>
    <m/>
    <s v="Integridad y Corrosión"/>
    <s v="Biocida"/>
    <x v="6"/>
    <n v="50600926"/>
    <n v="25.7"/>
    <n v="1.3979999999999999"/>
    <n v="24.302"/>
    <n v="10"/>
    <n v="21.87"/>
    <n v="30"/>
    <s v="Caudal de agua entre batchs"/>
    <s v="Batch Camión"/>
    <n v="1"/>
    <m/>
    <n v="21.87"/>
    <m/>
    <m/>
    <d v="2016-03-07T00:00:00"/>
    <s v="Programado"/>
    <d v="2021-03-27T00:00:00"/>
    <s v="BND21-IT596-0321"/>
    <s v="Mariana del Pozo"/>
    <m/>
    <m/>
    <m/>
    <m/>
    <s v="Bombeo Mecánico"/>
    <x v="1"/>
    <s v="M"/>
    <s v="Batch"/>
    <n v="0.72905999999999993"/>
    <n v="21.87"/>
    <n v="21.87"/>
    <n v="21.87"/>
  </r>
  <r>
    <x v="56"/>
    <s v="SP.a-89"/>
    <m/>
    <s v="Integridad y Corrosión"/>
    <s v="Biocida"/>
    <x v="6"/>
    <n v="50600926"/>
    <n v="50.1"/>
    <n v="2.0840000000000001"/>
    <n v="48.015999999999998"/>
    <n v="100"/>
    <n v="25.21"/>
    <n v="35"/>
    <s v="Caudal de agua entre batchs"/>
    <s v="Batch Camión"/>
    <n v="2"/>
    <m/>
    <n v="50.42"/>
    <m/>
    <m/>
    <d v="2015-03-09T00:00:00"/>
    <s v="Programado"/>
    <d v="2020-06-30T00:00:00"/>
    <s v="BNDFI 0001-8 - Minuta YPF 30-06-2020"/>
    <s v="Mariana del Pozo"/>
    <m/>
    <m/>
    <m/>
    <m/>
    <s v="Electro Sumergible"/>
    <x v="1"/>
    <s v="Q"/>
    <s v="Batch"/>
    <n v="1.6805600000000001"/>
    <n v="25.21"/>
    <n v="25.21"/>
    <n v="25.21"/>
  </r>
  <r>
    <x v="200"/>
    <s v="SP-407a"/>
    <m/>
    <s v="Integridad y Corrosión"/>
    <s v="Inhibidor de corrosión"/>
    <x v="3"/>
    <n v="1000232729"/>
    <n v="62"/>
    <n v="3.819"/>
    <n v="58.180999999999997"/>
    <n v="100"/>
    <n v="43.64"/>
    <n v="50"/>
    <s v="Caudal de agua entre batchs"/>
    <s v="Batch Camión"/>
    <n v="2"/>
    <m/>
    <n v="87.28"/>
    <m/>
    <m/>
    <d v="2018-08-31T00:00:00"/>
    <s v="Programado"/>
    <d v="2022-04-05T00:00:00"/>
    <s v="0088-OESTE-22"/>
    <s v="Mariana del Pozo"/>
    <m/>
    <m/>
    <m/>
    <m/>
    <s v="Cavidad Progresiva"/>
    <x v="1"/>
    <s v="Q"/>
    <s v="Batch"/>
    <n v="2.9090499999999997"/>
    <n v="43.64"/>
    <n v="43.64"/>
    <n v="43.64"/>
  </r>
  <r>
    <x v="200"/>
    <s v="SP-407a"/>
    <m/>
    <s v="Integridad y Corrosión"/>
    <s v="Biocida"/>
    <x v="6"/>
    <n v="50600926"/>
    <n v="62"/>
    <n v="3.819"/>
    <n v="58.180999999999997"/>
    <n v="100"/>
    <n v="43.64"/>
    <n v="50"/>
    <s v="Caudal de agua entre batchs"/>
    <s v="Batch Camión"/>
    <n v="2"/>
    <m/>
    <n v="87.28"/>
    <m/>
    <m/>
    <d v="2015-10-17T00:00:00"/>
    <s v="Programado"/>
    <d v="2022-04-05T00:00:00"/>
    <s v="0088-OESTE-22"/>
    <s v="Mariana del Pozo"/>
    <m/>
    <m/>
    <m/>
    <m/>
    <s v="Cavidad Progresiva"/>
    <x v="1"/>
    <s v="Q"/>
    <s v="Batch"/>
    <n v="2.9090499999999997"/>
    <n v="43.64"/>
    <n v="43.64"/>
    <n v="43.64"/>
  </r>
  <r>
    <x v="201"/>
    <s v="SP-413a"/>
    <m/>
    <s v="Integridad y Corrosión"/>
    <s v="Biocida"/>
    <x v="6"/>
    <n v="50600926"/>
    <n v="99.2"/>
    <n v="2.351"/>
    <n v="96.849000000000004"/>
    <n v="100"/>
    <n v="65.37"/>
    <n v="45"/>
    <s v="Caudal de agua entre batchs"/>
    <s v="Batch Camión"/>
    <n v="2"/>
    <m/>
    <n v="130.74"/>
    <m/>
    <m/>
    <d v="2018-07-30T00:00:00"/>
    <s v="Programado"/>
    <d v="2021-07-20T00:00:00"/>
    <s v="BND21-IT658-0721"/>
    <s v="Mariana del Pozo"/>
    <m/>
    <m/>
    <m/>
    <m/>
    <s v="Cavidad Progresiva"/>
    <x v="1"/>
    <s v="Q"/>
    <s v="Batch&amp;Recirc"/>
    <n v="4.3582049999999999"/>
    <n v="65.37"/>
    <n v="65.37"/>
    <n v="65.37"/>
  </r>
  <r>
    <x v="201"/>
    <s v="SP-413a"/>
    <m/>
    <s v="Integridad y Corrosión"/>
    <s v="Inhibidor de corrosión"/>
    <x v="3"/>
    <n v="1000232729"/>
    <n v="99.2"/>
    <n v="2.351"/>
    <n v="96.849000000000004"/>
    <n v="100"/>
    <n v="33.9"/>
    <n v="50"/>
    <s v="Caudal de agua entre batchs"/>
    <s v="Batch Camión"/>
    <n v="4"/>
    <m/>
    <n v="135.6"/>
    <m/>
    <m/>
    <d v="2015-09-07T00:00:00"/>
    <s v="Programado"/>
    <d v="2021-07-20T00:00:00"/>
    <s v="BND21-IT658-0721"/>
    <s v="Mariana del Pozo"/>
    <m/>
    <m/>
    <m/>
    <m/>
    <s v="Cavidad Progresiva"/>
    <x v="1"/>
    <s v="S"/>
    <s v="Batch"/>
    <n v="4.8424499999999995"/>
    <n v="33.9"/>
    <n v="33.9"/>
    <n v="33.9"/>
  </r>
  <r>
    <x v="202"/>
    <s v="SP-453a"/>
    <m/>
    <s v="Integridad y Corrosión"/>
    <s v="Biocida"/>
    <x v="6"/>
    <n v="50600926"/>
    <n v="64.599999999999994"/>
    <n v="2.649"/>
    <n v="61.951000000000001"/>
    <n v="100"/>
    <n v="46.46"/>
    <n v="50"/>
    <s v="Caudal de agua entre batchs"/>
    <s v="Batch Camión"/>
    <n v="2"/>
    <m/>
    <n v="92.92"/>
    <m/>
    <m/>
    <d v="2018-04-25T00:00:00"/>
    <s v="Programado"/>
    <d v="2020-09-28T00:00:00"/>
    <s v="BND21-IT514-0920"/>
    <s v="Mariana del Pozo"/>
    <m/>
    <m/>
    <m/>
    <m/>
    <s v="Cavidad Progresiva"/>
    <x v="1"/>
    <s v="Q"/>
    <s v="Batch"/>
    <n v="3.09755"/>
    <n v="46.46"/>
    <n v="46.46"/>
    <n v="46.46"/>
  </r>
  <r>
    <x v="202"/>
    <s v="SP-453a"/>
    <m/>
    <s v="Integridad y Corrosión"/>
    <s v="Inhibidor de corrosión"/>
    <x v="3"/>
    <n v="1000232729"/>
    <n v="64.599999999999994"/>
    <n v="2.649"/>
    <n v="61.951000000000001"/>
    <n v="100"/>
    <n v="46.46"/>
    <n v="50"/>
    <s v="Caudal de agua entre batchs"/>
    <s v="Batch Camión"/>
    <n v="2"/>
    <m/>
    <n v="92.92"/>
    <m/>
    <m/>
    <d v="2015-04-01T00:00:00"/>
    <s v="Programado"/>
    <d v="2020-09-28T00:00:00"/>
    <s v="BND21-IT514-0920"/>
    <s v="Mariana del Pozo"/>
    <m/>
    <m/>
    <m/>
    <m/>
    <s v="Cavidad Progresiva"/>
    <x v="1"/>
    <s v="Q"/>
    <s v="Batch"/>
    <n v="3.09755"/>
    <n v="46.46"/>
    <n v="46.46"/>
    <n v="46.46"/>
  </r>
  <r>
    <x v="203"/>
    <s v="SP-495a"/>
    <m/>
    <s v="Integridad y Corrosión"/>
    <s v="Inhibidor de corrosión"/>
    <x v="3"/>
    <n v="1000232729"/>
    <n v="18.5"/>
    <n v="0.88800000000000001"/>
    <n v="17.611999999999998"/>
    <n v="100"/>
    <n v="25.89"/>
    <n v="49"/>
    <s v="Caudal de agua entre batchs"/>
    <s v="Batch Camión"/>
    <n v="1"/>
    <m/>
    <n v="25.89"/>
    <m/>
    <m/>
    <d v="2018-01-04T00:00:00"/>
    <s v="Programado"/>
    <d v="2022-04-19T00:00:00"/>
    <s v="Minuta YPF 24/5/22"/>
    <s v="Mariana del Pozo"/>
    <m/>
    <m/>
    <m/>
    <m/>
    <s v="Cavidad Progresiva"/>
    <x v="1"/>
    <s v="M"/>
    <s v="Batch"/>
    <n v="0.86298799999999998"/>
    <n v="25.89"/>
    <n v="25.89"/>
    <n v="25.89"/>
  </r>
  <r>
    <x v="203"/>
    <s v="SP-495a"/>
    <m/>
    <s v="Integridad y Corrosión"/>
    <s v="Biocida"/>
    <x v="6"/>
    <n v="50600926"/>
    <n v="18.5"/>
    <n v="0.88800000000000001"/>
    <n v="17.611999999999998"/>
    <n v="100"/>
    <n v="20"/>
    <n v="36"/>
    <s v="Caudal de agua entre batchs"/>
    <s v="Batch Camión"/>
    <n v="1"/>
    <m/>
    <n v="20"/>
    <m/>
    <m/>
    <d v="2014-01-11T00:00:00"/>
    <s v="Programado"/>
    <d v="2022-04-19T00:00:00"/>
    <s v="Minuta YPF 24/5/22"/>
    <s v="Mariana del Pozo"/>
    <m/>
    <m/>
    <m/>
    <m/>
    <s v="Cavidad Progresiva"/>
    <x v="1"/>
    <s v="M"/>
    <s v="Batch"/>
    <n v="0.63403199999999993"/>
    <n v="19.02"/>
    <n v="20"/>
    <n v="20"/>
  </r>
  <r>
    <x v="204"/>
    <s v="SP-496a"/>
    <m/>
    <s v="Integridad y Corrosión"/>
    <s v="Inhibidor de corrosión"/>
    <x v="3"/>
    <n v="1000232729"/>
    <n v="48.1"/>
    <n v="3.7090000000000001"/>
    <n v="44.390999999999998"/>
    <n v="100"/>
    <n v="53.27"/>
    <n v="80"/>
    <s v="Caudal de agua entre batchs"/>
    <s v="Batch Camión"/>
    <n v="2"/>
    <m/>
    <n v="106.54"/>
    <m/>
    <m/>
    <d v="2014-08-12T00:00:00"/>
    <s v="Programado"/>
    <d v="2020-08-03T00:00:00"/>
    <s v="BND21-IT496-0820"/>
    <s v="Mariana del Pozo"/>
    <m/>
    <m/>
    <m/>
    <m/>
    <s v="Cavidad Progresiva"/>
    <x v="1"/>
    <s v="Q"/>
    <s v="Batch&amp;Recirc"/>
    <n v="3.5512799999999998"/>
    <n v="53.27"/>
    <n v="53.27"/>
    <n v="53.27"/>
  </r>
  <r>
    <x v="204"/>
    <s v="SP-496a"/>
    <m/>
    <s v="Integridad y Corrosión"/>
    <s v="Biocida"/>
    <x v="6"/>
    <n v="50600926"/>
    <n v="48.1"/>
    <n v="3.7090000000000001"/>
    <n v="44.390999999999998"/>
    <n v="100"/>
    <n v="53.27"/>
    <n v="80"/>
    <s v="Caudal de agua entre batchs"/>
    <s v="Batch Camión"/>
    <n v="2"/>
    <m/>
    <n v="106.54"/>
    <m/>
    <m/>
    <d v="2020-09-30T00:00:00"/>
    <s v="Programado"/>
    <d v="2020-09-30T00:00:00"/>
    <s v="BND21-IT496-0820"/>
    <s v="Mariana del Pozo"/>
    <m/>
    <m/>
    <m/>
    <m/>
    <s v="Cavidad Progresiva"/>
    <x v="1"/>
    <s v="Q"/>
    <s v="Batch"/>
    <n v="3.5512799999999998"/>
    <n v="53.27"/>
    <n v="53.27"/>
    <n v="53.27"/>
  </r>
  <r>
    <x v="205"/>
    <s v="SP-499a"/>
    <m/>
    <s v="Integridad y Corrosión"/>
    <s v="Inhibidor de corrosión"/>
    <x v="3"/>
    <n v="1000232729"/>
    <n v="12.4"/>
    <n v="1.831"/>
    <n v="10.569000000000001"/>
    <n v="100"/>
    <n v="29.49"/>
    <n v="93"/>
    <s v="Caudal de agua entre batchs"/>
    <s v="Batch Camión"/>
    <n v="1"/>
    <m/>
    <n v="29.49"/>
    <m/>
    <m/>
    <d v="2018-12-27T00:00:00"/>
    <s v="Programado"/>
    <d v="2023-01-12T00:00:00"/>
    <s v="0014-OESTE-23"/>
    <m/>
    <m/>
    <m/>
    <m/>
    <m/>
    <s v="Cavidad Progresiva"/>
    <x v="1"/>
    <s v="M"/>
    <s v="Batch"/>
    <n v="0.98291700000000004"/>
    <n v="29.49"/>
    <n v="29.49"/>
    <n v="29.49"/>
  </r>
  <r>
    <x v="145"/>
    <s v="SP-504a"/>
    <m/>
    <s v="Integridad y Corrosión"/>
    <s v="Biocida"/>
    <x v="6"/>
    <n v="50600926"/>
    <n v="38.6"/>
    <n v="2.1230000000000002"/>
    <n v="36.476999999999997"/>
    <n v="100"/>
    <n v="30.09"/>
    <n v="55"/>
    <s v="Caudal de agua entre batchs"/>
    <s v="Batch Camión"/>
    <n v="2"/>
    <m/>
    <n v="60.18"/>
    <m/>
    <m/>
    <d v="2018-04-04T00:00:00"/>
    <s v="Programado"/>
    <d v="2021-12-15T00:00:00"/>
    <s v="0329-OESTE-21"/>
    <s v="Mariana del Pozo"/>
    <m/>
    <m/>
    <m/>
    <m/>
    <s v="Cavidad Progresiva"/>
    <x v="1"/>
    <s v="Q"/>
    <s v="Batch&amp;Recirc"/>
    <n v="2.0062349999999998"/>
    <n v="30.09"/>
    <n v="30.09"/>
    <n v="30.09"/>
  </r>
  <r>
    <x v="145"/>
    <s v="SP-504a"/>
    <m/>
    <s v="Integridad y Corrosión"/>
    <s v="Inhibidor de corrosión"/>
    <x v="3"/>
    <n v="1000232729"/>
    <n v="38.6"/>
    <n v="2.1230000000000002"/>
    <n v="36.476999999999997"/>
    <n v="100"/>
    <n v="29.36"/>
    <n v="115"/>
    <s v="Caudal de agua entre batchs"/>
    <s v="Batch Camión"/>
    <n v="4"/>
    <m/>
    <n v="117.44"/>
    <m/>
    <m/>
    <d v="2014-07-16T00:00:00"/>
    <s v="Programado"/>
    <d v="2021-12-15T00:00:00"/>
    <s v="0329-OESTE-21"/>
    <s v="Mariana del Pozo"/>
    <m/>
    <m/>
    <m/>
    <m/>
    <s v="Cavidad Progresiva"/>
    <x v="1"/>
    <s v="S"/>
    <s v="Batch&amp;Recirc"/>
    <n v="4.1948549999999996"/>
    <n v="29.36"/>
    <n v="29.36"/>
    <n v="29.36"/>
  </r>
  <r>
    <x v="206"/>
    <s v="SP-516[00]a"/>
    <m/>
    <s v="Integridad y Corrosión"/>
    <s v="Inhibidor de corrosión"/>
    <x v="3"/>
    <n v="1000232729"/>
    <n v="10.4"/>
    <n v="1.0029999999999999"/>
    <n v="9.3970000000000002"/>
    <n v="200"/>
    <n v="20"/>
    <n v="70"/>
    <s v="Caudal de agua entre batchs"/>
    <s v="Batch Camión"/>
    <n v="1"/>
    <m/>
    <n v="20"/>
    <m/>
    <m/>
    <d v="2018-03-23T00:00:00"/>
    <s v="Programado"/>
    <d v="2021-03-31T00:00:00"/>
    <s v="BND21-IT599-0321"/>
    <s v="Mariana del Pozo"/>
    <m/>
    <m/>
    <m/>
    <m/>
    <s v="Bombeo Mecánico"/>
    <x v="1"/>
    <s v="M"/>
    <s v="Batch"/>
    <n v="0.65778999999999999"/>
    <n v="19.73"/>
    <n v="20"/>
    <n v="20"/>
  </r>
  <r>
    <x v="57"/>
    <s v="SP-211"/>
    <m/>
    <s v="Integridad y Corrosión"/>
    <s v="Inhibidor de corrosión"/>
    <x v="3"/>
    <n v="1000232729"/>
    <n v="74"/>
    <n v="2.1459999999999999"/>
    <n v="71.853999999999999"/>
    <n v="150"/>
    <n v="32.33"/>
    <n v="15"/>
    <s v="Caudal de agua entre batchs"/>
    <s v="Batch Camión"/>
    <n v="1"/>
    <m/>
    <n v="32.33"/>
    <m/>
    <m/>
    <d v="2017-07-11T00:00:00"/>
    <s v="Programado"/>
    <d v="2021-11-30T00:00:00"/>
    <s v="0303-OESTE-21"/>
    <s v="Mariana del Pozo"/>
    <m/>
    <m/>
    <m/>
    <m/>
    <s v="Cavidad Progresiva"/>
    <x v="1"/>
    <s v="M"/>
    <s v="Batch"/>
    <n v="1.0778099999999999"/>
    <n v="32.33"/>
    <n v="32.33"/>
    <n v="32.33"/>
  </r>
  <r>
    <x v="57"/>
    <s v="SP-211"/>
    <m/>
    <s v="Integridad y Corrosión"/>
    <s v="Biocida"/>
    <x v="6"/>
    <n v="50600926"/>
    <n v="74"/>
    <n v="2.1459999999999999"/>
    <n v="71.853999999999999"/>
    <n v="150"/>
    <n v="49.58"/>
    <n v="23"/>
    <s v="Caudal de agua entre batchs"/>
    <s v="Batch Camión"/>
    <n v="1"/>
    <m/>
    <n v="49.58"/>
    <m/>
    <m/>
    <d v="2017-07-11T00:00:00"/>
    <s v="Programado"/>
    <d v="2021-11-30T00:00:00"/>
    <s v="0303-OESTE-21"/>
    <s v="Mariana del Pozo"/>
    <m/>
    <m/>
    <m/>
    <m/>
    <s v="Cavidad Progresiva"/>
    <x v="1"/>
    <s v="M"/>
    <s v="Batch"/>
    <n v="1.6526419999999999"/>
    <n v="49.58"/>
    <n v="49.58"/>
    <n v="49.58"/>
  </r>
  <r>
    <x v="207"/>
    <s v="SP-263"/>
    <m/>
    <s v="Integridad y Corrosión"/>
    <s v="Inhibidor de corrosión"/>
    <x v="3"/>
    <n v="1000232729"/>
    <n v="80.2"/>
    <n v="3.2080000000000002"/>
    <n v="76.992000000000004"/>
    <n v="100"/>
    <n v="34.65"/>
    <n v="30"/>
    <s v="Caudal de agua entre batchs"/>
    <s v="Batch Camión"/>
    <n v="2"/>
    <m/>
    <n v="69.3"/>
    <m/>
    <m/>
    <d v="2021-03-21T00:00:00"/>
    <s v="Programado"/>
    <d v="2021-03-03T00:00:00"/>
    <s v="BND21-IT582-0221"/>
    <s v="Mariana del Pozo"/>
    <m/>
    <m/>
    <m/>
    <m/>
    <s v="Cavidad Progresiva"/>
    <x v="1"/>
    <s v="Q"/>
    <s v="Batch"/>
    <n v="2.3097600000000003"/>
    <n v="34.65"/>
    <n v="34.65"/>
    <n v="34.65"/>
  </r>
  <r>
    <x v="207"/>
    <s v="SP-263"/>
    <m/>
    <s v="Integridad y Corrosión"/>
    <s v="Biocida"/>
    <x v="6"/>
    <n v="50600926"/>
    <n v="80.2"/>
    <n v="3.2080000000000002"/>
    <n v="76.992000000000004"/>
    <n v="100"/>
    <n v="34.65"/>
    <n v="30"/>
    <s v="Caudal de agua entre batchs"/>
    <s v="Batch Camión"/>
    <n v="2"/>
    <m/>
    <n v="69.3"/>
    <m/>
    <m/>
    <d v="2021-03-21T00:00:00"/>
    <s v="Programado"/>
    <d v="2021-03-03T00:00:00"/>
    <s v="BND21-IT582-0221"/>
    <s v="Mariana del Pozo"/>
    <m/>
    <m/>
    <m/>
    <m/>
    <s v="Cavidad Progresiva"/>
    <x v="1"/>
    <s v="Q"/>
    <s v="Batch"/>
    <n v="2.3097600000000003"/>
    <n v="34.65"/>
    <n v="34.65"/>
    <n v="34.65"/>
  </r>
  <r>
    <x v="208"/>
    <s v="SP-242"/>
    <m/>
    <s v="Integridad y Corrosión"/>
    <s v="Inhibidor de corrosión"/>
    <x v="3"/>
    <n v="1000232729"/>
    <n v="48.9"/>
    <n v="2.1520000000000001"/>
    <n v="46.747999999999998"/>
    <n v="100"/>
    <n v="25.95"/>
    <n v="37"/>
    <s v="Caudal de agua entre batchs"/>
    <s v="Batch Camión"/>
    <n v="2"/>
    <m/>
    <n v="51.9"/>
    <m/>
    <m/>
    <d v="2012-05-19T00:00:00"/>
    <s v="Programado"/>
    <d v="2021-01-25T00:00:00"/>
    <s v="BND21-IT572-0121"/>
    <s v="Mariana del Pozo"/>
    <m/>
    <m/>
    <m/>
    <m/>
    <s v="Bombeo Mecánico"/>
    <x v="1"/>
    <s v="Q"/>
    <s v="Batch"/>
    <n v="1.729676"/>
    <n v="25.95"/>
    <n v="25.95"/>
    <n v="25.95"/>
  </r>
  <r>
    <x v="59"/>
    <s v="SP-243"/>
    <m/>
    <s v="Integridad y Corrosión"/>
    <s v="Inhibidor de corrosión"/>
    <x v="3"/>
    <n v="1000232729"/>
    <n v="134.4"/>
    <n v="5.6449999999999996"/>
    <n v="128.755"/>
    <n v="150"/>
    <n v="115.88"/>
    <n v="60"/>
    <s v="Caudal de agua entre batchs"/>
    <s v="Batch Camión"/>
    <n v="2"/>
    <m/>
    <n v="231.76"/>
    <m/>
    <m/>
    <d v="2016-12-23T00:00:00"/>
    <s v="Programado"/>
    <d v="2022-11-02T00:00:00"/>
    <s v="0298-OESTE-22"/>
    <s v="Mariana del Pozo"/>
    <m/>
    <m/>
    <m/>
    <m/>
    <s v="Cavidad Progresiva"/>
    <x v="1"/>
    <s v="Q"/>
    <s v="Batch"/>
    <n v="7.7252999999999989"/>
    <n v="115.88"/>
    <n v="115.88"/>
    <n v="115.88"/>
  </r>
  <r>
    <x v="60"/>
    <s v="SP-244"/>
    <m/>
    <s v="Integridad y Corrosión"/>
    <s v="Inhibidor de corrosión"/>
    <x v="3"/>
    <n v="1000232729"/>
    <n v="142"/>
    <n v="2.84"/>
    <n v="139.16"/>
    <n v="100"/>
    <n v="52.19"/>
    <n v="25"/>
    <s v="Caudal de agua entre batchs"/>
    <s v="Batch Camión"/>
    <n v="2"/>
    <m/>
    <n v="104.38"/>
    <m/>
    <m/>
    <d v="2011-08-12T00:00:00"/>
    <s v="Programado"/>
    <d v="2021-08-25T00:00:00"/>
    <s v="0183-OESTE-21"/>
    <s v="Mariana del Pozo"/>
    <m/>
    <m/>
    <m/>
    <m/>
    <s v="Cavidad Progresiva"/>
    <x v="1"/>
    <s v="Q"/>
    <s v="Batch"/>
    <n v="3.4790000000000001"/>
    <n v="52.19"/>
    <n v="52.19"/>
    <n v="52.19"/>
  </r>
  <r>
    <x v="61"/>
    <s v="SP-276"/>
    <m/>
    <s v="Integridad y Corrosión"/>
    <s v="Biocida"/>
    <x v="6"/>
    <n v="50600926"/>
    <n v="76"/>
    <n v="3.6500000000000057"/>
    <n v="72.349999999999994"/>
    <n v="10"/>
    <n v="40.15"/>
    <n v="37"/>
    <s v="Caudal de agua entre batchs"/>
    <s v="Batch Camión"/>
    <n v="2"/>
    <m/>
    <n v="80.3"/>
    <m/>
    <m/>
    <d v="2010-09-20T00:00:00"/>
    <s v="Programado"/>
    <d v="2023-03-08T00:00:00"/>
    <s v="0066-OESTE-23"/>
    <s v="Mariana del Pozo"/>
    <m/>
    <m/>
    <m/>
    <m/>
    <s v="Cavidad Progresiva"/>
    <x v="1"/>
    <s v="Q"/>
    <s v="Batch"/>
    <n v="2.6769499999999997"/>
    <n v="40.15"/>
    <n v="40.15"/>
    <n v="40.15"/>
  </r>
  <r>
    <x v="61"/>
    <s v="SP-276"/>
    <m/>
    <s v="Integridad y Corrosión"/>
    <s v="Inhibidor de corrosión"/>
    <x v="3"/>
    <n v="1000232729"/>
    <n v="76"/>
    <n v="3.6500000000000057"/>
    <n v="72.349999999999994"/>
    <n v="10"/>
    <n v="40.15"/>
    <n v="37"/>
    <s v="Caudal de agua entre batchs"/>
    <s v="Batch Camión"/>
    <n v="2"/>
    <m/>
    <n v="80.3"/>
    <m/>
    <m/>
    <d v="2010-09-20T00:00:00"/>
    <s v="Programado"/>
    <d v="2023-03-08T00:00:00"/>
    <s v="0066-OESTE-23"/>
    <s v="Mariana del Pozo"/>
    <m/>
    <m/>
    <m/>
    <m/>
    <s v="Cavidad Progresiva"/>
    <x v="1"/>
    <s v="Q"/>
    <s v="Batch"/>
    <n v="2.6769499999999997"/>
    <n v="40.15"/>
    <n v="40.15"/>
    <n v="40.15"/>
  </r>
  <r>
    <x v="62"/>
    <s v="SP-322a"/>
    <m/>
    <s v="Integridad y Corrosión"/>
    <s v="Biocida"/>
    <x v="6"/>
    <n v="50600926"/>
    <n v="102"/>
    <n v="2.5499999999999998"/>
    <n v="99.45"/>
    <n v="50"/>
    <n v="44.75"/>
    <n v="30"/>
    <s v="Caudal de agua entre batchs"/>
    <s v="Batch Camión"/>
    <n v="2"/>
    <m/>
    <n v="89.5"/>
    <m/>
    <m/>
    <d v="2014-11-05T00:00:00"/>
    <s v="Programado"/>
    <d v="2021-04-29T00:00:00"/>
    <s v="BNDFI 0001-8 - Minuta YPF 29-4-21"/>
    <s v="Mariana del Pozo"/>
    <m/>
    <m/>
    <m/>
    <m/>
    <s v="Electro Sumergible"/>
    <x v="1"/>
    <s v="Q"/>
    <s v="Batch"/>
    <n v="2.9834999999999998"/>
    <n v="44.75"/>
    <n v="44.75"/>
    <n v="44.75"/>
  </r>
  <r>
    <x v="209"/>
    <s v="SP-336a"/>
    <m/>
    <s v="Integridad y Corrosión"/>
    <s v="Inhibidor de corrosión"/>
    <x v="3"/>
    <n v="1000232729"/>
    <n v="93"/>
    <n v="2.0459999999999998"/>
    <n v="90.953999999999994"/>
    <n v="100"/>
    <n v="38.200000000000003"/>
    <n v="60"/>
    <s v="Caudal de agua entre batchs"/>
    <s v="Batch Camión"/>
    <n v="4"/>
    <m/>
    <n v="152.80000000000001"/>
    <m/>
    <m/>
    <d v="2016-11-10T00:00:00"/>
    <s v="Programado"/>
    <d v="2023-02-16T00:00:00"/>
    <s v="0045-OESTE-23"/>
    <s v="Mariana del Pozo"/>
    <m/>
    <m/>
    <m/>
    <m/>
    <s v="Bombeo Mecánico"/>
    <x v="1"/>
    <s v="S"/>
    <s v="Batch"/>
    <n v="5.4572399999999996"/>
    <n v="38.200000000000003"/>
    <n v="38.200000000000003"/>
    <n v="38.200000000000003"/>
  </r>
  <r>
    <x v="63"/>
    <s v="SP-337a"/>
    <m/>
    <s v="Integridad y Corrosión"/>
    <s v="Inhibidor de corrosión"/>
    <x v="3"/>
    <n v="1000232729"/>
    <n v="113"/>
    <n v="3.9550000000000001"/>
    <n v="109.045"/>
    <n v="150"/>
    <n v="40.89"/>
    <n v="25"/>
    <s v="Caudal de agua entre batchs"/>
    <s v="Batch Camión"/>
    <n v="2"/>
    <m/>
    <n v="81.78"/>
    <m/>
    <m/>
    <d v="2009-05-19T00:00:00"/>
    <s v="Programado"/>
    <d v="2020-06-30T00:00:00"/>
    <s v="BNDFI 0001-8 - Minuta YPF 30-06-2020"/>
    <s v="Mariana del Pozo"/>
    <m/>
    <m/>
    <m/>
    <m/>
    <s v="Cavidad Progresiva"/>
    <x v="1"/>
    <s v="Q"/>
    <s v="Batch"/>
    <n v="2.7261250000000001"/>
    <n v="40.89"/>
    <n v="40.89"/>
    <n v="40.89"/>
  </r>
  <r>
    <x v="64"/>
    <s v="SP-35"/>
    <m/>
    <s v="Integridad y Corrosión"/>
    <s v="Inhibidor de corrosión"/>
    <x v="3"/>
    <n v="1000232729"/>
    <n v="118"/>
    <n v="5.31"/>
    <n v="112.69"/>
    <n v="100"/>
    <n v="54.09"/>
    <n v="32"/>
    <s v="Caudal de agua entre batchs"/>
    <s v="Batch Camión"/>
    <n v="2"/>
    <m/>
    <n v="108.18"/>
    <m/>
    <m/>
    <d v="2017-07-31T00:00:00"/>
    <s v="Programado"/>
    <d v="2020-06-30T00:00:00"/>
    <s v="BNDFI 0001-8 - Minuta YPF 30-06-2020"/>
    <s v="Mariana del Pozo"/>
    <m/>
    <m/>
    <m/>
    <m/>
    <s v="Electro Sumergible"/>
    <x v="1"/>
    <s v="Q"/>
    <s v="Batch"/>
    <n v="3.60608"/>
    <n v="54.09"/>
    <n v="54.09"/>
    <n v="54.09"/>
  </r>
  <r>
    <x v="66"/>
    <s v="SP-41"/>
    <m/>
    <s v="Integridad y Corrosión"/>
    <s v="Inhibidor de corrosión"/>
    <x v="3"/>
    <n v="1000232729"/>
    <n v="199"/>
    <n v="1.99"/>
    <n v="197.01"/>
    <n v="50"/>
    <n v="50.24"/>
    <n v="17"/>
    <s v="Caudal de agua entre batchs"/>
    <s v="Batch Camión"/>
    <n v="2"/>
    <m/>
    <n v="100.48"/>
    <m/>
    <m/>
    <d v="2011-01-25T00:00:00"/>
    <s v="Programado"/>
    <d v="2021-04-16T00:00:00"/>
    <s v="BND21-IT610-0421"/>
    <s v="Mariana del Pozo"/>
    <m/>
    <m/>
    <m/>
    <m/>
    <s v="Electro Sumergible"/>
    <x v="1"/>
    <s v="Q"/>
    <s v="Batch"/>
    <n v="3.34917"/>
    <n v="50.24"/>
    <n v="50.24"/>
    <n v="50.24"/>
  </r>
  <r>
    <x v="68"/>
    <s v="SP-43(I)[00]a"/>
    <m/>
    <s v="Integridad y Corrosión"/>
    <s v="Biocida"/>
    <x v="6"/>
    <n v="50600926"/>
    <n v="171.6"/>
    <n v="6.5209999999999999"/>
    <n v="165.07900000000001"/>
    <n v="100"/>
    <n v="99.05"/>
    <n v="40"/>
    <s v="Caudal de agua entre batchs"/>
    <s v="Batch Camión"/>
    <n v="2"/>
    <m/>
    <n v="198.1"/>
    <m/>
    <m/>
    <d v="2011-10-20T00:00:00"/>
    <s v="Programado"/>
    <d v="2020-06-30T00:00:00"/>
    <s v="BNDFI 0001-8 - Minuta YPF 30-06-2020"/>
    <s v="Mariana del Pozo"/>
    <m/>
    <m/>
    <m/>
    <m/>
    <s v="Cavidad Progresiva"/>
    <x v="1"/>
    <s v="Q"/>
    <s v="Batch"/>
    <n v="6.6031599999999999"/>
    <n v="99.05"/>
    <n v="99.05"/>
    <n v="99.05"/>
  </r>
  <r>
    <x v="69"/>
    <s v="SP-439a"/>
    <m/>
    <s v="Integridad y Corrosión"/>
    <s v="Inhibidor de corrosión"/>
    <x v="3"/>
    <n v="1000232729"/>
    <n v="26"/>
    <n v="0.39"/>
    <n v="25.61"/>
    <n v="50"/>
    <n v="20"/>
    <n v="45"/>
    <s v="Caudal de agua entre batchs"/>
    <s v="Batch Camión"/>
    <n v="2"/>
    <m/>
    <n v="40"/>
    <m/>
    <m/>
    <d v="2013-09-15T00:00:00"/>
    <s v="Programado"/>
    <d v="2020-06-30T00:00:00"/>
    <s v="BNDFI 0001-8 - Minuta YPF 30-06-2020"/>
    <s v="Mariana del Pozo"/>
    <m/>
    <m/>
    <m/>
    <m/>
    <s v="Cavidad Progresiva"/>
    <x v="1"/>
    <s v="Q"/>
    <s v="Batch"/>
    <n v="1.15245"/>
    <n v="17.29"/>
    <n v="20"/>
    <n v="20"/>
  </r>
  <r>
    <x v="210"/>
    <s v="SP-474a"/>
    <m/>
    <s v="Integridad y Corrosión"/>
    <s v="Biocida"/>
    <x v="6"/>
    <n v="50600926"/>
    <n v="22"/>
    <n v="1.32"/>
    <n v="20.68"/>
    <n v="150"/>
    <n v="24.82"/>
    <n v="40"/>
    <s v="Caudal de agua entre batchs"/>
    <s v="Batch Camión"/>
    <n v="1"/>
    <m/>
    <n v="24.82"/>
    <m/>
    <m/>
    <d v="2015-12-14T00:00:00"/>
    <s v="Programado"/>
    <d v="2017-08-29T00:00:00"/>
    <s v="BND21-IT142-0817"/>
    <s v="Mariana del Pozo"/>
    <m/>
    <m/>
    <m/>
    <m/>
    <s v="Cavidad Progresiva"/>
    <x v="1"/>
    <s v="M"/>
    <s v="Batch"/>
    <n v="0.82720000000000005"/>
    <n v="24.82"/>
    <n v="24.82"/>
    <n v="24.82"/>
  </r>
  <r>
    <x v="211"/>
    <s v="SP-49"/>
    <m/>
    <s v="Integridad y Corrosión"/>
    <s v="Biocida"/>
    <x v="6"/>
    <n v="50600926"/>
    <n v="191"/>
    <n v="2.6739999999999999"/>
    <n v="188.32599999999999"/>
    <n v="50"/>
    <n v="70.62"/>
    <n v="25"/>
    <s v="Caudal de agua entre batchs"/>
    <s v="Batch Camión"/>
    <n v="2"/>
    <m/>
    <n v="141.24"/>
    <m/>
    <m/>
    <d v="2018-11-30T00:00:00"/>
    <s v="Programado"/>
    <d v="2018-11-30T00:00:00"/>
    <s v="BND21-IT279-1118"/>
    <s v="Mariana del Pozo"/>
    <m/>
    <m/>
    <m/>
    <m/>
    <s v="Electro Sumergible"/>
    <x v="1"/>
    <s v="Q"/>
    <s v="Capilar"/>
    <n v="4.7081499999999998"/>
    <n v="70.62"/>
    <n v="70.62"/>
    <n v="70.62"/>
  </r>
  <r>
    <x v="212"/>
    <s v="SP-8a(I)"/>
    <m/>
    <s v="Integridad y Corrosión"/>
    <s v="Biocida"/>
    <x v="6"/>
    <n v="50600926"/>
    <n v="175"/>
    <n v="4.9000000000000004"/>
    <n v="170.1"/>
    <n v="150"/>
    <n v="63.79"/>
    <n v="25"/>
    <s v="Caudal de agua entre batchs"/>
    <s v="Batch Camión"/>
    <n v="2"/>
    <m/>
    <n v="127.58"/>
    <m/>
    <m/>
    <d v="2017-10-24T00:00:00"/>
    <s v="Programado"/>
    <d v="2023-01-02T00:00:00"/>
    <s v="0001-OESTE-22"/>
    <s v="Mariana del Pozo"/>
    <m/>
    <m/>
    <m/>
    <m/>
    <s v="Cavidad Progresiva"/>
    <x v="1"/>
    <s v="Q"/>
    <s v="Batch"/>
    <n v="4.2525000000000004"/>
    <n v="63.79"/>
    <n v="63.79"/>
    <n v="63.79"/>
  </r>
  <r>
    <x v="212"/>
    <s v="SP-8a(I)"/>
    <m/>
    <s v="Integridad y Corrosión"/>
    <s v="Inhibidor de corrosión"/>
    <x v="3"/>
    <n v="1000232729"/>
    <n v="175"/>
    <n v="4.9000000000000004"/>
    <n v="170.1"/>
    <n v="150"/>
    <n v="83.35"/>
    <n v="70"/>
    <s v="Caudal de agua entre batchs"/>
    <s v="Batch Camión"/>
    <n v="4"/>
    <m/>
    <n v="333.4"/>
    <m/>
    <m/>
    <d v="2014-01-03T00:00:00"/>
    <s v="Programado"/>
    <d v="2023-01-02T00:00:00"/>
    <s v="0001-OESTE-22"/>
    <s v="Mariana del Pozo"/>
    <m/>
    <m/>
    <m/>
    <m/>
    <s v="Cavidad Progresiva"/>
    <x v="1"/>
    <s v="S"/>
    <s v="Batch"/>
    <n v="11.907"/>
    <n v="83.35"/>
    <n v="83.35"/>
    <n v="83.35"/>
  </r>
  <r>
    <x v="213"/>
    <s v="SP-0151[00]a(I)"/>
    <m/>
    <s v="Integridad y Corrosión"/>
    <s v="Inhibidor de corrosión"/>
    <x v="3"/>
    <n v="1000232729"/>
    <n v="228.1"/>
    <n v="2.5089999999999999"/>
    <n v="225.59100000000001"/>
    <n v="50"/>
    <n v="67.680000000000007"/>
    <n v="20"/>
    <s v="Caudal de agua entre batchs"/>
    <s v="Batch Camión"/>
    <n v="2"/>
    <m/>
    <n v="135.36000000000001"/>
    <m/>
    <m/>
    <d v="2016-01-13T00:00:00"/>
    <s v="Programado"/>
    <d v="2020-06-30T00:00:00"/>
    <s v="BNDFI 0001-8 - Minuta YPF 30-06-2020"/>
    <s v="Mariana del Pozo"/>
    <m/>
    <m/>
    <m/>
    <m/>
    <s v="Electro Sumergible"/>
    <x v="1"/>
    <s v="Q"/>
    <s v="Batch"/>
    <n v="4.5118199999999993"/>
    <n v="67.680000000000007"/>
    <n v="67.680000000000007"/>
    <n v="67.680000000000007"/>
  </r>
  <r>
    <x v="72"/>
    <s v="SP-13a(I)"/>
    <m/>
    <s v="Integridad y Corrosión"/>
    <s v="Biocida"/>
    <x v="6"/>
    <n v="50600926"/>
    <n v="201"/>
    <n v="1.6080000000000001"/>
    <n v="199.392"/>
    <n v="100"/>
    <n v="23.93"/>
    <n v="4"/>
    <s v="Caudal de agua entre batchs"/>
    <s v="Batch Camión"/>
    <n v="1"/>
    <m/>
    <n v="23.93"/>
    <m/>
    <m/>
    <d v="2016-07-22T00:00:00"/>
    <s v="Programado"/>
    <d v="2023-02-14T00:00:00"/>
    <s v="0039-OESTE-23"/>
    <s v="Mariana del Pozo"/>
    <m/>
    <m/>
    <m/>
    <m/>
    <s v="Electro Sumergible"/>
    <x v="1"/>
    <s v="M"/>
    <s v="Batch"/>
    <n v="0.79756799999999994"/>
    <n v="23.93"/>
    <n v="23.93"/>
    <n v="23.93"/>
  </r>
  <r>
    <x v="214"/>
    <s v="SP-447a"/>
    <m/>
    <s v="Integridad y Corrosión"/>
    <s v="Inhibidor de corrosión"/>
    <x v="3"/>
    <n v="1000232729"/>
    <n v="6"/>
    <n v="0.39"/>
    <n v="5.61"/>
    <n v="100"/>
    <n v="20"/>
    <n v="115"/>
    <s v="Caudal de agua entre batchs"/>
    <s v="Batch Camión"/>
    <n v="1"/>
    <m/>
    <n v="20"/>
    <m/>
    <m/>
    <d v="2011-02-14T00:00:00"/>
    <s v="Programado"/>
    <d v="2020-06-30T00:00:00"/>
    <s v="BNDFI 0001-8 - Minuta YPF 30-06-2020"/>
    <s v="Mariana del Pozo"/>
    <m/>
    <m/>
    <m/>
    <m/>
    <s v="Bombeo Mecánico"/>
    <x v="1"/>
    <s v="M"/>
    <s v="Batch"/>
    <n v="0.64515000000000011"/>
    <n v="19.350000000000001"/>
    <n v="20"/>
    <n v="20"/>
  </r>
  <r>
    <x v="75"/>
    <s v="SP-51"/>
    <m/>
    <s v="Integridad y Corrosión"/>
    <s v="Inhibidor de corrosión"/>
    <x v="3"/>
    <n v="1000232729"/>
    <n v="386"/>
    <n v="2.702"/>
    <n v="383.298"/>
    <n v="100"/>
    <n v="57.49"/>
    <n v="10"/>
    <s v="Caudal de agua entre batchs"/>
    <s v="Batch Camión"/>
    <n v="2"/>
    <m/>
    <n v="114.98"/>
    <m/>
    <m/>
    <d v="2010-01-01T00:00:00"/>
    <s v="Programado"/>
    <d v="2021-05-28T00:00:00"/>
    <s v="BND21-IT630-0521"/>
    <s v="Mariana del Pozo"/>
    <m/>
    <m/>
    <m/>
    <m/>
    <s v="Electro Sumergible"/>
    <x v="1"/>
    <s v="Q"/>
    <s v="Batch"/>
    <n v="3.8329800000000001"/>
    <n v="57.49"/>
    <n v="57.49"/>
    <n v="57.49"/>
  </r>
  <r>
    <x v="215"/>
    <s v="SP-69"/>
    <m/>
    <s v="Integridad y Corrosión"/>
    <s v="Inhibidor de corrosión"/>
    <x v="3"/>
    <n v="1000232729"/>
    <n v="78"/>
    <n v="1.95"/>
    <n v="76.05"/>
    <n v="100"/>
    <n v="29.28"/>
    <n v="55"/>
    <s v="Caudal de agua entre batchs"/>
    <s v="Batch Camión"/>
    <n v="4"/>
    <m/>
    <n v="117.12"/>
    <m/>
    <m/>
    <d v="2018-03-04T00:00:00"/>
    <s v="Programado"/>
    <d v="2021-01-29T00:00:00"/>
    <s v="BND21-IT573-0121"/>
    <s v="Mariana del Pozo"/>
    <m/>
    <m/>
    <m/>
    <m/>
    <s v="Bombeo Mecánico"/>
    <x v="1"/>
    <s v="S"/>
    <s v="Batch"/>
    <n v="4.1827500000000004"/>
    <n v="29.28"/>
    <n v="29.28"/>
    <n v="29.28"/>
  </r>
  <r>
    <x v="215"/>
    <s v="SP-69"/>
    <m/>
    <s v="Integridad y Corrosión"/>
    <s v="Biocida"/>
    <x v="6"/>
    <n v="50600926"/>
    <n v="78"/>
    <n v="1.95"/>
    <n v="76.05"/>
    <n v="100"/>
    <n v="57.04"/>
    <n v="50"/>
    <s v="Caudal de agua entre batchs"/>
    <s v="Batch Camión"/>
    <n v="2"/>
    <m/>
    <n v="114.08"/>
    <m/>
    <m/>
    <d v="2020-02-18T00:00:00"/>
    <s v="Programado"/>
    <d v="2021-01-29T00:00:00"/>
    <s v="BND21-IT573-0121"/>
    <s v="Mariana del Pozo"/>
    <m/>
    <m/>
    <m/>
    <m/>
    <s v="Bombeo Mecánico"/>
    <x v="1"/>
    <s v="Q"/>
    <s v="Batch"/>
    <n v="3.8025000000000002"/>
    <n v="57.04"/>
    <n v="57.04"/>
    <n v="57.04"/>
  </r>
  <r>
    <x v="216"/>
    <s v="SP-131"/>
    <m/>
    <s v="Integridad y Corrosión"/>
    <s v="Inhibidor de corrosión"/>
    <x v="3"/>
    <n v="1000232729"/>
    <n v="131"/>
    <n v="4.7160000000000002"/>
    <n v="126.28400000000001"/>
    <n v="10"/>
    <n v="47.36"/>
    <n v="25"/>
    <s v="Caudal de agua entre batchs"/>
    <s v="Batch Camión"/>
    <n v="2"/>
    <m/>
    <n v="94.72"/>
    <m/>
    <m/>
    <d v="2021-04-29T00:00:00"/>
    <s v="Programado"/>
    <d v="2021-04-29T00:00:00"/>
    <s v="BNDFI 0001-8 - Minuta YPF 29-4-21"/>
    <s v="Mariana del Pozo"/>
    <m/>
    <m/>
    <m/>
    <m/>
    <s v="Bombeo Mecánico"/>
    <x v="1"/>
    <s v="Q"/>
    <s v="Batch"/>
    <n v="3.1571000000000002"/>
    <n v="47.36"/>
    <n v="47.36"/>
    <n v="47.36"/>
  </r>
  <r>
    <x v="216"/>
    <s v="SP-131"/>
    <m/>
    <s v="Integridad y Corrosión"/>
    <s v="Biocida"/>
    <x v="6"/>
    <n v="50600926"/>
    <n v="131"/>
    <n v="4.7160000000000002"/>
    <n v="126.28400000000001"/>
    <n v="10"/>
    <n v="47.36"/>
    <n v="25"/>
    <s v="Caudal de agua entre batchs"/>
    <s v="Batch Camión"/>
    <n v="2"/>
    <m/>
    <n v="94.72"/>
    <m/>
    <m/>
    <d v="2015-04-11T00:00:00"/>
    <s v="Programado"/>
    <d v="2021-03-31T00:00:00"/>
    <s v="BND21-IT603-0321"/>
    <s v="Mariana del Pozo"/>
    <m/>
    <m/>
    <m/>
    <m/>
    <s v="Bombeo Mecánico"/>
    <x v="1"/>
    <s v="Q"/>
    <s v="Batch&amp;Recirc"/>
    <n v="3.1571000000000002"/>
    <n v="47.36"/>
    <n v="47.36"/>
    <n v="47.36"/>
  </r>
  <r>
    <x v="217"/>
    <s v="SP-140a(I)"/>
    <m/>
    <s v="Integridad y Corrosión"/>
    <s v="Inhibidor de corrosión"/>
    <x v="3"/>
    <n v="1000232729"/>
    <n v="17"/>
    <n v="2.5499999999999998"/>
    <n v="14.45"/>
    <n v="10"/>
    <n v="32.51"/>
    <n v="150"/>
    <s v="Caudal de agua entre batchs"/>
    <s v="Batch Camión"/>
    <n v="2"/>
    <m/>
    <n v="65.02"/>
    <m/>
    <m/>
    <d v="2016-04-19T00:00:00"/>
    <s v="Programado"/>
    <d v="2020-06-30T00:00:00"/>
    <s v="BNDFI 0001-8 - Minuta YPF 30-06-2020"/>
    <s v="Mariana del Pozo"/>
    <m/>
    <m/>
    <m/>
    <m/>
    <s v="Bombeo Mecánico"/>
    <x v="1"/>
    <s v="Q"/>
    <s v="Batch"/>
    <n v="2.1675"/>
    <n v="32.51"/>
    <n v="32.51"/>
    <n v="32.51"/>
  </r>
  <r>
    <x v="218"/>
    <s v="SP-161(I)[00]a"/>
    <m/>
    <s v="Integridad y Corrosión"/>
    <s v="Inhibidor de corrosión"/>
    <x v="3"/>
    <n v="1000232729"/>
    <n v="114"/>
    <n v="8.5500000000000007"/>
    <n v="105.45"/>
    <n v="10"/>
    <n v="47.45"/>
    <n v="30"/>
    <s v="Caudal de agua entre batchs"/>
    <s v="Batch Camión"/>
    <n v="2"/>
    <m/>
    <n v="94.9"/>
    <m/>
    <m/>
    <d v="2014-08-12T00:00:00"/>
    <s v="Programado"/>
    <d v="2021-09-29T00:00:00"/>
    <s v="0217-OESTE-21"/>
    <s v="Mariana del Pozo"/>
    <m/>
    <m/>
    <m/>
    <m/>
    <s v="Bombeo Mecánico"/>
    <x v="1"/>
    <s v="Q"/>
    <s v="Batch"/>
    <n v="3.1635"/>
    <n v="47.45"/>
    <n v="47.45"/>
    <n v="47.45"/>
  </r>
  <r>
    <x v="218"/>
    <s v="SP-161(I)[00]a"/>
    <m/>
    <s v="Integridad y Corrosión"/>
    <s v="Biocida"/>
    <x v="6"/>
    <n v="50600926"/>
    <n v="114"/>
    <n v="8.5500000000000007"/>
    <n v="105.45"/>
    <n v="10"/>
    <n v="39.54"/>
    <n v="25"/>
    <s v="Caudal de agua entre batchs"/>
    <s v="Batch Camión"/>
    <n v="2"/>
    <m/>
    <n v="79.08"/>
    <m/>
    <m/>
    <d v="2021-09-30T00:00:00"/>
    <s v="Programado"/>
    <d v="2021-09-30T00:00:00"/>
    <s v="Minuta YPF 30-9-21"/>
    <s v="Mariana del Pozo"/>
    <m/>
    <m/>
    <m/>
    <m/>
    <s v="Bombeo Mecánico"/>
    <x v="1"/>
    <s v="Q"/>
    <s v="Batch"/>
    <n v="2.63625"/>
    <n v="39.54"/>
    <n v="39.54"/>
    <n v="39.54"/>
  </r>
  <r>
    <x v="219"/>
    <s v="SP-169"/>
    <m/>
    <s v="Integridad y Corrosión"/>
    <s v="Inhibidor de corrosión"/>
    <x v="3"/>
    <n v="1000232729"/>
    <n v="41"/>
    <n v="2.0499999999999998"/>
    <n v="38.950000000000003"/>
    <n v="10"/>
    <n v="35.06"/>
    <n v="60"/>
    <s v="Caudal de agua entre batchs"/>
    <s v="Batch Camión"/>
    <n v="2"/>
    <m/>
    <n v="70.12"/>
    <m/>
    <m/>
    <d v="2010-08-07T00:00:00"/>
    <s v="Programado"/>
    <d v="2020-06-30T00:00:00"/>
    <s v="BNDFI 0001-8 - Minuta YPF 30-06-2020"/>
    <s v="Mariana del Pozo"/>
    <m/>
    <m/>
    <m/>
    <m/>
    <s v="Bombeo Mecánico"/>
    <x v="1"/>
    <s v="Q"/>
    <s v="Batch"/>
    <n v="2.3370000000000002"/>
    <n v="35.06"/>
    <n v="35.06"/>
    <n v="35.06"/>
  </r>
  <r>
    <x v="220"/>
    <s v="SP-183(I"/>
    <m/>
    <s v="Integridad y Corrosión"/>
    <s v="Inhibidor de corrosión"/>
    <x v="3"/>
    <n v="1000232729"/>
    <n v="161.9"/>
    <n v="4.5330000000000004"/>
    <n v="157.36699999999999"/>
    <n v="10"/>
    <n v="94.42"/>
    <n v="40"/>
    <s v="Caudal de agua entre batchs"/>
    <s v="Batch Camión"/>
    <n v="2"/>
    <m/>
    <n v="188.84"/>
    <m/>
    <m/>
    <d v="2014-12-10T00:00:00"/>
    <s v="Programado"/>
    <d v="2021-06-18T00:00:00"/>
    <s v="BND21-IT638-0621"/>
    <s v="Mariana del Pozo"/>
    <m/>
    <m/>
    <m/>
    <m/>
    <s v="Cavidad Progresiva"/>
    <x v="1"/>
    <s v="Q"/>
    <s v="Batch"/>
    <n v="6.2946799999999996"/>
    <n v="94.42"/>
    <n v="94.42"/>
    <n v="94.42"/>
  </r>
  <r>
    <x v="79"/>
    <s v="SP-185"/>
    <m/>
    <s v="Integridad y Corrosión"/>
    <s v="Inhibidor de corrosión"/>
    <x v="3"/>
    <n v="1000232729"/>
    <n v="178"/>
    <n v="1.958"/>
    <n v="176.042"/>
    <n v="10"/>
    <n v="42.25"/>
    <n v="8"/>
    <s v="Caudal de agua entre batchs"/>
    <s v="Batch Camión"/>
    <n v="1"/>
    <m/>
    <n v="42.25"/>
    <m/>
    <m/>
    <d v="2017-08-08T00:00:00"/>
    <s v="Programado"/>
    <d v="2020-06-30T00:00:00"/>
    <s v="BNDFI 0001-8 - Minuta YPF 30-06-2020"/>
    <s v="Mariana del Pozo"/>
    <m/>
    <m/>
    <m/>
    <m/>
    <s v="Electro Sumergible"/>
    <x v="1"/>
    <s v="M"/>
    <s v="Batch"/>
    <n v="1.408336"/>
    <n v="42.25"/>
    <n v="42.25"/>
    <n v="42.25"/>
  </r>
  <r>
    <x v="80"/>
    <s v="SP-196"/>
    <m/>
    <s v="Integridad y Corrosión"/>
    <s v="Inhibidor de corrosión"/>
    <x v="3"/>
    <n v="1000232729"/>
    <n v="318"/>
    <n v="3.18"/>
    <n v="314.82"/>
    <n v="10"/>
    <n v="56.67"/>
    <n v="12"/>
    <s v="Caudal de agua entre batchs"/>
    <s v="Batch Camión"/>
    <n v="2"/>
    <m/>
    <n v="113.34"/>
    <m/>
    <m/>
    <d v="2013-07-27T00:00:00"/>
    <s v="Programado"/>
    <d v="2020-11-25T00:00:00"/>
    <s v="BND21-IT531-1120"/>
    <s v="Mariana del Pozo"/>
    <m/>
    <m/>
    <m/>
    <m/>
    <s v="Electro Sumergible"/>
    <x v="1"/>
    <s v="Q"/>
    <s v="Batch"/>
    <n v="3.7778400000000003"/>
    <n v="56.67"/>
    <n v="56.67"/>
    <n v="56.67"/>
  </r>
  <r>
    <x v="81"/>
    <s v="SP-197"/>
    <m/>
    <s v="Integridad y Corrosión"/>
    <s v="Inhibidor de corrosión"/>
    <x v="3"/>
    <n v="1000232729"/>
    <n v="169"/>
    <n v="1.234"/>
    <n v="167.76599999999999"/>
    <n v="10"/>
    <n v="30.2"/>
    <n v="12"/>
    <s v="Caudal de agua entre batchs"/>
    <s v="Batch Camión"/>
    <n v="2"/>
    <m/>
    <n v="60.4"/>
    <m/>
    <m/>
    <d v="2008-12-22T00:00:00"/>
    <s v="Programado"/>
    <d v="2020-06-30T00:00:00"/>
    <s v="BNDFI 0001-8 - Minuta YPF 30-06-2020"/>
    <s v="Mariana del Pozo"/>
    <m/>
    <m/>
    <m/>
    <m/>
    <s v="Electro Sumergible"/>
    <x v="1"/>
    <s v="Q"/>
    <s v="Batch"/>
    <n v="2.0131920000000001"/>
    <n v="30.2"/>
    <n v="30.2"/>
    <n v="30.2"/>
  </r>
  <r>
    <x v="82"/>
    <s v="SP-420a"/>
    <m/>
    <s v="Integridad y Corrosión"/>
    <s v="Inhibidor de corrosión"/>
    <x v="3"/>
    <n v="1000232729"/>
    <n v="24"/>
    <n v="1.2"/>
    <n v="22.8"/>
    <n v="0"/>
    <n v="29.41"/>
    <n v="43"/>
    <s v="Caudal de agua entre batchs"/>
    <s v="Batch Camión"/>
    <n v="1"/>
    <m/>
    <n v="29.41"/>
    <m/>
    <m/>
    <d v="2012-05-16T00:00:00"/>
    <s v="Programado"/>
    <d v="2021-03-31T00:00:00"/>
    <s v="BND21-IT600-0321"/>
    <s v="Mariana del Pozo"/>
    <m/>
    <m/>
    <m/>
    <m/>
    <s v="Bombeo Mecánico"/>
    <x v="1"/>
    <s v="M"/>
    <s v="Batch"/>
    <n v="0.98039999999999994"/>
    <n v="29.41"/>
    <n v="29.41"/>
    <n v="29.41"/>
  </r>
  <r>
    <x v="221"/>
    <s v="SP-70"/>
    <m/>
    <s v="Integridad y Corrosión"/>
    <s v="Inhibidor de corrosión"/>
    <x v="3"/>
    <n v="1000232729"/>
    <n v="83.8"/>
    <n v="4.1900000000000004"/>
    <n v="79.61"/>
    <n v="100"/>
    <n v="36.22"/>
    <n v="65"/>
    <s v="Caudal de agua entre batchs"/>
    <s v="Batch Camión"/>
    <n v="4"/>
    <m/>
    <n v="144.88"/>
    <m/>
    <m/>
    <d v="2018-05-11T00:00:00"/>
    <s v="Programado"/>
    <d v="2021-04-16T00:00:00"/>
    <s v="BND21-IT604-0421"/>
    <s v="Mariana del Pozo"/>
    <m/>
    <m/>
    <m/>
    <m/>
    <s v="Cavidad Progresiva"/>
    <x v="1"/>
    <s v="S"/>
    <s v="Batch"/>
    <n v="5.1746499999999997"/>
    <n v="36.22"/>
    <n v="36.22"/>
    <n v="36.22"/>
  </r>
  <r>
    <x v="221"/>
    <s v="SP-70"/>
    <m/>
    <s v="Integridad y Corrosión"/>
    <s v="Biocida"/>
    <x v="6"/>
    <n v="50600926"/>
    <n v="83.8"/>
    <n v="4.1900000000000004"/>
    <n v="79.61"/>
    <n v="100"/>
    <n v="35.82"/>
    <n v="30"/>
    <s v="Caudal de agua entre batchs"/>
    <s v="Batch Camión"/>
    <n v="2"/>
    <m/>
    <n v="71.64"/>
    <m/>
    <m/>
    <d v="2014-06-16T00:00:00"/>
    <s v="Programado"/>
    <d v="2021-04-16T00:00:00"/>
    <s v="BND21-IT604-0421"/>
    <s v="Mariana del Pozo"/>
    <m/>
    <m/>
    <m/>
    <m/>
    <s v="Cavidad Progresiva"/>
    <x v="1"/>
    <s v="Q"/>
    <s v="Batch"/>
    <n v="2.3883000000000001"/>
    <n v="35.82"/>
    <n v="35.82"/>
    <n v="35.82"/>
  </r>
  <r>
    <x v="150"/>
    <s v="SP-83"/>
    <m/>
    <s v="Integridad y Corrosión"/>
    <s v="Biocida"/>
    <x v="6"/>
    <n v="50600926"/>
    <n v="108"/>
    <n v="3.78"/>
    <n v="104.22"/>
    <n v="10"/>
    <n v="39.08"/>
    <n v="25"/>
    <s v="Caudal de agua entre batchs"/>
    <s v="Batch Camión"/>
    <n v="2"/>
    <m/>
    <n v="78.16"/>
    <m/>
    <m/>
    <d v="2011-01-21T00:00:00"/>
    <s v="Programado"/>
    <d v="2021-11-03T00:00:00"/>
    <s v="Minuta YPF 3-11-21"/>
    <s v="Mariana del Pozo"/>
    <m/>
    <m/>
    <m/>
    <m/>
    <s v="Cavidad Progresiva"/>
    <x v="1"/>
    <s v="Q"/>
    <s v="Batch"/>
    <n v="2.6055000000000001"/>
    <n v="39.08"/>
    <n v="39.08"/>
    <n v="39.08"/>
  </r>
  <r>
    <x v="222"/>
    <s v="SP-122(I)[00]a"/>
    <m/>
    <s v="Integridad y Corrosión"/>
    <s v="Inhibidor de corrosión"/>
    <x v="3"/>
    <n v="1000232729"/>
    <n v="54"/>
    <n v="6.1020000000000003"/>
    <n v="47.898000000000003"/>
    <n v="200"/>
    <n v="20"/>
    <n v="38"/>
    <s v="Caudal de agua entre batchs"/>
    <s v="Batch Camión"/>
    <n v="4"/>
    <m/>
    <n v="80"/>
    <m/>
    <m/>
    <d v="2017-03-06T00:00:00"/>
    <s v="Programado"/>
    <d v="2022-11-02T00:00:00"/>
    <s v="0296-OESTE-22"/>
    <s v="Mariana del Pozo"/>
    <m/>
    <m/>
    <m/>
    <m/>
    <s v="Cavidad Progresiva"/>
    <x v="1"/>
    <s v="S"/>
    <s v="Batch"/>
    <n v="1.8201240000000001"/>
    <n v="12.74"/>
    <n v="20"/>
    <n v="20"/>
  </r>
  <r>
    <x v="223"/>
    <s v="SP-167"/>
    <m/>
    <s v="Integridad y Corrosión"/>
    <s v="Inhibidor de corrosión"/>
    <x v="3"/>
    <n v="1000232729"/>
    <n v="78.5"/>
    <n v="2.512"/>
    <n v="75.988"/>
    <n v="10"/>
    <n v="70.67"/>
    <n v="62"/>
    <s v="Caudal de agua entre batchs"/>
    <s v="Batch Camión"/>
    <n v="2"/>
    <m/>
    <n v="141.34"/>
    <m/>
    <m/>
    <d v="2015-04-17T00:00:00"/>
    <s v="Programado"/>
    <d v="2021-01-11T00:00:00"/>
    <s v="BND21-IT560-0121"/>
    <s v="Mariana del Pozo"/>
    <m/>
    <m/>
    <m/>
    <m/>
    <s v="Bombeo Mecánico"/>
    <x v="1"/>
    <s v="Q"/>
    <s v="Batch"/>
    <n v="4.7112560000000006"/>
    <n v="70.67"/>
    <n v="70.67"/>
    <n v="70.67"/>
  </r>
  <r>
    <x v="224"/>
    <s v="SP-267"/>
    <m/>
    <s v="Integridad y Corrosión"/>
    <s v="Inhibidor de corrosión"/>
    <x v="3"/>
    <n v="1000232729"/>
    <n v="90"/>
    <n v="2.25"/>
    <n v="87.75"/>
    <n v="100"/>
    <n v="59.23"/>
    <n v="45"/>
    <s v="Caudal de agua entre batchs"/>
    <s v="Batch Camión"/>
    <n v="2"/>
    <m/>
    <n v="118.46"/>
    <m/>
    <m/>
    <d v="2015-04-26T00:00:00"/>
    <s v="Programado"/>
    <d v="2020-09-10T00:00:00"/>
    <s v="BNDFI 0001-8 - Minuta YPF 10-9-2020"/>
    <s v="Mariana del Pozo"/>
    <m/>
    <m/>
    <m/>
    <m/>
    <s v="Cavidad Progresiva"/>
    <x v="1"/>
    <s v="Q"/>
    <s v="Batch"/>
    <n v="3.94875"/>
    <n v="59.23"/>
    <n v="59.23"/>
    <n v="59.23"/>
  </r>
  <r>
    <x v="225"/>
    <s v="SP-286a"/>
    <m/>
    <s v="Integridad y Corrosión"/>
    <s v="Inhibidor de corrosión"/>
    <x v="3"/>
    <n v="1000232729"/>
    <n v="29"/>
    <n v="4.3499999999999996"/>
    <n v="24.65"/>
    <n v="200"/>
    <n v="20"/>
    <n v="38"/>
    <s v="Caudal de agua entre batchs"/>
    <s v="Batch Camión"/>
    <n v="2"/>
    <m/>
    <n v="40"/>
    <m/>
    <m/>
    <d v="2017-05-11T00:00:00"/>
    <s v="Programado"/>
    <d v="2017-08-18T00:00:00"/>
    <s v="BND21-IT136-0817"/>
    <s v="Mariana del Pozo"/>
    <m/>
    <m/>
    <m/>
    <m/>
    <s v="Cavidad Progresiva"/>
    <x v="1"/>
    <s v="Q"/>
    <s v="Batch"/>
    <n v="0.93669999999999998"/>
    <n v="14.05"/>
    <n v="20"/>
    <n v="20"/>
  </r>
  <r>
    <x v="226"/>
    <s v="SP-297a"/>
    <m/>
    <s v="Integridad y Corrosión"/>
    <s v="Inhibidor de corrosión"/>
    <x v="3"/>
    <n v="1000232729"/>
    <n v="88.4"/>
    <n v="2.4750000000000001"/>
    <n v="85.924999999999997"/>
    <n v="150"/>
    <n v="38.67"/>
    <n v="30"/>
    <s v="Caudal de agua entre batchs"/>
    <s v="Batch Camión"/>
    <n v="2"/>
    <m/>
    <n v="77.34"/>
    <m/>
    <m/>
    <d v="2011-08-01T00:00:00"/>
    <s v="Programado"/>
    <d v="2020-06-30T00:00:00"/>
    <s v="BNDFI 0001-8 - Minuta YPF 30-06-2020"/>
    <s v="Mariana del Pozo"/>
    <m/>
    <m/>
    <m/>
    <m/>
    <s v="Cavidad Progresiva"/>
    <x v="1"/>
    <s v="Q"/>
    <s v="Batch"/>
    <n v="2.57775"/>
    <n v="38.67"/>
    <n v="38.67"/>
    <n v="38.67"/>
  </r>
  <r>
    <x v="227"/>
    <s v="SP-303a"/>
    <m/>
    <s v="Integridad y Corrosión"/>
    <s v="Inhibidor de corrosión"/>
    <x v="3"/>
    <n v="1000232729"/>
    <n v="19.100000000000001"/>
    <n v="0.191"/>
    <n v="18.908999999999999"/>
    <n v="100"/>
    <n v="22.69"/>
    <n v="40"/>
    <s v="Caudal de agua entre batchs"/>
    <s v="Batch Camión"/>
    <n v="1"/>
    <m/>
    <n v="22.69"/>
    <m/>
    <m/>
    <d v="2018-01-31T00:00:00"/>
    <s v="Programado"/>
    <d v="2022-09-14T00:00:00"/>
    <s v="0253-OESTE-22"/>
    <m/>
    <m/>
    <m/>
    <m/>
    <m/>
    <s v="Cavidad Progresiva"/>
    <x v="1"/>
    <s v="M"/>
    <s v="Batch&amp;Recirc"/>
    <n v="0.75635999999999992"/>
    <n v="22.69"/>
    <n v="22.69"/>
    <n v="22.69"/>
  </r>
  <r>
    <x v="228"/>
    <s v="SP-305a"/>
    <m/>
    <s v="Integridad y Corrosión"/>
    <s v="Inhibidor de corrosión"/>
    <x v="3"/>
    <n v="1000232729"/>
    <n v="25.2"/>
    <n v="1.462"/>
    <n v="23.738"/>
    <n v="100"/>
    <n v="24.92"/>
    <n v="70"/>
    <s v="Caudal de agua entre batchs"/>
    <s v="Batch Camión"/>
    <n v="2"/>
    <m/>
    <n v="49.84"/>
    <m/>
    <m/>
    <d v="2016-04-16T00:00:00"/>
    <s v="Programado"/>
    <d v="2022-05-24T00:00:00"/>
    <s v="0139-OESTE-22"/>
    <m/>
    <m/>
    <m/>
    <m/>
    <m/>
    <s v="Bombeo Mecánico"/>
    <x v="1"/>
    <s v="Q"/>
    <s v="Batch"/>
    <n v="1.6616599999999999"/>
    <n v="24.92"/>
    <n v="24.92"/>
    <n v="24.92"/>
  </r>
  <r>
    <x v="228"/>
    <s v="SP-305a"/>
    <m/>
    <s v="Integridad y Corrosión"/>
    <s v="Biocida"/>
    <x v="6"/>
    <n v="50600926"/>
    <n v="25.2"/>
    <n v="1.462"/>
    <n v="23.738"/>
    <n v="100"/>
    <n v="24.92"/>
    <n v="70"/>
    <s v="Caudal de agua entre batchs"/>
    <s v="Batch Camión"/>
    <n v="2"/>
    <m/>
    <n v="49.84"/>
    <m/>
    <m/>
    <d v="2018-01-18T00:00:00"/>
    <s v="Programado"/>
    <d v="2022-05-24T00:00:00"/>
    <s v="0139-OESTE-22"/>
    <m/>
    <m/>
    <m/>
    <m/>
    <m/>
    <s v="Bombeo Mecánico"/>
    <x v="1"/>
    <s v="Q"/>
    <s v="Batch"/>
    <n v="1.6616599999999999"/>
    <n v="24.92"/>
    <n v="24.92"/>
    <n v="24.92"/>
  </r>
  <r>
    <x v="229"/>
    <s v="SP-309a"/>
    <m/>
    <s v="Integridad y Corrosión"/>
    <s v="Inhibidor de corrosión"/>
    <x v="3"/>
    <n v="1000232729"/>
    <n v="94.7"/>
    <n v="1.7609999999999999"/>
    <n v="92.938999999999993"/>
    <n v="150"/>
    <n v="35.78"/>
    <n v="55"/>
    <s v="Caudal de agua entre batchs"/>
    <s v="Batch Camión"/>
    <n v="4"/>
    <m/>
    <n v="143.12"/>
    <m/>
    <m/>
    <d v="2012-05-17T00:00:00"/>
    <s v="Programado"/>
    <d v="2021-09-07T00:00:00"/>
    <s v="0195-OESTE-21"/>
    <s v="Mariana del Pozo"/>
    <m/>
    <m/>
    <m/>
    <m/>
    <s v="Cavidad Progresiva"/>
    <x v="1"/>
    <s v="S"/>
    <s v="Batch"/>
    <n v="5.1116449999999993"/>
    <n v="35.78"/>
    <n v="35.78"/>
    <n v="35.78"/>
  </r>
  <r>
    <x v="230"/>
    <s v="SP-310a"/>
    <m/>
    <s v="Integridad y Corrosión"/>
    <s v="Inhibidor de corrosión"/>
    <x v="3"/>
    <n v="1000232729"/>
    <n v="91.5"/>
    <n v="1.464"/>
    <n v="90.036000000000001"/>
    <n v="100"/>
    <n v="33.76"/>
    <n v="25"/>
    <s v="Caudal de agua entre batchs"/>
    <s v="Batch Camión"/>
    <n v="2"/>
    <m/>
    <n v="67.52"/>
    <m/>
    <m/>
    <d v="2014-09-11T00:00:00"/>
    <s v="Programado"/>
    <d v="2021-01-20T00:00:00"/>
    <s v="BND21-IT568-0121"/>
    <s v="Mariana del Pozo"/>
    <m/>
    <m/>
    <m/>
    <m/>
    <s v="Cavidad Progresiva"/>
    <x v="1"/>
    <s v="Q"/>
    <s v="Batch"/>
    <n v="2.2509000000000001"/>
    <n v="33.76"/>
    <n v="33.76"/>
    <n v="33.76"/>
  </r>
  <r>
    <x v="231"/>
    <s v="SP-315a"/>
    <m/>
    <s v="Integridad y Corrosión"/>
    <s v="Inhibidor de corrosión"/>
    <x v="3"/>
    <n v="1000232729"/>
    <n v="78"/>
    <n v="4.0090000000000003"/>
    <n v="73.991"/>
    <n v="100"/>
    <n v="23.31"/>
    <n v="45"/>
    <s v="Caudal de agua entre batchs"/>
    <s v="Batch Camión"/>
    <n v="4"/>
    <m/>
    <n v="93.24"/>
    <m/>
    <m/>
    <d v="2013-08-19T00:00:00"/>
    <s v="Programado"/>
    <d v="2020-10-09T00:00:00"/>
    <s v="BND21-IT516-1020"/>
    <s v="Mariana del Pozo"/>
    <m/>
    <m/>
    <m/>
    <m/>
    <s v="Cavidad Progresiva"/>
    <x v="1"/>
    <s v="S"/>
    <s v="Batch"/>
    <n v="3.3295949999999999"/>
    <n v="23.31"/>
    <n v="23.31"/>
    <n v="23.31"/>
  </r>
  <r>
    <x v="232"/>
    <s v="SP-317a"/>
    <m/>
    <s v="Integridad y Corrosión"/>
    <s v="Biocida"/>
    <x v="6"/>
    <n v="50600926"/>
    <n v="114.598"/>
    <n v="3.4380000000000002"/>
    <n v="111.16"/>
    <n v="100"/>
    <n v="38.35"/>
    <n v="23"/>
    <s v="Caudal de agua entre batchs"/>
    <s v="Batch Camión"/>
    <n v="2"/>
    <m/>
    <n v="76.7"/>
    <m/>
    <m/>
    <d v="2019-02-06T00:00:00"/>
    <s v="Programado"/>
    <d v="2019-02-06T00:00:00"/>
    <s v="BND21-IT338-0219"/>
    <s v="Mariana del Pozo"/>
    <m/>
    <m/>
    <m/>
    <m/>
    <s v="Electro Sumergible"/>
    <x v="1"/>
    <s v="Q"/>
    <s v="Batch"/>
    <n v="2.5566799999999996"/>
    <n v="38.35"/>
    <n v="38.35"/>
    <n v="38.35"/>
  </r>
  <r>
    <x v="90"/>
    <s v="SP-319a"/>
    <m/>
    <s v="Integridad y Corrosión"/>
    <s v="Biocida"/>
    <x v="6"/>
    <n v="50600926"/>
    <n v="164.4"/>
    <n v="1.9730000000000001"/>
    <n v="162.42699999999999"/>
    <n v="100"/>
    <n v="48.73"/>
    <n v="20"/>
    <s v="Caudal de agua entre batchs"/>
    <s v="Batch Camión"/>
    <n v="2"/>
    <m/>
    <n v="97.46"/>
    <m/>
    <m/>
    <d v="2017-08-18T00:00:00"/>
    <s v="Programado"/>
    <d v="2021-04-16T00:00:00"/>
    <s v="BND21-IT605-0421"/>
    <s v="Mariana del Pozo"/>
    <m/>
    <m/>
    <m/>
    <m/>
    <s v="Electro Sumergible"/>
    <x v="1"/>
    <s v="Q"/>
    <s v="Batch"/>
    <n v="3.2485399999999998"/>
    <n v="48.73"/>
    <n v="48.73"/>
    <n v="48.73"/>
  </r>
  <r>
    <x v="233"/>
    <s v="SP-327a"/>
    <m/>
    <s v="Integridad y Corrosión"/>
    <s v="Inhibidor de corrosión"/>
    <x v="3"/>
    <n v="1000232729"/>
    <n v="11.7"/>
    <n v="2.1059999999999999"/>
    <n v="9.5939999999999994"/>
    <n v="100"/>
    <n v="34.54"/>
    <n v="120"/>
    <s v="Caudal de agua entre batchs"/>
    <s v="Batch Camión"/>
    <n v="1"/>
    <m/>
    <n v="34.54"/>
    <m/>
    <m/>
    <d v="2009-09-01T00:00:00"/>
    <s v="Programado"/>
    <d v="2022-01-05T00:00:00"/>
    <s v="Minuta YPF 5-1-22"/>
    <s v="Mariana del Pozo"/>
    <m/>
    <m/>
    <m/>
    <m/>
    <s v="Bombeo Mecánico"/>
    <x v="1"/>
    <s v="M"/>
    <s v="Batch"/>
    <n v="1.1512800000000001"/>
    <n v="34.54"/>
    <n v="34.54"/>
    <n v="34.54"/>
  </r>
  <r>
    <x v="92"/>
    <s v="SP-328a"/>
    <m/>
    <s v="Integridad y Corrosión"/>
    <s v="Inhibidor de corrosión"/>
    <x v="3"/>
    <n v="1000232729"/>
    <n v="40"/>
    <n v="4.8"/>
    <n v="35.200000000000003"/>
    <n v="50"/>
    <n v="29.04"/>
    <n v="55"/>
    <s v="Caudal de agua entre batchs"/>
    <s v="Batch Camión"/>
    <n v="2"/>
    <m/>
    <n v="58.08"/>
    <m/>
    <m/>
    <d v="2019-01-24T00:00:00"/>
    <s v="Programado"/>
    <d v="2020-07-01T00:00:00"/>
    <s v="BND21-IT487-0620"/>
    <s v="Mariana del Pozo"/>
    <m/>
    <m/>
    <m/>
    <m/>
    <s v="Cavidad Progresiva"/>
    <x v="1"/>
    <s v="Q"/>
    <s v="Batch"/>
    <n v="1.9360000000000002"/>
    <n v="29.04"/>
    <n v="29.04"/>
    <n v="29.04"/>
  </r>
  <r>
    <x v="234"/>
    <s v="SP-329a"/>
    <m/>
    <s v="Integridad y Corrosión"/>
    <s v="Inhibidor de corrosión"/>
    <x v="3"/>
    <n v="1000232729"/>
    <n v="46.7"/>
    <n v="4.67"/>
    <n v="42.03"/>
    <n v="100"/>
    <n v="25.22"/>
    <n v="40"/>
    <s v="Caudal de agua entre batchs"/>
    <s v="Batch Camión"/>
    <n v="2"/>
    <m/>
    <n v="50.44"/>
    <m/>
    <m/>
    <d v="2018-08-22T00:00:00"/>
    <s v="Programado"/>
    <d v="2020-01-09T00:00:00"/>
    <s v="BND21-IT490-1220"/>
    <s v="Mariana del Pozo"/>
    <m/>
    <m/>
    <m/>
    <m/>
    <s v="Cavidad Progresiva"/>
    <x v="1"/>
    <s v="Q"/>
    <s v="Batch&amp;Recirc"/>
    <n v="1.6812"/>
    <n v="25.22"/>
    <n v="25.22"/>
    <n v="25.22"/>
  </r>
  <r>
    <x v="235"/>
    <s v="SP-330a"/>
    <m/>
    <s v="Integridad y Corrosión"/>
    <s v="Inhibidor de corrosión"/>
    <x v="3"/>
    <n v="1000232729"/>
    <n v="41.1"/>
    <n v="6.5759999999999996"/>
    <n v="34.524000000000001"/>
    <n v="100"/>
    <n v="64.73"/>
    <n v="125"/>
    <s v="Caudal de agua entre batchs"/>
    <s v="Batch Camión"/>
    <n v="2"/>
    <m/>
    <n v="129.46"/>
    <m/>
    <m/>
    <d v="2009-08-31T00:00:00"/>
    <s v="Programado"/>
    <d v="2022-11-02T00:00:00"/>
    <s v="0297-OESTE-22"/>
    <s v="Mariana del Pozo"/>
    <m/>
    <m/>
    <m/>
    <m/>
    <s v="Cavidad Progresiva"/>
    <x v="1"/>
    <s v="Q"/>
    <s v="Batch"/>
    <n v="4.3155000000000001"/>
    <n v="64.73"/>
    <n v="64.73"/>
    <n v="64.73"/>
  </r>
  <r>
    <x v="236"/>
    <s v="SP-340a"/>
    <m/>
    <s v="Integridad y Corrosión"/>
    <s v="Inhibidor de corrosión"/>
    <x v="3"/>
    <n v="1000232729"/>
    <n v="63"/>
    <n v="3.15"/>
    <n v="59.85"/>
    <n v="190"/>
    <n v="40.4"/>
    <n v="45"/>
    <s v="Caudal de agua entre batchs"/>
    <s v="Batch Camión"/>
    <n v="2"/>
    <m/>
    <n v="80.8"/>
    <m/>
    <m/>
    <d v="2016-03-10T00:00:00"/>
    <s v="Programado"/>
    <d v="2020-12-10T00:00:00"/>
    <s v="BND21-IT530-1120 rev2"/>
    <s v="Mariana del Pozo"/>
    <m/>
    <m/>
    <m/>
    <m/>
    <s v="Cavidad Progresiva"/>
    <x v="1"/>
    <s v="Q"/>
    <s v="Batch"/>
    <n v="2.6932499999999999"/>
    <n v="40.4"/>
    <n v="40.4"/>
    <n v="40.4"/>
  </r>
  <r>
    <x v="236"/>
    <s v="SP-340a"/>
    <m/>
    <s v="Integridad y Corrosión"/>
    <s v="Biocida"/>
    <x v="6"/>
    <n v="50600926"/>
    <n v="63"/>
    <n v="3.15"/>
    <n v="59.85"/>
    <n v="190"/>
    <n v="31.42"/>
    <n v="75"/>
    <s v="Caudal de agua entre batchs"/>
    <s v="Batch Camión"/>
    <n v="4"/>
    <m/>
    <n v="125.68"/>
    <m/>
    <m/>
    <d v="2016-03-10T00:00:00"/>
    <s v="Programado"/>
    <d v="2020-12-10T00:00:00"/>
    <s v="BND21-IT530-1120 rev2"/>
    <s v="Mariana del Pozo"/>
    <m/>
    <m/>
    <m/>
    <m/>
    <s v="Cavidad Progresiva"/>
    <x v="1"/>
    <s v="S"/>
    <s v="Batch&amp;Recirc"/>
    <n v="4.4887499999999996"/>
    <n v="31.42"/>
    <n v="31.42"/>
    <n v="31.42"/>
  </r>
  <r>
    <x v="237"/>
    <s v="SP-341a"/>
    <m/>
    <s v="Integridad y Corrosión"/>
    <s v="Inhibidor de corrosión"/>
    <x v="3"/>
    <n v="1000232729"/>
    <n v="66.400000000000006"/>
    <n v="0.19900000000000001"/>
    <n v="66.200999999999993"/>
    <n v="100"/>
    <n v="20"/>
    <n v="42"/>
    <s v="Caudal de agua entre batchs"/>
    <s v="Batch Camión"/>
    <n v="4"/>
    <m/>
    <n v="80"/>
    <m/>
    <m/>
    <d v="2009-05-19T00:00:00"/>
    <s v="Programado"/>
    <d v="2021-01-25T00:00:00"/>
    <s v="BND21-IT567-0121"/>
    <s v="Mariana del Pozo"/>
    <m/>
    <m/>
    <m/>
    <m/>
    <s v="Bombeo Mecánico"/>
    <x v="1"/>
    <s v="S"/>
    <s v="Batch"/>
    <n v="2.7804419999999994"/>
    <n v="19.46"/>
    <n v="20"/>
    <n v="20"/>
  </r>
  <r>
    <x v="237"/>
    <s v="SP-341a"/>
    <m/>
    <s v="Integridad y Corrosión"/>
    <s v="Biocida"/>
    <x v="6"/>
    <n v="50600926"/>
    <n v="66.400000000000006"/>
    <n v="0.19900000000000001"/>
    <n v="66.200999999999993"/>
    <n v="100"/>
    <n v="34.76"/>
    <n v="35"/>
    <s v="Caudal de agua entre batchs"/>
    <s v="Batch Camión"/>
    <n v="2"/>
    <m/>
    <n v="69.52"/>
    <m/>
    <m/>
    <d v="2015-06-16T00:00:00"/>
    <s v="Programado"/>
    <d v="2021-01-25T00:00:00"/>
    <s v="BND21-IT567-0121"/>
    <s v="Mariana del Pozo"/>
    <m/>
    <m/>
    <m/>
    <m/>
    <s v="Bombeo Mecánico"/>
    <x v="1"/>
    <s v="Q"/>
    <s v="Batch"/>
    <n v="2.3170349999999997"/>
    <n v="34.76"/>
    <n v="34.76"/>
    <n v="34.76"/>
  </r>
  <r>
    <x v="238"/>
    <s v="SP-342a"/>
    <m/>
    <s v="Integridad y Corrosión"/>
    <s v="Inhibidor de corrosión"/>
    <x v="3"/>
    <n v="1000232729"/>
    <n v="43.8"/>
    <n v="1.9710000000000001"/>
    <n v="41.829000000000001"/>
    <n v="100"/>
    <n v="37.65"/>
    <n v="60"/>
    <s v="Caudal de agua entre batchs"/>
    <s v="Batch Camión"/>
    <n v="2"/>
    <m/>
    <n v="75.3"/>
    <m/>
    <m/>
    <d v="2017-05-18T00:00:00"/>
    <s v="Programado"/>
    <d v="2020-09-10T00:00:00"/>
    <s v="BNDFI 0001-8 - Minuta YPF 10-9-2020"/>
    <s v="Mariana del Pozo"/>
    <m/>
    <m/>
    <m/>
    <m/>
    <s v="Bombeo Mecánico"/>
    <x v="1"/>
    <s v="Q"/>
    <s v="Batch"/>
    <n v="2.5097400000000003"/>
    <n v="37.65"/>
    <n v="37.65"/>
    <n v="37.65"/>
  </r>
  <r>
    <x v="238"/>
    <s v="SP-342a"/>
    <m/>
    <s v="Integridad y Corrosión"/>
    <s v="Biocida"/>
    <x v="6"/>
    <n v="50600926"/>
    <n v="43.8"/>
    <n v="1.9710000000000001"/>
    <n v="41.829000000000001"/>
    <n v="100"/>
    <n v="28.23"/>
    <n v="45"/>
    <s v="Caudal de agua entre batchs"/>
    <s v="Batch Camión"/>
    <n v="2"/>
    <m/>
    <n v="56.46"/>
    <m/>
    <m/>
    <d v="2017-05-18T00:00:00"/>
    <s v="Programado"/>
    <d v="2020-09-10T00:00:00"/>
    <s v="BNDFI 0001-8 - Minuta YPF 10-9-2020"/>
    <s v="Mariana del Pozo"/>
    <m/>
    <m/>
    <m/>
    <m/>
    <s v="Bombeo Mecánico"/>
    <x v="1"/>
    <s v="Q"/>
    <s v="Batch"/>
    <n v="1.8823050000000001"/>
    <n v="28.23"/>
    <n v="28.23"/>
    <n v="28.23"/>
  </r>
  <r>
    <x v="239"/>
    <s v="SP-347[00]a"/>
    <m/>
    <s v="Integridad y Corrosión"/>
    <s v="Inhibidor de corrosión"/>
    <x v="3"/>
    <n v="1000232729"/>
    <n v="109.4"/>
    <n v="3.173"/>
    <n v="106.227"/>
    <n v="200"/>
    <n v="29.74"/>
    <n v="40"/>
    <s v="Caudal de agua entre batchs"/>
    <s v="Batch Camión"/>
    <n v="4"/>
    <m/>
    <n v="118.96"/>
    <m/>
    <m/>
    <d v="2016-10-18T00:00:00"/>
    <s v="Programado"/>
    <d v="2023-01-11T00:00:00"/>
    <s v="0011-OESTE-23"/>
    <s v="Mariana del Pozo"/>
    <m/>
    <m/>
    <m/>
    <m/>
    <s v="Bombeo Mecánico"/>
    <x v="1"/>
    <s v="S"/>
    <s v="Batch"/>
    <n v="4.2490800000000002"/>
    <n v="29.74"/>
    <n v="29.74"/>
    <n v="29.74"/>
  </r>
  <r>
    <x v="239"/>
    <s v="SP-347[00]a"/>
    <m/>
    <s v="Integridad y Corrosión"/>
    <s v="Biocida"/>
    <x v="6"/>
    <n v="50600926"/>
    <n v="109.4"/>
    <n v="3.173"/>
    <n v="106.227"/>
    <n v="200"/>
    <n v="63.74"/>
    <n v="40"/>
    <s v="Caudal de agua entre batchs"/>
    <s v="Batch Camión"/>
    <n v="2"/>
    <m/>
    <n v="127.48"/>
    <m/>
    <m/>
    <d v="2023-01-30T00:00:00"/>
    <s v="Programado"/>
    <d v="2023-01-30T00:00:00"/>
    <s v="Minuta YPF 30/1/23"/>
    <s v="Mariana del Pozo"/>
    <m/>
    <m/>
    <m/>
    <m/>
    <s v="Bombeo Mecánico"/>
    <x v="1"/>
    <s v="Q"/>
    <s v="Batch"/>
    <n v="4.2490800000000002"/>
    <n v="63.74"/>
    <n v="63.74"/>
    <n v="63.74"/>
  </r>
  <r>
    <x v="240"/>
    <s v="SP-353a"/>
    <m/>
    <s v="Integridad y Corrosión"/>
    <s v="Inhibidor de corrosión"/>
    <x v="3"/>
    <n v="1000232729"/>
    <n v="36.299999999999997"/>
    <n v="2.7589999999999999"/>
    <n v="33.540999999999997"/>
    <n v="50"/>
    <n v="20.12"/>
    <n v="40"/>
    <s v="Caudal de agua entre batchs"/>
    <s v="Batch Camión"/>
    <n v="2"/>
    <m/>
    <n v="40.24"/>
    <m/>
    <m/>
    <d v="2009-09-01T00:00:00"/>
    <s v="Programado"/>
    <d v="2022-08-18T00:00:00"/>
    <s v="0219-OESTE-22"/>
    <s v="Mariana del Pozo"/>
    <m/>
    <m/>
    <m/>
    <m/>
    <s v="Bombeo Mecánico"/>
    <x v="1"/>
    <s v="Q"/>
    <s v="Batch&amp;Recirc"/>
    <n v="1.3416399999999999"/>
    <n v="20.12"/>
    <n v="20.12"/>
    <n v="20.12"/>
  </r>
  <r>
    <x v="240"/>
    <s v="SP-353a"/>
    <m/>
    <s v="Integridad y Corrosión"/>
    <s v="Biocida"/>
    <x v="6"/>
    <n v="50600926"/>
    <n v="36.299999999999997"/>
    <n v="2.7589999999999999"/>
    <n v="33.540999999999997"/>
    <n v="50"/>
    <n v="20.12"/>
    <n v="40"/>
    <s v="Caudal de agua entre batchs"/>
    <s v="Batch Camión"/>
    <n v="2"/>
    <m/>
    <n v="40.24"/>
    <m/>
    <m/>
    <d v="2022-10-05T00:00:00"/>
    <s v="Programado"/>
    <d v="2022-08-18T00:00:00"/>
    <s v="0219-OESTE-22"/>
    <s v="Mariana del Pozo"/>
    <m/>
    <m/>
    <m/>
    <m/>
    <s v="Bombeo Mecánico"/>
    <x v="1"/>
    <s v="Q"/>
    <s v="Batch"/>
    <n v="1.3416399999999999"/>
    <n v="20.12"/>
    <n v="20.12"/>
    <n v="20.12"/>
  </r>
  <r>
    <x v="94"/>
    <s v="SP-355a"/>
    <m/>
    <s v="Integridad y Corrosión"/>
    <s v="Inhibidor de corrosión"/>
    <x v="3"/>
    <n v="1000232729"/>
    <n v="31.2"/>
    <n v="1.31"/>
    <n v="29.89"/>
    <n v="50"/>
    <n v="20"/>
    <n v="95"/>
    <s v="Caudal de agua entre batchs"/>
    <s v="Batch Camión"/>
    <n v="4"/>
    <m/>
    <n v="80"/>
    <m/>
    <m/>
    <d v="2009-09-02T00:00:00"/>
    <s v="Programado"/>
    <d v="2020-03-16T00:00:00"/>
    <s v="BND21-IT473-0320"/>
    <s v="Mariana del Pozo"/>
    <m/>
    <m/>
    <m/>
    <m/>
    <s v="Bombeo Mecánico"/>
    <x v="1"/>
    <s v="S"/>
    <s v="Batch"/>
    <n v="2.83955"/>
    <n v="19.88"/>
    <n v="20"/>
    <n v="20"/>
  </r>
  <r>
    <x v="241"/>
    <s v="SP-358a"/>
    <m/>
    <s v="Integridad y Corrosión"/>
    <s v="Inhibidor de corrosión"/>
    <x v="3"/>
    <n v="1000232729"/>
    <n v="85.2"/>
    <n v="3.0249999999999999"/>
    <n v="82.174999999999997"/>
    <n v="100"/>
    <n v="73.959999999999994"/>
    <n v="60"/>
    <s v="Caudal de agua entre batchs"/>
    <s v="Batch Camión"/>
    <n v="2"/>
    <m/>
    <n v="147.91999999999999"/>
    <m/>
    <m/>
    <d v="2018-03-09T00:00:00"/>
    <s v="Programado"/>
    <d v="2018-03-20T00:00:00"/>
    <s v="BND21-IT137-0318"/>
    <s v="Mariana del Pozo"/>
    <m/>
    <m/>
    <m/>
    <m/>
    <s v="Bombeo Mecánico"/>
    <x v="1"/>
    <s v="Q"/>
    <s v="Batch&amp;Recirc"/>
    <n v="4.9305000000000003"/>
    <n v="73.959999999999994"/>
    <n v="73.959999999999994"/>
    <n v="73.959999999999994"/>
  </r>
  <r>
    <x v="95"/>
    <s v="SP-361a"/>
    <m/>
    <s v="Integridad y Corrosión"/>
    <s v="Inhibidor de corrosión"/>
    <x v="3"/>
    <n v="1000232729"/>
    <n v="160.1"/>
    <n v="0.752"/>
    <n v="159.34800000000001"/>
    <n v="100"/>
    <n v="59.76"/>
    <n v="25"/>
    <s v="Caudal de agua entre batchs"/>
    <s v="Batch Camión"/>
    <n v="2"/>
    <m/>
    <n v="119.52"/>
    <m/>
    <m/>
    <d v="2016-06-09T00:00:00"/>
    <s v="Programado"/>
    <d v="2023-04-21T00:00:00"/>
    <s v="0118-OESTE-23"/>
    <s v="Mariana del Pozo"/>
    <m/>
    <m/>
    <m/>
    <m/>
    <s v="Cavidad Progresiva"/>
    <x v="1"/>
    <s v="Q"/>
    <s v="Batch"/>
    <n v="3.9837000000000002"/>
    <n v="59.76"/>
    <n v="59.76"/>
    <n v="59.76"/>
  </r>
  <r>
    <x v="96"/>
    <s v="SP-362a"/>
    <m/>
    <s v="Integridad y Corrosión"/>
    <s v="Inhibidor de corrosión"/>
    <x v="3"/>
    <n v="1000232729"/>
    <n v="12"/>
    <n v="1.44"/>
    <n v="10.56"/>
    <n v="50"/>
    <n v="20"/>
    <n v="100"/>
    <s v="Caudal de agua entre batchs"/>
    <s v="Batch Camión"/>
    <n v="2"/>
    <m/>
    <n v="40"/>
    <m/>
    <m/>
    <d v="2016-04-12T00:00:00"/>
    <s v="Programado"/>
    <d v="2020-06-18T00:00:00"/>
    <s v="BND21-IT489-0620"/>
    <s v="Mariana del Pozo"/>
    <m/>
    <m/>
    <m/>
    <m/>
    <s v="Cavidad Progresiva"/>
    <x v="1"/>
    <s v="Q"/>
    <s v="Batch"/>
    <n v="1.056"/>
    <n v="15.84"/>
    <n v="20"/>
    <n v="20"/>
  </r>
  <r>
    <x v="242"/>
    <s v="SP-364a"/>
    <m/>
    <s v="Integridad y Corrosión"/>
    <s v="Inhibidor de corrosión"/>
    <x v="3"/>
    <n v="1000232729"/>
    <n v="106.9"/>
    <n v="2.2130000000000001"/>
    <n v="104.687"/>
    <n v="200"/>
    <n v="32.979999999999997"/>
    <n v="45"/>
    <s v="Caudal de agua entre batchs"/>
    <s v="Batch Camión"/>
    <n v="4"/>
    <m/>
    <n v="131.91999999999999"/>
    <m/>
    <m/>
    <d v="2017-08-23T00:00:00"/>
    <s v="Programado"/>
    <d v="2023-06-02T00:00:00"/>
    <s v="0144-OESTE-23"/>
    <s v="Mariana del Pozo"/>
    <m/>
    <m/>
    <m/>
    <m/>
    <s v="Bombeo Mecánico"/>
    <x v="1"/>
    <s v="S"/>
    <s v="Batch"/>
    <n v="4.710915"/>
    <n v="32.979999999999997"/>
    <n v="32.979999999999997"/>
    <n v="32.979999999999997"/>
  </r>
  <r>
    <x v="243"/>
    <s v="SP-367a"/>
    <m/>
    <s v="Integridad y Corrosión"/>
    <s v="Inhibidor de corrosión"/>
    <x v="3"/>
    <n v="1000232729"/>
    <n v="55.1"/>
    <n v="1.57"/>
    <n v="53.53"/>
    <n v="100"/>
    <n v="36.130000000000003"/>
    <n v="45"/>
    <s v="Caudal de agua entre batchs"/>
    <s v="Batch Camión"/>
    <n v="2"/>
    <m/>
    <n v="72.260000000000005"/>
    <m/>
    <m/>
    <d v="2018-12-03T00:00:00"/>
    <s v="Programado"/>
    <d v="2018-12-03T00:00:00"/>
    <s v="BND21-IT285-1218"/>
    <s v="Mariana del Pozo"/>
    <m/>
    <m/>
    <m/>
    <m/>
    <s v="Cavidad Progresiva"/>
    <x v="1"/>
    <s v="Q"/>
    <s v="Batch"/>
    <n v="2.4088499999999997"/>
    <n v="36.130000000000003"/>
    <n v="36.130000000000003"/>
    <n v="36.130000000000003"/>
  </r>
  <r>
    <x v="243"/>
    <s v="SP-367a"/>
    <m/>
    <s v="Integridad y Corrosión"/>
    <s v="Biocida"/>
    <x v="6"/>
    <n v="50600926"/>
    <n v="55.1"/>
    <n v="1.57"/>
    <n v="53.53"/>
    <n v="100"/>
    <n v="36.130000000000003"/>
    <n v="45"/>
    <s v="Caudal de agua entre batchs"/>
    <s v="Batch Camión"/>
    <n v="2"/>
    <m/>
    <n v="72.260000000000005"/>
    <m/>
    <m/>
    <d v="2018-12-03T00:00:00"/>
    <s v="Programado"/>
    <d v="2018-12-03T00:00:00"/>
    <s v="BND21-IT285-1218"/>
    <s v="Mariana del Pozo"/>
    <m/>
    <m/>
    <m/>
    <m/>
    <s v="Cavidad Progresiva"/>
    <x v="1"/>
    <s v="Q"/>
    <s v="Batch"/>
    <n v="2.4088499999999997"/>
    <n v="36.130000000000003"/>
    <n v="36.130000000000003"/>
    <n v="36.130000000000003"/>
  </r>
  <r>
    <x v="244"/>
    <s v="SP-411a"/>
    <m/>
    <s v="Integridad y Corrosión"/>
    <s v="Inhibidor de corrosión"/>
    <x v="3"/>
    <n v="1000232729"/>
    <n v="54.6"/>
    <n v="4.1500000000000004"/>
    <n v="50.45"/>
    <n v="300"/>
    <n v="30.27"/>
    <n v="40"/>
    <s v="Caudal de agua entre batchs"/>
    <s v="Batch Camión"/>
    <n v="2"/>
    <m/>
    <n v="60.54"/>
    <m/>
    <m/>
    <d v="2021-12-01T00:00:00"/>
    <s v="Programado"/>
    <d v="2021-11-30T00:00:00"/>
    <s v="0304-OESTE-21"/>
    <s v="Mariana del Pozo"/>
    <m/>
    <m/>
    <m/>
    <m/>
    <s v="Cavidad Progresiva"/>
    <x v="1"/>
    <s v="Q"/>
    <s v="Batch"/>
    <n v="2.0179999999999998"/>
    <n v="30.27"/>
    <n v="30.27"/>
    <n v="30.27"/>
  </r>
  <r>
    <x v="244"/>
    <s v="SP-411a"/>
    <m/>
    <s v="Integridad y Corrosión"/>
    <s v="Biocida"/>
    <x v="6"/>
    <n v="50600926"/>
    <n v="54.6"/>
    <n v="4.1500000000000004"/>
    <n v="50.45"/>
    <n v="300"/>
    <n v="30.27"/>
    <n v="40"/>
    <s v="Caudal de agua entre batchs"/>
    <s v="Batch Camión"/>
    <n v="2"/>
    <m/>
    <n v="60.54"/>
    <m/>
    <m/>
    <d v="2021-12-01T00:00:00"/>
    <s v="Programado"/>
    <d v="2021-11-30T00:00:00"/>
    <s v="0304-OESTE-21"/>
    <s v="Mariana del Pozo"/>
    <m/>
    <m/>
    <m/>
    <m/>
    <s v="Cavidad Progresiva"/>
    <x v="1"/>
    <s v="Q"/>
    <s v="Batch"/>
    <n v="2.0179999999999998"/>
    <n v="30.27"/>
    <n v="30.27"/>
    <n v="30.27"/>
  </r>
  <r>
    <x v="245"/>
    <s v="SP-384a"/>
    <m/>
    <s v="Integridad y Corrosión"/>
    <s v="Inhibidor de corrosión"/>
    <x v="3"/>
    <n v="1000232729"/>
    <n v="29"/>
    <n v="1.0409999999999999"/>
    <n v="27.959"/>
    <n v="420"/>
    <n v="41.94"/>
    <n v="100"/>
    <s v="Caudal de agua entre batchs"/>
    <s v="Batch Camión"/>
    <n v="2"/>
    <m/>
    <n v="83.88"/>
    <m/>
    <m/>
    <d v="2009-05-19T00:00:00"/>
    <s v="Programado"/>
    <d v="2019-08-09T00:00:00"/>
    <s v="BND21-IT424-0819"/>
    <s v="Mariana del Pozo"/>
    <m/>
    <m/>
    <m/>
    <m/>
    <s v="Cavidad Progresiva"/>
    <x v="1"/>
    <s v="Q"/>
    <s v="Batch"/>
    <n v="2.7959000000000001"/>
    <n v="41.94"/>
    <n v="41.94"/>
    <n v="41.94"/>
  </r>
  <r>
    <x v="246"/>
    <s v="SP-390a"/>
    <m/>
    <s v="Integridad y Corrosión"/>
    <s v="Inhibidor de corrosión"/>
    <x v="3"/>
    <n v="1000232729"/>
    <n v="48"/>
    <n v="1.6459999999999999"/>
    <n v="46.353999999999999"/>
    <n v="100"/>
    <n v="31.29"/>
    <n v="45"/>
    <s v="Caudal de agua entre batchs"/>
    <s v="Batch Camión"/>
    <n v="2"/>
    <m/>
    <n v="62.58"/>
    <m/>
    <m/>
    <d v="2009-05-19T00:00:00"/>
    <s v="Programado"/>
    <d v="2020-06-30T00:00:00"/>
    <s v="BNDFI 0001-8 - Minuta YPF 30-06-2020"/>
    <s v="Mariana del Pozo"/>
    <m/>
    <m/>
    <m/>
    <m/>
    <s v="Bombeo Mecánico"/>
    <x v="1"/>
    <s v="Q"/>
    <s v="Batch"/>
    <n v="2.0859299999999998"/>
    <n v="31.29"/>
    <n v="31.29"/>
    <n v="31.29"/>
  </r>
  <r>
    <x v="247"/>
    <s v="SP-391a"/>
    <m/>
    <s v="Integridad y Corrosión"/>
    <s v="Inhibidor de corrosión"/>
    <x v="3"/>
    <n v="1000232729"/>
    <n v="68.8"/>
    <n v="5.5039999999999996"/>
    <n v="63.295999999999999"/>
    <n v="100"/>
    <n v="33.229999999999997"/>
    <n v="75"/>
    <s v="Caudal de agua entre batchs"/>
    <s v="Batch Camión"/>
    <n v="4"/>
    <m/>
    <n v="132.91999999999999"/>
    <m/>
    <m/>
    <d v="2015-11-12T00:00:00"/>
    <s v="Programado"/>
    <d v="2021-01-25T00:00:00"/>
    <s v="BND21-IT570-0121"/>
    <s v="Mariana del Pozo"/>
    <m/>
    <m/>
    <m/>
    <m/>
    <s v="Bombeo Mecánico"/>
    <x v="1"/>
    <s v="S"/>
    <s v="Batch&amp;Recirc"/>
    <n v="4.7471999999999994"/>
    <n v="33.229999999999997"/>
    <n v="33.229999999999997"/>
    <n v="33.229999999999997"/>
  </r>
  <r>
    <x v="100"/>
    <s v="SP-404a"/>
    <m/>
    <s v="Integridad y Corrosión"/>
    <s v="Inhibidor de corrosión"/>
    <x v="3"/>
    <n v="1000232729"/>
    <n v="26.1"/>
    <n v="0.78300000000000003"/>
    <n v="25.317"/>
    <n v="50"/>
    <n v="20.89"/>
    <n v="55"/>
    <s v="Caudal de agua entre batchs"/>
    <s v="Batch Camión"/>
    <n v="2"/>
    <m/>
    <n v="41.78"/>
    <m/>
    <m/>
    <d v="2015-06-25T00:00:00"/>
    <s v="Programado"/>
    <d v="2020-01-23T00:00:00"/>
    <s v="BND21-IT453-1220"/>
    <s v="Mariana del Pozo"/>
    <m/>
    <m/>
    <m/>
    <m/>
    <s v="Cavidad Progresiva"/>
    <x v="1"/>
    <s v="Q"/>
    <s v="Batch"/>
    <n v="1.3924349999999999"/>
    <n v="20.89"/>
    <n v="20.89"/>
    <n v="20.89"/>
  </r>
  <r>
    <x v="248"/>
    <s v="SP-441a"/>
    <m/>
    <s v="Integridad y Corrosión"/>
    <s v="Inhibidor de corrosión"/>
    <x v="3"/>
    <n v="1000232729"/>
    <n v="38.9"/>
    <n v="0.77800000000000002"/>
    <n v="38.122"/>
    <n v="100"/>
    <n v="20"/>
    <n v="33"/>
    <s v="Caudal de agua entre batchs"/>
    <s v="Batch Camión"/>
    <n v="2"/>
    <m/>
    <n v="40"/>
    <m/>
    <m/>
    <d v="2017-01-25T00:00:00"/>
    <s v="Programado"/>
    <d v="2017-01-25T00:00:00"/>
    <s v="BND21-IT203-0117"/>
    <s v="Mariana del Pozo"/>
    <m/>
    <m/>
    <m/>
    <m/>
    <s v="Bombeo Mecánico"/>
    <x v="1"/>
    <s v="Q"/>
    <s v="Batch"/>
    <n v="1.2580260000000001"/>
    <n v="18.87"/>
    <n v="20"/>
    <n v="20"/>
  </r>
  <r>
    <x v="101"/>
    <s v="SP-445a"/>
    <m/>
    <s v="Integridad y Corrosión"/>
    <s v="Inhibidor de corrosión"/>
    <x v="3"/>
    <n v="1000232729"/>
    <n v="28.3"/>
    <n v="2.83"/>
    <n v="25.47"/>
    <n v="200"/>
    <n v="20"/>
    <n v="100"/>
    <s v="Caudal de agua entre batchs"/>
    <s v="Batch Camión"/>
    <n v="4"/>
    <m/>
    <n v="80"/>
    <m/>
    <m/>
    <d v="2012-05-03T00:00:00"/>
    <s v="Programado"/>
    <d v="2023-04-12T00:00:00"/>
    <s v="0104-OESTE-23"/>
    <s v="Mariana del Pozo"/>
    <m/>
    <m/>
    <m/>
    <m/>
    <s v="Bombeo Mecánico"/>
    <x v="1"/>
    <s v="S"/>
    <s v="Batch&amp;Recirc"/>
    <n v="2.5470000000000002"/>
    <n v="17.829999999999998"/>
    <n v="20"/>
    <n v="20"/>
  </r>
  <r>
    <x v="101"/>
    <s v="SP-445a"/>
    <m/>
    <s v="Integridad y Corrosión"/>
    <s v="Biocida"/>
    <x v="6"/>
    <n v="50600926"/>
    <n v="28.3"/>
    <n v="2.83"/>
    <n v="25.47"/>
    <n v="200"/>
    <n v="22.92"/>
    <n v="60"/>
    <s v="Caudal de agua entre batchs"/>
    <s v="Batch Camión"/>
    <n v="2"/>
    <m/>
    <n v="45.84"/>
    <m/>
    <m/>
    <d v="2012-05-03T00:00:00"/>
    <s v="Programado"/>
    <d v="2023-04-12T00:00:00"/>
    <s v="0104-OESTE-23"/>
    <s v="Mariana del Pozo"/>
    <m/>
    <m/>
    <m/>
    <m/>
    <s v="Bombeo Mecánico"/>
    <x v="1"/>
    <s v="Q"/>
    <s v="Batch"/>
    <n v="1.5281999999999998"/>
    <n v="22.92"/>
    <n v="22.92"/>
    <n v="22.92"/>
  </r>
  <r>
    <x v="249"/>
    <s v="SP-94"/>
    <m/>
    <s v="Integridad y Corrosión"/>
    <s v="Inhibidor de corrosión"/>
    <x v="3"/>
    <n v="1000232729"/>
    <n v="29"/>
    <n v="2.0299999999999998"/>
    <n v="26.97"/>
    <n v="10"/>
    <n v="20"/>
    <n v="15"/>
    <s v="Caudal de agua entre batchs"/>
    <s v="Batch Camión"/>
    <n v="1"/>
    <m/>
    <n v="20"/>
    <m/>
    <m/>
    <d v="2011-02-02T00:00:00"/>
    <s v="Programado"/>
    <d v="2021-02-25T00:00:00"/>
    <s v="BND21-IT583-0221"/>
    <s v="Mariana del Pozo"/>
    <m/>
    <m/>
    <m/>
    <m/>
    <s v="Bombeo Mecánico"/>
    <x v="1"/>
    <s v="M"/>
    <s v="Batch"/>
    <n v="0.40454999999999997"/>
    <n v="12.14"/>
    <n v="20"/>
    <n v="20"/>
  </r>
  <r>
    <x v="250"/>
    <s v="SP-0284[00]a"/>
    <m/>
    <s v="Integridad y Corrosión"/>
    <s v="Inhibidor de corrosión"/>
    <x v="3"/>
    <n v="1000232729"/>
    <n v="1.6"/>
    <n v="1.28"/>
    <n v="0.32"/>
    <n v="10"/>
    <n v="20"/>
    <n v="3500"/>
    <s v="Caudal de agua entre batchs"/>
    <s v="Batch Camión"/>
    <n v="2"/>
    <m/>
    <n v="40"/>
    <m/>
    <m/>
    <d v="2018-09-25T00:00:00"/>
    <s v="Programado"/>
    <d v="2018-09-25T00:00:00"/>
    <s v="BND21-IT228-0918"/>
    <s v="Mariana del Pozo"/>
    <m/>
    <m/>
    <m/>
    <m/>
    <s v="Bombeo Mecánico"/>
    <x v="1"/>
    <s v="Q"/>
    <s v="Batch"/>
    <n v="1.1200000000000001"/>
    <n v="16.8"/>
    <n v="20"/>
    <n v="20"/>
  </r>
  <r>
    <x v="251"/>
    <s v="SP-141a(I)"/>
    <m/>
    <s v="Integridad y Corrosión"/>
    <s v="Inhibidor de corrosión"/>
    <x v="3"/>
    <n v="1000232729"/>
    <n v="14.6"/>
    <n v="3.65"/>
    <n v="10.95"/>
    <n v="10"/>
    <n v="20.53"/>
    <n v="125"/>
    <s v="Caudal de agua entre batchs"/>
    <s v="Batch Camión"/>
    <n v="2"/>
    <m/>
    <n v="41.06"/>
    <m/>
    <m/>
    <d v="2013-08-27T00:00:00"/>
    <s v="Programado"/>
    <d v="2020-09-10T00:00:00"/>
    <s v="BNDFI 0001-8 - Minuta YPF 10-9-2020"/>
    <s v="Mariana del Pozo"/>
    <m/>
    <m/>
    <m/>
    <m/>
    <s v="Bombeo Mecánico"/>
    <x v="1"/>
    <s v="Q"/>
    <s v="Batch"/>
    <n v="1.3687499999999999"/>
    <n v="20.53"/>
    <n v="20.53"/>
    <n v="20.53"/>
  </r>
  <r>
    <x v="252"/>
    <s v="SP-146a(I)"/>
    <m/>
    <s v="Integridad y Corrosión"/>
    <s v="Inhibidor de corrosión"/>
    <x v="3"/>
    <n v="1000232729"/>
    <n v="49"/>
    <n v="2.4500000000000002"/>
    <n v="46.55"/>
    <n v="10"/>
    <n v="22.81"/>
    <n v="70"/>
    <s v="Caudal de agua entre batchs"/>
    <s v="Batch Camión"/>
    <n v="4"/>
    <m/>
    <n v="91.24"/>
    <m/>
    <m/>
    <d v="2014-11-25T00:00:00"/>
    <s v="Programado"/>
    <d v="2021-01-07T00:00:00"/>
    <s v="BND21-IT559-0121"/>
    <s v="Mariana del Pozo"/>
    <m/>
    <m/>
    <m/>
    <m/>
    <s v="Bombeo Mecánico"/>
    <x v="1"/>
    <s v="S"/>
    <s v="Batch"/>
    <n v="3.2585000000000002"/>
    <n v="22.81"/>
    <n v="22.81"/>
    <n v="22.81"/>
  </r>
  <r>
    <x v="253"/>
    <s v="SP-147a(I)"/>
    <m/>
    <s v="Integridad y Corrosión"/>
    <s v="Inhibidor de corrosión"/>
    <x v="3"/>
    <n v="1000232729"/>
    <n v="80"/>
    <n v="2.4"/>
    <n v="77.599999999999994"/>
    <n v="10"/>
    <n v="37.25"/>
    <n v="32"/>
    <s v="Caudal de agua entre batchs"/>
    <s v="Batch Camión"/>
    <n v="2"/>
    <m/>
    <n v="74.5"/>
    <m/>
    <m/>
    <d v="2018-10-12T00:00:00"/>
    <s v="Programado"/>
    <d v="2019-08-31T00:00:00"/>
    <s v="BND21-IT436-0819"/>
    <s v="Mariana del Pozo"/>
    <m/>
    <m/>
    <m/>
    <m/>
    <s v="Cavidad Progresiva"/>
    <x v="1"/>
    <s v="Q"/>
    <s v="Batch"/>
    <n v="2.4831999999999996"/>
    <n v="37.25"/>
    <n v="37.25"/>
    <n v="37.25"/>
  </r>
  <r>
    <x v="253"/>
    <s v="SP-147a(I)"/>
    <m/>
    <s v="Integridad y Corrosión"/>
    <s v="Biocida"/>
    <x v="6"/>
    <n v="50600926"/>
    <n v="80"/>
    <n v="2.4"/>
    <n v="77.599999999999994"/>
    <n v="10"/>
    <n v="37.25"/>
    <n v="32"/>
    <s v="Caudal de agua entre batchs"/>
    <s v="Batch Camión"/>
    <n v="2"/>
    <m/>
    <n v="74.5"/>
    <m/>
    <m/>
    <d v="2018-10-12T00:00:00"/>
    <s v="Programado"/>
    <d v="2019-08-31T00:00:00"/>
    <s v="BND21-IT436-0819"/>
    <s v="Mariana del Pozo"/>
    <m/>
    <m/>
    <m/>
    <m/>
    <s v="Cavidad Progresiva"/>
    <x v="1"/>
    <s v="Q"/>
    <s v="Batch"/>
    <n v="2.4831999999999996"/>
    <n v="37.25"/>
    <n v="37.25"/>
    <n v="37.25"/>
  </r>
  <r>
    <x v="254"/>
    <s v="SP-162(I)[00]a"/>
    <m/>
    <s v="Integridad y Corrosión"/>
    <s v="Inhibidor de corrosión"/>
    <x v="3"/>
    <n v="1000232729"/>
    <n v="192"/>
    <n v="6.3360000000000003"/>
    <n v="185.66399999999999"/>
    <n v="10"/>
    <n v="62.38"/>
    <n v="48"/>
    <s v="Caudal de agua entre batchs"/>
    <s v="Batch Camión"/>
    <n v="4"/>
    <m/>
    <n v="249.52"/>
    <m/>
    <m/>
    <d v="2014-08-14T00:00:00"/>
    <s v="Programado"/>
    <d v="2022-04-25T00:00:00"/>
    <s v="0106-OESTE-22"/>
    <s v="Mariana del Pozo"/>
    <m/>
    <m/>
    <m/>
    <m/>
    <s v="Cavidad Progresiva"/>
    <x v="1"/>
    <s v="S"/>
    <s v="Batch&amp;Recirc"/>
    <n v="8.9118719999999989"/>
    <n v="62.38"/>
    <n v="62.38"/>
    <n v="62.38"/>
  </r>
  <r>
    <x v="255"/>
    <s v="SP-216"/>
    <m/>
    <s v="Integridad y Corrosión"/>
    <s v="Inhibidor de corrosión"/>
    <x v="3"/>
    <n v="1000232729"/>
    <n v="95"/>
    <n v="2.85"/>
    <n v="92.15"/>
    <n v="10"/>
    <n v="35.479999999999997"/>
    <n v="55"/>
    <s v="Caudal de agua entre batchs"/>
    <s v="Batch Camión"/>
    <n v="4"/>
    <m/>
    <n v="141.91999999999999"/>
    <m/>
    <m/>
    <d v="2015-06-29T00:00:00"/>
    <s v="Programado"/>
    <d v="2018-01-12T00:00:00"/>
    <s v="BND21-IT185-0118"/>
    <s v="Mariana del Pozo"/>
    <m/>
    <m/>
    <m/>
    <m/>
    <s v="Electro Sumergible"/>
    <x v="1"/>
    <s v="S"/>
    <s v="Batch"/>
    <n v="5.0682499999999999"/>
    <n v="35.479999999999997"/>
    <n v="35.479999999999997"/>
    <n v="35.479999999999997"/>
  </r>
  <r>
    <x v="255"/>
    <s v="SP-216"/>
    <m/>
    <s v="Integridad y Corrosión"/>
    <s v="Biocida"/>
    <x v="6"/>
    <n v="50600926"/>
    <n v="95"/>
    <n v="2.85"/>
    <n v="92.15"/>
    <n v="10"/>
    <n v="55.29"/>
    <n v="40"/>
    <s v="Caudal de agua entre batchs"/>
    <s v="Batch Camión"/>
    <n v="2"/>
    <m/>
    <n v="110.58"/>
    <m/>
    <m/>
    <d v="2018-01-07T00:00:00"/>
    <s v="Programado"/>
    <d v="2018-01-12T00:00:00"/>
    <s v="BND21-IT185-0118"/>
    <s v="Mariana del Pozo"/>
    <m/>
    <m/>
    <m/>
    <m/>
    <s v="Electro Sumergible"/>
    <x v="1"/>
    <s v="Q"/>
    <s v="Batch"/>
    <n v="3.6859999999999999"/>
    <n v="55.29"/>
    <n v="55.29"/>
    <n v="55.29"/>
  </r>
  <r>
    <x v="256"/>
    <s v="SP-225"/>
    <m/>
    <s v="Integridad y Corrosión"/>
    <s v="Biocida"/>
    <x v="6"/>
    <n v="50600926"/>
    <n v="46.6"/>
    <n v="4.194"/>
    <n v="42.405999999999999"/>
    <n v="10"/>
    <n v="20"/>
    <n v="30"/>
    <s v="Caudal de agua entre batchs"/>
    <s v="Batch Camión"/>
    <n v="2"/>
    <m/>
    <n v="40"/>
    <m/>
    <m/>
    <d v="2011-02-27T00:00:00"/>
    <s v="Programado"/>
    <d v="2017-01-25T00:00:00"/>
    <s v="BND21-IT107-0117"/>
    <s v="Mariana del Pozo"/>
    <m/>
    <m/>
    <m/>
    <m/>
    <s v="Cavidad Progresiva"/>
    <x v="1"/>
    <s v="Q"/>
    <s v="Batch"/>
    <n v="1.2721800000000001"/>
    <n v="19.079999999999998"/>
    <n v="20"/>
    <n v="20"/>
  </r>
  <r>
    <x v="104"/>
    <s v="SP-229"/>
    <m/>
    <s v="Integridad y Corrosión"/>
    <s v="Inhibidor de corrosión"/>
    <x v="3"/>
    <n v="1000232729"/>
    <n v="44.3"/>
    <n v="2.4359999999999999"/>
    <n v="41.863999999999997"/>
    <n v="0"/>
    <n v="20"/>
    <n v="60"/>
    <s v="Caudal de agua entre batchs"/>
    <s v="Batch Camión"/>
    <n v="4"/>
    <m/>
    <n v="80"/>
    <m/>
    <m/>
    <d v="2013-12-22T00:00:00"/>
    <s v="Programado"/>
    <d v="2023-03-22T00:00:00"/>
    <s v="Minuta YPF 18-4-23"/>
    <s v="Mariana del Pozo"/>
    <m/>
    <m/>
    <m/>
    <m/>
    <s v="Bombeo Mecánico"/>
    <x v="1"/>
    <s v="S"/>
    <s v="Batch&amp;Recirc"/>
    <n v="2.5118399999999999"/>
    <n v="17.579999999999998"/>
    <n v="20"/>
    <n v="20"/>
  </r>
  <r>
    <x v="257"/>
    <s v="SP-236"/>
    <m/>
    <s v="Integridad y Corrosión"/>
    <s v="Inhibidor de corrosión"/>
    <x v="3"/>
    <n v="1000232729"/>
    <n v="25"/>
    <n v="1.5"/>
    <n v="23.5"/>
    <n v="0"/>
    <n v="35.25"/>
    <n v="100"/>
    <s v="Caudal de agua entre batchs"/>
    <s v="Batch Camión"/>
    <n v="2"/>
    <m/>
    <n v="70.5"/>
    <m/>
    <m/>
    <d v="2010-05-18T00:00:00"/>
    <s v="Programado"/>
    <d v="2023-05-31T00:00:00"/>
    <s v="0136-OESTE-23"/>
    <s v="Mariana del Pozo"/>
    <m/>
    <m/>
    <m/>
    <m/>
    <s v="Bombeo Mecánico"/>
    <x v="1"/>
    <s v="Q"/>
    <s v="Batch"/>
    <n v="2.35"/>
    <n v="35.25"/>
    <n v="35.25"/>
    <n v="35.25"/>
  </r>
  <r>
    <x v="257"/>
    <s v="SP-236"/>
    <m/>
    <s v="Integridad y Corrosión"/>
    <s v="Biocida"/>
    <x v="6"/>
    <n v="50600926"/>
    <n v="25"/>
    <n v="1.5"/>
    <n v="23.5"/>
    <n v="0"/>
    <n v="28.2"/>
    <n v="80"/>
    <s v="Caudal de agua entre batchs"/>
    <s v="Batch Camión"/>
    <n v="2"/>
    <m/>
    <n v="56.4"/>
    <m/>
    <m/>
    <d v="2010-05-18T00:00:00"/>
    <s v="Programado"/>
    <d v="2023-05-31T00:00:00"/>
    <s v="0136-OESTE-23"/>
    <s v="Mariana del Pozo"/>
    <m/>
    <m/>
    <m/>
    <m/>
    <s v="Bombeo Mecánico"/>
    <x v="1"/>
    <s v="Q"/>
    <s v="Batch"/>
    <n v="1.88"/>
    <n v="28.2"/>
    <n v="28.2"/>
    <n v="28.2"/>
  </r>
  <r>
    <x v="258"/>
    <s v="SP-239"/>
    <m/>
    <s v="Integridad y Corrosión"/>
    <s v="Inhibidor de corrosión"/>
    <x v="3"/>
    <n v="1000232729"/>
    <n v="16"/>
    <n v="1.0640000000000001"/>
    <n v="14.936"/>
    <n v="10"/>
    <n v="56.01"/>
    <n v="250"/>
    <s v="Caudal de agua entre batchs"/>
    <s v="Batch Camión"/>
    <n v="2"/>
    <m/>
    <n v="112.02"/>
    <m/>
    <m/>
    <d v="2018-05-30T00:00:00"/>
    <s v="Programado"/>
    <d v="2022-01-17T00:00:00"/>
    <s v="0009-OESTE-22"/>
    <s v="Mariana del Pozo"/>
    <m/>
    <m/>
    <m/>
    <m/>
    <s v="Bombeo Mecánico"/>
    <x v="1"/>
    <s v="Q"/>
    <s v="Batch"/>
    <n v="3.734"/>
    <n v="56.01"/>
    <n v="56.01"/>
    <n v="56.01"/>
  </r>
  <r>
    <x v="259"/>
    <s v="SP-246"/>
    <m/>
    <s v="Integridad y Corrosión"/>
    <s v="Inhibidor de corrosión"/>
    <x v="3"/>
    <n v="1000232729"/>
    <n v="61"/>
    <n v="2.0739999999999998"/>
    <n v="58.926000000000002"/>
    <n v="10"/>
    <n v="33"/>
    <n v="80"/>
    <s v="Caudal de agua entre batchs"/>
    <s v="Batch Camión"/>
    <n v="4"/>
    <m/>
    <n v="132"/>
    <m/>
    <m/>
    <d v="2013-01-15T00:00:00"/>
    <s v="Programado"/>
    <d v="2021-01-11T00:00:00"/>
    <s v="BND21-IT561-0121"/>
    <s v="Mariana del Pozo"/>
    <m/>
    <m/>
    <m/>
    <m/>
    <s v="Cavidad Progresiva"/>
    <x v="1"/>
    <s v="S"/>
    <s v="Batch"/>
    <n v="4.71408"/>
    <n v="33"/>
    <n v="33"/>
    <n v="33"/>
  </r>
  <r>
    <x v="259"/>
    <s v="SP-246"/>
    <m/>
    <s v="Integridad y Corrosión"/>
    <s v="Biocida"/>
    <x v="6"/>
    <n v="50600926"/>
    <n v="61"/>
    <n v="2.0739999999999998"/>
    <n v="58.926000000000002"/>
    <n v="10"/>
    <n v="20.329999999999998"/>
    <n v="23"/>
    <s v="Caudal de agua entre batchs"/>
    <s v="Batch Camión"/>
    <n v="2"/>
    <m/>
    <n v="40.659999999999997"/>
    <m/>
    <m/>
    <d v="2018-09-04T00:00:00"/>
    <s v="Programado"/>
    <d v="2021-01-11T00:00:00"/>
    <s v="BND21-IT561-0121"/>
    <s v="Mariana del Pozo"/>
    <m/>
    <m/>
    <m/>
    <m/>
    <s v="Cavidad Progresiva"/>
    <x v="1"/>
    <s v="Q"/>
    <s v="Batch"/>
    <n v="1.3552979999999999"/>
    <n v="20.329999999999998"/>
    <n v="20.329999999999998"/>
    <n v="20.329999999999998"/>
  </r>
  <r>
    <x v="260"/>
    <s v="SP-247"/>
    <m/>
    <s v="Integridad y Corrosión"/>
    <s v="Inhibidor de corrosión"/>
    <x v="3"/>
    <n v="1000232729"/>
    <n v="41"/>
    <n v="1.6930000000000001"/>
    <n v="39.307000000000002"/>
    <n v="10"/>
    <n v="32.43"/>
    <n v="55"/>
    <s v="Caudal de agua entre batchs"/>
    <s v="Batch Camión"/>
    <n v="2"/>
    <m/>
    <n v="64.86"/>
    <m/>
    <m/>
    <d v="2009-10-01T00:00:00"/>
    <s v="Programado"/>
    <d v="2021-03-27T00:00:00"/>
    <s v="BND21-IT597-0321"/>
    <s v="Mariana del Pozo"/>
    <m/>
    <m/>
    <m/>
    <m/>
    <s v="Bombeo Mecánico"/>
    <x v="1"/>
    <s v="Q"/>
    <s v="Batch"/>
    <n v="2.1618850000000003"/>
    <n v="32.43"/>
    <n v="32.43"/>
    <n v="32.43"/>
  </r>
  <r>
    <x v="261"/>
    <s v="SP-250"/>
    <m/>
    <s v="Integridad y Corrosión"/>
    <s v="Inhibidor de corrosión"/>
    <x v="3"/>
    <n v="1000232729"/>
    <n v="87.7"/>
    <n v="3.069"/>
    <n v="84.631"/>
    <n v="10"/>
    <n v="101.56"/>
    <n v="80"/>
    <s v="Caudal de agua entre batchs"/>
    <s v="Batch Camión"/>
    <n v="2"/>
    <m/>
    <n v="203.12"/>
    <m/>
    <m/>
    <d v="2016-06-28T00:00:00"/>
    <s v="Programado"/>
    <d v="2021-07-13T00:00:00"/>
    <s v="BND21-IT651-0721"/>
    <s v="Mariana del Pozo"/>
    <m/>
    <m/>
    <m/>
    <m/>
    <s v="Bombeo Mecánico"/>
    <x v="1"/>
    <s v="Q"/>
    <s v="Batch"/>
    <n v="6.7704799999999992"/>
    <n v="101.56"/>
    <n v="101.56"/>
    <n v="101.56"/>
  </r>
  <r>
    <x v="261"/>
    <s v="SP-250"/>
    <m/>
    <s v="Integridad y Corrosión"/>
    <s v="Biocida"/>
    <x v="6"/>
    <n v="50600926"/>
    <n v="87.7"/>
    <n v="3.069"/>
    <n v="84.631"/>
    <n v="10"/>
    <n v="126.95"/>
    <n v="50"/>
    <s v="Caudal de agua entre batchs"/>
    <s v="Batch Camión"/>
    <n v="1"/>
    <m/>
    <n v="126.95"/>
    <m/>
    <m/>
    <d v="2016-06-28T00:00:00"/>
    <s v="Programado"/>
    <d v="2021-07-13T00:00:00"/>
    <s v="BND21-IT651-0721"/>
    <s v="Mariana del Pozo"/>
    <m/>
    <m/>
    <m/>
    <m/>
    <s v="Bombeo Mecánico"/>
    <x v="1"/>
    <s v="M"/>
    <s v="Batch"/>
    <n v="4.2315500000000004"/>
    <n v="126.95"/>
    <n v="126.95"/>
    <n v="126.95"/>
  </r>
  <r>
    <x v="262"/>
    <s v="SP-293a"/>
    <m/>
    <s v="Integridad y Corrosión"/>
    <s v="Inhibidor de corrosión"/>
    <x v="3"/>
    <n v="1000232729"/>
    <n v="89.2"/>
    <n v="1.3380000000000001"/>
    <n v="87.861999999999995"/>
    <n v="10"/>
    <n v="20"/>
    <n v="15"/>
    <s v="Caudal de agua entre batchs"/>
    <s v="Batch Camión"/>
    <n v="2"/>
    <m/>
    <n v="40"/>
    <m/>
    <m/>
    <d v="1899-12-30T00:00:00"/>
    <s v="Programado"/>
    <d v="2020-06-30T00:00:00"/>
    <s v="BNDFI 0001-8 - Minuta YPF 30-06-2020"/>
    <s v="Mariana del Pozo"/>
    <m/>
    <m/>
    <m/>
    <m/>
    <s v="Cavidad Progresiva"/>
    <x v="1"/>
    <s v="Q"/>
    <s v="Batch"/>
    <n v="1.3179299999999998"/>
    <n v="19.77"/>
    <n v="20"/>
    <n v="20"/>
  </r>
  <r>
    <x v="263"/>
    <s v="SP-296a"/>
    <m/>
    <s v="Integridad y Corrosión"/>
    <s v="Inhibidor de corrosión"/>
    <x v="3"/>
    <n v="1000232729"/>
    <n v="103"/>
    <n v="2.657"/>
    <n v="100.343"/>
    <n v="10"/>
    <n v="20"/>
    <n v="28"/>
    <s v="Caudal de agua entre batchs"/>
    <s v="Batch Camión"/>
    <n v="4"/>
    <m/>
    <n v="80"/>
    <m/>
    <m/>
    <d v="2011-08-01T00:00:00"/>
    <s v="Programado"/>
    <d v="2020-06-30T00:00:00"/>
    <s v="BNDFI 0001-8 - Minuta YPF 30-06-2020"/>
    <s v="Mariana del Pozo"/>
    <m/>
    <m/>
    <m/>
    <m/>
    <s v="Cavidad Progresiva"/>
    <x v="1"/>
    <s v="S"/>
    <s v="Batch"/>
    <n v="2.8096040000000002"/>
    <n v="19.670000000000002"/>
    <n v="20"/>
    <n v="20"/>
  </r>
  <r>
    <x v="264"/>
    <s v="SP-344[00]a"/>
    <m/>
    <s v="Integridad y Corrosión"/>
    <s v="Inhibidor de corrosión"/>
    <x v="3"/>
    <n v="1000232729"/>
    <n v="63"/>
    <n v="1.1339999999999999"/>
    <n v="61.866"/>
    <n v="10"/>
    <n v="31.55"/>
    <n v="34"/>
    <s v="Caudal de agua entre batchs"/>
    <s v="Batch Camión"/>
    <n v="2"/>
    <m/>
    <n v="63.1"/>
    <m/>
    <m/>
    <d v="2014-12-01T00:00:00"/>
    <s v="Programado"/>
    <d v="2022-09-19T00:00:00"/>
    <s v="0258-OESTE-22"/>
    <m/>
    <m/>
    <m/>
    <m/>
    <m/>
    <s v="Bombeo Mecánico"/>
    <x v="1"/>
    <s v="Q"/>
    <s v="Batch&amp;Recirc"/>
    <n v="2.1034440000000001"/>
    <n v="31.55"/>
    <n v="31.55"/>
    <n v="31.55"/>
  </r>
  <r>
    <x v="265"/>
    <s v="SP-79(I)"/>
    <m/>
    <s v="Integridad y Corrosión"/>
    <s v="Inhibidor de corrosión"/>
    <x v="3"/>
    <n v="1000232729"/>
    <n v="145"/>
    <n v="4.0599999999999996"/>
    <n v="140.94"/>
    <n v="10"/>
    <n v="73.989999999999995"/>
    <n v="35"/>
    <s v="Caudal de agua entre batchs"/>
    <s v="Batch Camión"/>
    <n v="2"/>
    <m/>
    <n v="147.97999999999999"/>
    <m/>
    <m/>
    <d v="2018-04-10T00:00:00"/>
    <s v="Programado"/>
    <d v="2020-12-22T00:00:00"/>
    <s v="BND21-IT549-1220"/>
    <s v="Mariana del Pozo"/>
    <m/>
    <m/>
    <m/>
    <m/>
    <s v="Cavidad Progresiva"/>
    <x v="1"/>
    <s v="Q"/>
    <s v="Batch"/>
    <n v="4.9329000000000001"/>
    <n v="73.989999999999995"/>
    <n v="73.989999999999995"/>
    <n v="73.989999999999995"/>
  </r>
  <r>
    <x v="265"/>
    <s v="SP-79(I)"/>
    <m/>
    <s v="Integridad y Corrosión"/>
    <s v="Biocida"/>
    <x v="6"/>
    <n v="50600926"/>
    <n v="145"/>
    <n v="4.0599999999999996"/>
    <n v="140.94"/>
    <n v="10"/>
    <n v="42.28"/>
    <n v="20"/>
    <s v="Caudal de agua entre batchs"/>
    <s v="Batch Camión"/>
    <n v="2"/>
    <m/>
    <n v="84.56"/>
    <m/>
    <m/>
    <d v="2021-01-21T00:00:00"/>
    <s v="Programado"/>
    <d v="2020-12-22T00:00:00"/>
    <s v="BND21-IT549-1220"/>
    <s v="Mariana del Pozo"/>
    <m/>
    <m/>
    <m/>
    <m/>
    <s v="Cavidad Progresiva"/>
    <x v="1"/>
    <s v="Q"/>
    <s v="Batch"/>
    <n v="2.8188"/>
    <n v="42.28"/>
    <n v="42.28"/>
    <n v="42.28"/>
  </r>
  <r>
    <x v="266"/>
    <s v="SP-0295[00]a"/>
    <m/>
    <s v="Integridad y Corrosión"/>
    <s v="Biocida"/>
    <x v="6"/>
    <n v="50600926"/>
    <n v="209.8"/>
    <n v="1.909"/>
    <n v="207.89099999999999"/>
    <n v="50"/>
    <n v="93.55"/>
    <n v="30"/>
    <s v="Caudal de agua entre batchs"/>
    <s v="Batch Camión"/>
    <n v="2"/>
    <m/>
    <n v="187.1"/>
    <m/>
    <m/>
    <d v="2013-03-29T00:00:00"/>
    <s v="Programado"/>
    <d v="2019-09-06T00:00:00"/>
    <s v="BND21-IT217-0918"/>
    <s v="Mariana del Pozo"/>
    <m/>
    <m/>
    <m/>
    <m/>
    <s v="Electro Sumergible"/>
    <x v="1"/>
    <s v="Q"/>
    <s v="Batch"/>
    <n v="6.2367299999999997"/>
    <n v="93.55"/>
    <n v="93.55"/>
    <n v="93.55"/>
  </r>
  <r>
    <x v="108"/>
    <s v="SP-152a(I)"/>
    <m/>
    <s v="Integridad y Corrosión"/>
    <s v="Biocida"/>
    <x v="6"/>
    <n v="50600926"/>
    <n v="115.5"/>
    <n v="1.3169999999999999"/>
    <n v="114.18300000000001"/>
    <n v="100"/>
    <n v="20.55"/>
    <n v="12"/>
    <s v="Caudal de agua entre batchs"/>
    <s v="Batch Camión"/>
    <n v="2"/>
    <m/>
    <n v="41.1"/>
    <m/>
    <m/>
    <d v="2016-07-18T00:00:00"/>
    <s v="Programado"/>
    <d v="2020-06-30T00:00:00"/>
    <s v="BNDFI 0001-8 - Minuta YPF 30-06-2020"/>
    <s v="Mariana del Pozo"/>
    <m/>
    <m/>
    <m/>
    <m/>
    <s v="Electro Sumergible"/>
    <x v="1"/>
    <s v="Q"/>
    <s v="Batch"/>
    <n v="1.3701960000000002"/>
    <n v="20.55"/>
    <n v="20.55"/>
    <n v="20.55"/>
  </r>
  <r>
    <x v="267"/>
    <s v="SP-228"/>
    <m/>
    <s v="Integridad y Corrosión"/>
    <s v="Inhibidor de corrosión"/>
    <x v="3"/>
    <n v="1000232729"/>
    <n v="43.4"/>
    <n v="4.0279999999999996"/>
    <n v="39.372"/>
    <n v="10"/>
    <n v="32.479999999999997"/>
    <n v="55"/>
    <s v="Caudal de agua entre batchs"/>
    <s v="Batch Camión"/>
    <n v="2"/>
    <m/>
    <n v="64.959999999999994"/>
    <m/>
    <m/>
    <d v="2013-05-30T00:00:00"/>
    <s v="Programado"/>
    <d v="2020-03-16T00:00:00"/>
    <s v="BND21-IT475-0320"/>
    <s v="Mariana del Pozo"/>
    <m/>
    <m/>
    <m/>
    <m/>
    <s v="Cavidad Progresiva"/>
    <x v="1"/>
    <s v="Q"/>
    <s v="Batch"/>
    <n v="2.1654599999999999"/>
    <n v="32.479999999999997"/>
    <n v="32.479999999999997"/>
    <n v="32.479999999999997"/>
  </r>
  <r>
    <x v="268"/>
    <s v="SP-259"/>
    <m/>
    <s v="Integridad y Corrosión"/>
    <s v="Inhibidor de corrosión"/>
    <x v="3"/>
    <n v="1000232729"/>
    <n v="80.47"/>
    <n v="5.48"/>
    <n v="74.989999999999995"/>
    <n v="200"/>
    <n v="20"/>
    <n v="35"/>
    <s v="Caudal de agua entre batchs"/>
    <s v="Batch Camión"/>
    <n v="4"/>
    <m/>
    <n v="80"/>
    <m/>
    <m/>
    <d v="2008-11-21T00:00:00"/>
    <s v="Programado"/>
    <d v="2020-06-30T00:00:00"/>
    <s v="BNDFI 0001-8 - Minuta YPF 30-06-2020"/>
    <s v="Mariana del Pozo"/>
    <m/>
    <m/>
    <m/>
    <m/>
    <s v="Bombeo Mecánico"/>
    <x v="1"/>
    <s v="S"/>
    <s v="Batch"/>
    <n v="2.6246499999999995"/>
    <n v="18.37"/>
    <n v="20"/>
    <n v="20"/>
  </r>
  <r>
    <x v="268"/>
    <s v="SP-259"/>
    <m/>
    <s v="Integridad y Corrosión"/>
    <s v="Biocida"/>
    <x v="6"/>
    <n v="50600926"/>
    <n v="80.47"/>
    <n v="5.48"/>
    <n v="74.989999999999995"/>
    <n v="200"/>
    <n v="39.369999999999997"/>
    <n v="35"/>
    <s v="Caudal de agua entre batchs"/>
    <s v="Batch Camión"/>
    <n v="2"/>
    <m/>
    <n v="78.739999999999995"/>
    <m/>
    <m/>
    <d v="2008-11-21T00:00:00"/>
    <s v="Programado"/>
    <d v="2020-06-30T00:00:00"/>
    <s v="BNDFI 0001-8 - Minuta YPF 30-06-2020"/>
    <s v="Mariana del Pozo"/>
    <m/>
    <m/>
    <m/>
    <m/>
    <s v="Bombeo Mecánico"/>
    <x v="1"/>
    <s v="Q"/>
    <s v="Batch"/>
    <n v="2.6246499999999995"/>
    <n v="39.369999999999997"/>
    <n v="39.369999999999997"/>
    <n v="39.369999999999997"/>
  </r>
  <r>
    <x v="269"/>
    <s v="SP-260"/>
    <m/>
    <s v="Integridad y Corrosión"/>
    <s v="Inhibidor de corrosión"/>
    <x v="3"/>
    <n v="1000232729"/>
    <n v="39.200000000000003"/>
    <n v="1.764"/>
    <n v="37.436"/>
    <n v="100"/>
    <n v="20"/>
    <n v="25"/>
    <s v="Caudal de agua entre batchs"/>
    <s v="Batch Camión"/>
    <n v="2"/>
    <m/>
    <n v="40"/>
    <m/>
    <m/>
    <d v="2012-07-27T00:00:00"/>
    <s v="Programado"/>
    <d v="2021-09-10T00:00:00"/>
    <s v="0199-OESTE-21"/>
    <s v="Mariana del Pozo"/>
    <m/>
    <m/>
    <m/>
    <m/>
    <s v="Cavidad Progresiva"/>
    <x v="1"/>
    <s v="Q"/>
    <s v="Batch"/>
    <n v="0.93589999999999995"/>
    <n v="14.04"/>
    <n v="20"/>
    <n v="20"/>
  </r>
  <r>
    <x v="109"/>
    <s v="SP-272"/>
    <m/>
    <s v="Integridad y Corrosión"/>
    <s v="Biocida"/>
    <x v="6"/>
    <n v="50600926"/>
    <n v="155.6"/>
    <n v="1.2909999999999999"/>
    <n v="154.309"/>
    <n v="50"/>
    <n v="37.03"/>
    <n v="8"/>
    <s v="Caudal de agua entre batchs"/>
    <s v="Batch Camión"/>
    <n v="1"/>
    <m/>
    <n v="37.03"/>
    <m/>
    <m/>
    <d v="2011-10-24T00:00:00"/>
    <s v="Programado"/>
    <d v="2023-02-11T00:00:00"/>
    <s v="0038-OESTE-23"/>
    <s v="Mariana del Pozo"/>
    <m/>
    <m/>
    <m/>
    <m/>
    <s v="Electro Sumergible"/>
    <x v="1"/>
    <s v="M"/>
    <s v="Batch"/>
    <n v="1.234472"/>
    <n v="37.03"/>
    <n v="37.03"/>
    <n v="37.03"/>
  </r>
  <r>
    <x v="270"/>
    <s v="SP-283"/>
    <m/>
    <s v="Integridad y Corrosión"/>
    <s v="Inhibidor de corrosión"/>
    <x v="3"/>
    <n v="1000232729"/>
    <n v="52.8"/>
    <n v="7.4290000000000003"/>
    <n v="45.371000000000002"/>
    <n v="100"/>
    <n v="54.45"/>
    <n v="80"/>
    <s v="Caudal de agua entre batchs"/>
    <s v="Batch Camión"/>
    <n v="2"/>
    <m/>
    <n v="108.9"/>
    <m/>
    <m/>
    <d v="2019-02-26T00:00:00"/>
    <s v="Programado"/>
    <d v="2020-12-04T00:00:00"/>
    <s v="BND21-IT536-1120"/>
    <s v="Mariana del Pozo"/>
    <m/>
    <m/>
    <m/>
    <m/>
    <s v="Bombeo Mecánico"/>
    <x v="1"/>
    <s v="Q"/>
    <s v="Batch&amp;Recirc"/>
    <n v="3.6296800000000005"/>
    <n v="54.45"/>
    <n v="54.45"/>
    <n v="54.45"/>
  </r>
  <r>
    <x v="270"/>
    <s v="SP-283"/>
    <m/>
    <s v="Integridad y Corrosión"/>
    <s v="Biocida"/>
    <x v="6"/>
    <n v="50600926"/>
    <n v="52.8"/>
    <n v="7.4290000000000003"/>
    <n v="45.371000000000002"/>
    <n v="100"/>
    <n v="54.45"/>
    <n v="80"/>
    <s v="Caudal de agua entre batchs"/>
    <s v="Batch Camión"/>
    <n v="2"/>
    <m/>
    <n v="108.9"/>
    <m/>
    <m/>
    <d v="2019-02-26T00:00:00"/>
    <s v="Programado"/>
    <d v="2020-12-04T00:00:00"/>
    <s v="BND21-IT536-1120"/>
    <s v="Mariana del Pozo"/>
    <m/>
    <m/>
    <m/>
    <m/>
    <s v="Bombeo Mecánico"/>
    <x v="1"/>
    <s v="Q"/>
    <s v="Batch"/>
    <n v="3.6296800000000005"/>
    <n v="54.45"/>
    <n v="54.45"/>
    <n v="54.45"/>
  </r>
  <r>
    <x v="110"/>
    <s v="SP-333[00]a"/>
    <m/>
    <s v="Integridad y Corrosión"/>
    <s v="Inhibidor de corrosión"/>
    <x v="3"/>
    <n v="1000232729"/>
    <n v="54.6"/>
    <n v="0.81399999999999995"/>
    <n v="53.786000000000001"/>
    <n v="100"/>
    <n v="20"/>
    <n v="42"/>
    <s v="Caudal de agua entre batchs"/>
    <s v="Batch Camión"/>
    <n v="4"/>
    <m/>
    <n v="80"/>
    <m/>
    <m/>
    <d v="2014-12-17T00:00:00"/>
    <s v="Programado"/>
    <d v="2022-03-04T00:00:00"/>
    <s v="0053-OESTE-22"/>
    <s v="Mariana del Pozo"/>
    <m/>
    <m/>
    <m/>
    <m/>
    <s v="Cavidad Progresiva"/>
    <x v="1"/>
    <s v="S"/>
    <s v="Batch"/>
    <n v="2.2590120000000002"/>
    <n v="15.81"/>
    <n v="20"/>
    <n v="20"/>
  </r>
  <r>
    <x v="110"/>
    <s v="SP-333[00]a"/>
    <m/>
    <s v="Integridad y Corrosión"/>
    <s v="Biocida"/>
    <x v="6"/>
    <n v="50600926"/>
    <n v="54.6"/>
    <n v="0.81399999999999995"/>
    <n v="53.786000000000001"/>
    <n v="100"/>
    <n v="20.170000000000002"/>
    <n v="25"/>
    <s v="Caudal de agua entre batchs"/>
    <s v="Batch Camión"/>
    <n v="2"/>
    <m/>
    <n v="40.340000000000003"/>
    <m/>
    <m/>
    <d v="2017-01-07T00:00:00"/>
    <s v="Programado"/>
    <d v="2022-03-04T00:00:00"/>
    <s v="0053-OESTE-22"/>
    <s v="Mariana del Pozo"/>
    <m/>
    <m/>
    <m/>
    <m/>
    <s v="Cavidad Progresiva"/>
    <x v="1"/>
    <s v="Q"/>
    <s v="Batch"/>
    <n v="1.3446500000000001"/>
    <n v="20.170000000000002"/>
    <n v="20.170000000000002"/>
    <n v="20.170000000000002"/>
  </r>
  <r>
    <x v="271"/>
    <s v="SP-334[00]a"/>
    <m/>
    <s v="Integridad y Corrosión"/>
    <s v="Inhibidor de corrosión"/>
    <x v="3"/>
    <n v="1000232729"/>
    <n v="44.8"/>
    <n v="0.67200000000000004"/>
    <n v="44.128"/>
    <n v="50"/>
    <n v="26.48"/>
    <n v="40"/>
    <s v="Caudal de agua entre batchs"/>
    <s v="Batch Camión"/>
    <n v="2"/>
    <m/>
    <n v="52.96"/>
    <m/>
    <m/>
    <d v="2015-07-13T00:00:00"/>
    <s v="Programado"/>
    <d v="2021-07-28T00:00:00"/>
    <s v="BND21-IT660-0721"/>
    <m/>
    <m/>
    <m/>
    <m/>
    <m/>
    <s v="Bombeo Mecánico"/>
    <x v="1"/>
    <s v="Q"/>
    <s v="Batch"/>
    <n v="1.7651199999999998"/>
    <n v="26.48"/>
    <n v="26.48"/>
    <n v="26.48"/>
  </r>
  <r>
    <x v="272"/>
    <s v="SP-426a"/>
    <m/>
    <s v="Integridad y Corrosión"/>
    <s v="Inhibidor de corrosión"/>
    <x v="3"/>
    <n v="1000232729"/>
    <n v="34.299999999999997"/>
    <n v="6.86"/>
    <n v="27.44"/>
    <n v="100"/>
    <n v="20"/>
    <n v="100"/>
    <s v="Caudal de agua entre batchs"/>
    <s v="Batch Camión"/>
    <n v="4"/>
    <m/>
    <n v="80"/>
    <m/>
    <m/>
    <d v="2013-04-24T00:00:00"/>
    <s v="Programado"/>
    <d v="2020-06-30T00:00:00"/>
    <s v="BNDFI 0001-8 - Minuta YPF 30-06-2020"/>
    <s v="Mariana del Pozo"/>
    <m/>
    <m/>
    <m/>
    <m/>
    <s v="Bombeo Mecánico"/>
    <x v="1"/>
    <s v="S"/>
    <s v="Batch"/>
    <n v="2.7440000000000002"/>
    <n v="19.21"/>
    <n v="20"/>
    <n v="20"/>
  </r>
  <r>
    <x v="273"/>
    <s v="SP-428a"/>
    <m/>
    <s v="Integridad y Corrosión"/>
    <s v="Inhibidor de corrosión"/>
    <x v="3"/>
    <n v="1000232729"/>
    <n v="19.93"/>
    <n v="2.8980000000000001"/>
    <n v="17.032"/>
    <n v="150"/>
    <n v="38.32"/>
    <n v="150"/>
    <s v="Caudal de agua entre batchs"/>
    <s v="Batch Camión"/>
    <n v="2"/>
    <m/>
    <n v="76.64"/>
    <m/>
    <m/>
    <d v="2016-06-26T00:00:00"/>
    <s v="Programado"/>
    <d v="2019-11-22T00:00:00"/>
    <s v="BNDFI 0001-8 - Minuta YPF 22-11-2019"/>
    <s v="Mariana del Pozo"/>
    <m/>
    <m/>
    <m/>
    <m/>
    <s v="Cavidad Progresiva"/>
    <x v="1"/>
    <s v="Q"/>
    <s v="Batch"/>
    <n v="2.5548000000000002"/>
    <n v="38.32"/>
    <n v="38.32"/>
    <n v="38.32"/>
  </r>
  <r>
    <x v="274"/>
    <s v="SP-429a"/>
    <m/>
    <s v="Integridad y Corrosión"/>
    <s v="Inhibidor de corrosión"/>
    <x v="3"/>
    <n v="1000232729"/>
    <n v="59.3"/>
    <n v="2.4140000000000001"/>
    <n v="56.886000000000003"/>
    <n v="10"/>
    <n v="20"/>
    <n v="30"/>
    <s v="Caudal de agua entre batchs"/>
    <s v="Batch Camión"/>
    <n v="4"/>
    <m/>
    <n v="80"/>
    <m/>
    <m/>
    <d v="2013-08-27T00:00:00"/>
    <s v="Programado"/>
    <d v="2021-09-07T00:00:00"/>
    <s v="0196-OESTE-21"/>
    <s v="Mariana del Pozo"/>
    <m/>
    <m/>
    <m/>
    <m/>
    <s v="Cavidad Progresiva"/>
    <x v="1"/>
    <s v="S"/>
    <s v="Batch&amp;Recirc"/>
    <n v="1.7065800000000002"/>
    <n v="11.95"/>
    <n v="20"/>
    <n v="20"/>
  </r>
  <r>
    <x v="275"/>
    <s v="SP-517[00]a"/>
    <m/>
    <s v="Integridad y Corrosión"/>
    <s v="Biocida"/>
    <x v="6"/>
    <n v="50600926"/>
    <n v="10.6"/>
    <n v="1.6659999999999999"/>
    <n v="8.9339999999999993"/>
    <n v="200"/>
    <n v="20"/>
    <n v="130"/>
    <s v="Caudal de agua entre batchs"/>
    <s v="Batch Camión"/>
    <n v="2"/>
    <m/>
    <n v="40"/>
    <m/>
    <m/>
    <d v="2018-01-18T00:00:00"/>
    <s v="Programado"/>
    <d v="2021-06-26T00:00:00"/>
    <s v="BND21-IT640-0621"/>
    <s v="Mariana del Pozo"/>
    <m/>
    <m/>
    <m/>
    <m/>
    <s v="Bombeo Mecánico"/>
    <x v="1"/>
    <s v="Q"/>
    <s v="Batch"/>
    <n v="1.1614199999999999"/>
    <n v="17.420000000000002"/>
    <n v="20"/>
    <n v="20"/>
  </r>
  <r>
    <x v="275"/>
    <s v="SP-517[00]a"/>
    <m/>
    <s v="Integridad y Corrosión"/>
    <s v="Inhibidor de corrosión"/>
    <x v="3"/>
    <n v="1000232729"/>
    <n v="10.6"/>
    <n v="1.6659999999999999"/>
    <n v="8.9339999999999993"/>
    <n v="200"/>
    <n v="20"/>
    <n v="130"/>
    <s v="Caudal de agua entre batchs"/>
    <s v="Batch Camión"/>
    <n v="2"/>
    <m/>
    <n v="40"/>
    <m/>
    <m/>
    <d v="2018-01-18T00:00:00"/>
    <s v="Programado"/>
    <d v="2021-06-26T00:00:00"/>
    <s v="BND21-IT640-0621"/>
    <s v="Mariana del Pozo"/>
    <m/>
    <m/>
    <m/>
    <m/>
    <s v="Bombeo Mecánico"/>
    <x v="1"/>
    <s v="Q"/>
    <s v="Batch"/>
    <n v="1.1614199999999999"/>
    <n v="17.420000000000002"/>
    <n v="20"/>
    <n v="20"/>
  </r>
  <r>
    <x v="276"/>
    <s v="SP-501[00]a"/>
    <m/>
    <s v="Integridad y Corrosión"/>
    <s v="Biocida"/>
    <x v="6"/>
    <n v="50600926"/>
    <n v="58.7"/>
    <n v="1.802"/>
    <n v="56.898000000000003"/>
    <n v="180"/>
    <n v="20.48"/>
    <n v="12"/>
    <s v="Caudal de agua entre batchs"/>
    <s v="Batch Camión"/>
    <n v="1"/>
    <m/>
    <n v="20.48"/>
    <m/>
    <m/>
    <d v="2021-03-03T00:00:00"/>
    <s v="Programado"/>
    <d v="2022-01-18T00:00:00"/>
    <s v="0010-OESTE-22"/>
    <s v="Mariana del Pozo"/>
    <m/>
    <m/>
    <m/>
    <m/>
    <s v="Cavidad Progresiva"/>
    <x v="1"/>
    <s v="M"/>
    <s v="Batch&amp;Recirc"/>
    <n v="0.68277600000000005"/>
    <n v="20.48"/>
    <n v="20.48"/>
    <n v="20.48"/>
  </r>
  <r>
    <x v="276"/>
    <s v="SP-501[00]a"/>
    <m/>
    <s v="Integridad y Corrosión"/>
    <s v="Inhibidor de corrosión"/>
    <x v="3"/>
    <n v="1000232729"/>
    <n v="58.7"/>
    <n v="1.802"/>
    <n v="56.898000000000003"/>
    <n v="180"/>
    <n v="42.67"/>
    <n v="25"/>
    <s v="Caudal de agua entre batchs"/>
    <s v="Batch Camión"/>
    <n v="1"/>
    <m/>
    <n v="42.67"/>
    <m/>
    <m/>
    <d v="2021-03-03T00:00:00"/>
    <s v="Programado"/>
    <d v="2022-01-18T00:00:00"/>
    <s v="0010-OESTE-22"/>
    <s v="Mariana del Pozo"/>
    <m/>
    <m/>
    <m/>
    <m/>
    <s v="Cavidad Progresiva"/>
    <x v="1"/>
    <s v="M"/>
    <s v="Batch&amp;Recirc"/>
    <n v="1.42245"/>
    <n v="42.67"/>
    <n v="42.67"/>
    <n v="42.67"/>
  </r>
  <r>
    <x v="277"/>
    <s v="SP-518[00]a"/>
    <m/>
    <s v="Integridad y Corrosión"/>
    <s v="Inhibidor de corrosión"/>
    <x v="3"/>
    <n v="1000232729"/>
    <n v="51.5"/>
    <n v="1.895"/>
    <n v="49.604999999999997"/>
    <n v="200"/>
    <n v="63.99"/>
    <n v="86"/>
    <s v="Caudal de agua entre batchs"/>
    <s v="Batch Camión"/>
    <n v="2"/>
    <m/>
    <n v="127.98"/>
    <m/>
    <m/>
    <d v="2018-03-28T00:00:00"/>
    <s v="Programado"/>
    <d v="2021-07-13T00:00:00"/>
    <s v="BND21-IT652-0721"/>
    <s v="Mariana del Pozo"/>
    <m/>
    <m/>
    <m/>
    <m/>
    <s v="Bombeo Mecánico"/>
    <x v="1"/>
    <s v="Q"/>
    <s v="Batch"/>
    <n v="4.2660299999999998"/>
    <n v="63.99"/>
    <n v="63.99"/>
    <n v="63.99"/>
  </r>
  <r>
    <x v="277"/>
    <s v="SP-518[00]a"/>
    <m/>
    <s v="Integridad y Corrosión"/>
    <s v="Biocida"/>
    <x v="6"/>
    <n v="50600926"/>
    <n v="51.5"/>
    <n v="1.895"/>
    <n v="49.604999999999997"/>
    <n v="200"/>
    <n v="43.16"/>
    <n v="58"/>
    <s v="Caudal de agua entre batchs"/>
    <s v="Batch Camión"/>
    <n v="2"/>
    <m/>
    <n v="86.32"/>
    <m/>
    <m/>
    <d v="2018-03-28T00:00:00"/>
    <s v="Programado"/>
    <d v="2021-07-13T00:00:00"/>
    <s v="BND21-IT652-0721"/>
    <s v="Mariana del Pozo"/>
    <m/>
    <m/>
    <m/>
    <m/>
    <s v="Bombeo Mecánico"/>
    <x v="1"/>
    <s v="Q"/>
    <s v="Batch&amp;Recirc"/>
    <n v="2.8770899999999995"/>
    <n v="43.16"/>
    <n v="43.16"/>
    <n v="43.16"/>
  </r>
  <r>
    <x v="278"/>
    <s v="SP-86a(I)"/>
    <m/>
    <s v="Integridad y Corrosión"/>
    <s v="Inhibidor de corrosión"/>
    <x v="3"/>
    <n v="1000232729"/>
    <n v="54.1"/>
    <n v="2.1640000000000001"/>
    <n v="51.936"/>
    <n v="100"/>
    <n v="32.72"/>
    <n v="90"/>
    <s v="Caudal de agua entre batchs"/>
    <s v="Batch Camión"/>
    <n v="4"/>
    <m/>
    <n v="130.88"/>
    <m/>
    <m/>
    <d v="2014-12-16T00:00:00"/>
    <s v="Programado"/>
    <d v="2018-11-27T00:00:00"/>
    <s v="BND21-IT278-1118"/>
    <s v="Mariana del Pozo"/>
    <m/>
    <m/>
    <m/>
    <m/>
    <s v="Bombeo Mecánico"/>
    <x v="1"/>
    <s v="S"/>
    <s v="Batch"/>
    <n v="4.6742400000000002"/>
    <n v="32.72"/>
    <n v="32.72"/>
    <n v="32.72"/>
  </r>
  <r>
    <x v="278"/>
    <s v="SP-86a(I)"/>
    <m/>
    <s v="Integridad y Corrosión"/>
    <s v="Biocida"/>
    <x v="6"/>
    <n v="50600926"/>
    <n v="54.1"/>
    <n v="2.1640000000000001"/>
    <n v="51.936"/>
    <n v="100"/>
    <n v="50.64"/>
    <n v="65"/>
    <s v="Caudal de agua entre batchs"/>
    <s v="Batch Camión"/>
    <n v="2"/>
    <m/>
    <n v="101.28"/>
    <m/>
    <m/>
    <d v="2014-12-16T00:00:00"/>
    <s v="Programado"/>
    <d v="2018-11-27T00:00:00"/>
    <s v="BND21-IT278-1118"/>
    <s v="Mariana del Pozo"/>
    <m/>
    <m/>
    <m/>
    <m/>
    <s v="Bombeo Mecánico"/>
    <x v="1"/>
    <s v="Q"/>
    <s v="Batch&amp;Recirc"/>
    <n v="3.3758400000000002"/>
    <n v="50.64"/>
    <n v="50.64"/>
    <n v="50.64"/>
  </r>
  <r>
    <x v="279"/>
    <s v="SP-90(I)[00]a"/>
    <m/>
    <s v="Integridad y Corrosión"/>
    <s v="Biocida"/>
    <x v="6"/>
    <n v="50600926"/>
    <n v="36"/>
    <n v="5.76"/>
    <n v="30.24"/>
    <n v="100"/>
    <n v="20"/>
    <n v="40"/>
    <s v="Caudal de agua entre batchs"/>
    <s v="Batch Camión"/>
    <n v="2"/>
    <m/>
    <n v="40"/>
    <m/>
    <m/>
    <d v="2019-05-21T00:00:00"/>
    <s v="Programado"/>
    <d v="2020-10-22T00:00:00"/>
    <s v="BND21-IT519-1020"/>
    <s v="Mariana del Pozo"/>
    <m/>
    <m/>
    <m/>
    <m/>
    <s v="Bombeo Mecánico"/>
    <x v="1"/>
    <s v="Q"/>
    <s v="Batch"/>
    <n v="1.2096"/>
    <n v="18.14"/>
    <n v="20"/>
    <n v="20"/>
  </r>
  <r>
    <x v="279"/>
    <s v="SP-90(I)[00]a"/>
    <m/>
    <s v="Integridad y Corrosión"/>
    <s v="Inhibidor de corrosión"/>
    <x v="3"/>
    <n v="1000232729"/>
    <n v="36"/>
    <n v="5.76"/>
    <n v="30.24"/>
    <n v="100"/>
    <n v="20"/>
    <n v="75"/>
    <s v="Caudal de agua entre batchs"/>
    <s v="Batch Camión"/>
    <n v="4"/>
    <m/>
    <n v="80"/>
    <m/>
    <m/>
    <d v="2015-12-02T00:00:00"/>
    <s v="Programado"/>
    <d v="2020-10-22T00:00:00"/>
    <s v="BND21-IT519-1020"/>
    <s v="Mariana del Pozo"/>
    <m/>
    <m/>
    <m/>
    <m/>
    <s v="Bombeo Mecánico"/>
    <x v="1"/>
    <s v="S"/>
    <s v="Batch&amp;Recirc"/>
    <n v="2.2679999999999998"/>
    <n v="15.88"/>
    <n v="20"/>
    <n v="20"/>
  </r>
  <r>
    <x v="146"/>
    <s v="VAM-25a"/>
    <m/>
    <s v="Integridad y Corrosión"/>
    <s v="Inhibidor de corrosión"/>
    <x v="3"/>
    <n v="1000232729"/>
    <n v="68"/>
    <n v="8.2959999999999994"/>
    <n v="59.704000000000001"/>
    <n v="2700"/>
    <n v="35.82"/>
    <n v="40"/>
    <s v="Caudal de agua entre batchs"/>
    <s v="Batch Camión"/>
    <n v="2"/>
    <m/>
    <n v="71.64"/>
    <m/>
    <m/>
    <d v="2020-11-12T00:00:00"/>
    <s v="Programado"/>
    <d v="2022-01-25T00:00:00"/>
    <s v="0018-OESTE-22"/>
    <s v="Mariana del Pozo"/>
    <m/>
    <m/>
    <m/>
    <m/>
    <s v="Electro Sumergible"/>
    <x v="1"/>
    <s v="Q"/>
    <s v="Batch"/>
    <n v="2.3881600000000001"/>
    <n v="35.82"/>
    <n v="35.82"/>
    <n v="35.82"/>
  </r>
  <r>
    <x v="122"/>
    <s v="VAM-15a"/>
    <m/>
    <s v="Integridad y Corrosión"/>
    <s v="Inhibidor de corrosión"/>
    <x v="3"/>
    <n v="1000232729"/>
    <n v="11.04"/>
    <n v="4.968"/>
    <n v="6.0720000000000001"/>
    <n v="1100"/>
    <n v="29.15"/>
    <n v="160"/>
    <s v="Caudal de agua entre batchs"/>
    <s v="Batch Camión"/>
    <n v="1"/>
    <m/>
    <n v="29.15"/>
    <m/>
    <m/>
    <d v="2013-03-29T00:00:00"/>
    <s v="Programado"/>
    <d v="2022-11-29T00:00:00"/>
    <s v="0322-OESTE-22"/>
    <s v="Mariana del Pozo"/>
    <m/>
    <m/>
    <m/>
    <m/>
    <s v="Bombeo Mecánico"/>
    <x v="1"/>
    <s v="M"/>
    <s v="Batch"/>
    <n v="0.97151999999999994"/>
    <n v="29.15"/>
    <n v="29.15"/>
    <n v="29.15"/>
  </r>
  <r>
    <x v="128"/>
    <s v="VAM-27a"/>
    <m/>
    <s v="Integridad y Corrosión"/>
    <s v="Biocida"/>
    <x v="6"/>
    <n v="50600926"/>
    <n v="17"/>
    <n v="8.67"/>
    <n v="8.33"/>
    <n v="2000"/>
    <n v="49.98"/>
    <n v="400"/>
    <s v="Caudal de agua entre batchs"/>
    <s v="Batch Camión"/>
    <n v="2"/>
    <m/>
    <n v="99.96"/>
    <m/>
    <m/>
    <d v="2017-10-08T00:00:00"/>
    <s v="Programado"/>
    <d v="2022-12-14T00:00:00"/>
    <s v="0328-OESTE-22"/>
    <s v="Mariana del Pozo"/>
    <m/>
    <m/>
    <m/>
    <m/>
    <s v="Bombeo Mecánico"/>
    <x v="1"/>
    <s v="Q"/>
    <s v="Batch"/>
    <n v="3.3319999999999999"/>
    <n v="49.98"/>
    <n v="49.98"/>
    <n v="49.98"/>
  </r>
  <r>
    <x v="280"/>
    <s v="VAM-31a"/>
    <m/>
    <s v="Integridad y Corrosión"/>
    <s v="Inhibidor de corrosión"/>
    <x v="3"/>
    <n v="1000232729"/>
    <n v="39.520000000000003"/>
    <n v="35.173000000000002"/>
    <n v="4.3470000000000004"/>
    <n v="786"/>
    <n v="20"/>
    <n v="100"/>
    <s v="Caudal de agua entre batchs"/>
    <s v="Batch Camión"/>
    <n v="2"/>
    <m/>
    <n v="40"/>
    <m/>
    <m/>
    <d v="2017-01-27T00:00:00"/>
    <s v="Programado"/>
    <d v="2020-09-25T00:00:00"/>
    <s v="BND21-IT512-0920"/>
    <s v="Mariana del Pozo"/>
    <m/>
    <m/>
    <m/>
    <m/>
    <s v="Electro Sumergible"/>
    <x v="1"/>
    <s v="Q"/>
    <s v="Batch"/>
    <n v="0.43470000000000003"/>
    <n v="6.52"/>
    <n v="20"/>
    <n v="20"/>
  </r>
  <r>
    <x v="131"/>
    <s v="VAM-46a"/>
    <m/>
    <s v="Integridad y Corrosión"/>
    <s v="Inhibidor de corrosión"/>
    <x v="3"/>
    <n v="1000232729"/>
    <n v="29.25"/>
    <n v="5.85"/>
    <n v="23.4"/>
    <n v="780"/>
    <n v="24.57"/>
    <n v="70"/>
    <s v="Caudal de agua entre batchs"/>
    <s v="Batch Camión"/>
    <n v="2"/>
    <m/>
    <n v="49.14"/>
    <m/>
    <m/>
    <d v="2014-09-05T00:00:00"/>
    <s v="Programado"/>
    <d v="2021-06-25T00:00:00"/>
    <s v="BND21-IT641-0621"/>
    <s v="Mariana del Pozo"/>
    <m/>
    <m/>
    <m/>
    <m/>
    <s v="Bombeo Mecánico"/>
    <x v="1"/>
    <s v="Q"/>
    <s v="Batch"/>
    <n v="1.6379999999999999"/>
    <n v="24.57"/>
    <n v="24.57"/>
    <n v="24.57"/>
  </r>
  <r>
    <x v="132"/>
    <s v="VAM-47a"/>
    <m/>
    <s v="Integridad y Corrosión"/>
    <s v="Inhibidor de corrosión"/>
    <x v="3"/>
    <n v="1000232729"/>
    <n v="13"/>
    <n v="9.1"/>
    <n v="3.9"/>
    <n v="240"/>
    <n v="27.79"/>
    <n v="475"/>
    <s v="Caudal de agua entre batchs"/>
    <s v="Batch Camión"/>
    <n v="2"/>
    <m/>
    <n v="55.58"/>
    <m/>
    <m/>
    <d v="2015-01-13T00:00:00"/>
    <s v="Programado"/>
    <d v="2023-03-29T00:00:00"/>
    <s v="0092-OESTE-23"/>
    <s v="Mariana del Pozo"/>
    <m/>
    <m/>
    <m/>
    <m/>
    <s v="Bombeo Mecánico"/>
    <x v="1"/>
    <s v="Q"/>
    <s v="Batch"/>
    <n v="1.8525"/>
    <n v="27.79"/>
    <n v="27.79"/>
    <n v="27.79"/>
  </r>
  <r>
    <x v="133"/>
    <s v="VAM-50a"/>
    <m/>
    <s v="Integridad y Corrosión"/>
    <s v="Inhibidor de corrosión"/>
    <x v="3"/>
    <n v="1000232729"/>
    <n v="39"/>
    <n v="4.29"/>
    <n v="34.71"/>
    <n v="929"/>
    <n v="41.65"/>
    <n v="40"/>
    <s v="Caudal de agua entre batchs"/>
    <s v="Batch Camión"/>
    <n v="1"/>
    <m/>
    <n v="41.65"/>
    <m/>
    <m/>
    <d v="2014-03-07T00:00:00"/>
    <s v="Programado"/>
    <d v="2021-11-12T00:00:00"/>
    <s v="0277-OESTE-21"/>
    <m/>
    <m/>
    <m/>
    <m/>
    <m/>
    <s v="Bombeo Mecánico"/>
    <x v="1"/>
    <s v="M"/>
    <s v="Batch"/>
    <n v="1.3884000000000001"/>
    <n v="41.65"/>
    <n v="41.65"/>
    <n v="41.65"/>
  </r>
  <r>
    <x v="139"/>
    <s v="VAM-73(d)[00]a"/>
    <m/>
    <s v="Integridad y Corrosión"/>
    <s v="Inhibidor de corrosión"/>
    <x v="3"/>
    <n v="1000232729"/>
    <n v="14.3"/>
    <n v="9.4380000000000006"/>
    <n v="4.8620000000000001"/>
    <n v="524"/>
    <n v="20"/>
    <n v="250"/>
    <s v="Caudal de agua entre batchs"/>
    <s v="Batch Camión"/>
    <n v="2"/>
    <m/>
    <n v="40"/>
    <m/>
    <m/>
    <d v="2017-03-02T00:00:00"/>
    <s v="Programado"/>
    <d v="2019-10-10T00:00:00"/>
    <s v="BND21-IT451-1019"/>
    <s v="Mariana del Pozo"/>
    <m/>
    <m/>
    <m/>
    <m/>
    <s v="Bombeo Mecánico"/>
    <x v="1"/>
    <s v="Q"/>
    <s v="Batch"/>
    <n v="1.2155"/>
    <n v="18.23"/>
    <n v="20"/>
    <n v="20"/>
  </r>
  <r>
    <x v="142"/>
    <s v="VAM-65a(d)"/>
    <m/>
    <s v="Aseguramiento de Flujo"/>
    <s v="Inhibidor de parafinas"/>
    <x v="7"/>
    <n v="1000544363"/>
    <n v="14.4"/>
    <n v="14.342000000000001"/>
    <n v="5.8000000000000003E-2"/>
    <n v="2477"/>
    <n v="600.21"/>
    <n v="2790"/>
    <s v="Recomendación técnica en litros (por día, mes o batch)"/>
    <s v="Batch Camión"/>
    <n v="2"/>
    <m/>
    <n v="1200.42"/>
    <m/>
    <m/>
    <d v="2021-02-21T00:00:00"/>
    <s v="Programado"/>
    <d v="2023-03-08T00:00:00"/>
    <s v="Minuta YPF 18-4-23"/>
    <s v="Mariana del Pozo"/>
    <m/>
    <m/>
    <m/>
    <m/>
    <s v="Bombeo Mecánico"/>
    <x v="1"/>
    <s v="Q"/>
    <s v="Batch"/>
    <n v="40.014180000000003"/>
    <n v="600.21"/>
    <n v="600.21"/>
    <n v="600.21"/>
  </r>
  <r>
    <x v="1"/>
    <s v="Calderín PTC CO"/>
    <m/>
    <s v="Integridad y Corrosión"/>
    <s v="Inhibidor de corrosión"/>
    <x v="16"/>
    <n v="1000544375"/>
    <n v="0"/>
    <n v="0"/>
    <n v="0"/>
    <n v="0"/>
    <n v="0"/>
    <n v="0"/>
    <s v="Recomendación técnica en litros (por día, mes o batch)"/>
    <s v="Batch Camión"/>
    <e v="#N/A"/>
    <m/>
    <e v="#N/A"/>
    <m/>
    <m/>
    <d v="2022-12-05T00:00:00"/>
    <s v="Programado"/>
    <d v="2022-12-15T00:00:00"/>
    <s v="Reunión SP 15/12/22"/>
    <s v="Mariana del Pozo/Eckerman Mariangeles"/>
    <s v="Batch bimestral KPF15"/>
    <m/>
    <m/>
    <m/>
    <s v=""/>
    <x v="1"/>
    <s v="B"/>
    <s v="Batch"/>
    <n v="0"/>
    <n v="0"/>
    <n v="20"/>
    <n v="0"/>
  </r>
  <r>
    <x v="184"/>
    <s v="SP-0289[00]a"/>
    <m/>
    <s v="Integridad y Corrosión"/>
    <s v="Inhibidor de incrustaciones"/>
    <x v="1"/>
    <n v="50601018"/>
    <n v="117"/>
    <n v="1.895"/>
    <n v="115.105"/>
    <n v="150"/>
    <n v="2.88"/>
    <n v="25"/>
    <s v="Caudal de agua entre batchs"/>
    <s v="Continua"/>
    <n v="31"/>
    <m/>
    <n v="89.28"/>
    <m/>
    <m/>
    <d v="2023-11-23T00:00:00"/>
    <s v="Programado"/>
    <d v="2023-11-21T00:00:00"/>
    <s v="0265-OESTE-23"/>
    <s v="Mariana del Pozo"/>
    <m/>
    <m/>
    <m/>
    <m/>
    <s v="Cavidad Progresiva"/>
    <x v="0"/>
    <s v="C"/>
    <s v="Continua"/>
    <n v="2.8776250000000001"/>
    <n v="2.88"/>
    <n v="20"/>
    <n v="2.88"/>
  </r>
  <r>
    <x v="27"/>
    <s v="SCB-140a"/>
    <m/>
    <s v="Integridad y Corrosión"/>
    <s v="Inhibidor de corrosión"/>
    <x v="3"/>
    <n v="1000232729"/>
    <n v="174"/>
    <n v="5.22"/>
    <n v="168.78"/>
    <n v="800"/>
    <n v="3.38"/>
    <n v="20"/>
    <s v="Caudal de agua/día"/>
    <s v="Continua"/>
    <n v="31"/>
    <m/>
    <n v="104.78"/>
    <m/>
    <m/>
    <d v="2013-10-24T00:00:00"/>
    <s v="Programado"/>
    <d v="2020-06-30T00:00:00"/>
    <s v="Minuta de Reunion YPF 04-01-24"/>
    <s v="Mariana del Pozo"/>
    <m/>
    <m/>
    <m/>
    <m/>
    <s v=""/>
    <x v="0"/>
    <s v="C"/>
    <s v="Capilar/ EC doble dosificadora"/>
    <n v="3.3755999999999999"/>
    <n v="3.38"/>
    <n v="20"/>
    <n v="3.38"/>
  </r>
  <r>
    <x v="27"/>
    <s v="SCB-140a"/>
    <m/>
    <s v="Integridad y Corrosión"/>
    <s v="Inhibidor de corrosión"/>
    <x v="3"/>
    <n v="1000232729"/>
    <n v="174"/>
    <n v="5.22"/>
    <n v="168.78"/>
    <n v="800"/>
    <n v="253.17"/>
    <n v="100"/>
    <s v="Caudal de agua/día"/>
    <s v="Batch Camión"/>
    <n v="2"/>
    <m/>
    <n v="506.34"/>
    <m/>
    <m/>
    <d v="2013-10-24T00:00:00"/>
    <s v="Programado"/>
    <d v="2020-06-30T00:00:00"/>
    <s v="Minuta de Reunion YPF 04-01-24"/>
    <s v="Mariana del Pozo"/>
    <m/>
    <m/>
    <m/>
    <m/>
    <s v=""/>
    <x v="1"/>
    <s v="Q"/>
    <s v="Capilar/ EC doble dosificadora"/>
    <n v="16.878"/>
    <n v="253.17"/>
    <n v="253.17"/>
    <n v="253.17"/>
  </r>
  <r>
    <x v="162"/>
    <s v="PuB-125a"/>
    <m/>
    <s v="Integridad y Corrosión"/>
    <s v="Inhibidor de corrosión"/>
    <x v="3"/>
    <n v="1000232729"/>
    <n v="88.3"/>
    <n v="1.766"/>
    <n v="86.534000000000006"/>
    <n v="2"/>
    <n v="46.73"/>
    <n v="18"/>
    <s v="Caudal de agua entre batchs"/>
    <s v="Batch Camión"/>
    <n v="1"/>
    <m/>
    <n v="46.73"/>
    <m/>
    <m/>
    <d v="2024-01-17T00:00:00"/>
    <s v="Programado"/>
    <d v="2022-01-07T00:00:00"/>
    <s v="0022-OESTE-24"/>
    <s v="Mariana del Pozo"/>
    <m/>
    <m/>
    <m/>
    <m/>
    <s v="Cavidad Progresiva"/>
    <x v="1"/>
    <s v="M"/>
    <s v="Batch"/>
    <n v="1.557612"/>
    <n v="46.73"/>
    <n v="46.73"/>
    <n v="46.73"/>
  </r>
  <r>
    <x v="1"/>
    <m/>
    <m/>
    <m/>
    <m/>
    <x v="17"/>
    <m/>
    <m/>
    <m/>
    <m/>
    <m/>
    <m/>
    <m/>
    <m/>
    <m/>
    <m/>
    <m/>
    <m/>
    <m/>
    <m/>
    <m/>
    <m/>
    <m/>
    <m/>
    <m/>
    <m/>
    <m/>
    <m/>
    <m/>
    <m/>
    <x v="2"/>
    <m/>
    <m/>
    <m/>
    <m/>
    <m/>
    <m/>
  </r>
  <r>
    <x v="1"/>
    <m/>
    <m/>
    <m/>
    <m/>
    <x v="17"/>
    <m/>
    <m/>
    <m/>
    <m/>
    <m/>
    <m/>
    <m/>
    <m/>
    <m/>
    <m/>
    <m/>
    <m/>
    <m/>
    <m/>
    <m/>
    <m/>
    <m/>
    <m/>
    <m/>
    <m/>
    <m/>
    <m/>
    <m/>
    <m/>
    <x v="2"/>
    <m/>
    <m/>
    <m/>
    <m/>
    <m/>
    <m/>
  </r>
  <r>
    <x v="1"/>
    <m/>
    <m/>
    <m/>
    <m/>
    <x v="17"/>
    <m/>
    <m/>
    <m/>
    <m/>
    <m/>
    <m/>
    <m/>
    <m/>
    <m/>
    <m/>
    <m/>
    <m/>
    <m/>
    <m/>
    <m/>
    <m/>
    <m/>
    <m/>
    <m/>
    <m/>
    <m/>
    <m/>
    <m/>
    <m/>
    <x v="2"/>
    <m/>
    <m/>
    <m/>
    <m/>
    <m/>
    <m/>
  </r>
  <r>
    <x v="1"/>
    <m/>
    <m/>
    <m/>
    <m/>
    <x v="17"/>
    <m/>
    <m/>
    <m/>
    <m/>
    <m/>
    <m/>
    <m/>
    <m/>
    <m/>
    <m/>
    <m/>
    <m/>
    <m/>
    <m/>
    <m/>
    <m/>
    <m/>
    <m/>
    <m/>
    <m/>
    <m/>
    <m/>
    <m/>
    <m/>
    <x v="2"/>
    <m/>
    <m/>
    <m/>
    <m/>
    <m/>
    <m/>
  </r>
  <r>
    <x v="1"/>
    <m/>
    <m/>
    <m/>
    <m/>
    <x v="17"/>
    <m/>
    <m/>
    <m/>
    <m/>
    <m/>
    <m/>
    <m/>
    <m/>
    <m/>
    <m/>
    <m/>
    <m/>
    <m/>
    <m/>
    <m/>
    <m/>
    <m/>
    <m/>
    <m/>
    <m/>
    <m/>
    <m/>
    <m/>
    <m/>
    <x v="2"/>
    <m/>
    <m/>
    <m/>
    <m/>
    <m/>
    <m/>
  </r>
  <r>
    <x v="1"/>
    <m/>
    <m/>
    <m/>
    <m/>
    <x v="17"/>
    <m/>
    <m/>
    <m/>
    <m/>
    <m/>
    <m/>
    <m/>
    <m/>
    <m/>
    <m/>
    <m/>
    <m/>
    <m/>
    <m/>
    <m/>
    <m/>
    <m/>
    <m/>
    <m/>
    <m/>
    <m/>
    <m/>
    <m/>
    <m/>
    <x v="2"/>
    <m/>
    <m/>
    <m/>
    <m/>
    <m/>
    <m/>
  </r>
  <r>
    <x v="1"/>
    <m/>
    <m/>
    <m/>
    <m/>
    <x v="17"/>
    <m/>
    <m/>
    <m/>
    <m/>
    <m/>
    <m/>
    <m/>
    <m/>
    <m/>
    <m/>
    <m/>
    <m/>
    <m/>
    <m/>
    <m/>
    <m/>
    <m/>
    <m/>
    <m/>
    <m/>
    <m/>
    <m/>
    <m/>
    <m/>
    <x v="2"/>
    <m/>
    <m/>
    <m/>
    <m/>
    <m/>
    <m/>
  </r>
  <r>
    <x v="1"/>
    <m/>
    <m/>
    <m/>
    <m/>
    <x v="17"/>
    <m/>
    <m/>
    <m/>
    <m/>
    <m/>
    <m/>
    <m/>
    <m/>
    <m/>
    <m/>
    <m/>
    <m/>
    <m/>
    <m/>
    <m/>
    <m/>
    <m/>
    <m/>
    <m/>
    <m/>
    <m/>
    <m/>
    <m/>
    <m/>
    <x v="2"/>
    <m/>
    <m/>
    <m/>
    <m/>
    <m/>
    <m/>
  </r>
  <r>
    <x v="1"/>
    <m/>
    <m/>
    <m/>
    <m/>
    <x v="17"/>
    <m/>
    <m/>
    <m/>
    <m/>
    <m/>
    <m/>
    <m/>
    <m/>
    <m/>
    <m/>
    <m/>
    <m/>
    <m/>
    <m/>
    <m/>
    <m/>
    <m/>
    <m/>
    <m/>
    <m/>
    <m/>
    <m/>
    <m/>
    <m/>
    <x v="2"/>
    <m/>
    <m/>
    <m/>
    <m/>
    <m/>
    <m/>
  </r>
  <r>
    <x v="1"/>
    <m/>
    <m/>
    <m/>
    <m/>
    <x v="17"/>
    <m/>
    <m/>
    <m/>
    <m/>
    <m/>
    <m/>
    <m/>
    <m/>
    <m/>
    <m/>
    <m/>
    <m/>
    <m/>
    <m/>
    <m/>
    <m/>
    <m/>
    <m/>
    <m/>
    <m/>
    <m/>
    <m/>
    <m/>
    <m/>
    <x v="2"/>
    <m/>
    <m/>
    <m/>
    <m/>
    <m/>
    <m/>
  </r>
  <r>
    <x v="1"/>
    <m/>
    <m/>
    <m/>
    <m/>
    <x v="17"/>
    <m/>
    <m/>
    <m/>
    <m/>
    <m/>
    <m/>
    <m/>
    <m/>
    <m/>
    <m/>
    <m/>
    <m/>
    <m/>
    <m/>
    <m/>
    <m/>
    <m/>
    <m/>
    <m/>
    <m/>
    <m/>
    <m/>
    <m/>
    <m/>
    <x v="2"/>
    <m/>
    <m/>
    <m/>
    <m/>
    <m/>
    <m/>
  </r>
  <r>
    <x v="1"/>
    <m/>
    <m/>
    <m/>
    <m/>
    <x v="17"/>
    <m/>
    <m/>
    <m/>
    <m/>
    <m/>
    <m/>
    <m/>
    <m/>
    <m/>
    <m/>
    <m/>
    <m/>
    <m/>
    <m/>
    <m/>
    <m/>
    <m/>
    <m/>
    <m/>
    <m/>
    <m/>
    <m/>
    <m/>
    <m/>
    <x v="2"/>
    <m/>
    <m/>
    <m/>
    <m/>
    <m/>
    <m/>
  </r>
  <r>
    <x v="1"/>
    <m/>
    <m/>
    <m/>
    <m/>
    <x v="17"/>
    <m/>
    <m/>
    <m/>
    <m/>
    <m/>
    <m/>
    <m/>
    <m/>
    <m/>
    <m/>
    <m/>
    <m/>
    <m/>
    <m/>
    <m/>
    <m/>
    <m/>
    <m/>
    <m/>
    <m/>
    <m/>
    <m/>
    <m/>
    <m/>
    <x v="2"/>
    <m/>
    <m/>
    <m/>
    <m/>
    <m/>
    <m/>
  </r>
  <r>
    <x v="1"/>
    <m/>
    <m/>
    <m/>
    <m/>
    <x v="17"/>
    <m/>
    <m/>
    <m/>
    <m/>
    <m/>
    <m/>
    <m/>
    <m/>
    <m/>
    <m/>
    <m/>
    <m/>
    <m/>
    <m/>
    <m/>
    <m/>
    <m/>
    <m/>
    <m/>
    <m/>
    <m/>
    <m/>
    <m/>
    <m/>
    <x v="2"/>
    <m/>
    <m/>
    <m/>
    <m/>
    <m/>
    <m/>
  </r>
  <r>
    <x v="1"/>
    <m/>
    <m/>
    <m/>
    <m/>
    <x v="17"/>
    <m/>
    <m/>
    <m/>
    <m/>
    <m/>
    <m/>
    <m/>
    <m/>
    <m/>
    <m/>
    <m/>
    <m/>
    <m/>
    <m/>
    <m/>
    <m/>
    <m/>
    <m/>
    <m/>
    <m/>
    <m/>
    <m/>
    <m/>
    <m/>
    <x v="2"/>
    <m/>
    <m/>
    <m/>
    <m/>
    <m/>
    <m/>
  </r>
  <r>
    <x v="1"/>
    <m/>
    <m/>
    <m/>
    <m/>
    <x v="17"/>
    <m/>
    <m/>
    <m/>
    <m/>
    <m/>
    <m/>
    <m/>
    <m/>
    <m/>
    <m/>
    <m/>
    <m/>
    <m/>
    <m/>
    <m/>
    <m/>
    <m/>
    <m/>
    <m/>
    <m/>
    <m/>
    <m/>
    <m/>
    <m/>
    <x v="2"/>
    <m/>
    <m/>
    <m/>
    <m/>
    <m/>
    <m/>
  </r>
  <r>
    <x v="1"/>
    <m/>
    <m/>
    <m/>
    <m/>
    <x v="17"/>
    <m/>
    <m/>
    <m/>
    <m/>
    <m/>
    <m/>
    <m/>
    <m/>
    <m/>
    <m/>
    <m/>
    <m/>
    <m/>
    <m/>
    <m/>
    <m/>
    <m/>
    <m/>
    <m/>
    <m/>
    <m/>
    <m/>
    <m/>
    <m/>
    <x v="2"/>
    <m/>
    <m/>
    <m/>
    <m/>
    <m/>
    <m/>
  </r>
  <r>
    <x v="1"/>
    <m/>
    <m/>
    <m/>
    <m/>
    <x v="17"/>
    <m/>
    <m/>
    <m/>
    <m/>
    <m/>
    <m/>
    <m/>
    <m/>
    <m/>
    <m/>
    <m/>
    <m/>
    <m/>
    <m/>
    <m/>
    <m/>
    <m/>
    <m/>
    <m/>
    <m/>
    <m/>
    <m/>
    <m/>
    <m/>
    <x v="2"/>
    <m/>
    <m/>
    <m/>
    <m/>
    <m/>
    <m/>
  </r>
  <r>
    <x v="1"/>
    <m/>
    <m/>
    <m/>
    <m/>
    <x v="17"/>
    <m/>
    <m/>
    <m/>
    <m/>
    <m/>
    <m/>
    <m/>
    <m/>
    <m/>
    <m/>
    <m/>
    <m/>
    <m/>
    <m/>
    <m/>
    <m/>
    <m/>
    <m/>
    <m/>
    <m/>
    <m/>
    <m/>
    <m/>
    <m/>
    <x v="2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CE1BB5-9EDB-4549-B8CD-97BE0BE21FB1}" name="TablaDinámica1" cacheId="265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8">
  <location ref="A4:C10" firstHeaderRow="0" firstDataRow="1" firstDataCol="1"/>
  <pivotFields count="13">
    <pivotField subtotalTop="0" showAll="0"/>
    <pivotField subtotalTop="0" showAll="0"/>
    <pivotField numFmtId="14" subtotalTop="0" showAll="0"/>
    <pivotField subtotalTop="0" showAll="0"/>
    <pivotField subtotalTop="0" showAll="0"/>
    <pivotField dataField="1" subtotalTop="0" showAll="0"/>
    <pivotField subtotalTop="0" showAll="0"/>
    <pivotField dataField="1" subtotalTop="0" showAll="0"/>
    <pivotField subtotalTop="0" showAll="0"/>
    <pivotField subtotalTop="0" showAll="0"/>
    <pivotField subtotalTop="0" showAll="0"/>
    <pivotField subtotalTop="0" showAll="0"/>
    <pivotField axis="axisRow" subtotalTop="0" showAll="0">
      <items count="16">
        <item h="1" f="1" x="10"/>
        <item h="1" f="1" x="8"/>
        <item h="1" f="1" x="7"/>
        <item h="1" f="1" x="14"/>
        <item h="1" f="1" x="12"/>
        <item h="1" f="1" x="11"/>
        <item h="1" f="1" x="9"/>
        <item x="2"/>
        <item x="1"/>
        <item x="4"/>
        <item x="0"/>
        <item x="3"/>
        <item m="1" x="13"/>
        <item h="1" m="1" x="5"/>
        <item h="1" m="1" x="6"/>
        <item t="default"/>
      </items>
    </pivotField>
  </pivotFields>
  <rowFields count="1">
    <field x="12"/>
  </rowFields>
  <rowItems count="6"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Neta [m3/día]" fld="5" baseField="0" baseItem="0"/>
    <dataField name="Agua [m3/día]" fld="7" baseField="0" baseItem="0"/>
  </dataFields>
  <formats count="33">
    <format dxfId="56">
      <pivotArea field="12" type="button" dataOnly="0" labelOnly="1" outline="0" axis="axisRow" fieldPosition="0"/>
    </format>
    <format dxfId="55">
      <pivotArea dataOnly="0" labelOnly="1" outline="0" axis="axisValues" fieldPosition="0"/>
    </format>
    <format dxfId="54">
      <pivotArea dataOnly="0" labelOnly="1" outline="0" axis="axisValues" fieldPosition="0"/>
    </format>
    <format dxfId="53">
      <pivotArea field="12" type="button" dataOnly="0" labelOnly="1" outline="0" axis="axisRow" fieldPosition="0"/>
    </format>
    <format dxfId="52">
      <pivotArea dataOnly="0" labelOnly="1" outline="0" axis="axisValues" fieldPosition="0"/>
    </format>
    <format dxfId="51">
      <pivotArea dataOnly="0" labelOnly="1" outline="0" axis="axisValues" fieldPosition="0"/>
    </format>
    <format dxfId="50">
      <pivotArea dataOnly="0" grandRow="1" axis="axisRow" fieldPosition="0"/>
    </format>
    <format dxfId="49">
      <pivotArea dataOnly="0" grandRow="1" axis="axisRow" fieldPosition="0"/>
    </format>
    <format dxfId="4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45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44">
      <pivotArea field="12" type="button" dataOnly="0" labelOnly="1" outline="0" axis="axisRow" fieldPosition="0"/>
    </format>
    <format dxfId="4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2">
      <pivotArea grandRow="1" outline="0" collapsedLevelsAreSubtotals="1" fieldPosition="0"/>
    </format>
    <format dxfId="41">
      <pivotArea dataOnly="0" labelOnly="1" grandRow="1" outline="0" fieldPosition="0"/>
    </format>
    <format dxfId="40">
      <pivotArea type="all" dataOnly="0" outline="0" fieldPosition="0"/>
    </format>
    <format dxfId="39">
      <pivotArea outline="0" collapsedLevelsAreSubtotals="1" fieldPosition="0"/>
    </format>
    <format dxfId="38">
      <pivotArea field="12" type="button" dataOnly="0" labelOnly="1" outline="0" axis="axisRow" fieldPosition="0"/>
    </format>
    <format dxfId="37">
      <pivotArea dataOnly="0" labelOnly="1" fieldPosition="0">
        <references count="1">
          <reference field="12" count="0"/>
        </references>
      </pivotArea>
    </format>
    <format dxfId="36">
      <pivotArea dataOnly="0" labelOnly="1" grandRow="1" outline="0" fieldPosition="0"/>
    </format>
    <format dxfId="3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4">
      <pivotArea field="12" type="button" dataOnly="0" labelOnly="1" outline="0" axis="axisRow" fieldPosition="0"/>
    </format>
    <format dxfId="3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2">
      <pivotArea grandRow="1" outline="0" collapsedLevelsAreSubtotals="1" fieldPosition="0"/>
    </format>
    <format dxfId="31">
      <pivotArea dataOnly="0" labelOnly="1" grandRow="1" outline="0" fieldPosition="0"/>
    </format>
    <format dxfId="30">
      <pivotArea collapsedLevelsAreSubtotals="1" fieldPosition="0">
        <references count="1">
          <reference field="12" count="0"/>
        </references>
      </pivotArea>
    </format>
    <format dxfId="29">
      <pivotArea dataOnly="0" labelOnly="1" fieldPosition="0">
        <references count="1">
          <reference field="12" count="0"/>
        </references>
      </pivotArea>
    </format>
    <format dxfId="28">
      <pivotArea field="12" type="button" dataOnly="0" labelOnly="1" outline="0" axis="axisRow" fieldPosition="0"/>
    </format>
    <format dxfId="2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6">
      <pivotArea grandRow="1" outline="0" collapsedLevelsAreSubtotals="1" fieldPosition="0"/>
    </format>
    <format dxfId="25">
      <pivotArea dataOnly="0" labelOnly="1" grandRow="1" outline="0" fieldPosition="0"/>
    </format>
    <format dxfId="2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61E54E-ED64-46A9-88F1-A8601D77F41F}" name="TablaDinámica9" cacheId="266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 chartFormat="2">
  <location ref="K3:L23" firstHeaderRow="1" firstDataRow="1" firstDataCol="1" rowPageCount="1" colPageCount="1"/>
  <pivotFields count="6">
    <pivotField axis="axisPage" multipleItemSelectionAllowed="1" showAll="0">
      <items count="6">
        <item x="0"/>
        <item x="1"/>
        <item x="2"/>
        <item x="3"/>
        <item x="4"/>
        <item t="default"/>
      </items>
    </pivotField>
    <pivotField axis="axisRow" numFmtId="17" outline="0" showAll="0" defaultSubtotal="0">
      <items count="14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  <pivotField dataField="1" showAll="0"/>
    <pivotField showAll="0"/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6">
        <item sd="0" x="0"/>
        <item x="1"/>
        <item x="2"/>
        <item x="3"/>
        <item x="4"/>
        <item t="default"/>
      </items>
    </pivotField>
  </pivotFields>
  <rowFields count="2">
    <field x="5"/>
    <field x="1"/>
  </rowFields>
  <rowItems count="20">
    <i>
      <x v="1"/>
    </i>
    <i r="1">
      <x v="12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3"/>
    </i>
    <i r="1">
      <x v="1"/>
    </i>
    <i r="1">
      <x v="2"/>
    </i>
    <i r="1">
      <x v="3"/>
    </i>
    <i t="grand">
      <x/>
    </i>
  </rowItems>
  <colItems count="1">
    <i/>
  </colItems>
  <pageFields count="1">
    <pageField fld="0" hier="-1"/>
  </pageFields>
  <dataFields count="1">
    <dataField name="Suma de Neta [m3/día]" fld="2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aDinámica1" cacheId="267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>
  <location ref="B3:E208" firstHeaderRow="1" firstDataRow="2" firstDataCol="1" rowPageCount="1" colPageCount="1"/>
  <pivotFields count="37">
    <pivotField axis="axisRow" subtotalTop="0" showAll="0">
      <items count="334">
        <item m="1" x="294"/>
        <item m="1" x="315"/>
        <item m="1" x="317"/>
        <item m="1" x="298"/>
        <item m="1" x="282"/>
        <item m="1" x="320"/>
        <item m="1" x="300"/>
        <item m="1" x="330"/>
        <item m="1" x="301"/>
        <item m="1" x="302"/>
        <item m="1" x="326"/>
        <item x="199"/>
        <item x="112"/>
        <item x="0"/>
        <item x="2"/>
        <item x="3"/>
        <item x="163"/>
        <item x="173"/>
        <item x="154"/>
        <item x="4"/>
        <item m="1" x="299"/>
        <item x="157"/>
        <item x="158"/>
        <item x="106"/>
        <item x="5"/>
        <item x="164"/>
        <item x="174"/>
        <item x="9"/>
        <item m="1" x="311"/>
        <item x="175"/>
        <item x="176"/>
        <item x="177"/>
        <item x="178"/>
        <item x="179"/>
        <item x="170"/>
        <item x="166"/>
        <item x="171"/>
        <item m="1" x="319"/>
        <item x="159"/>
        <item x="172"/>
        <item x="160"/>
        <item x="180"/>
        <item x="6"/>
        <item x="181"/>
        <item x="113"/>
        <item x="114"/>
        <item x="13"/>
        <item x="14"/>
        <item x="15"/>
        <item x="16"/>
        <item x="182"/>
        <item x="17"/>
        <item x="18"/>
        <item x="19"/>
        <item x="20"/>
        <item x="21"/>
        <item x="22"/>
        <item x="23"/>
        <item x="24"/>
        <item x="25"/>
        <item x="26"/>
        <item x="27"/>
        <item m="1" x="284"/>
        <item x="28"/>
        <item x="29"/>
        <item x="30"/>
        <item x="31"/>
        <item x="32"/>
        <item x="33"/>
        <item x="34"/>
        <item m="1" x="307"/>
        <item x="35"/>
        <item x="36"/>
        <item x="37"/>
        <item m="1" x="304"/>
        <item m="1" x="313"/>
        <item x="38"/>
        <item x="40"/>
        <item x="151"/>
        <item x="41"/>
        <item m="1" x="327"/>
        <item x="42"/>
        <item x="43"/>
        <item x="44"/>
        <item x="45"/>
        <item x="46"/>
        <item m="1" x="305"/>
        <item m="1" x="331"/>
        <item x="56"/>
        <item m="1" x="287"/>
        <item m="1" x="296"/>
        <item x="149"/>
        <item x="213"/>
        <item x="250"/>
        <item x="48"/>
        <item x="184"/>
        <item x="107"/>
        <item x="266"/>
        <item m="1" x="328"/>
        <item x="86"/>
        <item m="1" x="303"/>
        <item m="1" x="312"/>
        <item x="103"/>
        <item m="1" x="318"/>
        <item x="222"/>
        <item x="216"/>
        <item x="144"/>
        <item x="72"/>
        <item x="217"/>
        <item x="251"/>
        <item x="252"/>
        <item x="253"/>
        <item x="147"/>
        <item x="108"/>
        <item x="218"/>
        <item x="254"/>
        <item x="223"/>
        <item x="219"/>
        <item x="220"/>
        <item x="79"/>
        <item x="49"/>
        <item x="80"/>
        <item x="81"/>
        <item x="186"/>
        <item x="57"/>
        <item x="255"/>
        <item x="187"/>
        <item x="73"/>
        <item x="256"/>
        <item x="267"/>
        <item x="104"/>
        <item x="50"/>
        <item m="1" x="293"/>
        <item x="257"/>
        <item m="1" x="314"/>
        <item x="258"/>
        <item x="208"/>
        <item x="59"/>
        <item x="60"/>
        <item x="259"/>
        <item x="260"/>
        <item x="261"/>
        <item x="51"/>
        <item x="268"/>
        <item m="1" x="324"/>
        <item x="269"/>
        <item x="188"/>
        <item m="1" x="281"/>
        <item x="224"/>
        <item m="1" x="289"/>
        <item x="84"/>
        <item m="1" x="322"/>
        <item x="109"/>
        <item x="52"/>
        <item x="88"/>
        <item x="53"/>
        <item x="61"/>
        <item m="1" x="283"/>
        <item x="189"/>
        <item m="1" x="308"/>
        <item x="270"/>
        <item x="225"/>
        <item x="262"/>
        <item x="263"/>
        <item x="226"/>
        <item x="227"/>
        <item x="228"/>
        <item x="229"/>
        <item x="193"/>
        <item x="230"/>
        <item x="89"/>
        <item x="231"/>
        <item x="232"/>
        <item x="90"/>
        <item x="62"/>
        <item m="1" x="288"/>
        <item x="195"/>
        <item x="233"/>
        <item x="92"/>
        <item x="234"/>
        <item x="93"/>
        <item x="235"/>
        <item x="110"/>
        <item x="271"/>
        <item x="209"/>
        <item x="63"/>
        <item m="1" x="292"/>
        <item x="236"/>
        <item x="237"/>
        <item x="238"/>
        <item m="1" x="290"/>
        <item x="264"/>
        <item x="239"/>
        <item x="64"/>
        <item m="1" x="309"/>
        <item x="240"/>
        <item x="94"/>
        <item m="1" x="329"/>
        <item x="241"/>
        <item x="95"/>
        <item x="96"/>
        <item x="242"/>
        <item x="97"/>
        <item x="243"/>
        <item x="55"/>
        <item x="191"/>
        <item x="245"/>
        <item x="197"/>
        <item x="98"/>
        <item x="246"/>
        <item x="247"/>
        <item x="99"/>
        <item m="1" x="291"/>
        <item x="100"/>
        <item x="200"/>
        <item x="66"/>
        <item x="201"/>
        <item x="82"/>
        <item m="1" x="286"/>
        <item x="272"/>
        <item x="273"/>
        <item x="274"/>
        <item x="68"/>
        <item x="69"/>
        <item x="248"/>
        <item m="1" x="323"/>
        <item x="101"/>
        <item x="214"/>
        <item x="183"/>
        <item x="202"/>
        <item m="1" x="325"/>
        <item x="198"/>
        <item x="74"/>
        <item x="210"/>
        <item x="148"/>
        <item x="211"/>
        <item x="203"/>
        <item x="204"/>
        <item x="205"/>
        <item x="71"/>
        <item x="111"/>
        <item x="145"/>
        <item m="1" x="297"/>
        <item x="75"/>
        <item x="206"/>
        <item x="275"/>
        <item x="277"/>
        <item x="76"/>
        <item m="1" x="310"/>
        <item x="54"/>
        <item x="77"/>
        <item m="1" x="321"/>
        <item x="78"/>
        <item x="215"/>
        <item x="221"/>
        <item x="83"/>
        <item x="265"/>
        <item x="150"/>
        <item x="85"/>
        <item x="278"/>
        <item x="212"/>
        <item x="279"/>
        <item x="249"/>
        <item m="1" x="306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46"/>
        <item x="127"/>
        <item x="128"/>
        <item x="280"/>
        <item x="129"/>
        <item m="1" x="316"/>
        <item x="130"/>
        <item x="131"/>
        <item x="132"/>
        <item x="133"/>
        <item x="135"/>
        <item x="136"/>
        <item x="137"/>
        <item x="142"/>
        <item x="126"/>
        <item x="138"/>
        <item x="139"/>
        <item x="140"/>
        <item x="12"/>
        <item x="1"/>
        <item x="192"/>
        <item x="141"/>
        <item x="153"/>
        <item m="1" x="332"/>
        <item x="276"/>
        <item x="161"/>
        <item x="207"/>
        <item x="10"/>
        <item x="47"/>
        <item x="185"/>
        <item x="65"/>
        <item x="143"/>
        <item x="165"/>
        <item m="1" x="285"/>
        <item x="58"/>
        <item x="196"/>
        <item x="7"/>
        <item x="156"/>
        <item x="67"/>
        <item x="105"/>
        <item m="1" x="295"/>
        <item x="194"/>
        <item x="244"/>
        <item x="102"/>
        <item x="87"/>
        <item x="167"/>
        <item x="168"/>
        <item x="169"/>
        <item x="39"/>
        <item x="162"/>
        <item x="70"/>
        <item x="190"/>
        <item x="8"/>
        <item x="152"/>
        <item x="155"/>
        <item x="134"/>
        <item x="91"/>
        <item x="11"/>
        <item t="default"/>
      </items>
    </pivotField>
    <pivotField subtotalTop="0" showAll="0"/>
    <pivotField subtotalTop="0" showAll="0"/>
    <pivotField subtotalTop="0" showAll="0"/>
    <pivotField subtotalTop="0" showAll="0"/>
    <pivotField axis="axisCol" subtotalTop="0" multipleItemSelectionAllowed="1" showAll="0">
      <items count="19">
        <item h="1" x="8"/>
        <item x="6"/>
        <item x="3"/>
        <item h="1" x="12"/>
        <item h="1" x="1"/>
        <item h="1" x="11"/>
        <item h="1" x="10"/>
        <item h="1" x="9"/>
        <item h="1" x="4"/>
        <item h="1" x="7"/>
        <item h="1" x="14"/>
        <item h="1" x="2"/>
        <item h="1" x="0"/>
        <item h="1" x="17"/>
        <item h="1" x="5"/>
        <item h="1" x="15"/>
        <item h="1" x="13"/>
        <item h="1" x="16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axis="axisPage" subtotalTop="0" multipleItemSelectionAllowed="1" showAll="0">
      <items count="4">
        <item x="1"/>
        <item h="1" x="0"/>
        <item h="1" x="2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</pivotFields>
  <rowFields count="1">
    <field x="0"/>
  </rowFields>
  <rowItems count="204">
    <i>
      <x v="11"/>
    </i>
    <i>
      <x v="14"/>
    </i>
    <i>
      <x v="16"/>
    </i>
    <i>
      <x v="17"/>
    </i>
    <i>
      <x v="18"/>
    </i>
    <i>
      <x v="21"/>
    </i>
    <i>
      <x v="22"/>
    </i>
    <i>
      <x v="23"/>
    </i>
    <i>
      <x v="25"/>
    </i>
    <i>
      <x v="26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8"/>
    </i>
    <i>
      <x v="39"/>
    </i>
    <i>
      <x v="40"/>
    </i>
    <i>
      <x v="41"/>
    </i>
    <i>
      <x v="42"/>
    </i>
    <i>
      <x v="43"/>
    </i>
    <i>
      <x v="50"/>
    </i>
    <i>
      <x v="51"/>
    </i>
    <i>
      <x v="56"/>
    </i>
    <i>
      <x v="60"/>
    </i>
    <i>
      <x v="61"/>
    </i>
    <i>
      <x v="66"/>
    </i>
    <i>
      <x v="77"/>
    </i>
    <i>
      <x v="78"/>
    </i>
    <i>
      <x v="79"/>
    </i>
    <i>
      <x v="81"/>
    </i>
    <i>
      <x v="83"/>
    </i>
    <i>
      <x v="88"/>
    </i>
    <i>
      <x v="91"/>
    </i>
    <i>
      <x v="92"/>
    </i>
    <i>
      <x v="93"/>
    </i>
    <i>
      <x v="95"/>
    </i>
    <i>
      <x v="96"/>
    </i>
    <i>
      <x v="97"/>
    </i>
    <i>
      <x v="99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1"/>
    </i>
    <i>
      <x v="122"/>
    </i>
    <i>
      <x v="123"/>
    </i>
    <i>
      <x v="124"/>
    </i>
    <i>
      <x v="125"/>
    </i>
    <i>
      <x v="126"/>
    </i>
    <i>
      <x v="128"/>
    </i>
    <i>
      <x v="129"/>
    </i>
    <i>
      <x v="130"/>
    </i>
    <i>
      <x v="131"/>
    </i>
    <i>
      <x v="133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5"/>
    </i>
    <i>
      <x v="146"/>
    </i>
    <i>
      <x v="148"/>
    </i>
    <i>
      <x v="152"/>
    </i>
    <i>
      <x v="153"/>
    </i>
    <i>
      <x v="155"/>
    </i>
    <i>
      <x v="156"/>
    </i>
    <i>
      <x v="158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6"/>
    </i>
    <i>
      <x v="177"/>
    </i>
    <i>
      <x v="178"/>
    </i>
    <i>
      <x v="179"/>
    </i>
    <i>
      <x v="181"/>
    </i>
    <i>
      <x v="182"/>
    </i>
    <i>
      <x v="183"/>
    </i>
    <i>
      <x v="184"/>
    </i>
    <i>
      <x v="185"/>
    </i>
    <i>
      <x v="187"/>
    </i>
    <i>
      <x v="188"/>
    </i>
    <i>
      <x v="189"/>
    </i>
    <i>
      <x v="191"/>
    </i>
    <i>
      <x v="192"/>
    </i>
    <i>
      <x v="193"/>
    </i>
    <i>
      <x v="195"/>
    </i>
    <i>
      <x v="196"/>
    </i>
    <i>
      <x v="198"/>
    </i>
    <i>
      <x v="199"/>
    </i>
    <i>
      <x v="200"/>
    </i>
    <i>
      <x v="201"/>
    </i>
    <i>
      <x v="203"/>
    </i>
    <i>
      <x v="204"/>
    </i>
    <i>
      <x v="205"/>
    </i>
    <i>
      <x v="206"/>
    </i>
    <i>
      <x v="207"/>
    </i>
    <i>
      <x v="209"/>
    </i>
    <i>
      <x v="210"/>
    </i>
    <i>
      <x v="213"/>
    </i>
    <i>
      <x v="214"/>
    </i>
    <i>
      <x v="215"/>
    </i>
    <i>
      <x v="216"/>
    </i>
    <i>
      <x v="217"/>
    </i>
    <i>
      <x v="219"/>
    </i>
    <i>
      <x v="220"/>
    </i>
    <i>
      <x v="221"/>
    </i>
    <i>
      <x v="222"/>
    </i>
    <i>
      <x v="223"/>
    </i>
    <i>
      <x v="224"/>
    </i>
    <i>
      <x v="226"/>
    </i>
    <i>
      <x v="227"/>
    </i>
    <i>
      <x v="228"/>
    </i>
    <i>
      <x v="229"/>
    </i>
    <i>
      <x v="231"/>
    </i>
    <i>
      <x v="233"/>
    </i>
    <i>
      <x v="234"/>
    </i>
    <i>
      <x v="235"/>
    </i>
    <i>
      <x v="236"/>
    </i>
    <i>
      <x v="237"/>
    </i>
    <i>
      <x v="238"/>
    </i>
    <i>
      <x v="240"/>
    </i>
    <i>
      <x v="241"/>
    </i>
    <i>
      <x v="243"/>
    </i>
    <i>
      <x v="244"/>
    </i>
    <i>
      <x v="245"/>
    </i>
    <i>
      <x v="246"/>
    </i>
    <i>
      <x v="250"/>
    </i>
    <i>
      <x v="253"/>
    </i>
    <i>
      <x v="254"/>
    </i>
    <i>
      <x v="256"/>
    </i>
    <i>
      <x v="257"/>
    </i>
    <i>
      <x v="259"/>
    </i>
    <i>
      <x v="260"/>
    </i>
    <i>
      <x v="261"/>
    </i>
    <i>
      <x v="262"/>
    </i>
    <i>
      <x v="265"/>
    </i>
    <i>
      <x v="271"/>
    </i>
    <i>
      <x v="275"/>
    </i>
    <i>
      <x v="276"/>
    </i>
    <i>
      <x v="277"/>
    </i>
    <i>
      <x v="278"/>
    </i>
    <i>
      <x v="281"/>
    </i>
    <i>
      <x v="282"/>
    </i>
    <i>
      <x v="283"/>
    </i>
    <i>
      <x v="284"/>
    </i>
    <i>
      <x v="291"/>
    </i>
    <i>
      <x v="295"/>
    </i>
    <i>
      <x v="297"/>
    </i>
    <i>
      <x v="299"/>
    </i>
    <i>
      <x v="300"/>
    </i>
    <i>
      <x v="301"/>
    </i>
    <i>
      <x v="302"/>
    </i>
    <i>
      <x v="304"/>
    </i>
    <i>
      <x v="307"/>
    </i>
    <i>
      <x v="309"/>
    </i>
    <i>
      <x v="310"/>
    </i>
    <i>
      <x v="311"/>
    </i>
    <i>
      <x v="312"/>
    </i>
    <i>
      <x v="313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6"/>
    </i>
    <i>
      <x v="328"/>
    </i>
    <i>
      <x v="329"/>
    </i>
    <i>
      <x v="332"/>
    </i>
    <i t="grand">
      <x/>
    </i>
  </rowItems>
  <colFields count="1">
    <field x="5"/>
  </colFields>
  <colItems count="3">
    <i>
      <x v="1"/>
    </i>
    <i>
      <x v="2"/>
    </i>
    <i t="grand">
      <x/>
    </i>
  </colItems>
  <pageFields count="1">
    <pageField fld="30" hier="-1"/>
  </pageFields>
  <dataFields count="1">
    <dataField name="Suma de Litros TOTALES " fld="36" baseField="0" baseItem="0"/>
  </dataFields>
  <formats count="18">
    <format dxfId="23">
      <pivotArea type="topRight" dataOnly="0" labelOnly="1" outline="0" fieldPosition="0"/>
    </format>
    <format dxfId="22">
      <pivotArea dataOnly="0" labelOnly="1" fieldPosition="0">
        <references count="1">
          <reference field="5" count="1">
            <x v="2"/>
          </reference>
        </references>
      </pivotArea>
    </format>
    <format dxfId="21">
      <pivotArea dataOnly="0" labelOnly="1" grandCol="1" outline="0" fieldPosition="0"/>
    </format>
    <format dxfId="20">
      <pivotArea field="5" type="button" dataOnly="0" labelOnly="1" outline="0" axis="axisCol" fieldPosition="0"/>
    </format>
    <format dxfId="19">
      <pivotArea field="5" type="button" dataOnly="0" labelOnly="1" outline="0" axis="axisCol" fieldPosition="0"/>
    </format>
    <format dxfId="18">
      <pivotArea type="topRight" dataOnly="0" labelOnly="1" outline="0" fieldPosition="0"/>
    </format>
    <format dxfId="17">
      <pivotArea dataOnly="0" labelOnly="1" fieldPosition="0">
        <references count="1">
          <reference field="5" count="1">
            <x v="2"/>
          </reference>
        </references>
      </pivotArea>
    </format>
    <format dxfId="16">
      <pivotArea dataOnly="0" labelOnly="1" grandCol="1" outline="0" fieldPosition="0"/>
    </format>
    <format dxfId="15">
      <pivotArea type="origin" dataOnly="0" labelOnly="1" outline="0" fieldPosition="0"/>
    </format>
    <format dxfId="14">
      <pivotArea field="0" type="button" dataOnly="0" labelOnly="1" outline="0" axis="axisRow" fieldPosition="0"/>
    </format>
    <format dxfId="13">
      <pivotArea type="origin" dataOnly="0" labelOnly="1" outline="0" fieldPosition="0"/>
    </format>
    <format dxfId="12">
      <pivotArea field="0" type="button" dataOnly="0" labelOnly="1" outline="0" axis="axisRow" fieldPosition="0"/>
    </format>
    <format dxfId="11">
      <pivotArea dataOnly="0" labelOnly="1" fieldPosition="0">
        <references count="1">
          <reference field="5" count="1">
            <x v="1"/>
          </reference>
        </references>
      </pivotArea>
    </format>
    <format dxfId="10">
      <pivotArea dataOnly="0" labelOnly="1" fieldPosition="0">
        <references count="1">
          <reference field="5" count="1">
            <x v="1"/>
          </reference>
        </references>
      </pivotArea>
    </format>
    <format dxfId="9">
      <pivotArea grandRow="1" outline="0" collapsedLevelsAreSubtotals="1" fieldPosition="0"/>
    </format>
    <format dxfId="8">
      <pivotArea dataOnly="0" labelOnly="1" grandRow="1" outline="0" fieldPosition="0"/>
    </format>
    <format dxfId="7">
      <pivotArea grandRow="1" outline="0" collapsedLevelsAreSubtotals="1" fieldPosition="0"/>
    </format>
    <format dxfId="6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Yacimiento" xr10:uid="{7ED9BD84-4020-45D5-8760-9C1BBA044E60}" sourceName="Yacimiento">
  <pivotTables>
    <pivotTable tabId="31" name="TablaDinámica9"/>
  </pivotTables>
  <data>
    <tabular pivotCacheId="2021370414">
      <items count="5">
        <i x="0" s="1"/>
        <i x="1" s="1"/>
        <i x="2" s="1"/>
        <i x="3" s="1"/>
        <i x="4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46CDEDD5-FB12-4B5C-9B6D-BA42EC66213C}" sourceName="Mes">
  <pivotTables>
    <pivotTable tabId="31" name="TablaDinámica9"/>
  </pivotTables>
  <data>
    <tabular pivotCacheId="2021370414">
      <items count="14"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0" nd="1"/>
        <i x="1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Yacimiento" xr10:uid="{B92A4383-11D8-4548-AC4E-96880A457EB4}" cache="SegmentaciónDeDatos_Yacimiento" caption="Yacimiento" rowHeight="241300"/>
  <slicer name="Mes" xr10:uid="{EFF1C3F1-5336-4B40-AED0-898BE50D60E6}" cache="SegmentaciónDeDatos_Mes" caption="Mes" startItem="9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T8" dT="2021-11-23T21:34:54.02" personId="{6624871D-8132-435E-BD70-15739EE5A9A7}" id="{3B6F4317-C9A6-4316-9D47-6815A613F15A}">
    <text>Bajo a 1300 ppm (1000) 4 l/d</text>
  </threadedComment>
  <threadedComment ref="M51" dT="2023-09-06T15:28:45.39" personId="{0C56833C-5229-439B-A242-742F29B4CC9C}" id="{6A117EDB-D291-4163-A30C-5D74CC7CD290}">
    <text>Cambio de PQ desde el 31.08.23</text>
  </threadedComment>
  <threadedComment ref="T102" dT="2021-11-23T21:35:43.93" personId="{6624871D-8132-435E-BD70-15739EE5A9A7}" id="{4223F77D-B24D-4189-83E0-F97AB47622BB}">
    <text>Subo a 28 ppm (23) 4 l/d</text>
  </threadedComment>
  <threadedComment ref="T114" dT="2022-09-20T14:02:14.70" personId="{6624871D-8132-435E-BD70-15739EE5A9A7}" id="{9E68E00E-8457-4BF2-93E6-2501AEAF8F81}">
    <text>Subo a 5000 (800) 4 l/d</text>
  </threadedComment>
  <threadedComment ref="T167" dT="2021-11-23T21:38:37.43" personId="{6624871D-8132-435E-BD70-15739EE5A9A7}" id="{571F4A0A-2476-494D-9805-93920D743EA6}">
    <text>subo a 7000 (2000) 4 l/d</text>
  </threadedComment>
  <threadedComment ref="L445" dT="2024-01-05T13:08:06.36" personId="{4A2E970D-CC05-4279-957D-5CDEDBEA7A82}" id="{84DA7160-B952-46DC-81FB-BC06466F8DF7}">
    <text>Provisorio hasta que este instalado inhibidor de corrosión en continua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Relationship Id="rId4" Type="http://schemas.microsoft.com/office/2007/relationships/slicer" Target="../slicers/slicer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5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Relationship Id="rId4" Type="http://schemas.openxmlformats.org/officeDocument/2006/relationships/comments" Target="../comments6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Relationship Id="rId4" Type="http://schemas.openxmlformats.org/officeDocument/2006/relationships/comments" Target="../comments7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2060"/>
  </sheetPr>
  <dimension ref="A2:N416"/>
  <sheetViews>
    <sheetView topLeftCell="A52" workbookViewId="0">
      <selection activeCell="B70" sqref="B70"/>
    </sheetView>
  </sheetViews>
  <sheetFormatPr baseColWidth="10" defaultColWidth="11.42578125" defaultRowHeight="15" x14ac:dyDescent="0.25"/>
  <cols>
    <col min="1" max="1" width="20" bestFit="1" customWidth="1"/>
    <col min="2" max="2" width="13.42578125" bestFit="1" customWidth="1"/>
    <col min="3" max="3" width="13.5703125" style="24" bestFit="1" customWidth="1"/>
    <col min="4" max="4" width="19" style="24" bestFit="1" customWidth="1"/>
    <col min="5" max="5" width="20" style="15" bestFit="1" customWidth="1"/>
    <col min="6" max="6" width="15.5703125" style="15" bestFit="1" customWidth="1"/>
    <col min="7" max="7" width="13.42578125" style="15" bestFit="1" customWidth="1"/>
    <col min="8" max="8" width="16.140625" style="15" bestFit="1" customWidth="1"/>
    <col min="9" max="9" width="14.7109375" style="15" bestFit="1" customWidth="1"/>
    <col min="10" max="10" width="14" style="15" bestFit="1" customWidth="1"/>
    <col min="11" max="11" width="16.7109375" style="15" customWidth="1"/>
    <col min="12" max="12" width="24" style="15" bestFit="1" customWidth="1"/>
    <col min="13" max="13" width="24" bestFit="1" customWidth="1"/>
  </cols>
  <sheetData>
    <row r="2" spans="1:14" x14ac:dyDescent="0.25">
      <c r="A2" s="126" t="s">
        <v>0</v>
      </c>
      <c r="B2" s="126"/>
      <c r="C2" s="78">
        <v>45006</v>
      </c>
    </row>
    <row r="3" spans="1:14" x14ac:dyDescent="0.25">
      <c r="E3" s="126" t="s">
        <v>1</v>
      </c>
      <c r="F3" s="127">
        <v>44986</v>
      </c>
      <c r="G3" s="127"/>
      <c r="H3" s="127">
        <v>45017</v>
      </c>
      <c r="I3" s="127"/>
      <c r="J3" s="128" t="s">
        <v>2</v>
      </c>
      <c r="K3" s="128"/>
      <c r="L3" s="123" t="s">
        <v>3</v>
      </c>
      <c r="M3" s="124"/>
      <c r="N3" s="125" t="s">
        <v>2</v>
      </c>
    </row>
    <row r="4" spans="1:14" x14ac:dyDescent="0.25">
      <c r="A4" s="47" t="s">
        <v>4</v>
      </c>
      <c r="B4" s="48" t="s">
        <v>5</v>
      </c>
      <c r="C4" s="48" t="s">
        <v>6</v>
      </c>
      <c r="E4" s="126"/>
      <c r="F4" s="48" t="s">
        <v>5</v>
      </c>
      <c r="G4" s="48" t="s">
        <v>6</v>
      </c>
      <c r="H4" s="48" t="s">
        <v>5</v>
      </c>
      <c r="I4" s="48" t="s">
        <v>6</v>
      </c>
      <c r="J4" s="48" t="s">
        <v>5</v>
      </c>
      <c r="K4" s="48" t="s">
        <v>6</v>
      </c>
      <c r="L4" s="80">
        <f>+F3</f>
        <v>44986</v>
      </c>
      <c r="M4" s="80">
        <f>+H3</f>
        <v>45017</v>
      </c>
      <c r="N4" s="125"/>
    </row>
    <row r="5" spans="1:14" ht="14.25" customHeight="1" x14ac:dyDescent="0.25">
      <c r="A5" s="8" t="s">
        <v>7</v>
      </c>
      <c r="B5">
        <v>57.747000000000007</v>
      </c>
      <c r="C5">
        <v>1131.5729999999999</v>
      </c>
      <c r="D5" s="64"/>
      <c r="E5" s="35" t="s">
        <v>7</v>
      </c>
      <c r="F5" s="35">
        <v>57.3</v>
      </c>
      <c r="G5" s="35">
        <v>1116.43</v>
      </c>
      <c r="H5" s="35">
        <f>+GETPIVOTDATA("Neta [m3/día]",$A$4,"Yacimiento","Cerro Hamaca Oeste")</f>
        <v>57.747000000000007</v>
      </c>
      <c r="I5" s="35">
        <f>+GETPIVOTDATA("Agua [m3/día]",$A$4,"Yacimiento","Cerro Hamaca Oeste")</f>
        <v>1131.5729999999999</v>
      </c>
      <c r="J5" s="35">
        <f>+H5-F5</f>
        <v>0.44700000000000983</v>
      </c>
      <c r="K5" s="35">
        <f>+I5-G5</f>
        <v>15.142999999999802</v>
      </c>
      <c r="L5" s="35">
        <v>13</v>
      </c>
      <c r="M5" s="35">
        <f>+COUNTIF($M$14:$M$408,E5)</f>
        <v>13</v>
      </c>
      <c r="N5" s="35">
        <f>+M5-L5</f>
        <v>0</v>
      </c>
    </row>
    <row r="6" spans="1:14" x14ac:dyDescent="0.25">
      <c r="A6" s="8" t="s">
        <v>8</v>
      </c>
      <c r="B6">
        <v>191.66199999999998</v>
      </c>
      <c r="C6">
        <v>2624.4379999999987</v>
      </c>
      <c r="D6" s="64"/>
      <c r="E6" s="35" t="s">
        <v>8</v>
      </c>
      <c r="F6" s="35">
        <v>212.45000000000005</v>
      </c>
      <c r="G6" s="35">
        <v>2721.4700000000007</v>
      </c>
      <c r="H6" s="35">
        <f>+GETPIVOTDATA("Neta [m3/día]",$A$4,"Yacimiento","Punta Barda")</f>
        <v>191.66199999999998</v>
      </c>
      <c r="I6" s="35">
        <f>+GETPIVOTDATA("Agua [m3/día]",$A$4,"Yacimiento","Punta Barda")</f>
        <v>2624.4379999999987</v>
      </c>
      <c r="J6" s="35">
        <f t="shared" ref="J6:J9" si="0">+H6-F6</f>
        <v>-20.788000000000068</v>
      </c>
      <c r="K6" s="35">
        <f t="shared" ref="K6:K10" si="1">+I6-G6</f>
        <v>-97.032000000001972</v>
      </c>
      <c r="L6" s="35">
        <v>70</v>
      </c>
      <c r="M6" s="35">
        <f>+COUNTIF($M$14:$M$408,E6)</f>
        <v>69</v>
      </c>
      <c r="N6" s="35">
        <f t="shared" ref="N6:N9" si="2">+M6-L6</f>
        <v>-1</v>
      </c>
    </row>
    <row r="7" spans="1:14" x14ac:dyDescent="0.25">
      <c r="A7" s="8" t="s">
        <v>9</v>
      </c>
      <c r="B7">
        <v>155.5</v>
      </c>
      <c r="C7">
        <v>5867</v>
      </c>
      <c r="D7" s="64"/>
      <c r="E7" s="35" t="s">
        <v>9</v>
      </c>
      <c r="F7" s="35">
        <v>156.62</v>
      </c>
      <c r="G7" s="35">
        <v>5862.9199999999992</v>
      </c>
      <c r="H7" s="35">
        <f>+GETPIVOTDATA("Neta [m3/día]",$A$4,"Yacimiento","Señal Cerro Bayo")</f>
        <v>155.5</v>
      </c>
      <c r="I7" s="35">
        <f>+GETPIVOTDATA("Agua [m3/día]",$A$4,"Yacimiento","Señal Cerro Bayo")</f>
        <v>5867</v>
      </c>
      <c r="J7" s="35">
        <f t="shared" si="0"/>
        <v>-1.1200000000000045</v>
      </c>
      <c r="K7" s="35">
        <f t="shared" si="1"/>
        <v>4.0800000000008367</v>
      </c>
      <c r="L7" s="35">
        <v>42</v>
      </c>
      <c r="M7" s="35">
        <f>+COUNTIF($M$14:$M$408,E7)</f>
        <v>42</v>
      </c>
      <c r="N7" s="35">
        <f t="shared" si="2"/>
        <v>0</v>
      </c>
    </row>
    <row r="8" spans="1:14" x14ac:dyDescent="0.25">
      <c r="A8" s="8" t="s">
        <v>10</v>
      </c>
      <c r="B8">
        <v>598.00699999999983</v>
      </c>
      <c r="C8">
        <v>21749.391000000007</v>
      </c>
      <c r="D8" s="93"/>
      <c r="E8" s="35" t="s">
        <v>10</v>
      </c>
      <c r="F8" s="35">
        <v>612.18999999999994</v>
      </c>
      <c r="G8" s="35">
        <v>21877.850000000002</v>
      </c>
      <c r="H8" s="35">
        <f>+GETPIVOTDATA("Neta [m3/día]",$A$4,"Yacimiento","Señal Picada")</f>
        <v>598.00699999999983</v>
      </c>
      <c r="I8" s="35">
        <f>+GETPIVOTDATA("Agua [m3/día]",$A$4,"Yacimiento","Señal Picada")</f>
        <v>21749.391000000007</v>
      </c>
      <c r="J8" s="35">
        <f t="shared" si="0"/>
        <v>-14.183000000000106</v>
      </c>
      <c r="K8" s="35">
        <f t="shared" si="1"/>
        <v>-128.45899999999529</v>
      </c>
      <c r="L8" s="35">
        <v>222</v>
      </c>
      <c r="M8" s="35">
        <f>+COUNTIF($M$14:$M$408,E8)</f>
        <v>222</v>
      </c>
      <c r="N8" s="35">
        <f t="shared" si="2"/>
        <v>0</v>
      </c>
    </row>
    <row r="9" spans="1:14" x14ac:dyDescent="0.25">
      <c r="A9" s="8" t="s">
        <v>11</v>
      </c>
      <c r="B9">
        <v>460.08300000000003</v>
      </c>
      <c r="C9">
        <v>1032.8269999999998</v>
      </c>
      <c r="D9" s="64"/>
      <c r="E9" s="35" t="s">
        <v>11</v>
      </c>
      <c r="F9" s="35">
        <v>446.79000000000008</v>
      </c>
      <c r="G9" s="35">
        <v>1036.0999999999999</v>
      </c>
      <c r="H9" s="35">
        <f>+GETPIVOTDATA("Neta [m3/día]",$A$4,"Yacimiento","Volcán Auca Mahuida")</f>
        <v>460.08300000000003</v>
      </c>
      <c r="I9" s="35">
        <f>+GETPIVOTDATA("Agua [m3/día]",$A$4,"Yacimiento","Volcán Auca Mahuida")</f>
        <v>1032.8269999999998</v>
      </c>
      <c r="J9" s="35">
        <f t="shared" si="0"/>
        <v>13.29299999999995</v>
      </c>
      <c r="K9" s="35">
        <f t="shared" si="1"/>
        <v>-3.2730000000001382</v>
      </c>
      <c r="L9" s="35">
        <v>49</v>
      </c>
      <c r="M9" s="35">
        <f>+COUNTIF($M$14:$M$408,E9)</f>
        <v>49</v>
      </c>
      <c r="N9" s="35">
        <f t="shared" si="2"/>
        <v>0</v>
      </c>
    </row>
    <row r="10" spans="1:14" x14ac:dyDescent="0.25">
      <c r="A10" s="61" t="s">
        <v>12</v>
      </c>
      <c r="B10" s="47">
        <v>1462.9989999999998</v>
      </c>
      <c r="C10" s="47">
        <v>32405.229000000007</v>
      </c>
      <c r="D10" s="64"/>
      <c r="E10" s="35" t="s">
        <v>13</v>
      </c>
      <c r="F10" s="35">
        <f>+SUM(F5:F9)</f>
        <v>1485.35</v>
      </c>
      <c r="G10" s="35">
        <f t="shared" ref="G10:I10" si="3">+SUM(G5:G9)</f>
        <v>32614.77</v>
      </c>
      <c r="H10" s="35">
        <f t="shared" si="3"/>
        <v>1462.9989999999998</v>
      </c>
      <c r="I10" s="35">
        <f t="shared" si="3"/>
        <v>32405.229000000007</v>
      </c>
      <c r="J10" s="35">
        <f>+H10-F10</f>
        <v>-22.351000000000113</v>
      </c>
      <c r="K10" s="35">
        <f t="shared" si="1"/>
        <v>-209.5409999999938</v>
      </c>
      <c r="L10" s="35">
        <f>+SUM(L5:L9)</f>
        <v>396</v>
      </c>
      <c r="M10" s="35">
        <f t="shared" ref="M10" si="4">+SUM(M5:M9)</f>
        <v>395</v>
      </c>
      <c r="N10" s="35">
        <f>+M10-L10</f>
        <v>-1</v>
      </c>
    </row>
    <row r="11" spans="1:14" ht="15.75" x14ac:dyDescent="0.25">
      <c r="C11"/>
      <c r="D11" s="15"/>
      <c r="F11" s="81"/>
      <c r="G11" s="86"/>
      <c r="H11" s="87"/>
      <c r="N11" s="15"/>
    </row>
    <row r="12" spans="1:14" x14ac:dyDescent="0.25">
      <c r="C12"/>
    </row>
    <row r="13" spans="1:14" ht="21" customHeight="1" x14ac:dyDescent="0.25">
      <c r="A13" s="50" t="s">
        <v>14</v>
      </c>
      <c r="B13" s="50" t="s">
        <v>15</v>
      </c>
      <c r="C13" s="52" t="s">
        <v>16</v>
      </c>
      <c r="D13" s="52" t="s">
        <v>17</v>
      </c>
      <c r="E13" s="50" t="s">
        <v>18</v>
      </c>
      <c r="F13" s="50" t="s">
        <v>19</v>
      </c>
      <c r="G13" s="50" t="s">
        <v>20</v>
      </c>
      <c r="H13" s="50" t="s">
        <v>21</v>
      </c>
      <c r="I13" s="50" t="s">
        <v>22</v>
      </c>
      <c r="J13" s="50" t="s">
        <v>14</v>
      </c>
      <c r="K13" s="50" t="s">
        <v>23</v>
      </c>
      <c r="L13" s="50" t="s">
        <v>24</v>
      </c>
      <c r="M13" s="50" t="s">
        <v>1</v>
      </c>
    </row>
    <row r="14" spans="1:14" x14ac:dyDescent="0.25">
      <c r="A14" s="3" t="str">
        <f>IFERROR(VLOOKUP(B14,Referencias!$A$3:$F$680,6,FALSE),"Sin datos")</f>
        <v>Sin datos</v>
      </c>
      <c r="B14" s="3" t="s">
        <v>25</v>
      </c>
      <c r="C14" s="33" t="s">
        <v>26</v>
      </c>
      <c r="D14" s="14">
        <f ca="1">+TODAY()-C14</f>
        <v>374</v>
      </c>
      <c r="E14" s="35">
        <v>0</v>
      </c>
      <c r="F14" s="35">
        <v>0</v>
      </c>
      <c r="G14" s="14" t="str">
        <f t="shared" ref="G14:G77" si="5">IFERROR(H14/E14*100,"")</f>
        <v/>
      </c>
      <c r="H14" s="35">
        <v>0</v>
      </c>
      <c r="I14" s="35">
        <v>42180</v>
      </c>
      <c r="J14" s="35" t="str">
        <f t="shared" ref="J14:J77" si="6">+A14</f>
        <v>Sin datos</v>
      </c>
      <c r="K14" s="35" t="s">
        <v>27</v>
      </c>
      <c r="L14" s="35" t="s">
        <v>28</v>
      </c>
      <c r="M14" s="3" t="str">
        <f>IFERROR(VLOOKUP(B14,Referencias!$A$2:$Z$697,26,FALSE),"")</f>
        <v>Señal Picada</v>
      </c>
    </row>
    <row r="15" spans="1:14" x14ac:dyDescent="0.25">
      <c r="A15" s="3" t="str">
        <f>IFERROR(VLOOKUP(B15,Referencias!$A$3:$F$680,6,FALSE),"Sin datos")</f>
        <v>PB- 01</v>
      </c>
      <c r="B15" s="3" t="s">
        <v>29</v>
      </c>
      <c r="C15" s="33" t="s">
        <v>30</v>
      </c>
      <c r="D15" s="14">
        <f t="shared" ref="D15:D78" ca="1" si="7">+TODAY()-C15</f>
        <v>323</v>
      </c>
      <c r="E15" s="35">
        <v>16.3</v>
      </c>
      <c r="F15" s="35">
        <v>1.956</v>
      </c>
      <c r="G15" s="14">
        <f t="shared" si="5"/>
        <v>87.999999999999986</v>
      </c>
      <c r="H15" s="35">
        <v>14.343999999999999</v>
      </c>
      <c r="I15" s="35">
        <v>0</v>
      </c>
      <c r="J15" s="35" t="str">
        <f t="shared" si="6"/>
        <v>PB- 01</v>
      </c>
      <c r="K15" s="35" t="s">
        <v>31</v>
      </c>
      <c r="L15" s="35" t="s">
        <v>32</v>
      </c>
      <c r="M15" s="3" t="str">
        <f>IFERROR(VLOOKUP(B15,Referencias!$A$2:$Z$697,26,FALSE),"")</f>
        <v>Punta Barda</v>
      </c>
    </row>
    <row r="16" spans="1:14" x14ac:dyDescent="0.25">
      <c r="A16" s="3" t="str">
        <f>IFERROR(VLOOKUP(B16,Referencias!$A$3:$F$680,6,FALSE),"Sin datos")</f>
        <v>PB- 01</v>
      </c>
      <c r="B16" s="3" t="s">
        <v>33</v>
      </c>
      <c r="C16" s="33" t="s">
        <v>34</v>
      </c>
      <c r="D16" s="14">
        <f t="shared" ca="1" si="7"/>
        <v>826</v>
      </c>
      <c r="E16" s="35">
        <v>88.3</v>
      </c>
      <c r="F16" s="35">
        <v>1.766</v>
      </c>
      <c r="G16" s="14">
        <f t="shared" si="5"/>
        <v>98.000000000000014</v>
      </c>
      <c r="H16" s="35">
        <v>86.534000000000006</v>
      </c>
      <c r="I16" s="35">
        <v>2</v>
      </c>
      <c r="J16" s="35" t="str">
        <f t="shared" si="6"/>
        <v>PB- 01</v>
      </c>
      <c r="K16" s="35" t="s">
        <v>31</v>
      </c>
      <c r="L16" s="35" t="s">
        <v>32</v>
      </c>
      <c r="M16" s="3" t="str">
        <f>IFERROR(VLOOKUP(B16,Referencias!$A$2:$Z$697,26,FALSE),"")</f>
        <v>Punta Barda</v>
      </c>
    </row>
    <row r="17" spans="1:13" x14ac:dyDescent="0.25">
      <c r="A17" s="3" t="str">
        <f>IFERROR(VLOOKUP(B17,Referencias!$A$3:$F$680,6,FALSE),"Sin datos")</f>
        <v>PB- 01</v>
      </c>
      <c r="B17" s="3" t="s">
        <v>35</v>
      </c>
      <c r="C17" s="33" t="s">
        <v>30</v>
      </c>
      <c r="D17" s="14">
        <f t="shared" ca="1" si="7"/>
        <v>323</v>
      </c>
      <c r="E17" s="35">
        <v>56.6</v>
      </c>
      <c r="F17" s="35">
        <v>3.6219999999999999</v>
      </c>
      <c r="G17" s="14">
        <f t="shared" si="5"/>
        <v>93.600706713780923</v>
      </c>
      <c r="H17" s="35">
        <v>52.978000000000002</v>
      </c>
      <c r="I17" s="35">
        <v>2</v>
      </c>
      <c r="J17" s="35" t="str">
        <f t="shared" si="6"/>
        <v>PB- 01</v>
      </c>
      <c r="K17" s="35" t="s">
        <v>31</v>
      </c>
      <c r="L17" s="35" t="s">
        <v>32</v>
      </c>
      <c r="M17" s="3" t="str">
        <f>IFERROR(VLOOKUP(B17,Referencias!$A$2:$Z$697,26,FALSE),"")</f>
        <v>Punta Barda</v>
      </c>
    </row>
    <row r="18" spans="1:13" x14ac:dyDescent="0.25">
      <c r="A18" s="3" t="str">
        <f>IFERROR(VLOOKUP(B18,Referencias!$A$3:$F$680,6,FALSE),"Sin datos")</f>
        <v>PB- 01</v>
      </c>
      <c r="B18" s="3" t="s">
        <v>36</v>
      </c>
      <c r="C18" s="33" t="s">
        <v>37</v>
      </c>
      <c r="D18" s="14">
        <f t="shared" ca="1" si="7"/>
        <v>317</v>
      </c>
      <c r="E18" s="35">
        <v>123.9</v>
      </c>
      <c r="F18" s="35">
        <v>3.3450000000000002</v>
      </c>
      <c r="G18" s="14">
        <f t="shared" si="5"/>
        <v>97.300242130750604</v>
      </c>
      <c r="H18" s="35">
        <v>120.55500000000001</v>
      </c>
      <c r="I18" s="35">
        <v>2</v>
      </c>
      <c r="J18" s="35" t="str">
        <f t="shared" si="6"/>
        <v>PB- 01</v>
      </c>
      <c r="K18" s="35" t="s">
        <v>31</v>
      </c>
      <c r="L18" s="35" t="s">
        <v>38</v>
      </c>
      <c r="M18" s="3" t="str">
        <f>IFERROR(VLOOKUP(B18,Referencias!$A$2:$Z$697,26,FALSE),"")</f>
        <v>Punta Barda</v>
      </c>
    </row>
    <row r="19" spans="1:13" x14ac:dyDescent="0.25">
      <c r="A19" s="3" t="str">
        <f>IFERROR(VLOOKUP(B19,Referencias!$A$3:$F$680,6,FALSE),"Sin datos")</f>
        <v>PB- 01</v>
      </c>
      <c r="B19" s="3" t="s">
        <v>39</v>
      </c>
      <c r="C19" s="33" t="s">
        <v>37</v>
      </c>
      <c r="D19" s="14">
        <f t="shared" ca="1" si="7"/>
        <v>317</v>
      </c>
      <c r="E19" s="35">
        <v>4.5999999999999996</v>
      </c>
      <c r="F19" s="35">
        <v>0.34499999999999997</v>
      </c>
      <c r="G19" s="14">
        <f t="shared" si="5"/>
        <v>92.5</v>
      </c>
      <c r="H19" s="35">
        <v>4.2549999999999999</v>
      </c>
      <c r="I19" s="35">
        <v>2</v>
      </c>
      <c r="J19" s="35" t="str">
        <f t="shared" si="6"/>
        <v>PB- 01</v>
      </c>
      <c r="K19" s="35" t="s">
        <v>31</v>
      </c>
      <c r="L19" s="35" t="s">
        <v>28</v>
      </c>
      <c r="M19" s="3" t="str">
        <f>IFERROR(VLOOKUP(B19,Referencias!$A$2:$Z$697,26,FALSE),"")</f>
        <v>Punta Barda</v>
      </c>
    </row>
    <row r="20" spans="1:13" x14ac:dyDescent="0.25">
      <c r="A20" s="3" t="str">
        <f>IFERROR(VLOOKUP(B20,Referencias!$A$3:$F$680,6,FALSE),"Sin datos")</f>
        <v>PB- 01</v>
      </c>
      <c r="B20" s="3" t="s">
        <v>40</v>
      </c>
      <c r="C20" s="33" t="s">
        <v>37</v>
      </c>
      <c r="D20" s="14">
        <f t="shared" ca="1" si="7"/>
        <v>317</v>
      </c>
      <c r="E20" s="35">
        <v>56.6</v>
      </c>
      <c r="F20" s="35">
        <v>5.2069999999999999</v>
      </c>
      <c r="G20" s="14">
        <f t="shared" si="5"/>
        <v>90.800353356890469</v>
      </c>
      <c r="H20" s="35">
        <v>51.393000000000001</v>
      </c>
      <c r="I20" s="35">
        <v>2</v>
      </c>
      <c r="J20" s="35" t="str">
        <f t="shared" si="6"/>
        <v>PB- 01</v>
      </c>
      <c r="K20" s="35" t="s">
        <v>31</v>
      </c>
      <c r="L20" s="35" t="s">
        <v>38</v>
      </c>
      <c r="M20" s="3" t="str">
        <f>IFERROR(VLOOKUP(B20,Referencias!$A$2:$Z$697,26,FALSE),"")</f>
        <v>Punta Barda</v>
      </c>
    </row>
    <row r="21" spans="1:13" x14ac:dyDescent="0.25">
      <c r="A21" s="3" t="str">
        <f>IFERROR(VLOOKUP(B21,Referencias!$A$3:$F$680,6,FALSE),"Sin datos")</f>
        <v>PB- 01</v>
      </c>
      <c r="B21" s="3" t="s">
        <v>41</v>
      </c>
      <c r="C21" s="33" t="s">
        <v>30</v>
      </c>
      <c r="D21" s="14">
        <f t="shared" ca="1" si="7"/>
        <v>323</v>
      </c>
      <c r="E21" s="35">
        <v>74.8</v>
      </c>
      <c r="F21" s="35">
        <v>6.3579999999999997</v>
      </c>
      <c r="G21" s="14">
        <f t="shared" si="5"/>
        <v>91.499999999999986</v>
      </c>
      <c r="H21" s="35">
        <v>68.441999999999993</v>
      </c>
      <c r="I21" s="35">
        <v>2</v>
      </c>
      <c r="J21" s="35" t="str">
        <f t="shared" si="6"/>
        <v>PB- 01</v>
      </c>
      <c r="K21" s="35" t="s">
        <v>31</v>
      </c>
      <c r="L21" s="35" t="s">
        <v>38</v>
      </c>
      <c r="M21" s="3" t="str">
        <f>IFERROR(VLOOKUP(B21,Referencias!$A$2:$Z$697,26,FALSE),"")</f>
        <v>Punta Barda</v>
      </c>
    </row>
    <row r="22" spans="1:13" x14ac:dyDescent="0.25">
      <c r="A22" s="3" t="str">
        <f>IFERROR(VLOOKUP(B22,Referencias!$A$3:$F$680,6,FALSE),"Sin datos")</f>
        <v>Sin datos</v>
      </c>
      <c r="B22" s="3" t="s">
        <v>42</v>
      </c>
      <c r="C22" s="33" t="s">
        <v>37</v>
      </c>
      <c r="D22" s="14">
        <f t="shared" ca="1" si="7"/>
        <v>317</v>
      </c>
      <c r="E22" s="35">
        <v>3.5</v>
      </c>
      <c r="F22" s="35">
        <v>0.23400000000000001</v>
      </c>
      <c r="G22" s="14">
        <f t="shared" si="5"/>
        <v>93.314285714285717</v>
      </c>
      <c r="H22" s="35">
        <v>3.266</v>
      </c>
      <c r="I22" s="35">
        <v>0</v>
      </c>
      <c r="J22" s="35" t="str">
        <f t="shared" si="6"/>
        <v>Sin datos</v>
      </c>
      <c r="K22" s="35" t="s">
        <v>31</v>
      </c>
      <c r="L22" s="35" t="s">
        <v>28</v>
      </c>
      <c r="M22" s="3" t="str">
        <f>IFERROR(VLOOKUP(B22,Referencias!$A$2:$Z$697,26,FALSE),"")</f>
        <v>Punta Barda</v>
      </c>
    </row>
    <row r="23" spans="1:13" x14ac:dyDescent="0.25">
      <c r="A23" s="3" t="str">
        <f>IFERROR(VLOOKUP(B23,Referencias!$A$3:$F$680,6,FALSE),"Sin datos")</f>
        <v>PB- 01</v>
      </c>
      <c r="B23" s="3" t="s">
        <v>43</v>
      </c>
      <c r="C23" s="33" t="s">
        <v>30</v>
      </c>
      <c r="D23" s="14">
        <f t="shared" ca="1" si="7"/>
        <v>323</v>
      </c>
      <c r="E23" s="35">
        <v>108.5</v>
      </c>
      <c r="F23" s="35">
        <v>4.2309999999999999</v>
      </c>
      <c r="G23" s="14">
        <f t="shared" si="5"/>
        <v>96.100460829493102</v>
      </c>
      <c r="H23" s="35">
        <v>104.26900000000001</v>
      </c>
      <c r="I23" s="35">
        <v>2</v>
      </c>
      <c r="J23" s="35" t="str">
        <f t="shared" si="6"/>
        <v>PB- 01</v>
      </c>
      <c r="K23" s="35" t="s">
        <v>31</v>
      </c>
      <c r="L23" s="35" t="s">
        <v>38</v>
      </c>
      <c r="M23" s="3" t="str">
        <f>IFERROR(VLOOKUP(B23,Referencias!$A$2:$Z$697,26,FALSE),"")</f>
        <v>Punta Barda</v>
      </c>
    </row>
    <row r="24" spans="1:13" x14ac:dyDescent="0.25">
      <c r="A24" s="3" t="str">
        <f>IFERROR(VLOOKUP(B24,Referencias!$A$3:$F$680,6,FALSE),"Sin datos")</f>
        <v>PB- 01</v>
      </c>
      <c r="B24" s="3" t="s">
        <v>44</v>
      </c>
      <c r="C24" s="33" t="s">
        <v>37</v>
      </c>
      <c r="D24" s="14">
        <f t="shared" ca="1" si="7"/>
        <v>317</v>
      </c>
      <c r="E24" s="35">
        <v>2.4</v>
      </c>
      <c r="F24" s="35">
        <v>1.306</v>
      </c>
      <c r="G24" s="14">
        <f t="shared" si="5"/>
        <v>45.583333333333336</v>
      </c>
      <c r="H24" s="35">
        <v>1.0940000000000001</v>
      </c>
      <c r="I24" s="35">
        <v>2</v>
      </c>
      <c r="J24" s="35" t="str">
        <f t="shared" si="6"/>
        <v>PB- 01</v>
      </c>
      <c r="K24" s="35" t="s">
        <v>31</v>
      </c>
      <c r="L24" s="35" t="s">
        <v>28</v>
      </c>
      <c r="M24" s="3" t="str">
        <f>IFERROR(VLOOKUP(B24,Referencias!$A$2:$Z$697,26,FALSE),"")</f>
        <v>Punta Barda</v>
      </c>
    </row>
    <row r="25" spans="1:13" x14ac:dyDescent="0.25">
      <c r="A25" s="3" t="str">
        <f>IFERROR(VLOOKUP(B25,Referencias!$A$3:$F$680,6,FALSE),"Sin datos")</f>
        <v>PB- 01</v>
      </c>
      <c r="B25" s="3" t="s">
        <v>45</v>
      </c>
      <c r="C25" s="33" t="s">
        <v>37</v>
      </c>
      <c r="D25" s="14">
        <f t="shared" ca="1" si="7"/>
        <v>317</v>
      </c>
      <c r="E25" s="35">
        <v>27.2</v>
      </c>
      <c r="F25" s="35">
        <v>2.9380000000000002</v>
      </c>
      <c r="G25" s="14">
        <f t="shared" si="5"/>
        <v>89.19852941176471</v>
      </c>
      <c r="H25" s="35">
        <v>24.262</v>
      </c>
      <c r="I25" s="35">
        <v>2</v>
      </c>
      <c r="J25" s="35" t="str">
        <f t="shared" si="6"/>
        <v>PB- 01</v>
      </c>
      <c r="K25" s="35" t="s">
        <v>31</v>
      </c>
      <c r="L25" s="35" t="s">
        <v>38</v>
      </c>
      <c r="M25" s="3" t="str">
        <f>IFERROR(VLOOKUP(B25,Referencias!$A$2:$Z$697,26,FALSE),"")</f>
        <v>Punta Barda</v>
      </c>
    </row>
    <row r="26" spans="1:13" x14ac:dyDescent="0.25">
      <c r="A26" s="3" t="str">
        <f>IFERROR(VLOOKUP(B26,Referencias!$A$3:$F$680,6,FALSE),"Sin datos")</f>
        <v>PB- 02</v>
      </c>
      <c r="B26" s="3" t="s">
        <v>46</v>
      </c>
      <c r="C26" s="33" t="s">
        <v>30</v>
      </c>
      <c r="D26" s="14">
        <f t="shared" ca="1" si="7"/>
        <v>323</v>
      </c>
      <c r="E26" s="35">
        <v>40.299999999999997</v>
      </c>
      <c r="F26" s="35">
        <v>1.9339999999999999</v>
      </c>
      <c r="G26" s="14">
        <f t="shared" si="5"/>
        <v>95.200992555831277</v>
      </c>
      <c r="H26" s="35">
        <v>38.366</v>
      </c>
      <c r="I26" s="35">
        <v>2</v>
      </c>
      <c r="J26" s="35" t="str">
        <f t="shared" si="6"/>
        <v>PB- 02</v>
      </c>
      <c r="K26" s="35" t="s">
        <v>47</v>
      </c>
      <c r="L26" s="35" t="s">
        <v>32</v>
      </c>
      <c r="M26" s="3" t="str">
        <f>IFERROR(VLOOKUP(B26,Referencias!$A$2:$Z$697,26,FALSE),"")</f>
        <v>Punta Barda</v>
      </c>
    </row>
    <row r="27" spans="1:13" x14ac:dyDescent="0.25">
      <c r="A27" s="3" t="str">
        <f>IFERROR(VLOOKUP(B27,Referencias!$A$3:$F$680,6,FALSE),"Sin datos")</f>
        <v>PB- 02</v>
      </c>
      <c r="B27" s="3" t="s">
        <v>48</v>
      </c>
      <c r="C27" s="33" t="s">
        <v>37</v>
      </c>
      <c r="D27" s="14">
        <f t="shared" ca="1" si="7"/>
        <v>317</v>
      </c>
      <c r="E27" s="35">
        <v>130</v>
      </c>
      <c r="F27" s="35">
        <v>3.25</v>
      </c>
      <c r="G27" s="14">
        <f t="shared" si="5"/>
        <v>97.5</v>
      </c>
      <c r="H27" s="35">
        <v>126.75</v>
      </c>
      <c r="I27" s="35">
        <v>2</v>
      </c>
      <c r="J27" s="35" t="str">
        <f t="shared" si="6"/>
        <v>PB- 02</v>
      </c>
      <c r="K27" s="35" t="s">
        <v>31</v>
      </c>
      <c r="L27" s="35" t="s">
        <v>38</v>
      </c>
      <c r="M27" s="3" t="str">
        <f>IFERROR(VLOOKUP(B27,Referencias!$A$2:$Z$697,26,FALSE),"")</f>
        <v>Punta Barda</v>
      </c>
    </row>
    <row r="28" spans="1:13" x14ac:dyDescent="0.25">
      <c r="A28" s="3" t="str">
        <f>IFERROR(VLOOKUP(B28,Referencias!$A$3:$F$680,6,FALSE),"Sin datos")</f>
        <v>PB- 02</v>
      </c>
      <c r="B28" s="3" t="s">
        <v>49</v>
      </c>
      <c r="C28" s="33" t="s">
        <v>50</v>
      </c>
      <c r="D28" s="14">
        <f t="shared" ca="1" si="7"/>
        <v>750</v>
      </c>
      <c r="E28" s="35">
        <v>127.4</v>
      </c>
      <c r="F28" s="35">
        <v>0.127</v>
      </c>
      <c r="G28" s="14">
        <f t="shared" si="5"/>
        <v>99.900313971742534</v>
      </c>
      <c r="H28" s="35">
        <v>127.273</v>
      </c>
      <c r="I28" s="35">
        <v>10</v>
      </c>
      <c r="J28" s="35" t="str">
        <f t="shared" si="6"/>
        <v>PB- 02</v>
      </c>
      <c r="K28" s="35" t="s">
        <v>31</v>
      </c>
      <c r="L28" s="35" t="s">
        <v>32</v>
      </c>
      <c r="M28" s="3" t="str">
        <f>IFERROR(VLOOKUP(B28,Referencias!$A$2:$Z$697,26,FALSE),"")</f>
        <v>Punta Barda</v>
      </c>
    </row>
    <row r="29" spans="1:13" x14ac:dyDescent="0.25">
      <c r="A29" s="3" t="str">
        <f>IFERROR(VLOOKUP(B29,Referencias!$A$3:$F$680,6,FALSE),"Sin datos")</f>
        <v>PB- 02</v>
      </c>
      <c r="B29" s="3" t="s">
        <v>51</v>
      </c>
      <c r="C29" s="33" t="s">
        <v>37</v>
      </c>
      <c r="D29" s="14">
        <f t="shared" ca="1" si="7"/>
        <v>317</v>
      </c>
      <c r="E29" s="35">
        <v>67.8</v>
      </c>
      <c r="F29" s="35">
        <v>5.9660000000000002</v>
      </c>
      <c r="G29" s="14">
        <f t="shared" si="5"/>
        <v>91.200589970501483</v>
      </c>
      <c r="H29" s="35">
        <v>61.834000000000003</v>
      </c>
      <c r="I29" s="35">
        <v>2</v>
      </c>
      <c r="J29" s="35" t="str">
        <f t="shared" si="6"/>
        <v>PB- 02</v>
      </c>
      <c r="K29" s="35" t="s">
        <v>31</v>
      </c>
      <c r="L29" s="35" t="s">
        <v>38</v>
      </c>
      <c r="M29" s="3" t="str">
        <f>IFERROR(VLOOKUP(B29,Referencias!$A$2:$Z$697,26,FALSE),"")</f>
        <v>Punta Barda</v>
      </c>
    </row>
    <row r="30" spans="1:13" x14ac:dyDescent="0.25">
      <c r="A30" s="3" t="str">
        <f>IFERROR(VLOOKUP(B30,Referencias!$A$3:$F$680,6,FALSE),"Sin datos")</f>
        <v>PB- 02</v>
      </c>
      <c r="B30" s="3" t="s">
        <v>52</v>
      </c>
      <c r="C30" s="33" t="s">
        <v>53</v>
      </c>
      <c r="D30" s="14">
        <f t="shared" ca="1" si="7"/>
        <v>609</v>
      </c>
      <c r="E30" s="35">
        <v>0</v>
      </c>
      <c r="F30" s="35">
        <v>0</v>
      </c>
      <c r="G30" s="14" t="str">
        <f t="shared" si="5"/>
        <v/>
      </c>
      <c r="H30" s="35">
        <v>0</v>
      </c>
      <c r="I30" s="35">
        <v>2</v>
      </c>
      <c r="J30" s="35" t="str">
        <f t="shared" si="6"/>
        <v>PB- 02</v>
      </c>
      <c r="K30" s="35" t="s">
        <v>27</v>
      </c>
      <c r="L30" s="35" t="s">
        <v>32</v>
      </c>
      <c r="M30" s="3" t="str">
        <f>IFERROR(VLOOKUP(B30,Referencias!$A$2:$Z$697,26,FALSE),"")</f>
        <v>Punta Barda</v>
      </c>
    </row>
    <row r="31" spans="1:13" x14ac:dyDescent="0.25">
      <c r="A31" s="3" t="str">
        <f>IFERROR(VLOOKUP(B31,Referencias!$A$3:$F$680,6,FALSE),"Sin datos")</f>
        <v>PB- 02</v>
      </c>
      <c r="B31" s="3" t="s">
        <v>54</v>
      </c>
      <c r="C31" s="33" t="s">
        <v>55</v>
      </c>
      <c r="D31" s="14">
        <f t="shared" ca="1" si="7"/>
        <v>709</v>
      </c>
      <c r="E31" s="35">
        <v>2.6</v>
      </c>
      <c r="F31" s="35">
        <v>0.88400000000000001</v>
      </c>
      <c r="G31" s="14">
        <f t="shared" si="5"/>
        <v>65.999999999999986</v>
      </c>
      <c r="H31" s="35">
        <v>1.716</v>
      </c>
      <c r="I31" s="35">
        <v>10</v>
      </c>
      <c r="J31" s="35" t="str">
        <f t="shared" si="6"/>
        <v>PB- 02</v>
      </c>
      <c r="K31" s="35" t="s">
        <v>31</v>
      </c>
      <c r="L31" s="35" t="s">
        <v>32</v>
      </c>
      <c r="M31" s="3" t="str">
        <f>IFERROR(VLOOKUP(B31,Referencias!$A$2:$Z$697,26,FALSE),"")</f>
        <v>Punta Barda</v>
      </c>
    </row>
    <row r="32" spans="1:13" x14ac:dyDescent="0.25">
      <c r="A32" s="3" t="str">
        <f>IFERROR(VLOOKUP(B32,Referencias!$A$3:$F$680,6,FALSE),"Sin datos")</f>
        <v>PB- 02</v>
      </c>
      <c r="B32" s="3" t="s">
        <v>56</v>
      </c>
      <c r="C32" s="33" t="s">
        <v>57</v>
      </c>
      <c r="D32" s="14">
        <f t="shared" ca="1" si="7"/>
        <v>1235</v>
      </c>
      <c r="E32" s="35">
        <v>2.2999999999999998</v>
      </c>
      <c r="F32" s="35">
        <v>0.72199999999999998</v>
      </c>
      <c r="G32" s="14">
        <f t="shared" si="5"/>
        <v>68.608695652173921</v>
      </c>
      <c r="H32" s="35">
        <v>1.5780000000000001</v>
      </c>
      <c r="I32" s="35">
        <v>10</v>
      </c>
      <c r="J32" s="35" t="str">
        <f t="shared" si="6"/>
        <v>PB- 02</v>
      </c>
      <c r="K32" s="35" t="s">
        <v>31</v>
      </c>
      <c r="L32" s="35" t="s">
        <v>28</v>
      </c>
      <c r="M32" s="3" t="str">
        <f>IFERROR(VLOOKUP(B32,Referencias!$A$2:$Z$697,26,FALSE),"")</f>
        <v>Punta Barda</v>
      </c>
    </row>
    <row r="33" spans="1:13" x14ac:dyDescent="0.25">
      <c r="A33" s="3" t="str">
        <f>IFERROR(VLOOKUP(B33,Referencias!$A$3:$F$680,6,FALSE),"Sin datos")</f>
        <v>PB- 02</v>
      </c>
      <c r="B33" s="3" t="s">
        <v>58</v>
      </c>
      <c r="C33" s="33" t="s">
        <v>37</v>
      </c>
      <c r="D33" s="14">
        <f t="shared" ca="1" si="7"/>
        <v>317</v>
      </c>
      <c r="E33" s="35">
        <v>217.5</v>
      </c>
      <c r="F33" s="35">
        <v>7.3949999999999996</v>
      </c>
      <c r="G33" s="14">
        <f t="shared" si="5"/>
        <v>96.6</v>
      </c>
      <c r="H33" s="35">
        <v>210.10499999999999</v>
      </c>
      <c r="I33" s="35">
        <v>2</v>
      </c>
      <c r="J33" s="35" t="str">
        <f t="shared" si="6"/>
        <v>PB- 02</v>
      </c>
      <c r="K33" s="35" t="s">
        <v>31</v>
      </c>
      <c r="L33" s="35" t="s">
        <v>38</v>
      </c>
      <c r="M33" s="3" t="str">
        <f>IFERROR(VLOOKUP(B33,Referencias!$A$2:$Z$697,26,FALSE),"")</f>
        <v>Punta Barda</v>
      </c>
    </row>
    <row r="34" spans="1:13" x14ac:dyDescent="0.25">
      <c r="A34" s="3" t="str">
        <f>IFERROR(VLOOKUP(B34,Referencias!$A$3:$F$680,6,FALSE),"Sin datos")</f>
        <v>PB- 02</v>
      </c>
      <c r="B34" s="3" t="s">
        <v>59</v>
      </c>
      <c r="C34" s="33" t="s">
        <v>30</v>
      </c>
      <c r="D34" s="14">
        <f t="shared" ca="1" si="7"/>
        <v>323</v>
      </c>
      <c r="E34" s="35">
        <v>42</v>
      </c>
      <c r="F34" s="35">
        <v>0.75600000000000001</v>
      </c>
      <c r="G34" s="14">
        <f t="shared" si="5"/>
        <v>98.2</v>
      </c>
      <c r="H34" s="35">
        <v>41.244</v>
      </c>
      <c r="I34" s="35">
        <v>0</v>
      </c>
      <c r="J34" s="35" t="str">
        <f t="shared" si="6"/>
        <v>PB- 02</v>
      </c>
      <c r="K34" s="35" t="s">
        <v>47</v>
      </c>
      <c r="L34" s="35" t="s">
        <v>32</v>
      </c>
      <c r="M34" s="3" t="str">
        <f>IFERROR(VLOOKUP(B34,Referencias!$A$2:$Z$697,26,FALSE),"")</f>
        <v>Punta Barda</v>
      </c>
    </row>
    <row r="35" spans="1:13" x14ac:dyDescent="0.25">
      <c r="A35" s="3" t="str">
        <f>IFERROR(VLOOKUP(B35,Referencias!$A$3:$F$680,6,FALSE),"Sin datos")</f>
        <v>PB- 02</v>
      </c>
      <c r="B35" s="3" t="s">
        <v>60</v>
      </c>
      <c r="C35" s="33" t="s">
        <v>37</v>
      </c>
      <c r="D35" s="14">
        <f t="shared" ca="1" si="7"/>
        <v>317</v>
      </c>
      <c r="E35" s="35">
        <v>21.1</v>
      </c>
      <c r="F35" s="35">
        <v>1.92</v>
      </c>
      <c r="G35" s="14">
        <f t="shared" si="5"/>
        <v>90.90047393364928</v>
      </c>
      <c r="H35" s="35">
        <v>19.18</v>
      </c>
      <c r="I35" s="35">
        <v>2</v>
      </c>
      <c r="J35" s="35" t="str">
        <f t="shared" si="6"/>
        <v>PB- 02</v>
      </c>
      <c r="K35" s="35" t="s">
        <v>47</v>
      </c>
      <c r="L35" s="35" t="s">
        <v>38</v>
      </c>
      <c r="M35" s="3" t="str">
        <f>IFERROR(VLOOKUP(B35,Referencias!$A$2:$Z$697,26,FALSE),"")</f>
        <v>Punta Barda</v>
      </c>
    </row>
    <row r="36" spans="1:13" x14ac:dyDescent="0.25">
      <c r="A36" s="3" t="str">
        <f>IFERROR(VLOOKUP(B36,Referencias!$A$3:$F$680,6,FALSE),"Sin datos")</f>
        <v>PB- 03</v>
      </c>
      <c r="B36" s="3" t="s">
        <v>61</v>
      </c>
      <c r="C36" s="33" t="s">
        <v>30</v>
      </c>
      <c r="D36" s="14">
        <f t="shared" ca="1" si="7"/>
        <v>323</v>
      </c>
      <c r="E36" s="35">
        <v>30.5</v>
      </c>
      <c r="F36" s="35">
        <v>7.5330000000000004</v>
      </c>
      <c r="G36" s="14">
        <f t="shared" si="5"/>
        <v>75.301639344262298</v>
      </c>
      <c r="H36" s="35">
        <v>22.966999999999999</v>
      </c>
      <c r="I36" s="35">
        <v>10</v>
      </c>
      <c r="J36" s="35" t="str">
        <f t="shared" si="6"/>
        <v>PB- 03</v>
      </c>
      <c r="K36" s="35" t="s">
        <v>31</v>
      </c>
      <c r="L36" s="35" t="s">
        <v>32</v>
      </c>
      <c r="M36" s="3" t="str">
        <f>IFERROR(VLOOKUP(B36,Referencias!$A$2:$Z$697,26,FALSE),"")</f>
        <v>Punta Barda</v>
      </c>
    </row>
    <row r="37" spans="1:13" x14ac:dyDescent="0.25">
      <c r="A37" s="3" t="str">
        <f>IFERROR(VLOOKUP(B37,Referencias!$A$3:$F$680,6,FALSE),"Sin datos")</f>
        <v>PB- 03</v>
      </c>
      <c r="B37" s="3" t="s">
        <v>62</v>
      </c>
      <c r="C37" s="33" t="s">
        <v>37</v>
      </c>
      <c r="D37" s="14">
        <f t="shared" ca="1" si="7"/>
        <v>317</v>
      </c>
      <c r="E37" s="35">
        <v>25.4</v>
      </c>
      <c r="F37" s="35">
        <v>3.81</v>
      </c>
      <c r="G37" s="14">
        <f t="shared" si="5"/>
        <v>85.000000000000014</v>
      </c>
      <c r="H37" s="35">
        <v>21.59</v>
      </c>
      <c r="I37" s="35">
        <v>10</v>
      </c>
      <c r="J37" s="35" t="str">
        <f t="shared" si="6"/>
        <v>PB- 03</v>
      </c>
      <c r="K37" s="35" t="s">
        <v>31</v>
      </c>
      <c r="L37" s="35" t="s">
        <v>38</v>
      </c>
      <c r="M37" s="3" t="str">
        <f>IFERROR(VLOOKUP(B37,Referencias!$A$2:$Z$697,26,FALSE),"")</f>
        <v>Punta Barda</v>
      </c>
    </row>
    <row r="38" spans="1:13" x14ac:dyDescent="0.25">
      <c r="A38" s="3" t="str">
        <f>IFERROR(VLOOKUP(B38,Referencias!$A$3:$F$680,6,FALSE),"Sin datos")</f>
        <v>PB- 03</v>
      </c>
      <c r="B38" s="3" t="s">
        <v>63</v>
      </c>
      <c r="C38" s="33" t="s">
        <v>37</v>
      </c>
      <c r="D38" s="14">
        <f t="shared" ca="1" si="7"/>
        <v>317</v>
      </c>
      <c r="E38" s="35">
        <v>51.8</v>
      </c>
      <c r="F38" s="35">
        <v>2.2789999999999999</v>
      </c>
      <c r="G38" s="14">
        <f t="shared" si="5"/>
        <v>95.600386100386103</v>
      </c>
      <c r="H38" s="35">
        <v>49.521000000000001</v>
      </c>
      <c r="I38" s="35">
        <v>10</v>
      </c>
      <c r="J38" s="35" t="str">
        <f t="shared" si="6"/>
        <v>PB- 03</v>
      </c>
      <c r="K38" s="35" t="s">
        <v>31</v>
      </c>
      <c r="L38" s="35" t="s">
        <v>28</v>
      </c>
      <c r="M38" s="3" t="str">
        <f>IFERROR(VLOOKUP(B38,Referencias!$A$2:$Z$697,26,FALSE),"")</f>
        <v>Punta Barda</v>
      </c>
    </row>
    <row r="39" spans="1:13" x14ac:dyDescent="0.25">
      <c r="A39" s="3" t="str">
        <f>IFERROR(VLOOKUP(B39,Referencias!$A$3:$F$680,6,FALSE),"Sin datos")</f>
        <v>PB- 03</v>
      </c>
      <c r="B39" s="3" t="s">
        <v>64</v>
      </c>
      <c r="C39" s="33" t="s">
        <v>37</v>
      </c>
      <c r="D39" s="14">
        <f t="shared" ca="1" si="7"/>
        <v>317</v>
      </c>
      <c r="E39" s="35">
        <v>48.3</v>
      </c>
      <c r="F39" s="35">
        <v>2.56</v>
      </c>
      <c r="G39" s="14">
        <f t="shared" si="5"/>
        <v>94.699792960662535</v>
      </c>
      <c r="H39" s="35">
        <v>45.74</v>
      </c>
      <c r="I39" s="35">
        <v>10</v>
      </c>
      <c r="J39" s="35" t="str">
        <f t="shared" si="6"/>
        <v>PB- 03</v>
      </c>
      <c r="K39" s="35" t="s">
        <v>47</v>
      </c>
      <c r="L39" s="35" t="s">
        <v>32</v>
      </c>
      <c r="M39" s="3" t="str">
        <f>IFERROR(VLOOKUP(B39,Referencias!$A$2:$Z$697,26,FALSE),"")</f>
        <v>Punta Barda</v>
      </c>
    </row>
    <row r="40" spans="1:13" x14ac:dyDescent="0.25">
      <c r="A40" s="3" t="str">
        <f>IFERROR(VLOOKUP(B40,Referencias!$A$3:$F$680,6,FALSE),"Sin datos")</f>
        <v>PB- 03</v>
      </c>
      <c r="B40" s="3" t="s">
        <v>65</v>
      </c>
      <c r="C40" s="33" t="s">
        <v>37</v>
      </c>
      <c r="D40" s="14">
        <f t="shared" ca="1" si="7"/>
        <v>317</v>
      </c>
      <c r="E40" s="35">
        <v>114.4</v>
      </c>
      <c r="F40" s="35">
        <v>3.306</v>
      </c>
      <c r="G40" s="14">
        <f t="shared" si="5"/>
        <v>97.110139860139853</v>
      </c>
      <c r="H40" s="35">
        <v>111.09399999999999</v>
      </c>
      <c r="I40" s="35">
        <v>10</v>
      </c>
      <c r="J40" s="35" t="str">
        <f t="shared" si="6"/>
        <v>PB- 03</v>
      </c>
      <c r="K40" s="35" t="s">
        <v>31</v>
      </c>
      <c r="L40" s="35" t="s">
        <v>38</v>
      </c>
      <c r="M40" s="3" t="str">
        <f>IFERROR(VLOOKUP(B40,Referencias!$A$2:$Z$697,26,FALSE),"")</f>
        <v>Punta Barda</v>
      </c>
    </row>
    <row r="41" spans="1:13" x14ac:dyDescent="0.25">
      <c r="A41" s="3" t="str">
        <f>IFERROR(VLOOKUP(B41,Referencias!$A$3:$F$680,6,FALSE),"Sin datos")</f>
        <v>PB- 03</v>
      </c>
      <c r="B41" s="3" t="s">
        <v>66</v>
      </c>
      <c r="C41" s="33" t="s">
        <v>67</v>
      </c>
      <c r="D41" s="14">
        <f t="shared" ca="1" si="7"/>
        <v>1297</v>
      </c>
      <c r="E41" s="35">
        <v>6.1</v>
      </c>
      <c r="F41" s="35">
        <v>0.79300000000000004</v>
      </c>
      <c r="G41" s="14">
        <f t="shared" si="5"/>
        <v>87.000000000000014</v>
      </c>
      <c r="H41" s="35">
        <v>5.3070000000000004</v>
      </c>
      <c r="I41" s="35">
        <v>10</v>
      </c>
      <c r="J41" s="35" t="str">
        <f t="shared" si="6"/>
        <v>PB- 03</v>
      </c>
      <c r="K41" s="35" t="s">
        <v>47</v>
      </c>
      <c r="L41" s="35" t="s">
        <v>28</v>
      </c>
      <c r="M41" s="3" t="str">
        <f>IFERROR(VLOOKUP(B41,Referencias!$A$2:$Z$697,26,FALSE),"")</f>
        <v>Punta Barda</v>
      </c>
    </row>
    <row r="42" spans="1:13" x14ac:dyDescent="0.25">
      <c r="A42" s="3" t="str">
        <f>IFERROR(VLOOKUP(B42,Referencias!$A$3:$F$680,6,FALSE),"Sin datos")</f>
        <v>PB- 03</v>
      </c>
      <c r="B42" s="3" t="s">
        <v>68</v>
      </c>
      <c r="C42" s="33" t="s">
        <v>37</v>
      </c>
      <c r="D42" s="14">
        <f t="shared" ca="1" si="7"/>
        <v>317</v>
      </c>
      <c r="E42" s="35">
        <v>11.6</v>
      </c>
      <c r="F42" s="35">
        <v>6.2640000000000002</v>
      </c>
      <c r="G42" s="14">
        <f t="shared" si="5"/>
        <v>46</v>
      </c>
      <c r="H42" s="35">
        <v>5.3360000000000003</v>
      </c>
      <c r="I42" s="35">
        <v>10</v>
      </c>
      <c r="J42" s="35" t="str">
        <f t="shared" si="6"/>
        <v>PB- 03</v>
      </c>
      <c r="K42" s="35" t="s">
        <v>31</v>
      </c>
      <c r="L42" s="35" t="s">
        <v>38</v>
      </c>
      <c r="M42" s="3" t="str">
        <f>IFERROR(VLOOKUP(B42,Referencias!$A$2:$Z$697,26,FALSE),"")</f>
        <v>Punta Barda</v>
      </c>
    </row>
    <row r="43" spans="1:13" x14ac:dyDescent="0.25">
      <c r="A43" s="3" t="str">
        <f>IFERROR(VLOOKUP(B43,Referencias!$A$3:$F$680,6,FALSE),"Sin datos")</f>
        <v>PB- 03</v>
      </c>
      <c r="B43" s="3" t="s">
        <v>69</v>
      </c>
      <c r="C43" s="33" t="s">
        <v>37</v>
      </c>
      <c r="D43" s="14">
        <f t="shared" ca="1" si="7"/>
        <v>317</v>
      </c>
      <c r="E43" s="35">
        <v>124.9</v>
      </c>
      <c r="F43" s="35">
        <v>3.8719999999999999</v>
      </c>
      <c r="G43" s="14">
        <f t="shared" si="5"/>
        <v>96.899919935948759</v>
      </c>
      <c r="H43" s="35">
        <v>121.02800000000001</v>
      </c>
      <c r="I43" s="35">
        <v>10</v>
      </c>
      <c r="J43" s="35" t="str">
        <f t="shared" si="6"/>
        <v>PB- 03</v>
      </c>
      <c r="K43" s="35" t="s">
        <v>47</v>
      </c>
      <c r="L43" s="35" t="s">
        <v>32</v>
      </c>
      <c r="M43" s="3" t="str">
        <f>IFERROR(VLOOKUP(B43,Referencias!$A$2:$Z$697,26,FALSE),"")</f>
        <v>Punta Barda</v>
      </c>
    </row>
    <row r="44" spans="1:13" x14ac:dyDescent="0.25">
      <c r="A44" s="3" t="str">
        <f>IFERROR(VLOOKUP(B44,Referencias!$A$3:$F$680,6,FALSE),"Sin datos")</f>
        <v>PB- 03</v>
      </c>
      <c r="B44" s="3" t="s">
        <v>70</v>
      </c>
      <c r="C44" s="33" t="s">
        <v>37</v>
      </c>
      <c r="D44" s="14">
        <f t="shared" ca="1" si="7"/>
        <v>317</v>
      </c>
      <c r="E44" s="35">
        <v>136.1</v>
      </c>
      <c r="F44" s="35">
        <v>3.4710000000000001</v>
      </c>
      <c r="G44" s="14">
        <f t="shared" si="5"/>
        <v>97.449669360764148</v>
      </c>
      <c r="H44" s="35">
        <v>132.62899999999999</v>
      </c>
      <c r="I44" s="35">
        <v>10</v>
      </c>
      <c r="J44" s="35" t="str">
        <f t="shared" si="6"/>
        <v>PB- 03</v>
      </c>
      <c r="K44" s="35" t="s">
        <v>31</v>
      </c>
      <c r="L44" s="35" t="s">
        <v>32</v>
      </c>
      <c r="M44" s="3" t="str">
        <f>IFERROR(VLOOKUP(B44,Referencias!$A$2:$Z$697,26,FALSE),"")</f>
        <v>Punta Barda</v>
      </c>
    </row>
    <row r="45" spans="1:13" x14ac:dyDescent="0.25">
      <c r="A45" s="3" t="str">
        <f>IFERROR(VLOOKUP(B45,Referencias!$A$3:$F$680,6,FALSE),"Sin datos")</f>
        <v>PB- 03</v>
      </c>
      <c r="B45" s="3" t="s">
        <v>71</v>
      </c>
      <c r="C45" s="33" t="s">
        <v>37</v>
      </c>
      <c r="D45" s="14">
        <f t="shared" ca="1" si="7"/>
        <v>317</v>
      </c>
      <c r="E45" s="35">
        <v>14</v>
      </c>
      <c r="F45" s="35">
        <v>1.036</v>
      </c>
      <c r="G45" s="14">
        <f t="shared" si="5"/>
        <v>92.600000000000009</v>
      </c>
      <c r="H45" s="35">
        <v>12.964</v>
      </c>
      <c r="I45" s="35">
        <v>10</v>
      </c>
      <c r="J45" s="35" t="str">
        <f t="shared" si="6"/>
        <v>PB- 03</v>
      </c>
      <c r="K45" s="35" t="s">
        <v>47</v>
      </c>
      <c r="L45" s="35" t="s">
        <v>28</v>
      </c>
      <c r="M45" s="3" t="str">
        <f>IFERROR(VLOOKUP(B45,Referencias!$A$2:$Z$697,26,FALSE),"")</f>
        <v>Punta Barda</v>
      </c>
    </row>
    <row r="46" spans="1:13" x14ac:dyDescent="0.25">
      <c r="A46" s="3" t="str">
        <f>IFERROR(VLOOKUP(B46,Referencias!$A$3:$F$680,6,FALSE),"Sin datos")</f>
        <v>PB- 03</v>
      </c>
      <c r="B46" s="3" t="s">
        <v>72</v>
      </c>
      <c r="C46" s="33" t="s">
        <v>37</v>
      </c>
      <c r="D46" s="14">
        <f t="shared" ca="1" si="7"/>
        <v>317</v>
      </c>
      <c r="E46" s="35">
        <v>147</v>
      </c>
      <c r="F46" s="35">
        <v>7.35</v>
      </c>
      <c r="G46" s="14">
        <f t="shared" si="5"/>
        <v>95</v>
      </c>
      <c r="H46" s="35">
        <v>139.65</v>
      </c>
      <c r="I46" s="35">
        <v>10</v>
      </c>
      <c r="J46" s="35" t="str">
        <f t="shared" si="6"/>
        <v>PB- 03</v>
      </c>
      <c r="K46" s="35" t="s">
        <v>31</v>
      </c>
      <c r="L46" s="35" t="s">
        <v>38</v>
      </c>
      <c r="M46" s="3" t="str">
        <f>IFERROR(VLOOKUP(B46,Referencias!$A$2:$Z$697,26,FALSE),"")</f>
        <v>Punta Barda</v>
      </c>
    </row>
    <row r="47" spans="1:13" x14ac:dyDescent="0.25">
      <c r="A47" s="3" t="str">
        <f>IFERROR(VLOOKUP(B47,Referencias!$A$3:$F$680,6,FALSE),"Sin datos")</f>
        <v>PB- 03</v>
      </c>
      <c r="B47" s="3" t="s">
        <v>73</v>
      </c>
      <c r="C47" s="33" t="s">
        <v>37</v>
      </c>
      <c r="D47" s="14">
        <f t="shared" ca="1" si="7"/>
        <v>317</v>
      </c>
      <c r="E47" s="35">
        <v>55</v>
      </c>
      <c r="F47" s="35">
        <v>7.7</v>
      </c>
      <c r="G47" s="14">
        <f t="shared" si="5"/>
        <v>86</v>
      </c>
      <c r="H47" s="35">
        <v>47.3</v>
      </c>
      <c r="I47" s="35">
        <v>10</v>
      </c>
      <c r="J47" s="35" t="str">
        <f t="shared" si="6"/>
        <v>PB- 03</v>
      </c>
      <c r="K47" s="35" t="s">
        <v>31</v>
      </c>
      <c r="L47" s="35" t="s">
        <v>38</v>
      </c>
      <c r="M47" s="3" t="str">
        <f>IFERROR(VLOOKUP(B47,Referencias!$A$2:$Z$697,26,FALSE),"")</f>
        <v>Punta Barda</v>
      </c>
    </row>
    <row r="48" spans="1:13" x14ac:dyDescent="0.25">
      <c r="A48" s="3" t="str">
        <f>IFERROR(VLOOKUP(B48,Referencias!$A$3:$F$680,6,FALSE),"Sin datos")</f>
        <v>PB- 03</v>
      </c>
      <c r="B48" s="3" t="s">
        <v>74</v>
      </c>
      <c r="C48" s="33" t="s">
        <v>30</v>
      </c>
      <c r="D48" s="14">
        <f t="shared" ca="1" si="7"/>
        <v>323</v>
      </c>
      <c r="E48" s="35">
        <v>96.3</v>
      </c>
      <c r="F48" s="35">
        <v>2.8889999999999998</v>
      </c>
      <c r="G48" s="14">
        <f t="shared" si="5"/>
        <v>97.000000000000014</v>
      </c>
      <c r="H48" s="35">
        <v>93.411000000000001</v>
      </c>
      <c r="I48" s="35">
        <v>0</v>
      </c>
      <c r="J48" s="35" t="str">
        <f t="shared" si="6"/>
        <v>PB- 03</v>
      </c>
      <c r="K48" s="35" t="s">
        <v>31</v>
      </c>
      <c r="L48" s="35" t="s">
        <v>38</v>
      </c>
      <c r="M48" s="3" t="str">
        <f>IFERROR(VLOOKUP(B48,Referencias!$A$2:$Z$697,26,FALSE),"")</f>
        <v>Punta Barda</v>
      </c>
    </row>
    <row r="49" spans="1:13" x14ac:dyDescent="0.25">
      <c r="A49" s="3" t="str">
        <f>IFERROR(VLOOKUP(B49,Referencias!$A$3:$F$680,6,FALSE),"Sin datos")</f>
        <v>PB- 03</v>
      </c>
      <c r="B49" s="3" t="s">
        <v>75</v>
      </c>
      <c r="C49" s="33" t="s">
        <v>37</v>
      </c>
      <c r="D49" s="14">
        <f t="shared" ca="1" si="7"/>
        <v>317</v>
      </c>
      <c r="E49" s="35">
        <v>10.8</v>
      </c>
      <c r="F49" s="35">
        <v>1.9119999999999999</v>
      </c>
      <c r="G49" s="14">
        <f t="shared" si="5"/>
        <v>82.296296296296291</v>
      </c>
      <c r="H49" s="35">
        <v>8.8879999999999999</v>
      </c>
      <c r="I49" s="35">
        <v>10</v>
      </c>
      <c r="J49" s="35" t="str">
        <f t="shared" si="6"/>
        <v>PB- 03</v>
      </c>
      <c r="K49" s="35" t="s">
        <v>47</v>
      </c>
      <c r="L49" s="35" t="s">
        <v>28</v>
      </c>
      <c r="M49" s="3" t="str">
        <f>IFERROR(VLOOKUP(B49,Referencias!$A$2:$Z$697,26,FALSE),"")</f>
        <v>Punta Barda</v>
      </c>
    </row>
    <row r="50" spans="1:13" x14ac:dyDescent="0.25">
      <c r="A50" s="3" t="str">
        <f>IFERROR(VLOOKUP(B50,Referencias!$A$3:$F$680,6,FALSE),"Sin datos")</f>
        <v>PB- 03</v>
      </c>
      <c r="B50" s="3" t="s">
        <v>76</v>
      </c>
      <c r="C50" s="33" t="s">
        <v>37</v>
      </c>
      <c r="D50" s="14">
        <f t="shared" ca="1" si="7"/>
        <v>317</v>
      </c>
      <c r="E50" s="35">
        <v>17</v>
      </c>
      <c r="F50" s="35">
        <v>1.7</v>
      </c>
      <c r="G50" s="14">
        <f t="shared" si="5"/>
        <v>90</v>
      </c>
      <c r="H50" s="35">
        <v>15.3</v>
      </c>
      <c r="I50" s="35">
        <v>10</v>
      </c>
      <c r="J50" s="35" t="str">
        <f t="shared" si="6"/>
        <v>PB- 03</v>
      </c>
      <c r="K50" s="35" t="s">
        <v>47</v>
      </c>
      <c r="L50" s="35" t="s">
        <v>32</v>
      </c>
      <c r="M50" s="3" t="str">
        <f>IFERROR(VLOOKUP(B50,Referencias!$A$2:$Z$697,26,FALSE),"")</f>
        <v>Punta Barda</v>
      </c>
    </row>
    <row r="51" spans="1:13" x14ac:dyDescent="0.25">
      <c r="A51" s="3" t="str">
        <f>IFERROR(VLOOKUP(B51,Referencias!$A$3:$F$680,6,FALSE),"Sin datos")</f>
        <v>PB- 03</v>
      </c>
      <c r="B51" s="3" t="s">
        <v>77</v>
      </c>
      <c r="C51" s="33" t="s">
        <v>30</v>
      </c>
      <c r="D51" s="14">
        <f t="shared" ca="1" si="7"/>
        <v>323</v>
      </c>
      <c r="E51" s="35">
        <v>23.8</v>
      </c>
      <c r="F51" s="35">
        <v>7.3780000000000001</v>
      </c>
      <c r="G51" s="14">
        <f t="shared" si="5"/>
        <v>69</v>
      </c>
      <c r="H51" s="35">
        <v>16.422000000000001</v>
      </c>
      <c r="I51" s="35">
        <v>10</v>
      </c>
      <c r="J51" s="35" t="str">
        <f t="shared" si="6"/>
        <v>PB- 03</v>
      </c>
      <c r="K51" s="35" t="s">
        <v>31</v>
      </c>
      <c r="L51" s="35" t="s">
        <v>38</v>
      </c>
      <c r="M51" s="3" t="str">
        <f>IFERROR(VLOOKUP(B51,Referencias!$A$2:$Z$697,26,FALSE),"")</f>
        <v>Punta Barda</v>
      </c>
    </row>
    <row r="52" spans="1:13" x14ac:dyDescent="0.25">
      <c r="A52" s="3" t="str">
        <f>IFERROR(VLOOKUP(B52,Referencias!$A$3:$F$680,6,FALSE),"Sin datos")</f>
        <v>PB- 04</v>
      </c>
      <c r="B52" s="3" t="s">
        <v>78</v>
      </c>
      <c r="C52" s="33" t="s">
        <v>37</v>
      </c>
      <c r="D52" s="14">
        <f t="shared" ca="1" si="7"/>
        <v>317</v>
      </c>
      <c r="E52" s="35">
        <v>41.4</v>
      </c>
      <c r="F52" s="35">
        <v>2.6080000000000001</v>
      </c>
      <c r="G52" s="14">
        <f t="shared" si="5"/>
        <v>93.700483091787447</v>
      </c>
      <c r="H52" s="35">
        <v>38.792000000000002</v>
      </c>
      <c r="I52" s="35">
        <v>2</v>
      </c>
      <c r="J52" s="35" t="str">
        <f t="shared" si="6"/>
        <v>PB- 04</v>
      </c>
      <c r="K52" s="35" t="s">
        <v>47</v>
      </c>
      <c r="L52" s="35" t="s">
        <v>38</v>
      </c>
      <c r="M52" s="3" t="str">
        <f>IFERROR(VLOOKUP(B52,Referencias!$A$2:$Z$697,26,FALSE),"")</f>
        <v>Punta Barda</v>
      </c>
    </row>
    <row r="53" spans="1:13" x14ac:dyDescent="0.25">
      <c r="A53" s="3" t="str">
        <f>IFERROR(VLOOKUP(B53,Referencias!$A$3:$F$680,6,FALSE),"Sin datos")</f>
        <v>PB- 04</v>
      </c>
      <c r="B53" s="3" t="s">
        <v>79</v>
      </c>
      <c r="C53" s="33" t="s">
        <v>37</v>
      </c>
      <c r="D53" s="14">
        <f t="shared" ca="1" si="7"/>
        <v>317</v>
      </c>
      <c r="E53" s="35">
        <v>7.7</v>
      </c>
      <c r="F53" s="35">
        <v>1.9630000000000001</v>
      </c>
      <c r="G53" s="14">
        <f t="shared" si="5"/>
        <v>74.506493506493513</v>
      </c>
      <c r="H53" s="35">
        <v>5.7370000000000001</v>
      </c>
      <c r="I53" s="35">
        <v>2</v>
      </c>
      <c r="J53" s="35" t="str">
        <f t="shared" si="6"/>
        <v>PB- 04</v>
      </c>
      <c r="K53" s="35" t="s">
        <v>47</v>
      </c>
      <c r="L53" s="35" t="s">
        <v>32</v>
      </c>
      <c r="M53" s="3" t="str">
        <f>IFERROR(VLOOKUP(B53,Referencias!$A$2:$Z$697,26,FALSE),"")</f>
        <v>Punta Barda</v>
      </c>
    </row>
    <row r="54" spans="1:13" x14ac:dyDescent="0.25">
      <c r="A54" s="3" t="str">
        <f>IFERROR(VLOOKUP(B54,Referencias!$A$3:$F$680,6,FALSE),"Sin datos")</f>
        <v>PB- 04</v>
      </c>
      <c r="B54" s="3" t="s">
        <v>80</v>
      </c>
      <c r="C54" s="33" t="s">
        <v>37</v>
      </c>
      <c r="D54" s="14">
        <f t="shared" ca="1" si="7"/>
        <v>317</v>
      </c>
      <c r="E54" s="35">
        <v>9.4</v>
      </c>
      <c r="F54" s="35">
        <v>4.6059999999999999</v>
      </c>
      <c r="G54" s="14">
        <f t="shared" si="5"/>
        <v>50.999999999999993</v>
      </c>
      <c r="H54" s="35">
        <v>4.7939999999999996</v>
      </c>
      <c r="I54" s="35">
        <v>2</v>
      </c>
      <c r="J54" s="35" t="str">
        <f t="shared" si="6"/>
        <v>PB- 04</v>
      </c>
      <c r="K54" s="35" t="s">
        <v>31</v>
      </c>
      <c r="L54" s="35" t="s">
        <v>32</v>
      </c>
      <c r="M54" s="3" t="str">
        <f>IFERROR(VLOOKUP(B54,Referencias!$A$2:$Z$697,26,FALSE),"")</f>
        <v>Punta Barda</v>
      </c>
    </row>
    <row r="55" spans="1:13" x14ac:dyDescent="0.25">
      <c r="A55" s="3" t="str">
        <f>IFERROR(VLOOKUP(B55,Referencias!$A$3:$F$680,6,FALSE),"Sin datos")</f>
        <v>PB- 04</v>
      </c>
      <c r="B55" s="3" t="s">
        <v>81</v>
      </c>
      <c r="C55" s="33" t="s">
        <v>37</v>
      </c>
      <c r="D55" s="14">
        <f t="shared" ca="1" si="7"/>
        <v>317</v>
      </c>
      <c r="E55" s="35">
        <v>4.5999999999999996</v>
      </c>
      <c r="F55" s="35">
        <v>3.22</v>
      </c>
      <c r="G55" s="14">
        <f t="shared" si="5"/>
        <v>30</v>
      </c>
      <c r="H55" s="35">
        <v>1.38</v>
      </c>
      <c r="I55" s="35">
        <v>2</v>
      </c>
      <c r="J55" s="35" t="str">
        <f t="shared" si="6"/>
        <v>PB- 04</v>
      </c>
      <c r="K55" s="35" t="s">
        <v>31</v>
      </c>
      <c r="L55" s="35" t="s">
        <v>38</v>
      </c>
      <c r="M55" s="3" t="str">
        <f>IFERROR(VLOOKUP(B55,Referencias!$A$2:$Z$697,26,FALSE),"")</f>
        <v>Punta Barda</v>
      </c>
    </row>
    <row r="56" spans="1:13" x14ac:dyDescent="0.25">
      <c r="A56" s="3" t="str">
        <f>IFERROR(VLOOKUP(B56,Referencias!$A$3:$F$680,6,FALSE),"Sin datos")</f>
        <v>PB- 04</v>
      </c>
      <c r="B56" s="3" t="s">
        <v>82</v>
      </c>
      <c r="C56" s="33" t="s">
        <v>83</v>
      </c>
      <c r="D56" s="14">
        <f t="shared" ca="1" si="7"/>
        <v>381</v>
      </c>
      <c r="E56" s="35">
        <v>4.7</v>
      </c>
      <c r="F56" s="35">
        <v>2.6080000000000001</v>
      </c>
      <c r="G56" s="14">
        <f t="shared" si="5"/>
        <v>44.51063829787234</v>
      </c>
      <c r="H56" s="35">
        <v>2.0920000000000001</v>
      </c>
      <c r="I56" s="35">
        <v>2</v>
      </c>
      <c r="J56" s="35" t="str">
        <f t="shared" si="6"/>
        <v>PB- 04</v>
      </c>
      <c r="K56" s="35" t="s">
        <v>31</v>
      </c>
      <c r="L56" s="35" t="s">
        <v>38</v>
      </c>
      <c r="M56" s="3" t="str">
        <f>IFERROR(VLOOKUP(B56,Referencias!$A$2:$Z$697,26,FALSE),"")</f>
        <v>Punta Barda</v>
      </c>
    </row>
    <row r="57" spans="1:13" x14ac:dyDescent="0.25">
      <c r="A57" s="3" t="str">
        <f>IFERROR(VLOOKUP(B57,Referencias!$A$3:$F$680,6,FALSE),"Sin datos")</f>
        <v>PB- 04</v>
      </c>
      <c r="B57" s="3" t="s">
        <v>84</v>
      </c>
      <c r="C57" s="33" t="s">
        <v>85</v>
      </c>
      <c r="D57" s="14">
        <f t="shared" ca="1" si="7"/>
        <v>577</v>
      </c>
      <c r="E57" s="35">
        <v>14.4</v>
      </c>
      <c r="F57" s="35">
        <v>1.8720000000000001</v>
      </c>
      <c r="G57" s="14">
        <f t="shared" si="5"/>
        <v>87</v>
      </c>
      <c r="H57" s="35">
        <v>12.528</v>
      </c>
      <c r="I57" s="35">
        <v>2</v>
      </c>
      <c r="J57" s="35" t="str">
        <f t="shared" si="6"/>
        <v>PB- 04</v>
      </c>
      <c r="K57" s="35" t="s">
        <v>47</v>
      </c>
      <c r="L57" s="35" t="s">
        <v>32</v>
      </c>
      <c r="M57" s="3" t="str">
        <f>IFERROR(VLOOKUP(B57,Referencias!$A$2:$Z$697,26,FALSE),"")</f>
        <v>Punta Barda</v>
      </c>
    </row>
    <row r="58" spans="1:13" x14ac:dyDescent="0.25">
      <c r="A58" s="3" t="str">
        <f>IFERROR(VLOOKUP(B58,Referencias!$A$3:$F$680,6,FALSE),"Sin datos")</f>
        <v>PB- 04</v>
      </c>
      <c r="B58" s="3" t="s">
        <v>86</v>
      </c>
      <c r="C58" s="33" t="s">
        <v>30</v>
      </c>
      <c r="D58" s="14">
        <f t="shared" ca="1" si="7"/>
        <v>323</v>
      </c>
      <c r="E58" s="35">
        <v>9.6</v>
      </c>
      <c r="F58" s="35">
        <v>0.86399999999999999</v>
      </c>
      <c r="G58" s="14">
        <f t="shared" si="5"/>
        <v>91.000000000000014</v>
      </c>
      <c r="H58" s="35">
        <v>8.7360000000000007</v>
      </c>
      <c r="I58" s="35">
        <v>2</v>
      </c>
      <c r="J58" s="35" t="str">
        <f t="shared" si="6"/>
        <v>PB- 04</v>
      </c>
      <c r="K58" s="35" t="s">
        <v>31</v>
      </c>
      <c r="L58" s="35" t="s">
        <v>28</v>
      </c>
      <c r="M58" s="3" t="str">
        <f>IFERROR(VLOOKUP(B58,Referencias!$A$2:$Z$697,26,FALSE),"")</f>
        <v>Punta Barda</v>
      </c>
    </row>
    <row r="59" spans="1:13" x14ac:dyDescent="0.25">
      <c r="A59" s="3" t="str">
        <f>IFERROR(VLOOKUP(B59,Referencias!$A$3:$F$680,6,FALSE),"Sin datos")</f>
        <v>PB- 04</v>
      </c>
      <c r="B59" s="3" t="s">
        <v>87</v>
      </c>
      <c r="C59" s="33" t="s">
        <v>37</v>
      </c>
      <c r="D59" s="14">
        <f t="shared" ca="1" si="7"/>
        <v>317</v>
      </c>
      <c r="E59" s="35">
        <v>26</v>
      </c>
      <c r="F59" s="35">
        <v>2.34</v>
      </c>
      <c r="G59" s="14">
        <f t="shared" si="5"/>
        <v>91</v>
      </c>
      <c r="H59" s="35">
        <v>23.66</v>
      </c>
      <c r="I59" s="35">
        <v>2</v>
      </c>
      <c r="J59" s="35" t="str">
        <f t="shared" si="6"/>
        <v>PB- 04</v>
      </c>
      <c r="K59" s="35" t="s">
        <v>31</v>
      </c>
      <c r="L59" s="35" t="s">
        <v>38</v>
      </c>
      <c r="M59" s="3" t="str">
        <f>IFERROR(VLOOKUP(B59,Referencias!$A$2:$Z$697,26,FALSE),"")</f>
        <v>Punta Barda</v>
      </c>
    </row>
    <row r="60" spans="1:13" x14ac:dyDescent="0.25">
      <c r="A60" s="3" t="str">
        <f>IFERROR(VLOOKUP(B60,Referencias!$A$3:$F$680,6,FALSE),"Sin datos")</f>
        <v>PB- 04</v>
      </c>
      <c r="B60" s="3" t="s">
        <v>88</v>
      </c>
      <c r="C60" s="33" t="s">
        <v>83</v>
      </c>
      <c r="D60" s="14">
        <f t="shared" ca="1" si="7"/>
        <v>381</v>
      </c>
      <c r="E60" s="35">
        <v>9.3000000000000007</v>
      </c>
      <c r="F60" s="35">
        <v>1.042</v>
      </c>
      <c r="G60" s="14">
        <f t="shared" si="5"/>
        <v>88.79569892473117</v>
      </c>
      <c r="H60" s="35">
        <v>8.2579999999999991</v>
      </c>
      <c r="I60" s="35">
        <v>2</v>
      </c>
      <c r="J60" s="35" t="str">
        <f t="shared" si="6"/>
        <v>PB- 04</v>
      </c>
      <c r="K60" s="35" t="s">
        <v>31</v>
      </c>
      <c r="L60" s="35" t="s">
        <v>28</v>
      </c>
      <c r="M60" s="3" t="str">
        <f>IFERROR(VLOOKUP(B60,Referencias!$A$2:$Z$697,26,FALSE),"")</f>
        <v>Punta Barda</v>
      </c>
    </row>
    <row r="61" spans="1:13" x14ac:dyDescent="0.25">
      <c r="A61" s="3" t="str">
        <f>IFERROR(VLOOKUP(B61,Referencias!$A$3:$F$680,6,FALSE),"Sin datos")</f>
        <v>PB- 04</v>
      </c>
      <c r="B61" s="3" t="s">
        <v>89</v>
      </c>
      <c r="C61" s="33" t="s">
        <v>37</v>
      </c>
      <c r="D61" s="14">
        <f t="shared" ca="1" si="7"/>
        <v>317</v>
      </c>
      <c r="E61" s="35">
        <v>50.2</v>
      </c>
      <c r="F61" s="35">
        <v>2.46</v>
      </c>
      <c r="G61" s="14">
        <f t="shared" si="5"/>
        <v>95.099601593625493</v>
      </c>
      <c r="H61" s="35">
        <v>47.74</v>
      </c>
      <c r="I61" s="35">
        <v>2</v>
      </c>
      <c r="J61" s="35" t="str">
        <f t="shared" si="6"/>
        <v>PB- 04</v>
      </c>
      <c r="K61" s="35" t="s">
        <v>31</v>
      </c>
      <c r="L61" s="35" t="s">
        <v>38</v>
      </c>
      <c r="M61" s="3" t="str">
        <f>IFERROR(VLOOKUP(B61,Referencias!$A$2:$Z$697,26,FALSE),"")</f>
        <v>Punta Barda</v>
      </c>
    </row>
    <row r="62" spans="1:13" x14ac:dyDescent="0.25">
      <c r="A62" s="3" t="str">
        <f>IFERROR(VLOOKUP(B62,Referencias!$A$3:$F$680,6,FALSE),"Sin datos")</f>
        <v>PB- 04</v>
      </c>
      <c r="B62" s="3" t="s">
        <v>90</v>
      </c>
      <c r="C62" s="33" t="s">
        <v>30</v>
      </c>
      <c r="D62" s="14">
        <f t="shared" ca="1" si="7"/>
        <v>323</v>
      </c>
      <c r="E62" s="35">
        <v>5.5</v>
      </c>
      <c r="F62" s="35">
        <v>0.99</v>
      </c>
      <c r="G62" s="14">
        <f t="shared" si="5"/>
        <v>82</v>
      </c>
      <c r="H62" s="35">
        <v>4.51</v>
      </c>
      <c r="I62" s="35">
        <v>2</v>
      </c>
      <c r="J62" s="35" t="str">
        <f t="shared" si="6"/>
        <v>PB- 04</v>
      </c>
      <c r="K62" s="35" t="s">
        <v>47</v>
      </c>
      <c r="L62" s="35" t="s">
        <v>32</v>
      </c>
      <c r="M62" s="3" t="str">
        <f>IFERROR(VLOOKUP(B62,Referencias!$A$2:$Z$697,26,FALSE),"")</f>
        <v>Punta Barda</v>
      </c>
    </row>
    <row r="63" spans="1:13" x14ac:dyDescent="0.25">
      <c r="A63" s="3" t="str">
        <f>IFERROR(VLOOKUP(B63,Referencias!$A$3:$F$680,6,FALSE),"Sin datos")</f>
        <v>PB- 04</v>
      </c>
      <c r="B63" s="3" t="s">
        <v>91</v>
      </c>
      <c r="C63" s="33" t="s">
        <v>30</v>
      </c>
      <c r="D63" s="14">
        <f t="shared" ca="1" si="7"/>
        <v>323</v>
      </c>
      <c r="E63" s="35">
        <v>34.5</v>
      </c>
      <c r="F63" s="35">
        <v>1.2070000000000001</v>
      </c>
      <c r="G63" s="14">
        <f t="shared" si="5"/>
        <v>96.501449275362319</v>
      </c>
      <c r="H63" s="35">
        <v>33.292999999999999</v>
      </c>
      <c r="I63" s="35">
        <v>2</v>
      </c>
      <c r="J63" s="35" t="str">
        <f t="shared" si="6"/>
        <v>PB- 04</v>
      </c>
      <c r="K63" s="35" t="s">
        <v>31</v>
      </c>
      <c r="L63" s="35" t="s">
        <v>32</v>
      </c>
      <c r="M63" s="3" t="str">
        <f>IFERROR(VLOOKUP(B63,Referencias!$A$2:$Z$697,26,FALSE),"")</f>
        <v>Punta Barda</v>
      </c>
    </row>
    <row r="64" spans="1:13" x14ac:dyDescent="0.25">
      <c r="A64" s="3" t="str">
        <f>IFERROR(VLOOKUP(B64,Referencias!$A$3:$F$680,6,FALSE),"Sin datos")</f>
        <v>PB- 04</v>
      </c>
      <c r="B64" s="3" t="s">
        <v>92</v>
      </c>
      <c r="C64" s="33" t="s">
        <v>37</v>
      </c>
      <c r="D64" s="14">
        <f t="shared" ca="1" si="7"/>
        <v>317</v>
      </c>
      <c r="E64" s="35">
        <v>53.7</v>
      </c>
      <c r="F64" s="35">
        <v>4.1349999999999998</v>
      </c>
      <c r="G64" s="14">
        <f t="shared" si="5"/>
        <v>92.299813780260692</v>
      </c>
      <c r="H64" s="35">
        <v>49.564999999999998</v>
      </c>
      <c r="I64" s="35">
        <v>2</v>
      </c>
      <c r="J64" s="35" t="str">
        <f t="shared" si="6"/>
        <v>PB- 04</v>
      </c>
      <c r="K64" s="35" t="s">
        <v>31</v>
      </c>
      <c r="L64" s="35" t="s">
        <v>38</v>
      </c>
      <c r="M64" s="3" t="str">
        <f>IFERROR(VLOOKUP(B64,Referencias!$A$2:$Z$697,26,FALSE),"")</f>
        <v>Punta Barda</v>
      </c>
    </row>
    <row r="65" spans="1:13" x14ac:dyDescent="0.25">
      <c r="A65" s="3" t="str">
        <f>IFERROR(VLOOKUP(B65,Referencias!$A$3:$F$680,6,FALSE),"Sin datos")</f>
        <v>PB- 04</v>
      </c>
      <c r="B65" s="3" t="s">
        <v>93</v>
      </c>
      <c r="C65" s="33" t="s">
        <v>30</v>
      </c>
      <c r="D65" s="14">
        <f t="shared" ca="1" si="7"/>
        <v>323</v>
      </c>
      <c r="E65" s="35">
        <v>98</v>
      </c>
      <c r="F65" s="35">
        <v>1.96</v>
      </c>
      <c r="G65" s="14">
        <f t="shared" si="5"/>
        <v>98.000000000000014</v>
      </c>
      <c r="H65" s="35">
        <v>96.04</v>
      </c>
      <c r="I65" s="35">
        <v>2</v>
      </c>
      <c r="J65" s="35" t="str">
        <f t="shared" si="6"/>
        <v>PB- 04</v>
      </c>
      <c r="K65" s="35" t="s">
        <v>31</v>
      </c>
      <c r="L65" s="35" t="s">
        <v>32</v>
      </c>
      <c r="M65" s="3" t="str">
        <f>IFERROR(VLOOKUP(B65,Referencias!$A$2:$Z$697,26,FALSE),"")</f>
        <v>Punta Barda</v>
      </c>
    </row>
    <row r="66" spans="1:13" x14ac:dyDescent="0.25">
      <c r="A66" s="3" t="str">
        <f>IFERROR(VLOOKUP(B66,Referencias!$A$3:$F$680,6,FALSE),"Sin datos")</f>
        <v>PB- 04</v>
      </c>
      <c r="B66" s="3" t="s">
        <v>94</v>
      </c>
      <c r="C66" s="33" t="s">
        <v>37</v>
      </c>
      <c r="D66" s="14">
        <f t="shared" ca="1" si="7"/>
        <v>317</v>
      </c>
      <c r="E66" s="35">
        <v>12.4</v>
      </c>
      <c r="F66" s="35">
        <v>1.86</v>
      </c>
      <c r="G66" s="14">
        <f t="shared" si="5"/>
        <v>84.999999999999986</v>
      </c>
      <c r="H66" s="35">
        <v>10.54</v>
      </c>
      <c r="I66" s="35">
        <v>2</v>
      </c>
      <c r="J66" s="35" t="str">
        <f t="shared" si="6"/>
        <v>PB- 04</v>
      </c>
      <c r="K66" s="35" t="s">
        <v>31</v>
      </c>
      <c r="L66" s="35" t="s">
        <v>38</v>
      </c>
      <c r="M66" s="3" t="str">
        <f>IFERROR(VLOOKUP(B66,Referencias!$A$2:$Z$697,26,FALSE),"")</f>
        <v>Punta Barda</v>
      </c>
    </row>
    <row r="67" spans="1:13" x14ac:dyDescent="0.25">
      <c r="A67" s="3" t="str">
        <f>IFERROR(VLOOKUP(B67,Referencias!$A$3:$F$680,6,FALSE),"Sin datos")</f>
        <v>PB- 04</v>
      </c>
      <c r="B67" s="3" t="s">
        <v>95</v>
      </c>
      <c r="C67" s="33" t="s">
        <v>37</v>
      </c>
      <c r="D67" s="14">
        <f t="shared" ca="1" si="7"/>
        <v>317</v>
      </c>
      <c r="E67" s="35">
        <v>39.299999999999997</v>
      </c>
      <c r="F67" s="35">
        <v>4.4210000000000003</v>
      </c>
      <c r="G67" s="14">
        <f t="shared" si="5"/>
        <v>88.75063613231552</v>
      </c>
      <c r="H67" s="35">
        <v>34.878999999999998</v>
      </c>
      <c r="I67" s="35">
        <v>2</v>
      </c>
      <c r="J67" s="35" t="str">
        <f t="shared" si="6"/>
        <v>PB- 04</v>
      </c>
      <c r="K67" s="35" t="s">
        <v>31</v>
      </c>
      <c r="L67" s="35" t="s">
        <v>38</v>
      </c>
      <c r="M67" s="3" t="str">
        <f>IFERROR(VLOOKUP(B67,Referencias!$A$2:$Z$697,26,FALSE),"")</f>
        <v>Punta Barda</v>
      </c>
    </row>
    <row r="68" spans="1:13" x14ac:dyDescent="0.25">
      <c r="A68" s="3" t="str">
        <f>IFERROR(VLOOKUP(B68,Referencias!$A$3:$F$680,6,FALSE),"Sin datos")</f>
        <v>PB- 04</v>
      </c>
      <c r="B68" s="3" t="s">
        <v>96</v>
      </c>
      <c r="C68" s="33" t="s">
        <v>37</v>
      </c>
      <c r="D68" s="14">
        <f t="shared" ca="1" si="7"/>
        <v>317</v>
      </c>
      <c r="E68" s="35">
        <v>29.8</v>
      </c>
      <c r="F68" s="35">
        <v>2.3839999999999999</v>
      </c>
      <c r="G68" s="14">
        <f t="shared" si="5"/>
        <v>92</v>
      </c>
      <c r="H68" s="35">
        <v>27.416</v>
      </c>
      <c r="I68" s="35">
        <v>2</v>
      </c>
      <c r="J68" s="35" t="str">
        <f t="shared" si="6"/>
        <v>PB- 04</v>
      </c>
      <c r="K68" s="35" t="s">
        <v>31</v>
      </c>
      <c r="L68" s="35" t="s">
        <v>38</v>
      </c>
      <c r="M68" s="3" t="str">
        <f>IFERROR(VLOOKUP(B68,Referencias!$A$2:$Z$697,26,FALSE),"")</f>
        <v>Punta Barda</v>
      </c>
    </row>
    <row r="69" spans="1:13" x14ac:dyDescent="0.25">
      <c r="A69" s="3" t="str">
        <f>IFERROR(VLOOKUP(B69,Referencias!$A$3:$F$680,6,FALSE),"Sin datos")</f>
        <v>PB- 04</v>
      </c>
      <c r="B69" s="3" t="s">
        <v>97</v>
      </c>
      <c r="C69" s="33" t="s">
        <v>37</v>
      </c>
      <c r="D69" s="14">
        <f t="shared" ca="1" si="7"/>
        <v>317</v>
      </c>
      <c r="E69" s="35">
        <v>42.8</v>
      </c>
      <c r="F69" s="35">
        <v>0.85599999999999998</v>
      </c>
      <c r="G69" s="14">
        <f t="shared" si="5"/>
        <v>98.000000000000014</v>
      </c>
      <c r="H69" s="35">
        <v>41.944000000000003</v>
      </c>
      <c r="I69" s="35">
        <v>2</v>
      </c>
      <c r="J69" s="35" t="str">
        <f t="shared" si="6"/>
        <v>PB- 04</v>
      </c>
      <c r="K69" s="35" t="s">
        <v>31</v>
      </c>
      <c r="L69" s="35" t="s">
        <v>28</v>
      </c>
      <c r="M69" s="3" t="str">
        <f>IFERROR(VLOOKUP(B69,Referencias!$A$2:$Z$697,26,FALSE),"")</f>
        <v>Punta Barda</v>
      </c>
    </row>
    <row r="70" spans="1:13" x14ac:dyDescent="0.25">
      <c r="A70" s="3" t="str">
        <f>IFERROR(VLOOKUP(B70,Referencias!$A$3:$F$680,6,FALSE),"Sin datos")</f>
        <v>PB- 04</v>
      </c>
      <c r="B70" s="3" t="s">
        <v>98</v>
      </c>
      <c r="C70" s="33" t="s">
        <v>37</v>
      </c>
      <c r="D70" s="14">
        <f t="shared" ca="1" si="7"/>
        <v>317</v>
      </c>
      <c r="E70" s="35">
        <v>12.9</v>
      </c>
      <c r="F70" s="35">
        <v>5.6760000000000002</v>
      </c>
      <c r="G70" s="14">
        <f t="shared" si="5"/>
        <v>56.000000000000007</v>
      </c>
      <c r="H70" s="35">
        <v>7.2240000000000002</v>
      </c>
      <c r="I70" s="35">
        <v>2</v>
      </c>
      <c r="J70" s="35" t="str">
        <f t="shared" si="6"/>
        <v>PB- 04</v>
      </c>
      <c r="K70" s="35" t="s">
        <v>47</v>
      </c>
      <c r="L70" s="35" t="s">
        <v>38</v>
      </c>
      <c r="M70" s="3" t="str">
        <f>IFERROR(VLOOKUP(B70,Referencias!$A$2:$Z$697,26,FALSE),"")</f>
        <v>Punta Barda</v>
      </c>
    </row>
    <row r="71" spans="1:13" x14ac:dyDescent="0.25">
      <c r="A71" s="3" t="str">
        <f>IFERROR(VLOOKUP(B71,Referencias!$A$3:$F$680,6,FALSE),"Sin datos")</f>
        <v>PB- 04</v>
      </c>
      <c r="B71" s="3" t="s">
        <v>99</v>
      </c>
      <c r="C71" s="33" t="s">
        <v>30</v>
      </c>
      <c r="D71" s="14">
        <f t="shared" ca="1" si="7"/>
        <v>323</v>
      </c>
      <c r="E71" s="35">
        <v>11.9</v>
      </c>
      <c r="F71" s="35">
        <v>1.1299999999999999</v>
      </c>
      <c r="G71" s="14">
        <f t="shared" si="5"/>
        <v>90.504201680672253</v>
      </c>
      <c r="H71" s="35">
        <v>10.77</v>
      </c>
      <c r="I71" s="35">
        <v>2</v>
      </c>
      <c r="J71" s="35" t="str">
        <f t="shared" si="6"/>
        <v>PB- 04</v>
      </c>
      <c r="K71" s="35" t="s">
        <v>31</v>
      </c>
      <c r="L71" s="35" t="s">
        <v>28</v>
      </c>
      <c r="M71" s="3" t="str">
        <f>IFERROR(VLOOKUP(B71,Referencias!$A$2:$Z$697,26,FALSE),"")</f>
        <v>Punta Barda</v>
      </c>
    </row>
    <row r="72" spans="1:13" x14ac:dyDescent="0.25">
      <c r="A72" s="3" t="str">
        <f>IFERROR(VLOOKUP(B72,Referencias!$A$3:$F$680,6,FALSE),"Sin datos")</f>
        <v>PB- 04</v>
      </c>
      <c r="B72" s="3" t="s">
        <v>100</v>
      </c>
      <c r="C72" s="33" t="s">
        <v>30</v>
      </c>
      <c r="D72" s="14">
        <f t="shared" ca="1" si="7"/>
        <v>323</v>
      </c>
      <c r="E72" s="35">
        <v>20</v>
      </c>
      <c r="F72" s="35">
        <v>1.2</v>
      </c>
      <c r="G72" s="14">
        <f t="shared" si="5"/>
        <v>94</v>
      </c>
      <c r="H72" s="35">
        <v>18.8</v>
      </c>
      <c r="I72" s="35">
        <v>2</v>
      </c>
      <c r="J72" s="35" t="str">
        <f t="shared" si="6"/>
        <v>PB- 04</v>
      </c>
      <c r="K72" s="35" t="s">
        <v>31</v>
      </c>
      <c r="L72" s="35" t="s">
        <v>32</v>
      </c>
      <c r="M72" s="3" t="str">
        <f>IFERROR(VLOOKUP(B72,Referencias!$A$2:$Z$697,26,FALSE),"")</f>
        <v>Punta Barda</v>
      </c>
    </row>
    <row r="73" spans="1:13" x14ac:dyDescent="0.25">
      <c r="A73" s="3" t="str">
        <f>IFERROR(VLOOKUP(B73,Referencias!$A$3:$F$680,6,FALSE),"Sin datos")</f>
        <v>PB- 04</v>
      </c>
      <c r="B73" s="3" t="s">
        <v>101</v>
      </c>
      <c r="C73" s="33" t="s">
        <v>37</v>
      </c>
      <c r="D73" s="14">
        <f t="shared" ca="1" si="7"/>
        <v>317</v>
      </c>
      <c r="E73" s="35">
        <v>6.4</v>
      </c>
      <c r="F73" s="35">
        <v>0.73</v>
      </c>
      <c r="G73" s="14">
        <f t="shared" si="5"/>
        <v>88.59375</v>
      </c>
      <c r="H73" s="35">
        <v>5.67</v>
      </c>
      <c r="I73" s="35">
        <v>2</v>
      </c>
      <c r="J73" s="35" t="str">
        <f t="shared" si="6"/>
        <v>PB- 04</v>
      </c>
      <c r="K73" s="35" t="s">
        <v>27</v>
      </c>
      <c r="L73" s="35" t="s">
        <v>28</v>
      </c>
      <c r="M73" s="3" t="str">
        <f>IFERROR(VLOOKUP(B73,Referencias!$A$2:$Z$697,26,FALSE),"")</f>
        <v>Punta Barda</v>
      </c>
    </row>
    <row r="74" spans="1:13" x14ac:dyDescent="0.25">
      <c r="A74" s="3" t="str">
        <f>IFERROR(VLOOKUP(B74,Referencias!$A$3:$F$680,6,FALSE),"Sin datos")</f>
        <v>PB- 04</v>
      </c>
      <c r="B74" s="3" t="s">
        <v>102</v>
      </c>
      <c r="C74" s="33" t="s">
        <v>30</v>
      </c>
      <c r="D74" s="14">
        <f t="shared" ca="1" si="7"/>
        <v>323</v>
      </c>
      <c r="E74" s="35">
        <v>9.3000000000000007</v>
      </c>
      <c r="F74" s="35">
        <v>1.321</v>
      </c>
      <c r="G74" s="14">
        <f t="shared" si="5"/>
        <v>85.795698924731184</v>
      </c>
      <c r="H74" s="35">
        <v>7.9790000000000001</v>
      </c>
      <c r="I74" s="35">
        <v>2</v>
      </c>
      <c r="J74" s="35" t="str">
        <f t="shared" si="6"/>
        <v>PB- 04</v>
      </c>
      <c r="K74" s="35" t="s">
        <v>31</v>
      </c>
      <c r="L74" s="35" t="s">
        <v>32</v>
      </c>
      <c r="M74" s="3" t="str">
        <f>IFERROR(VLOOKUP(B74,Referencias!$A$2:$Z$697,26,FALSE),"")</f>
        <v>Punta Barda</v>
      </c>
    </row>
    <row r="75" spans="1:13" x14ac:dyDescent="0.25">
      <c r="A75" s="3" t="str">
        <f>IFERROR(VLOOKUP(B75,Referencias!$A$3:$F$680,6,FALSE),"Sin datos")</f>
        <v>PB- 04</v>
      </c>
      <c r="B75" s="3" t="s">
        <v>103</v>
      </c>
      <c r="C75" s="33" t="s">
        <v>104</v>
      </c>
      <c r="D75" s="14">
        <f t="shared" ca="1" si="7"/>
        <v>942</v>
      </c>
      <c r="E75" s="35">
        <v>73.3</v>
      </c>
      <c r="F75" s="35">
        <v>0.29299999999999998</v>
      </c>
      <c r="G75" s="14">
        <f t="shared" si="5"/>
        <v>99.600272851296054</v>
      </c>
      <c r="H75" s="35">
        <v>73.007000000000005</v>
      </c>
      <c r="I75" s="35">
        <v>10</v>
      </c>
      <c r="J75" s="35" t="str">
        <f t="shared" si="6"/>
        <v>PB- 04</v>
      </c>
      <c r="K75" s="35" t="s">
        <v>31</v>
      </c>
      <c r="L75" s="35" t="s">
        <v>28</v>
      </c>
      <c r="M75" s="3" t="str">
        <f>IFERROR(VLOOKUP(B75,Referencias!$A$2:$Z$697,26,FALSE),"")</f>
        <v>Punta Barda</v>
      </c>
    </row>
    <row r="76" spans="1:13" x14ac:dyDescent="0.25">
      <c r="A76" s="3" t="str">
        <f>IFERROR(VLOOKUP(B76,Referencias!$A$3:$F$680,6,FALSE),"Sin datos")</f>
        <v>PB- 04</v>
      </c>
      <c r="B76" s="3" t="s">
        <v>105</v>
      </c>
      <c r="C76" s="33" t="s">
        <v>37</v>
      </c>
      <c r="D76" s="14">
        <f t="shared" ca="1" si="7"/>
        <v>317</v>
      </c>
      <c r="E76" s="35">
        <v>5.0999999999999996</v>
      </c>
      <c r="F76" s="35">
        <v>3.427</v>
      </c>
      <c r="G76" s="14">
        <f t="shared" si="5"/>
        <v>32.803921568627452</v>
      </c>
      <c r="H76" s="35">
        <v>1.673</v>
      </c>
      <c r="I76" s="35">
        <v>2</v>
      </c>
      <c r="J76" s="35" t="str">
        <f t="shared" si="6"/>
        <v>PB- 04</v>
      </c>
      <c r="K76" s="35" t="s">
        <v>47</v>
      </c>
      <c r="L76" s="35" t="s">
        <v>38</v>
      </c>
      <c r="M76" s="3" t="str">
        <f>IFERROR(VLOOKUP(B76,Referencias!$A$2:$Z$697,26,FALSE),"")</f>
        <v>Punta Barda</v>
      </c>
    </row>
    <row r="77" spans="1:13" x14ac:dyDescent="0.25">
      <c r="A77" s="3" t="str">
        <f>IFERROR(VLOOKUP(B77,Referencias!$A$3:$F$680,6,FALSE),"Sin datos")</f>
        <v>PB- 04</v>
      </c>
      <c r="B77" s="3" t="s">
        <v>106</v>
      </c>
      <c r="C77" s="33" t="s">
        <v>30</v>
      </c>
      <c r="D77" s="14">
        <f t="shared" ca="1" si="7"/>
        <v>323</v>
      </c>
      <c r="E77" s="35">
        <v>15.3</v>
      </c>
      <c r="F77" s="35">
        <v>0.76500000000000001</v>
      </c>
      <c r="G77" s="14">
        <f t="shared" si="5"/>
        <v>95</v>
      </c>
      <c r="H77" s="35">
        <v>14.535</v>
      </c>
      <c r="I77" s="35">
        <v>2</v>
      </c>
      <c r="J77" s="35" t="str">
        <f t="shared" si="6"/>
        <v>PB- 04</v>
      </c>
      <c r="K77" s="35" t="s">
        <v>31</v>
      </c>
      <c r="L77" s="35" t="s">
        <v>38</v>
      </c>
      <c r="M77" s="3" t="str">
        <f>IFERROR(VLOOKUP(B77,Referencias!$A$2:$Z$697,26,FALSE),"")</f>
        <v>Punta Barda</v>
      </c>
    </row>
    <row r="78" spans="1:13" x14ac:dyDescent="0.25">
      <c r="A78" s="3" t="str">
        <f>IFERROR(VLOOKUP(B78,Referencias!$A$3:$F$680,6,FALSE),"Sin datos")</f>
        <v>PB- 04</v>
      </c>
      <c r="B78" s="3" t="s">
        <v>107</v>
      </c>
      <c r="C78" s="33" t="s">
        <v>30</v>
      </c>
      <c r="D78" s="14">
        <f t="shared" ca="1" si="7"/>
        <v>323</v>
      </c>
      <c r="E78" s="35">
        <v>7.6</v>
      </c>
      <c r="F78" s="35">
        <v>5.2439999999999998</v>
      </c>
      <c r="G78" s="14">
        <f t="shared" ref="G78:G141" si="8">IFERROR(H78/E78*100,"")</f>
        <v>31</v>
      </c>
      <c r="H78" s="35">
        <v>2.3559999999999999</v>
      </c>
      <c r="I78" s="35">
        <v>2</v>
      </c>
      <c r="J78" s="35" t="str">
        <f t="shared" ref="J78:J141" si="9">+A78</f>
        <v>PB- 04</v>
      </c>
      <c r="K78" s="35" t="s">
        <v>47</v>
      </c>
      <c r="L78" s="35" t="s">
        <v>38</v>
      </c>
      <c r="M78" s="3" t="str">
        <f>IFERROR(VLOOKUP(B78,Referencias!$A$2:$Z$697,26,FALSE),"")</f>
        <v>Punta Barda</v>
      </c>
    </row>
    <row r="79" spans="1:13" x14ac:dyDescent="0.25">
      <c r="A79" s="3" t="str">
        <f>IFERROR(VLOOKUP(B79,Referencias!$A$3:$F$680,6,FALSE),"Sin datos")</f>
        <v>PB- 04</v>
      </c>
      <c r="B79" s="3" t="s">
        <v>108</v>
      </c>
      <c r="C79" s="33" t="s">
        <v>37</v>
      </c>
      <c r="D79" s="14">
        <f t="shared" ref="D79:D142" ca="1" si="10">+TODAY()-C79</f>
        <v>317</v>
      </c>
      <c r="E79" s="35">
        <v>3.8</v>
      </c>
      <c r="F79" s="35">
        <v>0.6</v>
      </c>
      <c r="G79" s="14">
        <f t="shared" si="8"/>
        <v>84.21052631578948</v>
      </c>
      <c r="H79" s="35">
        <v>3.2</v>
      </c>
      <c r="I79" s="35">
        <v>2</v>
      </c>
      <c r="J79" s="35" t="str">
        <f t="shared" si="9"/>
        <v>PB- 04</v>
      </c>
      <c r="K79" s="35" t="s">
        <v>47</v>
      </c>
      <c r="L79" s="35" t="s">
        <v>28</v>
      </c>
      <c r="M79" s="3" t="str">
        <f>IFERROR(VLOOKUP(B79,Referencias!$A$2:$Z$697,26,FALSE),"")</f>
        <v>Punta Barda</v>
      </c>
    </row>
    <row r="80" spans="1:13" x14ac:dyDescent="0.25">
      <c r="A80" s="3" t="str">
        <f>IFERROR(VLOOKUP(B80,Referencias!$A$3:$F$680,6,FALSE),"Sin datos")</f>
        <v>PB- 04</v>
      </c>
      <c r="B80" s="3" t="s">
        <v>109</v>
      </c>
      <c r="C80" s="33" t="s">
        <v>37</v>
      </c>
      <c r="D80" s="14">
        <f t="shared" ca="1" si="10"/>
        <v>317</v>
      </c>
      <c r="E80" s="35">
        <v>11</v>
      </c>
      <c r="F80" s="35">
        <v>4.07</v>
      </c>
      <c r="G80" s="14">
        <f t="shared" si="8"/>
        <v>63</v>
      </c>
      <c r="H80" s="35">
        <v>6.93</v>
      </c>
      <c r="I80" s="35">
        <v>2</v>
      </c>
      <c r="J80" s="35" t="str">
        <f t="shared" si="9"/>
        <v>PB- 04</v>
      </c>
      <c r="K80" s="35" t="s">
        <v>31</v>
      </c>
      <c r="L80" s="35" t="s">
        <v>38</v>
      </c>
      <c r="M80" s="3" t="str">
        <f>IFERROR(VLOOKUP(B80,Referencias!$A$2:$Z$697,26,FALSE),"")</f>
        <v>Punta Barda</v>
      </c>
    </row>
    <row r="81" spans="1:13" x14ac:dyDescent="0.25">
      <c r="A81" s="3" t="str">
        <f>IFERROR(VLOOKUP(B81,Referencias!$A$3:$F$680,6,FALSE),"Sin datos")</f>
        <v>PIEDRAS NEGRAS</v>
      </c>
      <c r="B81" s="3" t="s">
        <v>110</v>
      </c>
      <c r="C81" s="33" t="s">
        <v>26</v>
      </c>
      <c r="D81" s="14">
        <f t="shared" ca="1" si="10"/>
        <v>374</v>
      </c>
      <c r="E81" s="35">
        <v>0</v>
      </c>
      <c r="F81" s="35">
        <v>0</v>
      </c>
      <c r="G81" s="14" t="str">
        <f t="shared" si="8"/>
        <v/>
      </c>
      <c r="H81" s="35">
        <v>0</v>
      </c>
      <c r="I81" s="35">
        <v>12815</v>
      </c>
      <c r="J81" s="35" t="str">
        <f t="shared" si="9"/>
        <v>PIEDRAS NEGRAS</v>
      </c>
      <c r="K81" s="35" t="s">
        <v>27</v>
      </c>
      <c r="L81" s="35" t="s">
        <v>38</v>
      </c>
      <c r="M81" s="3" t="str">
        <f>IFERROR(VLOOKUP(B81,Referencias!$A$2:$Z$697,26,FALSE),"")</f>
        <v>Señal Picada</v>
      </c>
    </row>
    <row r="82" spans="1:13" x14ac:dyDescent="0.25">
      <c r="A82" s="3" t="str">
        <f>IFERROR(VLOOKUP(B82,Referencias!$A$3:$F$680,6,FALSE),"Sin datos")</f>
        <v>PTA BARDA 114</v>
      </c>
      <c r="B82" s="3" t="s">
        <v>111</v>
      </c>
      <c r="C82" s="33" t="s">
        <v>37</v>
      </c>
      <c r="D82" s="14">
        <f t="shared" ca="1" si="10"/>
        <v>317</v>
      </c>
      <c r="E82" s="35">
        <v>9</v>
      </c>
      <c r="F82" s="35">
        <v>2.61</v>
      </c>
      <c r="G82" s="14">
        <f t="shared" si="8"/>
        <v>71</v>
      </c>
      <c r="H82" s="35">
        <v>6.39</v>
      </c>
      <c r="I82" s="35">
        <v>2</v>
      </c>
      <c r="J82" s="35" t="str">
        <f t="shared" si="9"/>
        <v>PTA BARDA 114</v>
      </c>
      <c r="K82" s="35" t="s">
        <v>31</v>
      </c>
      <c r="L82" s="35" t="s">
        <v>32</v>
      </c>
      <c r="M82" s="3" t="str">
        <f>IFERROR(VLOOKUP(B82,Referencias!$A$2:$Z$697,26,FALSE),"")</f>
        <v>Punta Barda</v>
      </c>
    </row>
    <row r="83" spans="1:13" x14ac:dyDescent="0.25">
      <c r="A83" s="3" t="str">
        <f>IFERROR(VLOOKUP(B83,Referencias!$A$3:$F$680,6,FALSE),"Sin datos")</f>
        <v>PTA BARDA 114</v>
      </c>
      <c r="B83" s="3" t="s">
        <v>112</v>
      </c>
      <c r="C83" s="33" t="s">
        <v>37</v>
      </c>
      <c r="D83" s="14">
        <f t="shared" ca="1" si="10"/>
        <v>317</v>
      </c>
      <c r="E83" s="35">
        <v>4.5</v>
      </c>
      <c r="F83" s="35">
        <v>3.2850000000000001</v>
      </c>
      <c r="G83" s="14">
        <f t="shared" si="8"/>
        <v>27</v>
      </c>
      <c r="H83" s="35">
        <v>1.2150000000000001</v>
      </c>
      <c r="I83" s="35">
        <v>2</v>
      </c>
      <c r="J83" s="35" t="str">
        <f t="shared" si="9"/>
        <v>PTA BARDA 114</v>
      </c>
      <c r="K83" s="35" t="s">
        <v>47</v>
      </c>
      <c r="L83" s="35" t="s">
        <v>38</v>
      </c>
      <c r="M83" s="3" t="str">
        <f>IFERROR(VLOOKUP(B83,Referencias!$A$2:$Z$697,26,FALSE),"")</f>
        <v>Punta Barda</v>
      </c>
    </row>
    <row r="84" spans="1:13" x14ac:dyDescent="0.25">
      <c r="A84" s="3" t="str">
        <f>IFERROR(VLOOKUP(B84,Referencias!$A$3:$F$680,6,FALSE),"Sin datos")</f>
        <v>PTA BARDA VV7</v>
      </c>
      <c r="B84" s="3" t="s">
        <v>113</v>
      </c>
      <c r="C84" s="33" t="s">
        <v>114</v>
      </c>
      <c r="D84" s="14">
        <f t="shared" ca="1" si="10"/>
        <v>1181</v>
      </c>
      <c r="E84" s="35">
        <v>6</v>
      </c>
      <c r="F84" s="35">
        <v>1.8</v>
      </c>
      <c r="G84" s="14">
        <f t="shared" si="8"/>
        <v>70</v>
      </c>
      <c r="H84" s="35">
        <v>4.2</v>
      </c>
      <c r="I84" s="35">
        <v>10</v>
      </c>
      <c r="J84" s="35" t="str">
        <f t="shared" si="9"/>
        <v>PTA BARDA VV7</v>
      </c>
      <c r="K84" s="35" t="s">
        <v>47</v>
      </c>
      <c r="L84" s="35" t="s">
        <v>38</v>
      </c>
      <c r="M84" s="3" t="str">
        <f>IFERROR(VLOOKUP(B84,Referencias!$A$2:$Z$697,26,FALSE),"")</f>
        <v>Punta Barda</v>
      </c>
    </row>
    <row r="85" spans="1:13" x14ac:dyDescent="0.25">
      <c r="A85" s="3" t="str">
        <f>IFERROR(VLOOKUP(B85,Referencias!$A$3:$F$680,6,FALSE),"Sin datos")</f>
        <v>SP- 01</v>
      </c>
      <c r="B85" s="3" t="s">
        <v>115</v>
      </c>
      <c r="C85" s="33" t="s">
        <v>116</v>
      </c>
      <c r="D85" s="14">
        <f t="shared" ca="1" si="10"/>
        <v>318</v>
      </c>
      <c r="E85" s="35">
        <v>169.8</v>
      </c>
      <c r="F85" s="35">
        <v>1.8680000000000001</v>
      </c>
      <c r="G85" s="14">
        <f t="shared" si="8"/>
        <v>98.899882214369839</v>
      </c>
      <c r="H85" s="35">
        <v>167.93199999999999</v>
      </c>
      <c r="I85" s="35">
        <v>100</v>
      </c>
      <c r="J85" s="35" t="str">
        <f t="shared" si="9"/>
        <v>SP- 01</v>
      </c>
      <c r="K85" s="35" t="s">
        <v>117</v>
      </c>
      <c r="L85" s="35" t="s">
        <v>28</v>
      </c>
      <c r="M85" s="3" t="str">
        <f>IFERROR(VLOOKUP(B85,Referencias!$A$2:$Z$697,26,FALSE),"")</f>
        <v>Señal Picada</v>
      </c>
    </row>
    <row r="86" spans="1:13" x14ac:dyDescent="0.25">
      <c r="A86" s="3" t="str">
        <f>IFERROR(VLOOKUP(B86,Referencias!$A$3:$F$680,6,FALSE),"Sin datos")</f>
        <v>SP- 01</v>
      </c>
      <c r="B86" s="3" t="s">
        <v>118</v>
      </c>
      <c r="C86" s="33" t="s">
        <v>119</v>
      </c>
      <c r="D86" s="14">
        <f t="shared" ca="1" si="10"/>
        <v>1369</v>
      </c>
      <c r="E86" s="35">
        <v>117</v>
      </c>
      <c r="F86" s="35">
        <v>1.895</v>
      </c>
      <c r="G86" s="14">
        <f t="shared" si="8"/>
        <v>98.380341880341888</v>
      </c>
      <c r="H86" s="35">
        <v>115.105</v>
      </c>
      <c r="I86" s="35">
        <v>150</v>
      </c>
      <c r="J86" s="35" t="str">
        <f t="shared" si="9"/>
        <v>SP- 01</v>
      </c>
      <c r="K86" s="35" t="s">
        <v>31</v>
      </c>
      <c r="L86" s="35" t="s">
        <v>32</v>
      </c>
      <c r="M86" s="3" t="str">
        <f>IFERROR(VLOOKUP(B86,Referencias!$A$2:$Z$697,26,FALSE),"")</f>
        <v>Señal Picada</v>
      </c>
    </row>
    <row r="87" spans="1:13" x14ac:dyDescent="0.25">
      <c r="A87" s="3" t="str">
        <f>IFERROR(VLOOKUP(B87,Referencias!$A$3:$F$680,6,FALSE),"Sin datos")</f>
        <v>SP- 01</v>
      </c>
      <c r="B87" s="3" t="s">
        <v>120</v>
      </c>
      <c r="C87" s="33" t="s">
        <v>116</v>
      </c>
      <c r="D87" s="14">
        <f t="shared" ca="1" si="10"/>
        <v>318</v>
      </c>
      <c r="E87" s="35">
        <v>87.9</v>
      </c>
      <c r="F87" s="35">
        <v>3.0760000000000001</v>
      </c>
      <c r="G87" s="14">
        <f t="shared" si="8"/>
        <v>96.500568828213872</v>
      </c>
      <c r="H87" s="35">
        <v>84.823999999999998</v>
      </c>
      <c r="I87" s="35">
        <v>150</v>
      </c>
      <c r="J87" s="35" t="str">
        <f t="shared" si="9"/>
        <v>SP- 01</v>
      </c>
      <c r="K87" s="35" t="s">
        <v>31</v>
      </c>
      <c r="L87" s="35" t="s">
        <v>38</v>
      </c>
      <c r="M87" s="3" t="str">
        <f>IFERROR(VLOOKUP(B87,Referencias!$A$2:$Z$697,26,FALSE),"")</f>
        <v>Señal Picada</v>
      </c>
    </row>
    <row r="88" spans="1:13" x14ac:dyDescent="0.25">
      <c r="A88" s="3" t="str">
        <f>IFERROR(VLOOKUP(B88,Referencias!$A$3:$F$680,6,FALSE),"Sin datos")</f>
        <v>SP- 01</v>
      </c>
      <c r="B88" s="3" t="s">
        <v>121</v>
      </c>
      <c r="C88" s="33" t="s">
        <v>116</v>
      </c>
      <c r="D88" s="14">
        <f t="shared" ca="1" si="10"/>
        <v>318</v>
      </c>
      <c r="E88" s="35">
        <v>38.700000000000003</v>
      </c>
      <c r="F88" s="35">
        <v>4.9539999999999997</v>
      </c>
      <c r="G88" s="14">
        <f t="shared" si="8"/>
        <v>87.198966408268731</v>
      </c>
      <c r="H88" s="35">
        <v>33.746000000000002</v>
      </c>
      <c r="I88" s="35">
        <v>200</v>
      </c>
      <c r="J88" s="35" t="str">
        <f t="shared" si="9"/>
        <v>SP- 01</v>
      </c>
      <c r="K88" s="35" t="s">
        <v>31</v>
      </c>
      <c r="L88" s="35" t="s">
        <v>38</v>
      </c>
      <c r="M88" s="3" t="str">
        <f>IFERROR(VLOOKUP(B88,Referencias!$A$2:$Z$697,26,FALSE),"")</f>
        <v>Señal Picada</v>
      </c>
    </row>
    <row r="89" spans="1:13" x14ac:dyDescent="0.25">
      <c r="A89" s="3" t="str">
        <f>IFERROR(VLOOKUP(B89,Referencias!$A$3:$F$680,6,FALSE),"Sin datos")</f>
        <v>SP- 01</v>
      </c>
      <c r="B89" s="3" t="s">
        <v>122</v>
      </c>
      <c r="C89" s="33" t="s">
        <v>116</v>
      </c>
      <c r="D89" s="14">
        <f t="shared" ca="1" si="10"/>
        <v>318</v>
      </c>
      <c r="E89" s="35">
        <v>113</v>
      </c>
      <c r="F89" s="35">
        <v>3.9550000000000001</v>
      </c>
      <c r="G89" s="14">
        <f t="shared" si="8"/>
        <v>96.5</v>
      </c>
      <c r="H89" s="35">
        <v>109.045</v>
      </c>
      <c r="I89" s="35">
        <v>150</v>
      </c>
      <c r="J89" s="35" t="str">
        <f t="shared" si="9"/>
        <v>SP- 01</v>
      </c>
      <c r="K89" s="35" t="s">
        <v>31</v>
      </c>
      <c r="L89" s="35" t="s">
        <v>38</v>
      </c>
      <c r="M89" s="3" t="str">
        <f>IFERROR(VLOOKUP(B89,Referencias!$A$2:$Z$697,26,FALSE),"")</f>
        <v>Señal Picada</v>
      </c>
    </row>
    <row r="90" spans="1:13" x14ac:dyDescent="0.25">
      <c r="A90" s="3" t="str">
        <f>IFERROR(VLOOKUP(B90,Referencias!$A$3:$F$680,6,FALSE),"Sin datos")</f>
        <v>SP- 01</v>
      </c>
      <c r="B90" s="3" t="s">
        <v>123</v>
      </c>
      <c r="C90" s="33" t="s">
        <v>116</v>
      </c>
      <c r="D90" s="14">
        <f t="shared" ca="1" si="10"/>
        <v>318</v>
      </c>
      <c r="E90" s="35">
        <v>88.6</v>
      </c>
      <c r="F90" s="35">
        <v>2.2149999999999999</v>
      </c>
      <c r="G90" s="14">
        <f t="shared" si="8"/>
        <v>97.500000000000014</v>
      </c>
      <c r="H90" s="35">
        <v>86.385000000000005</v>
      </c>
      <c r="I90" s="35">
        <v>100</v>
      </c>
      <c r="J90" s="35" t="str">
        <f t="shared" si="9"/>
        <v>SP- 01</v>
      </c>
      <c r="K90" s="35" t="s">
        <v>31</v>
      </c>
      <c r="L90" s="35" t="s">
        <v>32</v>
      </c>
      <c r="M90" s="3" t="str">
        <f>IFERROR(VLOOKUP(B90,Referencias!$A$2:$Z$697,26,FALSE),"")</f>
        <v>Señal Picada</v>
      </c>
    </row>
    <row r="91" spans="1:13" x14ac:dyDescent="0.25">
      <c r="A91" s="3" t="str">
        <f>IFERROR(VLOOKUP(B91,Referencias!$A$3:$F$680,6,FALSE),"Sin datos")</f>
        <v>SP- 01</v>
      </c>
      <c r="B91" s="3" t="s">
        <v>124</v>
      </c>
      <c r="C91" s="33" t="s">
        <v>125</v>
      </c>
      <c r="D91" s="14">
        <f t="shared" ca="1" si="10"/>
        <v>530</v>
      </c>
      <c r="E91" s="35">
        <v>120</v>
      </c>
      <c r="F91" s="35">
        <v>2.76</v>
      </c>
      <c r="G91" s="14">
        <f t="shared" si="8"/>
        <v>97.7</v>
      </c>
      <c r="H91" s="35">
        <v>117.24</v>
      </c>
      <c r="I91" s="35">
        <v>50</v>
      </c>
      <c r="J91" s="35" t="str">
        <f t="shared" si="9"/>
        <v>SP- 01</v>
      </c>
      <c r="K91" s="35" t="s">
        <v>117</v>
      </c>
      <c r="L91" s="35" t="s">
        <v>38</v>
      </c>
      <c r="M91" s="3" t="str">
        <f>IFERROR(VLOOKUP(B91,Referencias!$A$2:$Z$697,26,FALSE),"")</f>
        <v>Señal Picada</v>
      </c>
    </row>
    <row r="92" spans="1:13" x14ac:dyDescent="0.25">
      <c r="A92" s="3" t="str">
        <f>IFERROR(VLOOKUP(B92,Referencias!$A$3:$F$680,6,FALSE),"Sin datos")</f>
        <v>SP- 01</v>
      </c>
      <c r="B92" s="3" t="s">
        <v>126</v>
      </c>
      <c r="C92" s="33" t="s">
        <v>116</v>
      </c>
      <c r="D92" s="14">
        <f t="shared" ca="1" si="10"/>
        <v>318</v>
      </c>
      <c r="E92" s="35">
        <v>206</v>
      </c>
      <c r="F92" s="35">
        <v>2.06</v>
      </c>
      <c r="G92" s="14">
        <f t="shared" si="8"/>
        <v>99</v>
      </c>
      <c r="H92" s="35">
        <v>203.94</v>
      </c>
      <c r="I92" s="35">
        <v>100</v>
      </c>
      <c r="J92" s="35" t="str">
        <f t="shared" si="9"/>
        <v>SP- 01</v>
      </c>
      <c r="K92" s="35" t="s">
        <v>117</v>
      </c>
      <c r="L92" s="35" t="s">
        <v>32</v>
      </c>
      <c r="M92" s="3" t="str">
        <f>IFERROR(VLOOKUP(B92,Referencias!$A$2:$Z$697,26,FALSE),"")</f>
        <v>Señal Picada</v>
      </c>
    </row>
    <row r="93" spans="1:13" x14ac:dyDescent="0.25">
      <c r="A93" s="3" t="str">
        <f>IFERROR(VLOOKUP(B93,Referencias!$A$3:$F$680,6,FALSE),"Sin datos")</f>
        <v>SP- 01</v>
      </c>
      <c r="B93" s="3" t="s">
        <v>127</v>
      </c>
      <c r="C93" s="33" t="s">
        <v>128</v>
      </c>
      <c r="D93" s="14">
        <f t="shared" ca="1" si="10"/>
        <v>410</v>
      </c>
      <c r="E93" s="35">
        <v>179</v>
      </c>
      <c r="F93" s="35">
        <v>1.79</v>
      </c>
      <c r="G93" s="14">
        <f t="shared" si="8"/>
        <v>99</v>
      </c>
      <c r="H93" s="35">
        <v>177.21</v>
      </c>
      <c r="I93" s="35">
        <v>100</v>
      </c>
      <c r="J93" s="35" t="str">
        <f t="shared" si="9"/>
        <v>SP- 01</v>
      </c>
      <c r="K93" s="35" t="s">
        <v>117</v>
      </c>
      <c r="L93" s="35" t="s">
        <v>32</v>
      </c>
      <c r="M93" s="3" t="str">
        <f>IFERROR(VLOOKUP(B93,Referencias!$A$2:$Z$697,26,FALSE),"")</f>
        <v>Señal Picada</v>
      </c>
    </row>
    <row r="94" spans="1:13" x14ac:dyDescent="0.25">
      <c r="A94" s="3" t="str">
        <f>IFERROR(VLOOKUP(B94,Referencias!$A$3:$F$680,6,FALSE),"Sin datos")</f>
        <v>SP- 01</v>
      </c>
      <c r="B94" s="3" t="s">
        <v>129</v>
      </c>
      <c r="C94" s="33" t="s">
        <v>116</v>
      </c>
      <c r="D94" s="14">
        <f t="shared" ca="1" si="10"/>
        <v>318</v>
      </c>
      <c r="E94" s="35">
        <v>131</v>
      </c>
      <c r="F94" s="35">
        <v>1.9650000000000001</v>
      </c>
      <c r="G94" s="14">
        <f t="shared" si="8"/>
        <v>98.5</v>
      </c>
      <c r="H94" s="35">
        <v>129.035</v>
      </c>
      <c r="I94" s="35">
        <v>50</v>
      </c>
      <c r="J94" s="35" t="str">
        <f t="shared" si="9"/>
        <v>SP- 01</v>
      </c>
      <c r="K94" s="35" t="s">
        <v>117</v>
      </c>
      <c r="L94" s="35" t="s">
        <v>32</v>
      </c>
      <c r="M94" s="3" t="str">
        <f>IFERROR(VLOOKUP(B94,Referencias!$A$2:$Z$697,26,FALSE),"")</f>
        <v>Señal Picada</v>
      </c>
    </row>
    <row r="95" spans="1:13" x14ac:dyDescent="0.25">
      <c r="A95" s="3" t="str">
        <f>IFERROR(VLOOKUP(B95,Referencias!$A$3:$F$680,6,FALSE),"Sin datos")</f>
        <v>SP- 01</v>
      </c>
      <c r="B95" s="3" t="s">
        <v>130</v>
      </c>
      <c r="C95" s="33" t="s">
        <v>116</v>
      </c>
      <c r="D95" s="14">
        <f t="shared" ca="1" si="10"/>
        <v>318</v>
      </c>
      <c r="E95" s="35">
        <v>64</v>
      </c>
      <c r="F95" s="35">
        <v>5.12</v>
      </c>
      <c r="G95" s="14">
        <f t="shared" si="8"/>
        <v>92</v>
      </c>
      <c r="H95" s="35">
        <v>58.88</v>
      </c>
      <c r="I95" s="35">
        <v>0</v>
      </c>
      <c r="J95" s="35" t="str">
        <f t="shared" si="9"/>
        <v>SP- 01</v>
      </c>
      <c r="K95" s="35" t="s">
        <v>31</v>
      </c>
      <c r="L95" s="35" t="s">
        <v>38</v>
      </c>
      <c r="M95" s="3" t="str">
        <f>IFERROR(VLOOKUP(B95,Referencias!$A$2:$Z$697,26,FALSE),"")</f>
        <v>Señal Picada</v>
      </c>
    </row>
    <row r="96" spans="1:13" x14ac:dyDescent="0.25">
      <c r="A96" s="3" t="str">
        <f>IFERROR(VLOOKUP(B96,Referencias!$A$3:$F$680,6,FALSE),"Sin datos")</f>
        <v>SP- 01</v>
      </c>
      <c r="B96" s="3" t="s">
        <v>131</v>
      </c>
      <c r="C96" s="33" t="s">
        <v>116</v>
      </c>
      <c r="D96" s="14">
        <f t="shared" ca="1" si="10"/>
        <v>318</v>
      </c>
      <c r="E96" s="35">
        <v>54.3</v>
      </c>
      <c r="F96" s="35">
        <v>3.367</v>
      </c>
      <c r="G96" s="14">
        <f t="shared" si="8"/>
        <v>93.799263351749545</v>
      </c>
      <c r="H96" s="35">
        <v>50.933</v>
      </c>
      <c r="I96" s="35">
        <v>150</v>
      </c>
      <c r="J96" s="35" t="str">
        <f t="shared" si="9"/>
        <v>SP- 01</v>
      </c>
      <c r="K96" s="35" t="s">
        <v>31</v>
      </c>
      <c r="L96" s="35" t="s">
        <v>38</v>
      </c>
      <c r="M96" s="3" t="str">
        <f>IFERROR(VLOOKUP(B96,Referencias!$A$2:$Z$697,26,FALSE),"")</f>
        <v>Señal Picada</v>
      </c>
    </row>
    <row r="97" spans="1:13" x14ac:dyDescent="0.25">
      <c r="A97" s="3" t="str">
        <f>IFERROR(VLOOKUP(B97,Referencias!$A$3:$F$680,6,FALSE),"Sin datos")</f>
        <v>SP- 01</v>
      </c>
      <c r="B97" s="3" t="s">
        <v>132</v>
      </c>
      <c r="C97" s="33" t="s">
        <v>116</v>
      </c>
      <c r="D97" s="14">
        <f t="shared" ca="1" si="10"/>
        <v>318</v>
      </c>
      <c r="E97" s="35">
        <v>286</v>
      </c>
      <c r="F97" s="35">
        <v>2.86</v>
      </c>
      <c r="G97" s="14">
        <f t="shared" si="8"/>
        <v>99</v>
      </c>
      <c r="H97" s="35">
        <v>283.14</v>
      </c>
      <c r="I97" s="35">
        <v>100</v>
      </c>
      <c r="J97" s="35" t="str">
        <f t="shared" si="9"/>
        <v>SP- 01</v>
      </c>
      <c r="K97" s="35" t="s">
        <v>117</v>
      </c>
      <c r="L97" s="35" t="s">
        <v>38</v>
      </c>
      <c r="M97" s="3" t="str">
        <f>IFERROR(VLOOKUP(B97,Referencias!$A$2:$Z$697,26,FALSE),"")</f>
        <v>Señal Picada</v>
      </c>
    </row>
    <row r="98" spans="1:13" x14ac:dyDescent="0.25">
      <c r="A98" s="3" t="str">
        <f>IFERROR(VLOOKUP(B98,Referencias!$A$3:$F$680,6,FALSE),"Sin datos")</f>
        <v>SP- 01</v>
      </c>
      <c r="B98" s="3" t="s">
        <v>133</v>
      </c>
      <c r="C98" s="33" t="s">
        <v>116</v>
      </c>
      <c r="D98" s="14">
        <f t="shared" ca="1" si="10"/>
        <v>318</v>
      </c>
      <c r="E98" s="35">
        <v>127.2</v>
      </c>
      <c r="F98" s="35">
        <v>1.9079999999999999</v>
      </c>
      <c r="G98" s="14">
        <f t="shared" si="8"/>
        <v>98.5</v>
      </c>
      <c r="H98" s="35">
        <v>125.292</v>
      </c>
      <c r="I98" s="35">
        <v>100</v>
      </c>
      <c r="J98" s="35" t="str">
        <f t="shared" si="9"/>
        <v>SP- 01</v>
      </c>
      <c r="K98" s="35" t="s">
        <v>31</v>
      </c>
      <c r="L98" s="35" t="s">
        <v>38</v>
      </c>
      <c r="M98" s="3" t="str">
        <f>IFERROR(VLOOKUP(B98,Referencias!$A$2:$Z$697,26,FALSE),"")</f>
        <v>Señal Picada</v>
      </c>
    </row>
    <row r="99" spans="1:13" x14ac:dyDescent="0.25">
      <c r="A99" s="3" t="str">
        <f>IFERROR(VLOOKUP(B99,Referencias!$A$3:$F$680,6,FALSE),"Sin datos")</f>
        <v>SP- 01</v>
      </c>
      <c r="B99" s="3" t="s">
        <v>134</v>
      </c>
      <c r="C99" s="33" t="s">
        <v>116</v>
      </c>
      <c r="D99" s="14">
        <f t="shared" ca="1" si="10"/>
        <v>318</v>
      </c>
      <c r="E99" s="35">
        <v>137</v>
      </c>
      <c r="F99" s="35">
        <v>4.3840000000000003</v>
      </c>
      <c r="G99" s="14">
        <f t="shared" si="8"/>
        <v>96.800000000000011</v>
      </c>
      <c r="H99" s="35">
        <v>132.61600000000001</v>
      </c>
      <c r="I99" s="35">
        <v>150</v>
      </c>
      <c r="J99" s="35" t="str">
        <f t="shared" si="9"/>
        <v>SP- 01</v>
      </c>
      <c r="K99" s="35" t="s">
        <v>31</v>
      </c>
      <c r="L99" s="35" t="s">
        <v>38</v>
      </c>
      <c r="M99" s="3" t="str">
        <f>IFERROR(VLOOKUP(B99,Referencias!$A$2:$Z$697,26,FALSE),"")</f>
        <v>Señal Picada</v>
      </c>
    </row>
    <row r="100" spans="1:13" x14ac:dyDescent="0.25">
      <c r="A100" s="3" t="str">
        <f>IFERROR(VLOOKUP(B100,Referencias!$A$3:$F$680,6,FALSE),"Sin datos")</f>
        <v>SP- 01</v>
      </c>
      <c r="B100" s="3" t="s">
        <v>135</v>
      </c>
      <c r="C100" s="33" t="s">
        <v>116</v>
      </c>
      <c r="D100" s="14">
        <f t="shared" ca="1" si="10"/>
        <v>318</v>
      </c>
      <c r="E100" s="35">
        <v>89</v>
      </c>
      <c r="F100" s="35">
        <v>2.492</v>
      </c>
      <c r="G100" s="14">
        <f t="shared" si="8"/>
        <v>97.2</v>
      </c>
      <c r="H100" s="35">
        <v>86.507999999999996</v>
      </c>
      <c r="I100" s="35">
        <v>150</v>
      </c>
      <c r="J100" s="35" t="str">
        <f t="shared" si="9"/>
        <v>SP- 01</v>
      </c>
      <c r="K100" s="35" t="s">
        <v>31</v>
      </c>
      <c r="L100" s="35" t="s">
        <v>38</v>
      </c>
      <c r="M100" s="3" t="str">
        <f>IFERROR(VLOOKUP(B100,Referencias!$A$2:$Z$697,26,FALSE),"")</f>
        <v>Señal Picada</v>
      </c>
    </row>
    <row r="101" spans="1:13" x14ac:dyDescent="0.25">
      <c r="A101" s="3" t="str">
        <f>IFERROR(VLOOKUP(B101,Referencias!$A$3:$F$680,6,FALSE),"Sin datos")</f>
        <v>SP- 01</v>
      </c>
      <c r="B101" s="3" t="s">
        <v>136</v>
      </c>
      <c r="C101" s="33" t="s">
        <v>137</v>
      </c>
      <c r="D101" s="14">
        <f t="shared" ca="1" si="10"/>
        <v>370</v>
      </c>
      <c r="E101" s="35">
        <v>135.80000000000001</v>
      </c>
      <c r="F101" s="35">
        <v>1.3580000000000001</v>
      </c>
      <c r="G101" s="14">
        <f t="shared" si="8"/>
        <v>99</v>
      </c>
      <c r="H101" s="35">
        <v>134.44200000000001</v>
      </c>
      <c r="I101" s="35">
        <v>100</v>
      </c>
      <c r="J101" s="35" t="str">
        <f t="shared" si="9"/>
        <v>SP- 01</v>
      </c>
      <c r="K101" s="35" t="s">
        <v>117</v>
      </c>
      <c r="L101" s="35" t="s">
        <v>32</v>
      </c>
      <c r="M101" s="3" t="str">
        <f>IFERROR(VLOOKUP(B101,Referencias!$A$2:$Z$697,26,FALSE),"")</f>
        <v>Señal Picada</v>
      </c>
    </row>
    <row r="102" spans="1:13" x14ac:dyDescent="0.25">
      <c r="A102" s="3" t="str">
        <f>IFERROR(VLOOKUP(B102,Referencias!$A$3:$F$680,6,FALSE),"Sin datos")</f>
        <v>SP- 01</v>
      </c>
      <c r="B102" s="3" t="s">
        <v>138</v>
      </c>
      <c r="C102" s="33" t="s">
        <v>137</v>
      </c>
      <c r="D102" s="14">
        <f t="shared" ca="1" si="10"/>
        <v>370</v>
      </c>
      <c r="E102" s="35">
        <v>109</v>
      </c>
      <c r="F102" s="35">
        <v>2.1800000000000002</v>
      </c>
      <c r="G102" s="14">
        <f t="shared" si="8"/>
        <v>98</v>
      </c>
      <c r="H102" s="35">
        <v>106.82</v>
      </c>
      <c r="I102" s="35">
        <v>100</v>
      </c>
      <c r="J102" s="35" t="str">
        <f t="shared" si="9"/>
        <v>SP- 01</v>
      </c>
      <c r="K102" s="35" t="s">
        <v>117</v>
      </c>
      <c r="L102" s="35" t="s">
        <v>32</v>
      </c>
      <c r="M102" s="3" t="str">
        <f>IFERROR(VLOOKUP(B102,Referencias!$A$2:$Z$697,26,FALSE),"")</f>
        <v>Señal Picada</v>
      </c>
    </row>
    <row r="103" spans="1:13" x14ac:dyDescent="0.25">
      <c r="A103" s="3" t="str">
        <f>IFERROR(VLOOKUP(B103,Referencias!$A$3:$F$680,6,FALSE),"Sin datos")</f>
        <v>SP- 01</v>
      </c>
      <c r="B103" s="3" t="s">
        <v>139</v>
      </c>
      <c r="C103" s="33" t="s">
        <v>116</v>
      </c>
      <c r="D103" s="14">
        <f t="shared" ca="1" si="10"/>
        <v>318</v>
      </c>
      <c r="E103" s="35">
        <v>48.9</v>
      </c>
      <c r="F103" s="35">
        <v>2.4940000000000002</v>
      </c>
      <c r="G103" s="14">
        <f t="shared" si="8"/>
        <v>94.899795501022496</v>
      </c>
      <c r="H103" s="35">
        <v>46.405999999999999</v>
      </c>
      <c r="I103" s="35">
        <v>200</v>
      </c>
      <c r="J103" s="35" t="str">
        <f t="shared" si="9"/>
        <v>SP- 01</v>
      </c>
      <c r="K103" s="35" t="s">
        <v>47</v>
      </c>
      <c r="L103" s="35" t="s">
        <v>38</v>
      </c>
      <c r="M103" s="3" t="str">
        <f>IFERROR(VLOOKUP(B103,Referencias!$A$2:$Z$697,26,FALSE),"")</f>
        <v>Señal Picada</v>
      </c>
    </row>
    <row r="104" spans="1:13" x14ac:dyDescent="0.25">
      <c r="A104" s="3" t="str">
        <f>IFERROR(VLOOKUP(B104,Referencias!$A$3:$F$680,6,FALSE),"Sin datos")</f>
        <v>SP- 01</v>
      </c>
      <c r="B104" s="3" t="s">
        <v>140</v>
      </c>
      <c r="C104" s="33" t="s">
        <v>116</v>
      </c>
      <c r="D104" s="14">
        <f t="shared" ca="1" si="10"/>
        <v>318</v>
      </c>
      <c r="E104" s="35">
        <v>12.1</v>
      </c>
      <c r="F104" s="35">
        <v>1.573</v>
      </c>
      <c r="G104" s="14">
        <f t="shared" si="8"/>
        <v>87</v>
      </c>
      <c r="H104" s="35">
        <v>10.526999999999999</v>
      </c>
      <c r="I104" s="35">
        <v>150</v>
      </c>
      <c r="J104" s="35" t="str">
        <f t="shared" si="9"/>
        <v>SP- 01</v>
      </c>
      <c r="K104" s="35" t="s">
        <v>31</v>
      </c>
      <c r="L104" s="35" t="s">
        <v>32</v>
      </c>
      <c r="M104" s="3" t="str">
        <f>IFERROR(VLOOKUP(B104,Referencias!$A$2:$Z$697,26,FALSE),"")</f>
        <v>Señal Picada</v>
      </c>
    </row>
    <row r="105" spans="1:13" x14ac:dyDescent="0.25">
      <c r="A105" s="3" t="str">
        <f>IFERROR(VLOOKUP(B105,Referencias!$A$3:$F$680,6,FALSE),"Sin datos")</f>
        <v>SP- 01</v>
      </c>
      <c r="B105" s="3" t="s">
        <v>141</v>
      </c>
      <c r="C105" s="33" t="s">
        <v>142</v>
      </c>
      <c r="D105" s="14">
        <f t="shared" ca="1" si="10"/>
        <v>1460</v>
      </c>
      <c r="E105" s="35">
        <v>15</v>
      </c>
      <c r="F105" s="35">
        <v>1.1100000000000001</v>
      </c>
      <c r="G105" s="14">
        <f t="shared" si="8"/>
        <v>92.600000000000009</v>
      </c>
      <c r="H105" s="35">
        <v>13.89</v>
      </c>
      <c r="I105" s="35">
        <v>10</v>
      </c>
      <c r="J105" s="35" t="str">
        <f t="shared" si="9"/>
        <v>SP- 01</v>
      </c>
      <c r="K105" s="35" t="s">
        <v>47</v>
      </c>
      <c r="L105" s="35" t="s">
        <v>28</v>
      </c>
      <c r="M105" s="3" t="str">
        <f>IFERROR(VLOOKUP(B105,Referencias!$A$2:$Z$697,26,FALSE),"")</f>
        <v>Señal Picada</v>
      </c>
    </row>
    <row r="106" spans="1:13" x14ac:dyDescent="0.25">
      <c r="A106" s="3" t="str">
        <f>IFERROR(VLOOKUP(B106,Referencias!$A$3:$F$680,6,FALSE),"Sin datos")</f>
        <v>SP- 01</v>
      </c>
      <c r="B106" s="3" t="s">
        <v>143</v>
      </c>
      <c r="C106" s="33" t="s">
        <v>116</v>
      </c>
      <c r="D106" s="14">
        <f t="shared" ca="1" si="10"/>
        <v>318</v>
      </c>
      <c r="E106" s="35">
        <v>175</v>
      </c>
      <c r="F106" s="35">
        <v>4.9000000000000004</v>
      </c>
      <c r="G106" s="14">
        <f t="shared" si="8"/>
        <v>97.2</v>
      </c>
      <c r="H106" s="35">
        <v>170.1</v>
      </c>
      <c r="I106" s="35">
        <v>150</v>
      </c>
      <c r="J106" s="35" t="str">
        <f t="shared" si="9"/>
        <v>SP- 01</v>
      </c>
      <c r="K106" s="35" t="s">
        <v>31</v>
      </c>
      <c r="L106" s="35" t="s">
        <v>38</v>
      </c>
      <c r="M106" s="3" t="str">
        <f>IFERROR(VLOOKUP(B106,Referencias!$A$2:$Z$697,26,FALSE),"")</f>
        <v>Señal Picada</v>
      </c>
    </row>
    <row r="107" spans="1:13" x14ac:dyDescent="0.25">
      <c r="A107" s="3" t="str">
        <f>IFERROR(VLOOKUP(B107,Referencias!$A$3:$F$680,6,FALSE),"Sin datos")</f>
        <v>SP- 01</v>
      </c>
      <c r="B107" s="3" t="s">
        <v>144</v>
      </c>
      <c r="C107" s="33" t="s">
        <v>116</v>
      </c>
      <c r="D107" s="14">
        <f t="shared" ca="1" si="10"/>
        <v>318</v>
      </c>
      <c r="E107" s="35">
        <v>6.8</v>
      </c>
      <c r="F107" s="35">
        <v>6.2560000000000002</v>
      </c>
      <c r="G107" s="14">
        <f t="shared" si="8"/>
        <v>8</v>
      </c>
      <c r="H107" s="35">
        <v>0.54400000000000004</v>
      </c>
      <c r="I107" s="35">
        <v>200</v>
      </c>
      <c r="J107" s="35" t="str">
        <f t="shared" si="9"/>
        <v>SP- 01</v>
      </c>
      <c r="K107" s="35" t="s">
        <v>47</v>
      </c>
      <c r="L107" s="35" t="s">
        <v>38</v>
      </c>
      <c r="M107" s="3" t="str">
        <f>IFERROR(VLOOKUP(B107,Referencias!$A$2:$Z$697,26,FALSE),"")</f>
        <v>Señal Picada</v>
      </c>
    </row>
    <row r="108" spans="1:13" x14ac:dyDescent="0.25">
      <c r="A108" s="3" t="str">
        <f>IFERROR(VLOOKUP(B108,Referencias!$A$3:$F$680,6,FALSE),"Sin datos")</f>
        <v>SP- 02</v>
      </c>
      <c r="B108" s="3" t="s">
        <v>145</v>
      </c>
      <c r="C108" s="33" t="s">
        <v>116</v>
      </c>
      <c r="D108" s="14">
        <f t="shared" ca="1" si="10"/>
        <v>318</v>
      </c>
      <c r="E108" s="35">
        <v>43</v>
      </c>
      <c r="F108" s="35">
        <v>2.0640000000000001</v>
      </c>
      <c r="G108" s="14">
        <f t="shared" si="8"/>
        <v>95.199999999999989</v>
      </c>
      <c r="H108" s="35">
        <v>40.936</v>
      </c>
      <c r="I108" s="35">
        <v>100</v>
      </c>
      <c r="J108" s="35" t="str">
        <f t="shared" si="9"/>
        <v>SP- 02</v>
      </c>
      <c r="K108" s="35" t="s">
        <v>31</v>
      </c>
      <c r="L108" s="35" t="s">
        <v>38</v>
      </c>
      <c r="M108" s="3" t="str">
        <f>IFERROR(VLOOKUP(B108,Referencias!$A$2:$Z$697,26,FALSE),"")</f>
        <v>Señal Picada</v>
      </c>
    </row>
    <row r="109" spans="1:13" x14ac:dyDescent="0.25">
      <c r="A109" s="3" t="str">
        <f>IFERROR(VLOOKUP(B109,Referencias!$A$3:$F$680,6,FALSE),"Sin datos")</f>
        <v>SP- 02</v>
      </c>
      <c r="B109" s="3" t="s">
        <v>146</v>
      </c>
      <c r="C109" s="33" t="s">
        <v>116</v>
      </c>
      <c r="D109" s="14">
        <f t="shared" ca="1" si="10"/>
        <v>318</v>
      </c>
      <c r="E109" s="35">
        <v>113.4</v>
      </c>
      <c r="F109" s="35">
        <v>3.629</v>
      </c>
      <c r="G109" s="14">
        <f t="shared" si="8"/>
        <v>96.799823633156961</v>
      </c>
      <c r="H109" s="35">
        <v>109.771</v>
      </c>
      <c r="I109" s="35">
        <v>100</v>
      </c>
      <c r="J109" s="35" t="str">
        <f t="shared" si="9"/>
        <v>SP- 02</v>
      </c>
      <c r="K109" s="35" t="s">
        <v>31</v>
      </c>
      <c r="L109" s="35" t="s">
        <v>38</v>
      </c>
      <c r="M109" s="3" t="str">
        <f>IFERROR(VLOOKUP(B109,Referencias!$A$2:$Z$697,26,FALSE),"")</f>
        <v>Señal Picada</v>
      </c>
    </row>
    <row r="110" spans="1:13" x14ac:dyDescent="0.25">
      <c r="A110" s="3" t="str">
        <f>IFERROR(VLOOKUP(B110,Referencias!$A$3:$F$680,6,FALSE),"Sin datos")</f>
        <v>SP- 02</v>
      </c>
      <c r="B110" s="3" t="s">
        <v>147</v>
      </c>
      <c r="C110" s="33" t="s">
        <v>116</v>
      </c>
      <c r="D110" s="14">
        <f t="shared" ca="1" si="10"/>
        <v>318</v>
      </c>
      <c r="E110" s="35">
        <v>74</v>
      </c>
      <c r="F110" s="35">
        <v>2.1459999999999999</v>
      </c>
      <c r="G110" s="14">
        <f t="shared" si="8"/>
        <v>97.1</v>
      </c>
      <c r="H110" s="35">
        <v>71.853999999999999</v>
      </c>
      <c r="I110" s="35">
        <v>150</v>
      </c>
      <c r="J110" s="35" t="str">
        <f t="shared" si="9"/>
        <v>SP- 02</v>
      </c>
      <c r="K110" s="35" t="s">
        <v>31</v>
      </c>
      <c r="L110" s="35" t="s">
        <v>32</v>
      </c>
      <c r="M110" s="3" t="str">
        <f>IFERROR(VLOOKUP(B110,Referencias!$A$2:$Z$697,26,FALSE),"")</f>
        <v>Señal Picada</v>
      </c>
    </row>
    <row r="111" spans="1:13" x14ac:dyDescent="0.25">
      <c r="A111" s="3" t="str">
        <f>IFERROR(VLOOKUP(B111,Referencias!$A$3:$F$680,6,FALSE),"Sin datos")</f>
        <v>SP- 02</v>
      </c>
      <c r="B111" s="3" t="s">
        <v>148</v>
      </c>
      <c r="C111" s="33" t="s">
        <v>116</v>
      </c>
      <c r="D111" s="14">
        <f t="shared" ca="1" si="10"/>
        <v>318</v>
      </c>
      <c r="E111" s="35">
        <v>48.9</v>
      </c>
      <c r="F111" s="35">
        <v>2.1520000000000001</v>
      </c>
      <c r="G111" s="14">
        <f t="shared" si="8"/>
        <v>95.599182004089982</v>
      </c>
      <c r="H111" s="35">
        <v>46.747999999999998</v>
      </c>
      <c r="I111" s="35">
        <v>100</v>
      </c>
      <c r="J111" s="35" t="str">
        <f t="shared" si="9"/>
        <v>SP- 02</v>
      </c>
      <c r="K111" s="35" t="s">
        <v>47</v>
      </c>
      <c r="L111" s="35" t="s">
        <v>32</v>
      </c>
      <c r="M111" s="3" t="str">
        <f>IFERROR(VLOOKUP(B111,Referencias!$A$2:$Z$697,26,FALSE),"")</f>
        <v>Señal Picada</v>
      </c>
    </row>
    <row r="112" spans="1:13" x14ac:dyDescent="0.25">
      <c r="A112" s="3" t="str">
        <f>IFERROR(VLOOKUP(B112,Referencias!$A$3:$F$680,6,FALSE),"Sin datos")</f>
        <v>SP- 02</v>
      </c>
      <c r="B112" s="3" t="s">
        <v>149</v>
      </c>
      <c r="C112" s="33" t="s">
        <v>116</v>
      </c>
      <c r="D112" s="14">
        <f t="shared" ca="1" si="10"/>
        <v>318</v>
      </c>
      <c r="E112" s="35">
        <v>134.4</v>
      </c>
      <c r="F112" s="35">
        <v>5.6449999999999996</v>
      </c>
      <c r="G112" s="14">
        <f t="shared" si="8"/>
        <v>95.799851190476176</v>
      </c>
      <c r="H112" s="35">
        <v>128.755</v>
      </c>
      <c r="I112" s="35">
        <v>150</v>
      </c>
      <c r="J112" s="35" t="str">
        <f t="shared" si="9"/>
        <v>SP- 02</v>
      </c>
      <c r="K112" s="35" t="s">
        <v>31</v>
      </c>
      <c r="L112" s="35" t="s">
        <v>38</v>
      </c>
      <c r="M112" s="3" t="str">
        <f>IFERROR(VLOOKUP(B112,Referencias!$A$2:$Z$697,26,FALSE),"")</f>
        <v>Señal Picada</v>
      </c>
    </row>
    <row r="113" spans="1:13" x14ac:dyDescent="0.25">
      <c r="A113" s="3" t="str">
        <f>IFERROR(VLOOKUP(B113,Referencias!$A$3:$F$680,6,FALSE),"Sin datos")</f>
        <v>SP- 02</v>
      </c>
      <c r="B113" s="3" t="s">
        <v>150</v>
      </c>
      <c r="C113" s="33" t="s">
        <v>116</v>
      </c>
      <c r="D113" s="14">
        <f t="shared" ca="1" si="10"/>
        <v>318</v>
      </c>
      <c r="E113" s="35">
        <v>142</v>
      </c>
      <c r="F113" s="35">
        <v>2.84</v>
      </c>
      <c r="G113" s="14">
        <f t="shared" si="8"/>
        <v>98</v>
      </c>
      <c r="H113" s="35">
        <v>139.16</v>
      </c>
      <c r="I113" s="35">
        <v>100</v>
      </c>
      <c r="J113" s="35" t="str">
        <f t="shared" si="9"/>
        <v>SP- 02</v>
      </c>
      <c r="K113" s="35" t="s">
        <v>31</v>
      </c>
      <c r="L113" s="35" t="s">
        <v>38</v>
      </c>
      <c r="M113" s="3" t="str">
        <f>IFERROR(VLOOKUP(B113,Referencias!$A$2:$Z$697,26,FALSE),"")</f>
        <v>Señal Picada</v>
      </c>
    </row>
    <row r="114" spans="1:13" x14ac:dyDescent="0.25">
      <c r="A114" s="3" t="str">
        <f>IFERROR(VLOOKUP(B114,Referencias!$A$3:$F$680,6,FALSE),"Sin datos")</f>
        <v>SP- 02</v>
      </c>
      <c r="B114" s="3" t="s">
        <v>151</v>
      </c>
      <c r="C114" s="33" t="s">
        <v>116</v>
      </c>
      <c r="D114" s="14">
        <f t="shared" ca="1" si="10"/>
        <v>318</v>
      </c>
      <c r="E114" s="35">
        <v>80.2</v>
      </c>
      <c r="F114" s="35">
        <v>3.2080000000000002</v>
      </c>
      <c r="G114" s="14">
        <f t="shared" si="8"/>
        <v>96.000000000000014</v>
      </c>
      <c r="H114" s="35">
        <v>76.992000000000004</v>
      </c>
      <c r="I114" s="35">
        <v>100</v>
      </c>
      <c r="J114" s="35" t="str">
        <f t="shared" si="9"/>
        <v>SP- 02</v>
      </c>
      <c r="K114" s="35" t="s">
        <v>31</v>
      </c>
      <c r="L114" s="35" t="s">
        <v>38</v>
      </c>
      <c r="M114" s="3" t="str">
        <f>IFERROR(VLOOKUP(B114,Referencias!$A$2:$Z$697,26,FALSE),"")</f>
        <v>Señal Picada</v>
      </c>
    </row>
    <row r="115" spans="1:13" x14ac:dyDescent="0.25">
      <c r="A115" s="3" t="str">
        <f>IFERROR(VLOOKUP(B115,Referencias!$A$3:$F$680,6,FALSE),"Sin datos")</f>
        <v>SP- 02</v>
      </c>
      <c r="B115" s="3" t="s">
        <v>152</v>
      </c>
      <c r="C115" s="33" t="s">
        <v>116</v>
      </c>
      <c r="D115" s="14">
        <f t="shared" ca="1" si="10"/>
        <v>318</v>
      </c>
      <c r="E115" s="35">
        <v>76</v>
      </c>
      <c r="F115" s="35">
        <f>E115-H115</f>
        <v>3.6500000000000057</v>
      </c>
      <c r="G115" s="14">
        <f t="shared" si="8"/>
        <v>95.197368421052616</v>
      </c>
      <c r="H115" s="35">
        <v>72.349999999999994</v>
      </c>
      <c r="I115" s="35">
        <v>10</v>
      </c>
      <c r="J115" s="35" t="str">
        <f t="shared" si="9"/>
        <v>SP- 02</v>
      </c>
      <c r="K115" s="35" t="s">
        <v>31</v>
      </c>
      <c r="L115" s="35" t="s">
        <v>32</v>
      </c>
      <c r="M115" s="3" t="str">
        <f>IFERROR(VLOOKUP(B115,Referencias!$A$2:$Z$697,26,FALSE),"")</f>
        <v>Señal Picada</v>
      </c>
    </row>
    <row r="116" spans="1:13" x14ac:dyDescent="0.25">
      <c r="A116" s="3" t="str">
        <f>IFERROR(VLOOKUP(B116,Referencias!$A$3:$F$680,6,FALSE),"Sin datos")</f>
        <v>SP- 02</v>
      </c>
      <c r="B116" s="3" t="s">
        <v>153</v>
      </c>
      <c r="C116" s="33" t="s">
        <v>116</v>
      </c>
      <c r="D116" s="14">
        <f t="shared" ca="1" si="10"/>
        <v>318</v>
      </c>
      <c r="E116" s="35">
        <v>212</v>
      </c>
      <c r="F116" s="35">
        <v>1.696</v>
      </c>
      <c r="G116" s="14">
        <f t="shared" si="8"/>
        <v>99.2</v>
      </c>
      <c r="H116" s="35">
        <v>210.304</v>
      </c>
      <c r="I116" s="35">
        <v>100</v>
      </c>
      <c r="J116" s="35" t="str">
        <f t="shared" si="9"/>
        <v>SP- 02</v>
      </c>
      <c r="K116" s="35" t="s">
        <v>117</v>
      </c>
      <c r="L116" s="35" t="s">
        <v>38</v>
      </c>
      <c r="M116" s="3" t="str">
        <f>IFERROR(VLOOKUP(B116,Referencias!$A$2:$Z$697,26,FALSE),"")</f>
        <v>Señal Picada</v>
      </c>
    </row>
    <row r="117" spans="1:13" x14ac:dyDescent="0.25">
      <c r="A117" s="3" t="str">
        <f>IFERROR(VLOOKUP(B117,Referencias!$A$3:$F$680,6,FALSE),"Sin datos")</f>
        <v>SP- 02</v>
      </c>
      <c r="B117" s="3" t="s">
        <v>154</v>
      </c>
      <c r="C117" s="33" t="s">
        <v>137</v>
      </c>
      <c r="D117" s="14">
        <f t="shared" ca="1" si="10"/>
        <v>370</v>
      </c>
      <c r="E117" s="35">
        <v>102</v>
      </c>
      <c r="F117" s="35">
        <v>2.5499999999999998</v>
      </c>
      <c r="G117" s="14">
        <f t="shared" si="8"/>
        <v>97.5</v>
      </c>
      <c r="H117" s="35">
        <v>99.45</v>
      </c>
      <c r="I117" s="35">
        <v>50</v>
      </c>
      <c r="J117" s="35" t="str">
        <f t="shared" si="9"/>
        <v>SP- 02</v>
      </c>
      <c r="K117" s="35" t="s">
        <v>117</v>
      </c>
      <c r="L117" s="35" t="s">
        <v>32</v>
      </c>
      <c r="M117" s="3" t="str">
        <f>IFERROR(VLOOKUP(B117,Referencias!$A$2:$Z$697,26,FALSE),"")</f>
        <v>Señal Picada</v>
      </c>
    </row>
    <row r="118" spans="1:13" x14ac:dyDescent="0.25">
      <c r="A118" s="3" t="str">
        <f>IFERROR(VLOOKUP(B118,Referencias!$A$3:$F$680,6,FALSE),"Sin datos")</f>
        <v>SP- 02</v>
      </c>
      <c r="B118" s="3" t="s">
        <v>155</v>
      </c>
      <c r="C118" s="33" t="s">
        <v>137</v>
      </c>
      <c r="D118" s="14">
        <f t="shared" ca="1" si="10"/>
        <v>370</v>
      </c>
      <c r="E118" s="35">
        <v>260</v>
      </c>
      <c r="F118" s="35">
        <v>2.6</v>
      </c>
      <c r="G118" s="14">
        <f t="shared" si="8"/>
        <v>98.999999999999986</v>
      </c>
      <c r="H118" s="35">
        <v>257.39999999999998</v>
      </c>
      <c r="I118" s="35">
        <v>50</v>
      </c>
      <c r="J118" s="35" t="str">
        <f t="shared" si="9"/>
        <v>SP- 02</v>
      </c>
      <c r="K118" s="35" t="s">
        <v>117</v>
      </c>
      <c r="L118" s="35" t="s">
        <v>38</v>
      </c>
      <c r="M118" s="3" t="str">
        <f>IFERROR(VLOOKUP(B118,Referencias!$A$2:$Z$697,26,FALSE),"")</f>
        <v>Señal Picada</v>
      </c>
    </row>
    <row r="119" spans="1:13" x14ac:dyDescent="0.25">
      <c r="A119" s="3" t="str">
        <f>IFERROR(VLOOKUP(B119,Referencias!$A$3:$F$680,6,FALSE),"Sin datos")</f>
        <v>SP- 02</v>
      </c>
      <c r="B119" s="3" t="s">
        <v>156</v>
      </c>
      <c r="C119" s="33" t="s">
        <v>116</v>
      </c>
      <c r="D119" s="14">
        <f t="shared" ca="1" si="10"/>
        <v>318</v>
      </c>
      <c r="E119" s="35">
        <v>93</v>
      </c>
      <c r="F119" s="35">
        <v>2.0459999999999998</v>
      </c>
      <c r="G119" s="14">
        <f t="shared" si="8"/>
        <v>97.8</v>
      </c>
      <c r="H119" s="35">
        <v>90.953999999999994</v>
      </c>
      <c r="I119" s="35">
        <v>100</v>
      </c>
      <c r="J119" s="35" t="str">
        <f t="shared" si="9"/>
        <v>SP- 02</v>
      </c>
      <c r="K119" s="35" t="s">
        <v>47</v>
      </c>
      <c r="L119" s="35" t="s">
        <v>32</v>
      </c>
      <c r="M119" s="3" t="str">
        <f>IFERROR(VLOOKUP(B119,Referencias!$A$2:$Z$697,26,FALSE),"")</f>
        <v>Señal Picada</v>
      </c>
    </row>
    <row r="120" spans="1:13" x14ac:dyDescent="0.25">
      <c r="A120" s="3" t="str">
        <f>IFERROR(VLOOKUP(B120,Referencias!$A$3:$F$680,6,FALSE),"Sin datos")</f>
        <v>SP- 02</v>
      </c>
      <c r="B120" s="3" t="s">
        <v>157</v>
      </c>
      <c r="C120" s="33" t="s">
        <v>116</v>
      </c>
      <c r="D120" s="14">
        <f t="shared" ca="1" si="10"/>
        <v>318</v>
      </c>
      <c r="E120" s="35">
        <v>113</v>
      </c>
      <c r="F120" s="35">
        <v>3.9550000000000001</v>
      </c>
      <c r="G120" s="14">
        <f t="shared" si="8"/>
        <v>96.5</v>
      </c>
      <c r="H120" s="35">
        <v>109.045</v>
      </c>
      <c r="I120" s="35">
        <v>150</v>
      </c>
      <c r="J120" s="35" t="str">
        <f t="shared" si="9"/>
        <v>SP- 02</v>
      </c>
      <c r="K120" s="35" t="s">
        <v>31</v>
      </c>
      <c r="L120" s="35" t="s">
        <v>38</v>
      </c>
      <c r="M120" s="3" t="str">
        <f>IFERROR(VLOOKUP(B120,Referencias!$A$2:$Z$697,26,FALSE),"")</f>
        <v>Señal Picada</v>
      </c>
    </row>
    <row r="121" spans="1:13" x14ac:dyDescent="0.25">
      <c r="A121" s="3" t="str">
        <f>IFERROR(VLOOKUP(B121,Referencias!$A$3:$F$680,6,FALSE),"Sin datos")</f>
        <v>SP- 02</v>
      </c>
      <c r="B121" s="3" t="s">
        <v>158</v>
      </c>
      <c r="C121" s="33" t="s">
        <v>116</v>
      </c>
      <c r="D121" s="14">
        <f t="shared" ca="1" si="10"/>
        <v>318</v>
      </c>
      <c r="E121" s="35">
        <v>118</v>
      </c>
      <c r="F121" s="35">
        <v>5.31</v>
      </c>
      <c r="G121" s="14">
        <f t="shared" si="8"/>
        <v>95.5</v>
      </c>
      <c r="H121" s="35">
        <v>112.69</v>
      </c>
      <c r="I121" s="35">
        <v>100</v>
      </c>
      <c r="J121" s="35" t="str">
        <f t="shared" si="9"/>
        <v>SP- 02</v>
      </c>
      <c r="K121" s="35" t="s">
        <v>117</v>
      </c>
      <c r="L121" s="35" t="s">
        <v>38</v>
      </c>
      <c r="M121" s="3" t="str">
        <f>IFERROR(VLOOKUP(B121,Referencias!$A$2:$Z$697,26,FALSE),"")</f>
        <v>Señal Picada</v>
      </c>
    </row>
    <row r="122" spans="1:13" x14ac:dyDescent="0.25">
      <c r="A122" s="3" t="str">
        <f>IFERROR(VLOOKUP(B122,Referencias!$A$3:$F$680,6,FALSE),"Sin datos")</f>
        <v>SP- 02</v>
      </c>
      <c r="B122" s="3" t="s">
        <v>159</v>
      </c>
      <c r="C122" s="33" t="s">
        <v>160</v>
      </c>
      <c r="D122" s="14">
        <f t="shared" ca="1" si="10"/>
        <v>474</v>
      </c>
      <c r="E122" s="35">
        <v>2.5</v>
      </c>
      <c r="F122" s="35">
        <v>2.125</v>
      </c>
      <c r="G122" s="14">
        <f t="shared" si="8"/>
        <v>15</v>
      </c>
      <c r="H122" s="35">
        <v>0.375</v>
      </c>
      <c r="I122" s="35">
        <v>100</v>
      </c>
      <c r="J122" s="35" t="str">
        <f t="shared" si="9"/>
        <v>SP- 02</v>
      </c>
      <c r="K122" s="35" t="s">
        <v>31</v>
      </c>
      <c r="L122" s="35" t="s">
        <v>32</v>
      </c>
      <c r="M122" s="3" t="str">
        <f>IFERROR(VLOOKUP(B122,Referencias!$A$2:$Z$697,26,FALSE),"")</f>
        <v>Señal Picada</v>
      </c>
    </row>
    <row r="123" spans="1:13" x14ac:dyDescent="0.25">
      <c r="A123" s="3" t="str">
        <f>IFERROR(VLOOKUP(B123,Referencias!$A$3:$F$680,6,FALSE),"Sin datos")</f>
        <v>SP- 02</v>
      </c>
      <c r="B123" s="3" t="s">
        <v>161</v>
      </c>
      <c r="C123" s="33" t="s">
        <v>116</v>
      </c>
      <c r="D123" s="14">
        <f t="shared" ca="1" si="10"/>
        <v>318</v>
      </c>
      <c r="E123" s="35">
        <v>115.8</v>
      </c>
      <c r="F123" s="35">
        <v>3.706</v>
      </c>
      <c r="G123" s="14">
        <f t="shared" si="8"/>
        <v>96.799654576856639</v>
      </c>
      <c r="H123" s="35">
        <v>112.09399999999999</v>
      </c>
      <c r="I123" s="35">
        <v>100</v>
      </c>
      <c r="J123" s="35" t="str">
        <f t="shared" si="9"/>
        <v>SP- 02</v>
      </c>
      <c r="K123" s="35" t="s">
        <v>31</v>
      </c>
      <c r="L123" s="35" t="s">
        <v>38</v>
      </c>
      <c r="M123" s="3" t="str">
        <f>IFERROR(VLOOKUP(B123,Referencias!$A$2:$Z$697,26,FALSE),"")</f>
        <v>Señal Picada</v>
      </c>
    </row>
    <row r="124" spans="1:13" x14ac:dyDescent="0.25">
      <c r="A124" s="3" t="str">
        <f>IFERROR(VLOOKUP(B124,Referencias!$A$3:$F$680,6,FALSE),"Sin datos")</f>
        <v>SP- 02</v>
      </c>
      <c r="B124" s="3" t="s">
        <v>162</v>
      </c>
      <c r="C124" s="33" t="s">
        <v>116</v>
      </c>
      <c r="D124" s="14">
        <f t="shared" ca="1" si="10"/>
        <v>318</v>
      </c>
      <c r="E124" s="35">
        <v>237</v>
      </c>
      <c r="F124" s="35">
        <v>2.37</v>
      </c>
      <c r="G124" s="14">
        <f t="shared" si="8"/>
        <v>99</v>
      </c>
      <c r="H124" s="35">
        <v>234.63</v>
      </c>
      <c r="I124" s="35">
        <v>50</v>
      </c>
      <c r="J124" s="35" t="str">
        <f t="shared" si="9"/>
        <v>SP- 02</v>
      </c>
      <c r="K124" s="35" t="s">
        <v>117</v>
      </c>
      <c r="L124" s="35" t="s">
        <v>38</v>
      </c>
      <c r="M124" s="3" t="str">
        <f>IFERROR(VLOOKUP(B124,Referencias!$A$2:$Z$697,26,FALSE),"")</f>
        <v>Señal Picada</v>
      </c>
    </row>
    <row r="125" spans="1:13" x14ac:dyDescent="0.25">
      <c r="A125" s="3" t="str">
        <f>IFERROR(VLOOKUP(B125,Referencias!$A$3:$F$680,6,FALSE),"Sin datos")</f>
        <v>SP- 02</v>
      </c>
      <c r="B125" s="3" t="s">
        <v>163</v>
      </c>
      <c r="C125" s="33" t="s">
        <v>137</v>
      </c>
      <c r="D125" s="14">
        <f t="shared" ca="1" si="10"/>
        <v>370</v>
      </c>
      <c r="E125" s="35">
        <v>142</v>
      </c>
      <c r="F125" s="35">
        <v>3.976</v>
      </c>
      <c r="G125" s="14">
        <f t="shared" si="8"/>
        <v>97.2</v>
      </c>
      <c r="H125" s="35">
        <v>138.024</v>
      </c>
      <c r="I125" s="35">
        <v>50</v>
      </c>
      <c r="J125" s="35" t="str">
        <f t="shared" si="9"/>
        <v>SP- 02</v>
      </c>
      <c r="K125" s="35" t="s">
        <v>117</v>
      </c>
      <c r="L125" s="35" t="s">
        <v>38</v>
      </c>
      <c r="M125" s="3" t="str">
        <f>IFERROR(VLOOKUP(B125,Referencias!$A$2:$Z$697,26,FALSE),"")</f>
        <v>Señal Picada</v>
      </c>
    </row>
    <row r="126" spans="1:13" x14ac:dyDescent="0.25">
      <c r="A126" s="3" t="str">
        <f>IFERROR(VLOOKUP(B126,Referencias!$A$3:$F$680,6,FALSE),"Sin datos")</f>
        <v>SP- 02</v>
      </c>
      <c r="B126" s="3" t="s">
        <v>164</v>
      </c>
      <c r="C126" s="33" t="s">
        <v>116</v>
      </c>
      <c r="D126" s="14">
        <f t="shared" ca="1" si="10"/>
        <v>318</v>
      </c>
      <c r="E126" s="35">
        <v>199</v>
      </c>
      <c r="F126" s="35">
        <v>1.99</v>
      </c>
      <c r="G126" s="14">
        <f t="shared" si="8"/>
        <v>99</v>
      </c>
      <c r="H126" s="35">
        <v>197.01</v>
      </c>
      <c r="I126" s="35">
        <v>50</v>
      </c>
      <c r="J126" s="35" t="str">
        <f t="shared" si="9"/>
        <v>SP- 02</v>
      </c>
      <c r="K126" s="35" t="s">
        <v>117</v>
      </c>
      <c r="L126" s="35" t="s">
        <v>28</v>
      </c>
      <c r="M126" s="3" t="str">
        <f>IFERROR(VLOOKUP(B126,Referencias!$A$2:$Z$697,26,FALSE),"")</f>
        <v>Señal Picada</v>
      </c>
    </row>
    <row r="127" spans="1:13" x14ac:dyDescent="0.25">
      <c r="A127" s="3" t="str">
        <f>IFERROR(VLOOKUP(B127,Referencias!$A$3:$F$680,6,FALSE),"Sin datos")</f>
        <v>SP- 02</v>
      </c>
      <c r="B127" s="3" t="s">
        <v>165</v>
      </c>
      <c r="C127" s="33" t="s">
        <v>116</v>
      </c>
      <c r="D127" s="14">
        <f t="shared" ca="1" si="10"/>
        <v>318</v>
      </c>
      <c r="E127" s="35">
        <v>171.6</v>
      </c>
      <c r="F127" s="35">
        <v>6.5209999999999999</v>
      </c>
      <c r="G127" s="14">
        <f t="shared" si="8"/>
        <v>96.199883449883458</v>
      </c>
      <c r="H127" s="35">
        <v>165.07900000000001</v>
      </c>
      <c r="I127" s="35">
        <v>100</v>
      </c>
      <c r="J127" s="35" t="str">
        <f t="shared" si="9"/>
        <v>SP- 02</v>
      </c>
      <c r="K127" s="35" t="s">
        <v>31</v>
      </c>
      <c r="L127" s="35" t="s">
        <v>38</v>
      </c>
      <c r="M127" s="3" t="str">
        <f>IFERROR(VLOOKUP(B127,Referencias!$A$2:$Z$697,26,FALSE),"")</f>
        <v>Señal Picada</v>
      </c>
    </row>
    <row r="128" spans="1:13" x14ac:dyDescent="0.25">
      <c r="A128" s="3" t="str">
        <f>IFERROR(VLOOKUP(B128,Referencias!$A$3:$F$680,6,FALSE),"Sin datos")</f>
        <v>SP- 02</v>
      </c>
      <c r="B128" s="3" t="s">
        <v>166</v>
      </c>
      <c r="C128" s="33" t="s">
        <v>116</v>
      </c>
      <c r="D128" s="14">
        <f t="shared" ca="1" si="10"/>
        <v>318</v>
      </c>
      <c r="E128" s="35">
        <v>26</v>
      </c>
      <c r="F128" s="35">
        <v>0.39</v>
      </c>
      <c r="G128" s="14">
        <f t="shared" si="8"/>
        <v>98.5</v>
      </c>
      <c r="H128" s="35">
        <v>25.61</v>
      </c>
      <c r="I128" s="35">
        <v>50</v>
      </c>
      <c r="J128" s="35" t="str">
        <f t="shared" si="9"/>
        <v>SP- 02</v>
      </c>
      <c r="K128" s="35" t="s">
        <v>31</v>
      </c>
      <c r="L128" s="35" t="s">
        <v>28</v>
      </c>
      <c r="M128" s="3" t="str">
        <f>IFERROR(VLOOKUP(B128,Referencias!$A$2:$Z$697,26,FALSE),"")</f>
        <v>Señal Picada</v>
      </c>
    </row>
    <row r="129" spans="1:13" x14ac:dyDescent="0.25">
      <c r="A129" s="3" t="str">
        <f>IFERROR(VLOOKUP(B129,Referencias!$A$3:$F$680,6,FALSE),"Sin datos")</f>
        <v>SP- 02</v>
      </c>
      <c r="B129" s="3" t="s">
        <v>167</v>
      </c>
      <c r="C129" s="33" t="s">
        <v>137</v>
      </c>
      <c r="D129" s="14">
        <f t="shared" ca="1" si="10"/>
        <v>370</v>
      </c>
      <c r="E129" s="35">
        <v>121</v>
      </c>
      <c r="F129" s="35">
        <v>3.2669999999999999</v>
      </c>
      <c r="G129" s="14">
        <f t="shared" si="8"/>
        <v>97.300000000000011</v>
      </c>
      <c r="H129" s="35">
        <v>117.733</v>
      </c>
      <c r="I129" s="35">
        <v>100</v>
      </c>
      <c r="J129" s="35" t="str">
        <f t="shared" si="9"/>
        <v>SP- 02</v>
      </c>
      <c r="K129" s="35" t="s">
        <v>47</v>
      </c>
      <c r="L129" s="35" t="s">
        <v>38</v>
      </c>
      <c r="M129" s="3" t="str">
        <f>IFERROR(VLOOKUP(B129,Referencias!$A$2:$Z$697,26,FALSE),"")</f>
        <v>Señal Picada</v>
      </c>
    </row>
    <row r="130" spans="1:13" x14ac:dyDescent="0.25">
      <c r="A130" s="3" t="str">
        <f>IFERROR(VLOOKUP(B130,Referencias!$A$3:$F$680,6,FALSE),"Sin datos")</f>
        <v>SP- 02</v>
      </c>
      <c r="B130" s="3" t="s">
        <v>168</v>
      </c>
      <c r="C130" s="33" t="s">
        <v>137</v>
      </c>
      <c r="D130" s="14">
        <f t="shared" ca="1" si="10"/>
        <v>370</v>
      </c>
      <c r="E130" s="35">
        <v>280</v>
      </c>
      <c r="F130" s="35">
        <v>1.4</v>
      </c>
      <c r="G130" s="14">
        <f t="shared" si="8"/>
        <v>99.500000000000014</v>
      </c>
      <c r="H130" s="35">
        <v>278.60000000000002</v>
      </c>
      <c r="I130" s="35">
        <v>50</v>
      </c>
      <c r="J130" s="35" t="str">
        <f t="shared" si="9"/>
        <v>SP- 02</v>
      </c>
      <c r="K130" s="35" t="s">
        <v>117</v>
      </c>
      <c r="L130" s="35" t="s">
        <v>28</v>
      </c>
      <c r="M130" s="3" t="str">
        <f>IFERROR(VLOOKUP(B130,Referencias!$A$2:$Z$697,26,FALSE),"")</f>
        <v>Señal Picada</v>
      </c>
    </row>
    <row r="131" spans="1:13" x14ac:dyDescent="0.25">
      <c r="A131" s="3" t="str">
        <f>IFERROR(VLOOKUP(B131,Referencias!$A$3:$F$680,6,FALSE),"Sin datos")</f>
        <v>SP- 02</v>
      </c>
      <c r="B131" s="3" t="s">
        <v>169</v>
      </c>
      <c r="C131" s="33" t="s">
        <v>116</v>
      </c>
      <c r="D131" s="14">
        <f t="shared" ca="1" si="10"/>
        <v>318</v>
      </c>
      <c r="E131" s="35">
        <v>206.4</v>
      </c>
      <c r="F131" s="35">
        <v>1.8580000000000001</v>
      </c>
      <c r="G131" s="14">
        <f t="shared" si="8"/>
        <v>99.099806201550393</v>
      </c>
      <c r="H131" s="35">
        <v>204.542</v>
      </c>
      <c r="I131" s="35">
        <v>50</v>
      </c>
      <c r="J131" s="35" t="str">
        <f t="shared" si="9"/>
        <v>SP- 02</v>
      </c>
      <c r="K131" s="35" t="s">
        <v>117</v>
      </c>
      <c r="L131" s="35" t="s">
        <v>32</v>
      </c>
      <c r="M131" s="3" t="str">
        <f>IFERROR(VLOOKUP(B131,Referencias!$A$2:$Z$697,26,FALSE),"")</f>
        <v>Señal Picada</v>
      </c>
    </row>
    <row r="132" spans="1:13" x14ac:dyDescent="0.25">
      <c r="A132" s="3" t="str">
        <f>IFERROR(VLOOKUP(B132,Referencias!$A$3:$F$680,6,FALSE),"Sin datos")</f>
        <v>SP- 02</v>
      </c>
      <c r="B132" s="3" t="s">
        <v>170</v>
      </c>
      <c r="C132" s="33" t="s">
        <v>116</v>
      </c>
      <c r="D132" s="14">
        <f t="shared" ca="1" si="10"/>
        <v>318</v>
      </c>
      <c r="E132" s="35">
        <v>138</v>
      </c>
      <c r="F132" s="35">
        <v>2.0699999999999998</v>
      </c>
      <c r="G132" s="14">
        <f t="shared" si="8"/>
        <v>98.500000000000014</v>
      </c>
      <c r="H132" s="35">
        <v>135.93</v>
      </c>
      <c r="I132" s="35">
        <v>50</v>
      </c>
      <c r="J132" s="35" t="str">
        <f t="shared" si="9"/>
        <v>SP- 02</v>
      </c>
      <c r="K132" s="35" t="s">
        <v>31</v>
      </c>
      <c r="L132" s="35" t="s">
        <v>32</v>
      </c>
      <c r="M132" s="3" t="str">
        <f>IFERROR(VLOOKUP(B132,Referencias!$A$2:$Z$697,26,FALSE),"")</f>
        <v>Señal Picada</v>
      </c>
    </row>
    <row r="133" spans="1:13" x14ac:dyDescent="0.25">
      <c r="A133" s="3" t="str">
        <f>IFERROR(VLOOKUP(B133,Referencias!$A$3:$F$680,6,FALSE),"Sin datos")</f>
        <v>SP- 02</v>
      </c>
      <c r="B133" s="3" t="s">
        <v>171</v>
      </c>
      <c r="C133" s="33" t="s">
        <v>116</v>
      </c>
      <c r="D133" s="14">
        <f t="shared" ca="1" si="10"/>
        <v>318</v>
      </c>
      <c r="E133" s="35">
        <v>22</v>
      </c>
      <c r="F133" s="35">
        <v>1.32</v>
      </c>
      <c r="G133" s="14">
        <f t="shared" si="8"/>
        <v>94</v>
      </c>
      <c r="H133" s="35">
        <v>20.68</v>
      </c>
      <c r="I133" s="35">
        <v>150</v>
      </c>
      <c r="J133" s="35" t="str">
        <f t="shared" si="9"/>
        <v>SP- 02</v>
      </c>
      <c r="K133" s="35" t="s">
        <v>31</v>
      </c>
      <c r="L133" s="35" t="s">
        <v>28</v>
      </c>
      <c r="M133" s="3" t="str">
        <f>IFERROR(VLOOKUP(B133,Referencias!$A$2:$Z$697,26,FALSE),"")</f>
        <v>Señal Picada</v>
      </c>
    </row>
    <row r="134" spans="1:13" x14ac:dyDescent="0.25">
      <c r="A134" s="3" t="str">
        <f>IFERROR(VLOOKUP(B134,Referencias!$A$3:$F$680,6,FALSE),"Sin datos")</f>
        <v>SP- 02</v>
      </c>
      <c r="B134" s="3" t="s">
        <v>172</v>
      </c>
      <c r="C134" s="33" t="s">
        <v>137</v>
      </c>
      <c r="D134" s="14">
        <f t="shared" ca="1" si="10"/>
        <v>370</v>
      </c>
      <c r="E134" s="35">
        <v>191</v>
      </c>
      <c r="F134" s="35">
        <v>2.6739999999999999</v>
      </c>
      <c r="G134" s="14">
        <f t="shared" si="8"/>
        <v>98.6</v>
      </c>
      <c r="H134" s="35">
        <v>188.32599999999999</v>
      </c>
      <c r="I134" s="35">
        <v>50</v>
      </c>
      <c r="J134" s="35" t="str">
        <f t="shared" si="9"/>
        <v>SP- 02</v>
      </c>
      <c r="K134" s="35" t="s">
        <v>117</v>
      </c>
      <c r="L134" s="35" t="s">
        <v>38</v>
      </c>
      <c r="M134" s="3" t="str">
        <f>IFERROR(VLOOKUP(B134,Referencias!$A$2:$Z$697,26,FALSE),"")</f>
        <v>Señal Picada</v>
      </c>
    </row>
    <row r="135" spans="1:13" x14ac:dyDescent="0.25">
      <c r="A135" s="3" t="str">
        <f>IFERROR(VLOOKUP(B135,Referencias!$A$3:$F$680,6,FALSE),"Sin datos")</f>
        <v>SP- 02</v>
      </c>
      <c r="B135" s="3" t="s">
        <v>173</v>
      </c>
      <c r="C135" s="33" t="s">
        <v>116</v>
      </c>
      <c r="D135" s="14">
        <f t="shared" ca="1" si="10"/>
        <v>318</v>
      </c>
      <c r="E135" s="35">
        <v>189</v>
      </c>
      <c r="F135" s="35">
        <v>1.512</v>
      </c>
      <c r="G135" s="14">
        <f t="shared" si="8"/>
        <v>99.2</v>
      </c>
      <c r="H135" s="35">
        <v>187.488</v>
      </c>
      <c r="I135" s="35">
        <v>100</v>
      </c>
      <c r="J135" s="35" t="str">
        <f t="shared" si="9"/>
        <v>SP- 02</v>
      </c>
      <c r="K135" s="35" t="s">
        <v>117</v>
      </c>
      <c r="L135" s="35" t="s">
        <v>32</v>
      </c>
      <c r="M135" s="3" t="str">
        <f>IFERROR(VLOOKUP(B135,Referencias!$A$2:$Z$697,26,FALSE),"")</f>
        <v>Señal Picada</v>
      </c>
    </row>
    <row r="136" spans="1:13" x14ac:dyDescent="0.25">
      <c r="A136" s="3" t="str">
        <f>IFERROR(VLOOKUP(B136,Referencias!$A$3:$F$680,6,FALSE),"Sin datos")</f>
        <v>SP- 02</v>
      </c>
      <c r="B136" s="3" t="s">
        <v>174</v>
      </c>
      <c r="C136" s="33" t="s">
        <v>116</v>
      </c>
      <c r="D136" s="14">
        <f t="shared" ca="1" si="10"/>
        <v>318</v>
      </c>
      <c r="E136" s="35">
        <v>386</v>
      </c>
      <c r="F136" s="35">
        <v>2.702</v>
      </c>
      <c r="G136" s="14">
        <f t="shared" si="8"/>
        <v>99.3</v>
      </c>
      <c r="H136" s="35">
        <v>383.298</v>
      </c>
      <c r="I136" s="35">
        <v>100</v>
      </c>
      <c r="J136" s="35" t="str">
        <f t="shared" si="9"/>
        <v>SP- 02</v>
      </c>
      <c r="K136" s="35" t="s">
        <v>117</v>
      </c>
      <c r="L136" s="35" t="s">
        <v>38</v>
      </c>
      <c r="M136" s="3" t="str">
        <f>IFERROR(VLOOKUP(B136,Referencias!$A$2:$Z$697,26,FALSE),"")</f>
        <v>Señal Picada</v>
      </c>
    </row>
    <row r="137" spans="1:13" x14ac:dyDescent="0.25">
      <c r="A137" s="3" t="str">
        <f>IFERROR(VLOOKUP(B137,Referencias!$A$3:$F$680,6,FALSE),"Sin datos")</f>
        <v>SP- 03</v>
      </c>
      <c r="B137" s="3" t="s">
        <v>175</v>
      </c>
      <c r="C137" s="33" t="s">
        <v>176</v>
      </c>
      <c r="D137" s="14">
        <f t="shared" ca="1" si="10"/>
        <v>462</v>
      </c>
      <c r="E137" s="35">
        <v>228.1</v>
      </c>
      <c r="F137" s="35">
        <v>2.5089999999999999</v>
      </c>
      <c r="G137" s="14">
        <f t="shared" si="8"/>
        <v>98.900043840420864</v>
      </c>
      <c r="H137" s="35">
        <v>225.59100000000001</v>
      </c>
      <c r="I137" s="35">
        <v>50</v>
      </c>
      <c r="J137" s="35" t="str">
        <f t="shared" si="9"/>
        <v>SP- 03</v>
      </c>
      <c r="K137" s="35" t="s">
        <v>117</v>
      </c>
      <c r="L137" s="35" t="s">
        <v>32</v>
      </c>
      <c r="M137" s="3" t="str">
        <f>IFERROR(VLOOKUP(B137,Referencias!$A$2:$Z$697,26,FALSE),"")</f>
        <v>Señal Picada</v>
      </c>
    </row>
    <row r="138" spans="1:13" x14ac:dyDescent="0.25">
      <c r="A138" s="3" t="str">
        <f>IFERROR(VLOOKUP(B138,Referencias!$A$3:$F$680,6,FALSE),"Sin datos")</f>
        <v>SP- 03</v>
      </c>
      <c r="B138" s="3" t="s">
        <v>177</v>
      </c>
      <c r="C138" s="33" t="s">
        <v>178</v>
      </c>
      <c r="D138" s="14">
        <f t="shared" ca="1" si="10"/>
        <v>464</v>
      </c>
      <c r="E138" s="35">
        <v>12</v>
      </c>
      <c r="F138" s="35">
        <v>10.92</v>
      </c>
      <c r="G138" s="14">
        <f t="shared" si="8"/>
        <v>9.0000000000000018</v>
      </c>
      <c r="H138" s="35">
        <v>1.08</v>
      </c>
      <c r="I138" s="35">
        <v>150</v>
      </c>
      <c r="J138" s="35" t="str">
        <f t="shared" si="9"/>
        <v>SP- 03</v>
      </c>
      <c r="K138" s="35" t="s">
        <v>31</v>
      </c>
      <c r="L138" s="35" t="s">
        <v>38</v>
      </c>
      <c r="M138" s="3" t="str">
        <f>IFERROR(VLOOKUP(B138,Referencias!$A$2:$Z$697,26,FALSE),"")</f>
        <v>Señal Picada</v>
      </c>
    </row>
    <row r="139" spans="1:13" x14ac:dyDescent="0.25">
      <c r="A139" s="3" t="str">
        <f>IFERROR(VLOOKUP(B139,Referencias!$A$3:$F$680,6,FALSE),"Sin datos")</f>
        <v>SP- 03</v>
      </c>
      <c r="B139" s="3" t="s">
        <v>179</v>
      </c>
      <c r="C139" s="33" t="s">
        <v>180</v>
      </c>
      <c r="D139" s="14">
        <f t="shared" ca="1" si="10"/>
        <v>870</v>
      </c>
      <c r="E139" s="35">
        <v>158</v>
      </c>
      <c r="F139" s="35">
        <v>1.4219999999999999</v>
      </c>
      <c r="G139" s="14">
        <f t="shared" si="8"/>
        <v>99.1</v>
      </c>
      <c r="H139" s="35">
        <v>156.578</v>
      </c>
      <c r="I139" s="35">
        <v>50</v>
      </c>
      <c r="J139" s="35" t="str">
        <f t="shared" si="9"/>
        <v>SP- 03</v>
      </c>
      <c r="K139" s="35" t="s">
        <v>117</v>
      </c>
      <c r="L139" s="35" t="s">
        <v>28</v>
      </c>
      <c r="M139" s="3" t="str">
        <f>IFERROR(VLOOKUP(B139,Referencias!$A$2:$Z$697,26,FALSE),"")</f>
        <v>Señal Picada</v>
      </c>
    </row>
    <row r="140" spans="1:13" x14ac:dyDescent="0.25">
      <c r="A140" s="3" t="str">
        <f>IFERROR(VLOOKUP(B140,Referencias!$A$3:$F$680,6,FALSE),"Sin datos")</f>
        <v>SP- 03</v>
      </c>
      <c r="B140" s="3" t="s">
        <v>181</v>
      </c>
      <c r="C140" s="33" t="s">
        <v>182</v>
      </c>
      <c r="D140" s="14">
        <f t="shared" ca="1" si="10"/>
        <v>495</v>
      </c>
      <c r="E140" s="35">
        <v>201</v>
      </c>
      <c r="F140" s="35">
        <v>1.6080000000000001</v>
      </c>
      <c r="G140" s="14">
        <f t="shared" si="8"/>
        <v>99.2</v>
      </c>
      <c r="H140" s="35">
        <v>199.392</v>
      </c>
      <c r="I140" s="35">
        <v>100</v>
      </c>
      <c r="J140" s="35" t="str">
        <f t="shared" si="9"/>
        <v>SP- 03</v>
      </c>
      <c r="K140" s="35" t="s">
        <v>117</v>
      </c>
      <c r="L140" s="35" t="s">
        <v>32</v>
      </c>
      <c r="M140" s="3" t="str">
        <f>IFERROR(VLOOKUP(B140,Referencias!$A$2:$Z$697,26,FALSE),"")</f>
        <v>Señal Picada</v>
      </c>
    </row>
    <row r="141" spans="1:13" x14ac:dyDescent="0.25">
      <c r="A141" s="3" t="str">
        <f>IFERROR(VLOOKUP(B141,Referencias!$A$3:$F$680,6,FALSE),"Sin datos")</f>
        <v>SP- 03</v>
      </c>
      <c r="B141" s="3" t="s">
        <v>183</v>
      </c>
      <c r="C141" s="33" t="s">
        <v>176</v>
      </c>
      <c r="D141" s="14">
        <f t="shared" ca="1" si="10"/>
        <v>462</v>
      </c>
      <c r="E141" s="35">
        <v>92</v>
      </c>
      <c r="F141" s="35">
        <v>2.024</v>
      </c>
      <c r="G141" s="14">
        <f t="shared" si="8"/>
        <v>97.8</v>
      </c>
      <c r="H141" s="35">
        <v>89.975999999999999</v>
      </c>
      <c r="I141" s="35">
        <v>100</v>
      </c>
      <c r="J141" s="35" t="str">
        <f t="shared" si="9"/>
        <v>SP- 03</v>
      </c>
      <c r="K141" s="35" t="s">
        <v>47</v>
      </c>
      <c r="L141" s="35" t="s">
        <v>38</v>
      </c>
      <c r="M141" s="3" t="str">
        <f>IFERROR(VLOOKUP(B141,Referencias!$A$2:$Z$697,26,FALSE),"")</f>
        <v>Señal Picada</v>
      </c>
    </row>
    <row r="142" spans="1:13" x14ac:dyDescent="0.25">
      <c r="A142" s="3" t="str">
        <f>IFERROR(VLOOKUP(B142,Referencias!$A$3:$F$680,6,FALSE),"Sin datos")</f>
        <v>SP- 03</v>
      </c>
      <c r="B142" s="3" t="s">
        <v>184</v>
      </c>
      <c r="C142" s="33" t="s">
        <v>182</v>
      </c>
      <c r="D142" s="14">
        <f t="shared" ca="1" si="10"/>
        <v>495</v>
      </c>
      <c r="E142" s="35">
        <v>206.7</v>
      </c>
      <c r="F142" s="35">
        <v>2.0670000000000002</v>
      </c>
      <c r="G142" s="14">
        <f t="shared" ref="G142:G205" si="11">IFERROR(H142/E142*100,"")</f>
        <v>99.000000000000014</v>
      </c>
      <c r="H142" s="35">
        <v>204.63300000000001</v>
      </c>
      <c r="I142" s="35">
        <v>50</v>
      </c>
      <c r="J142" s="35" t="str">
        <f t="shared" ref="J142:J205" si="12">+A142</f>
        <v>SP- 03</v>
      </c>
      <c r="K142" s="35" t="s">
        <v>117</v>
      </c>
      <c r="L142" s="35" t="s">
        <v>38</v>
      </c>
      <c r="M142" s="3" t="str">
        <f>IFERROR(VLOOKUP(B142,Referencias!$A$2:$Z$697,26,FALSE),"")</f>
        <v>Señal Picada</v>
      </c>
    </row>
    <row r="143" spans="1:13" x14ac:dyDescent="0.25">
      <c r="A143" s="3" t="str">
        <f>IFERROR(VLOOKUP(B143,Referencias!$A$3:$F$680,6,FALSE),"Sin datos")</f>
        <v>SP- 03</v>
      </c>
      <c r="B143" s="3" t="s">
        <v>185</v>
      </c>
      <c r="C143" s="33" t="s">
        <v>176</v>
      </c>
      <c r="D143" s="14">
        <f t="shared" ref="D143:D206" ca="1" si="13">+TODAY()-C143</f>
        <v>462</v>
      </c>
      <c r="E143" s="35">
        <v>169.3</v>
      </c>
      <c r="F143" s="35">
        <v>2.8780000000000001</v>
      </c>
      <c r="G143" s="14">
        <f t="shared" si="11"/>
        <v>98.300059066745419</v>
      </c>
      <c r="H143" s="35">
        <v>166.422</v>
      </c>
      <c r="I143" s="35">
        <v>100</v>
      </c>
      <c r="J143" s="35" t="str">
        <f t="shared" si="12"/>
        <v>SP- 03</v>
      </c>
      <c r="K143" s="35" t="s">
        <v>117</v>
      </c>
      <c r="L143" s="35" t="s">
        <v>38</v>
      </c>
      <c r="M143" s="3" t="str">
        <f>IFERROR(VLOOKUP(B143,Referencias!$A$2:$Z$697,26,FALSE),"")</f>
        <v>Señal Picada</v>
      </c>
    </row>
    <row r="144" spans="1:13" x14ac:dyDescent="0.25">
      <c r="A144" s="3" t="str">
        <f>IFERROR(VLOOKUP(B144,Referencias!$A$3:$F$680,6,FALSE),"Sin datos")</f>
        <v>SP- 03</v>
      </c>
      <c r="B144" s="3" t="s">
        <v>186</v>
      </c>
      <c r="C144" s="33" t="s">
        <v>178</v>
      </c>
      <c r="D144" s="14">
        <f t="shared" ca="1" si="13"/>
        <v>464</v>
      </c>
      <c r="E144" s="35">
        <v>149</v>
      </c>
      <c r="F144" s="35">
        <v>1.49</v>
      </c>
      <c r="G144" s="14">
        <f t="shared" si="11"/>
        <v>99</v>
      </c>
      <c r="H144" s="35">
        <v>147.51</v>
      </c>
      <c r="I144" s="35">
        <v>50</v>
      </c>
      <c r="J144" s="35" t="str">
        <f t="shared" si="12"/>
        <v>SP- 03</v>
      </c>
      <c r="K144" s="35" t="s">
        <v>117</v>
      </c>
      <c r="L144" s="35" t="s">
        <v>38</v>
      </c>
      <c r="M144" s="3" t="str">
        <f>IFERROR(VLOOKUP(B144,Referencias!$A$2:$Z$697,26,FALSE),"")</f>
        <v>Señal Picada</v>
      </c>
    </row>
    <row r="145" spans="1:13" x14ac:dyDescent="0.25">
      <c r="A145" s="3" t="str">
        <f>IFERROR(VLOOKUP(B145,Referencias!$A$3:$F$680,6,FALSE),"Sin datos")</f>
        <v>Sin datos</v>
      </c>
      <c r="B145" s="3" t="s">
        <v>187</v>
      </c>
      <c r="C145" s="33" t="s">
        <v>176</v>
      </c>
      <c r="D145" s="14">
        <f t="shared" ca="1" si="13"/>
        <v>462</v>
      </c>
      <c r="E145" s="35">
        <v>48.5</v>
      </c>
      <c r="F145" s="35">
        <v>1.6970000000000001</v>
      </c>
      <c r="G145" s="14">
        <f t="shared" si="11"/>
        <v>96.501030927835046</v>
      </c>
      <c r="H145" s="35">
        <v>46.802999999999997</v>
      </c>
      <c r="I145" s="35">
        <v>0</v>
      </c>
      <c r="J145" s="35" t="str">
        <f t="shared" si="12"/>
        <v>Sin datos</v>
      </c>
      <c r="K145" s="35" t="s">
        <v>31</v>
      </c>
      <c r="L145" s="35" t="s">
        <v>32</v>
      </c>
      <c r="M145" s="3" t="str">
        <f>IFERROR(VLOOKUP(B145,Referencias!$A$2:$Z$697,26,FALSE),"")</f>
        <v>Señal Picada</v>
      </c>
    </row>
    <row r="146" spans="1:13" x14ac:dyDescent="0.25">
      <c r="A146" s="3" t="str">
        <f>IFERROR(VLOOKUP(B146,Referencias!$A$3:$F$680,6,FALSE),"Sin datos")</f>
        <v>SP- 03</v>
      </c>
      <c r="B146" s="3" t="s">
        <v>188</v>
      </c>
      <c r="C146" s="33" t="s">
        <v>189</v>
      </c>
      <c r="D146" s="14">
        <f t="shared" ca="1" si="13"/>
        <v>539</v>
      </c>
      <c r="E146" s="35">
        <v>6</v>
      </c>
      <c r="F146" s="35">
        <v>0.39</v>
      </c>
      <c r="G146" s="14">
        <f t="shared" si="11"/>
        <v>93.5</v>
      </c>
      <c r="H146" s="35">
        <v>5.61</v>
      </c>
      <c r="I146" s="35">
        <v>100</v>
      </c>
      <c r="J146" s="35" t="str">
        <f t="shared" si="12"/>
        <v>SP- 03</v>
      </c>
      <c r="K146" s="35" t="s">
        <v>47</v>
      </c>
      <c r="L146" s="35" t="s">
        <v>28</v>
      </c>
      <c r="M146" s="3" t="str">
        <f>IFERROR(VLOOKUP(B146,Referencias!$A$2:$Z$697,26,FALSE),"")</f>
        <v>Señal Picada</v>
      </c>
    </row>
    <row r="147" spans="1:13" x14ac:dyDescent="0.25">
      <c r="A147" s="3" t="str">
        <f>IFERROR(VLOOKUP(B147,Referencias!$A$3:$F$680,6,FALSE),"Sin datos")</f>
        <v>SP- 03</v>
      </c>
      <c r="B147" s="3" t="s">
        <v>190</v>
      </c>
      <c r="C147" s="33" t="s">
        <v>191</v>
      </c>
      <c r="D147" s="14">
        <f t="shared" ca="1" si="13"/>
        <v>670</v>
      </c>
      <c r="E147" s="35">
        <v>343</v>
      </c>
      <c r="F147" s="35">
        <v>2.0579999999999998</v>
      </c>
      <c r="G147" s="14">
        <f t="shared" si="11"/>
        <v>99.4</v>
      </c>
      <c r="H147" s="35">
        <v>340.94200000000001</v>
      </c>
      <c r="I147" s="35">
        <v>50</v>
      </c>
      <c r="J147" s="35" t="str">
        <f t="shared" si="12"/>
        <v>SP- 03</v>
      </c>
      <c r="K147" s="35" t="s">
        <v>117</v>
      </c>
      <c r="L147" s="35" t="s">
        <v>32</v>
      </c>
      <c r="M147" s="3" t="str">
        <f>IFERROR(VLOOKUP(B147,Referencias!$A$2:$Z$697,26,FALSE),"")</f>
        <v>Señal Picada</v>
      </c>
    </row>
    <row r="148" spans="1:13" x14ac:dyDescent="0.25">
      <c r="A148" s="3" t="str">
        <f>IFERROR(VLOOKUP(B148,Referencias!$A$3:$F$680,6,FALSE),"Sin datos")</f>
        <v>SP- 03</v>
      </c>
      <c r="B148" s="3" t="s">
        <v>192</v>
      </c>
      <c r="C148" s="33" t="s">
        <v>176</v>
      </c>
      <c r="D148" s="14">
        <f t="shared" ca="1" si="13"/>
        <v>462</v>
      </c>
      <c r="E148" s="35">
        <v>178</v>
      </c>
      <c r="F148" s="35">
        <v>4.2720000000000002</v>
      </c>
      <c r="G148" s="14">
        <f t="shared" si="11"/>
        <v>97.600000000000009</v>
      </c>
      <c r="H148" s="35">
        <v>173.72800000000001</v>
      </c>
      <c r="I148" s="35">
        <v>50</v>
      </c>
      <c r="J148" s="35" t="str">
        <f t="shared" si="12"/>
        <v>SP- 03</v>
      </c>
      <c r="K148" s="35" t="s">
        <v>117</v>
      </c>
      <c r="L148" s="35" t="s">
        <v>38</v>
      </c>
      <c r="M148" s="3" t="str">
        <f>IFERROR(VLOOKUP(B148,Referencias!$A$2:$Z$697,26,FALSE),"")</f>
        <v>Señal Picada</v>
      </c>
    </row>
    <row r="149" spans="1:13" x14ac:dyDescent="0.25">
      <c r="A149" s="3" t="str">
        <f>IFERROR(VLOOKUP(B149,Referencias!$A$3:$F$680,6,FALSE),"Sin datos")</f>
        <v>SP- 03</v>
      </c>
      <c r="B149" s="3" t="s">
        <v>193</v>
      </c>
      <c r="C149" s="33" t="s">
        <v>85</v>
      </c>
      <c r="D149" s="14">
        <f t="shared" ca="1" si="13"/>
        <v>577</v>
      </c>
      <c r="E149" s="35">
        <v>207</v>
      </c>
      <c r="F149" s="35">
        <v>2.2770000000000001</v>
      </c>
      <c r="G149" s="14">
        <f t="shared" si="11"/>
        <v>98.9</v>
      </c>
      <c r="H149" s="35">
        <v>204.72300000000001</v>
      </c>
      <c r="I149" s="35">
        <v>100</v>
      </c>
      <c r="J149" s="35" t="str">
        <f t="shared" si="12"/>
        <v>SP- 03</v>
      </c>
      <c r="K149" s="35" t="s">
        <v>117</v>
      </c>
      <c r="L149" s="35" t="s">
        <v>38</v>
      </c>
      <c r="M149" s="3" t="str">
        <f>IFERROR(VLOOKUP(B149,Referencias!$A$2:$Z$697,26,FALSE),"")</f>
        <v>Señal Picada</v>
      </c>
    </row>
    <row r="150" spans="1:13" x14ac:dyDescent="0.25">
      <c r="A150" s="3" t="str">
        <f>IFERROR(VLOOKUP(B150,Referencias!$A$3:$F$680,6,FALSE),"Sin datos")</f>
        <v>SP- 03</v>
      </c>
      <c r="B150" s="3" t="s">
        <v>194</v>
      </c>
      <c r="C150" s="33" t="s">
        <v>176</v>
      </c>
      <c r="D150" s="14">
        <f t="shared" ca="1" si="13"/>
        <v>462</v>
      </c>
      <c r="E150" s="35">
        <v>135</v>
      </c>
      <c r="F150" s="35">
        <v>2.7</v>
      </c>
      <c r="G150" s="14">
        <f t="shared" si="11"/>
        <v>98.000000000000014</v>
      </c>
      <c r="H150" s="35">
        <v>132.30000000000001</v>
      </c>
      <c r="I150" s="35">
        <v>50</v>
      </c>
      <c r="J150" s="35" t="str">
        <f t="shared" si="12"/>
        <v>SP- 03</v>
      </c>
      <c r="K150" s="35" t="s">
        <v>117</v>
      </c>
      <c r="L150" s="35" t="s">
        <v>38</v>
      </c>
      <c r="M150" s="3" t="str">
        <f>IFERROR(VLOOKUP(B150,Referencias!$A$2:$Z$697,26,FALSE),"")</f>
        <v>Señal Picada</v>
      </c>
    </row>
    <row r="151" spans="1:13" x14ac:dyDescent="0.25">
      <c r="A151" s="3" t="str">
        <f>IFERROR(VLOOKUP(B151,Referencias!$A$3:$F$680,6,FALSE),"Sin datos")</f>
        <v>SP- 03</v>
      </c>
      <c r="B151" s="3" t="s">
        <v>195</v>
      </c>
      <c r="C151" s="33" t="s">
        <v>176</v>
      </c>
      <c r="D151" s="14">
        <f t="shared" ca="1" si="13"/>
        <v>462</v>
      </c>
      <c r="E151" s="35">
        <v>63</v>
      </c>
      <c r="F151" s="35">
        <v>0.63</v>
      </c>
      <c r="G151" s="14">
        <f t="shared" si="11"/>
        <v>99</v>
      </c>
      <c r="H151" s="35">
        <v>62.37</v>
      </c>
      <c r="I151" s="35">
        <v>100</v>
      </c>
      <c r="J151" s="35" t="str">
        <f t="shared" si="12"/>
        <v>SP- 03</v>
      </c>
      <c r="K151" s="35" t="s">
        <v>117</v>
      </c>
      <c r="L151" s="35" t="s">
        <v>28</v>
      </c>
      <c r="M151" s="3" t="str">
        <f>IFERROR(VLOOKUP(B151,Referencias!$A$2:$Z$697,26,FALSE),"")</f>
        <v>Señal Picada</v>
      </c>
    </row>
    <row r="152" spans="1:13" x14ac:dyDescent="0.25">
      <c r="A152" s="3" t="str">
        <f>IFERROR(VLOOKUP(B152,Referencias!$A$3:$F$680,6,FALSE),"Sin datos")</f>
        <v>SP- 03</v>
      </c>
      <c r="B152" s="3" t="s">
        <v>196</v>
      </c>
      <c r="C152" s="33" t="s">
        <v>176</v>
      </c>
      <c r="D152" s="14">
        <f t="shared" ca="1" si="13"/>
        <v>462</v>
      </c>
      <c r="E152" s="35">
        <v>176.7</v>
      </c>
      <c r="F152" s="35">
        <v>1.944</v>
      </c>
      <c r="G152" s="14">
        <f t="shared" si="11"/>
        <v>98.899830220713085</v>
      </c>
      <c r="H152" s="35">
        <v>174.756</v>
      </c>
      <c r="I152" s="35">
        <v>50</v>
      </c>
      <c r="J152" s="35" t="str">
        <f t="shared" si="12"/>
        <v>SP- 03</v>
      </c>
      <c r="K152" s="35" t="s">
        <v>117</v>
      </c>
      <c r="L152" s="35" t="s">
        <v>32</v>
      </c>
      <c r="M152" s="3" t="str">
        <f>IFERROR(VLOOKUP(B152,Referencias!$A$2:$Z$697,26,FALSE),"")</f>
        <v>Señal Picada</v>
      </c>
    </row>
    <row r="153" spans="1:13" x14ac:dyDescent="0.25">
      <c r="A153" s="3" t="str">
        <f>IFERROR(VLOOKUP(B153,Referencias!$A$3:$F$680,6,FALSE),"Sin datos")</f>
        <v>SP- 03</v>
      </c>
      <c r="B153" s="3" t="s">
        <v>197</v>
      </c>
      <c r="C153" s="33" t="s">
        <v>178</v>
      </c>
      <c r="D153" s="14">
        <f t="shared" ca="1" si="13"/>
        <v>464</v>
      </c>
      <c r="E153" s="35">
        <v>78</v>
      </c>
      <c r="F153" s="35">
        <v>1.95</v>
      </c>
      <c r="G153" s="14">
        <f t="shared" si="11"/>
        <v>97.5</v>
      </c>
      <c r="H153" s="35">
        <v>76.05</v>
      </c>
      <c r="I153" s="35">
        <v>100</v>
      </c>
      <c r="J153" s="35" t="str">
        <f t="shared" si="12"/>
        <v>SP- 03</v>
      </c>
      <c r="K153" s="35" t="s">
        <v>47</v>
      </c>
      <c r="L153" s="35" t="s">
        <v>32</v>
      </c>
      <c r="M153" s="3" t="str">
        <f>IFERROR(VLOOKUP(B153,Referencias!$A$2:$Z$697,26,FALSE),"")</f>
        <v>Señal Picada</v>
      </c>
    </row>
    <row r="154" spans="1:13" x14ac:dyDescent="0.25">
      <c r="A154" s="3" t="str">
        <f>IFERROR(VLOOKUP(B154,Referencias!$A$3:$F$680,6,FALSE),"Sin datos")</f>
        <v>SP- 03</v>
      </c>
      <c r="B154" s="3" t="s">
        <v>198</v>
      </c>
      <c r="C154" s="33" t="s">
        <v>178</v>
      </c>
      <c r="D154" s="14">
        <f t="shared" ca="1" si="13"/>
        <v>464</v>
      </c>
      <c r="E154" s="35">
        <v>83.8</v>
      </c>
      <c r="F154" s="35">
        <v>4.1900000000000004</v>
      </c>
      <c r="G154" s="14">
        <f t="shared" si="11"/>
        <v>95</v>
      </c>
      <c r="H154" s="35">
        <v>79.61</v>
      </c>
      <c r="I154" s="35">
        <v>100</v>
      </c>
      <c r="J154" s="35" t="str">
        <f t="shared" si="12"/>
        <v>SP- 03</v>
      </c>
      <c r="K154" s="35" t="s">
        <v>31</v>
      </c>
      <c r="L154" s="35" t="s">
        <v>38</v>
      </c>
      <c r="M154" s="3" t="str">
        <f>IFERROR(VLOOKUP(B154,Referencias!$A$2:$Z$697,26,FALSE),"")</f>
        <v>Señal Picada</v>
      </c>
    </row>
    <row r="155" spans="1:13" x14ac:dyDescent="0.25">
      <c r="A155" s="3" t="str">
        <f>IFERROR(VLOOKUP(B155,Referencias!$A$3:$F$680,6,FALSE),"Sin datos")</f>
        <v>SP- 03</v>
      </c>
      <c r="B155" s="3" t="s">
        <v>199</v>
      </c>
      <c r="C155" s="33" t="s">
        <v>176</v>
      </c>
      <c r="D155" s="14">
        <f t="shared" ca="1" si="13"/>
        <v>462</v>
      </c>
      <c r="E155" s="35">
        <v>239</v>
      </c>
      <c r="F155" s="35">
        <v>2.06</v>
      </c>
      <c r="G155" s="14">
        <f t="shared" si="11"/>
        <v>99.142259414225947</v>
      </c>
      <c r="H155" s="35">
        <v>236.95</v>
      </c>
      <c r="I155" s="35">
        <v>100</v>
      </c>
      <c r="J155" s="35" t="str">
        <f t="shared" si="12"/>
        <v>SP- 03</v>
      </c>
      <c r="K155" s="35" t="s">
        <v>117</v>
      </c>
      <c r="L155" s="35" t="s">
        <v>38</v>
      </c>
      <c r="M155" s="3" t="str">
        <f>IFERROR(VLOOKUP(B155,Referencias!$A$2:$Z$697,26,FALSE),"")</f>
        <v>Señal Picada</v>
      </c>
    </row>
    <row r="156" spans="1:13" x14ac:dyDescent="0.25">
      <c r="A156" s="3" t="str">
        <f>IFERROR(VLOOKUP(B156,Referencias!$A$3:$F$680,6,FALSE),"Sin datos")</f>
        <v>SP- 04</v>
      </c>
      <c r="B156" s="3" t="s">
        <v>200</v>
      </c>
      <c r="C156" s="33" t="s">
        <v>83</v>
      </c>
      <c r="D156" s="14">
        <f t="shared" ca="1" si="13"/>
        <v>381</v>
      </c>
      <c r="E156" s="35">
        <v>343</v>
      </c>
      <c r="F156" s="35">
        <v>2.2290000000000001</v>
      </c>
      <c r="G156" s="14">
        <f t="shared" si="11"/>
        <v>99.350145772594757</v>
      </c>
      <c r="H156" s="35">
        <v>340.77100000000002</v>
      </c>
      <c r="I156" s="35">
        <v>10</v>
      </c>
      <c r="J156" s="35" t="str">
        <f t="shared" si="12"/>
        <v>SP- 04</v>
      </c>
      <c r="K156" s="35" t="s">
        <v>117</v>
      </c>
      <c r="L156" s="35" t="s">
        <v>32</v>
      </c>
      <c r="M156" s="3" t="str">
        <f>IFERROR(VLOOKUP(B156,Referencias!$A$2:$Z$697,26,FALSE),"")</f>
        <v>Señal Picada</v>
      </c>
    </row>
    <row r="157" spans="1:13" x14ac:dyDescent="0.25">
      <c r="A157" s="3" t="str">
        <f>IFERROR(VLOOKUP(B157,Referencias!$A$3:$F$680,6,FALSE),"Sin datos")</f>
        <v>SP- 04</v>
      </c>
      <c r="B157" s="3" t="s">
        <v>201</v>
      </c>
      <c r="C157" s="33" t="s">
        <v>202</v>
      </c>
      <c r="D157" s="14">
        <f t="shared" ca="1" si="13"/>
        <v>327</v>
      </c>
      <c r="E157" s="35">
        <v>131</v>
      </c>
      <c r="F157" s="35">
        <v>4.7160000000000002</v>
      </c>
      <c r="G157" s="14">
        <f t="shared" si="11"/>
        <v>96.4</v>
      </c>
      <c r="H157" s="35">
        <v>126.28400000000001</v>
      </c>
      <c r="I157" s="35">
        <v>10</v>
      </c>
      <c r="J157" s="35" t="str">
        <f t="shared" si="12"/>
        <v>SP- 04</v>
      </c>
      <c r="K157" s="35" t="s">
        <v>47</v>
      </c>
      <c r="L157" s="35" t="s">
        <v>38</v>
      </c>
      <c r="M157" s="3" t="str">
        <f>IFERROR(VLOOKUP(B157,Referencias!$A$2:$Z$697,26,FALSE),"")</f>
        <v>Señal Picada</v>
      </c>
    </row>
    <row r="158" spans="1:13" x14ac:dyDescent="0.25">
      <c r="A158" s="3" t="str">
        <f>IFERROR(VLOOKUP(B158,Referencias!$A$3:$F$680,6,FALSE),"Sin datos")</f>
        <v>SP- 04</v>
      </c>
      <c r="B158" s="3" t="s">
        <v>203</v>
      </c>
      <c r="C158" s="33" t="s">
        <v>83</v>
      </c>
      <c r="D158" s="14">
        <f t="shared" ca="1" si="13"/>
        <v>381</v>
      </c>
      <c r="E158" s="35">
        <v>17</v>
      </c>
      <c r="F158" s="35">
        <v>2.5499999999999998</v>
      </c>
      <c r="G158" s="14">
        <f t="shared" si="11"/>
        <v>85</v>
      </c>
      <c r="H158" s="35">
        <v>14.45</v>
      </c>
      <c r="I158" s="35">
        <v>10</v>
      </c>
      <c r="J158" s="35" t="str">
        <f t="shared" si="12"/>
        <v>SP- 04</v>
      </c>
      <c r="K158" s="35" t="s">
        <v>47</v>
      </c>
      <c r="L158" s="35" t="s">
        <v>32</v>
      </c>
      <c r="M158" s="3" t="str">
        <f>IFERROR(VLOOKUP(B158,Referencias!$A$2:$Z$697,26,FALSE),"")</f>
        <v>Señal Picada</v>
      </c>
    </row>
    <row r="159" spans="1:13" x14ac:dyDescent="0.25">
      <c r="A159" s="3" t="str">
        <f>IFERROR(VLOOKUP(B159,Referencias!$A$3:$F$680,6,FALSE),"Sin datos")</f>
        <v>SP- 04</v>
      </c>
      <c r="B159" s="3" t="s">
        <v>204</v>
      </c>
      <c r="C159" s="33" t="s">
        <v>202</v>
      </c>
      <c r="D159" s="14">
        <f t="shared" ca="1" si="13"/>
        <v>327</v>
      </c>
      <c r="E159" s="35">
        <v>114</v>
      </c>
      <c r="F159" s="35">
        <v>8.5500000000000007</v>
      </c>
      <c r="G159" s="14">
        <f t="shared" si="11"/>
        <v>92.5</v>
      </c>
      <c r="H159" s="35">
        <v>105.45</v>
      </c>
      <c r="I159" s="35">
        <v>10</v>
      </c>
      <c r="J159" s="35" t="str">
        <f t="shared" si="12"/>
        <v>SP- 04</v>
      </c>
      <c r="K159" s="35" t="s">
        <v>47</v>
      </c>
      <c r="L159" s="35" t="s">
        <v>38</v>
      </c>
      <c r="M159" s="3" t="str">
        <f>IFERROR(VLOOKUP(B159,Referencias!$A$2:$Z$697,26,FALSE),"")</f>
        <v>Señal Picada</v>
      </c>
    </row>
    <row r="160" spans="1:13" x14ac:dyDescent="0.25">
      <c r="A160" s="3" t="str">
        <f>IFERROR(VLOOKUP(B160,Referencias!$A$3:$F$680,6,FALSE),"Sin datos")</f>
        <v>SP- 04</v>
      </c>
      <c r="B160" s="3" t="s">
        <v>205</v>
      </c>
      <c r="C160" s="33" t="s">
        <v>206</v>
      </c>
      <c r="D160" s="14">
        <f t="shared" ca="1" si="13"/>
        <v>387</v>
      </c>
      <c r="E160" s="35">
        <v>41</v>
      </c>
      <c r="F160" s="35">
        <v>2.0499999999999998</v>
      </c>
      <c r="G160" s="14">
        <f t="shared" si="11"/>
        <v>95</v>
      </c>
      <c r="H160" s="35">
        <v>38.950000000000003</v>
      </c>
      <c r="I160" s="35">
        <v>10</v>
      </c>
      <c r="J160" s="35" t="str">
        <f t="shared" si="12"/>
        <v>SP- 04</v>
      </c>
      <c r="K160" s="35" t="s">
        <v>47</v>
      </c>
      <c r="L160" s="35" t="s">
        <v>32</v>
      </c>
      <c r="M160" s="3" t="str">
        <f>IFERROR(VLOOKUP(B160,Referencias!$A$2:$Z$697,26,FALSE),"")</f>
        <v>Señal Picada</v>
      </c>
    </row>
    <row r="161" spans="1:13" x14ac:dyDescent="0.25">
      <c r="A161" s="3" t="str">
        <f>IFERROR(VLOOKUP(B161,Referencias!$A$3:$F$680,6,FALSE),"Sin datos")</f>
        <v>SP- 04</v>
      </c>
      <c r="B161" s="3" t="s">
        <v>207</v>
      </c>
      <c r="C161" s="33" t="s">
        <v>202</v>
      </c>
      <c r="D161" s="14">
        <f t="shared" ca="1" si="13"/>
        <v>327</v>
      </c>
      <c r="E161" s="35">
        <v>161.9</v>
      </c>
      <c r="F161" s="35">
        <v>4.5330000000000004</v>
      </c>
      <c r="G161" s="14">
        <f t="shared" si="11"/>
        <v>97.200123533045087</v>
      </c>
      <c r="H161" s="35">
        <v>157.36699999999999</v>
      </c>
      <c r="I161" s="35">
        <v>10</v>
      </c>
      <c r="J161" s="35" t="str">
        <f t="shared" si="12"/>
        <v>SP- 04</v>
      </c>
      <c r="K161" s="35" t="s">
        <v>31</v>
      </c>
      <c r="L161" s="35" t="s">
        <v>38</v>
      </c>
      <c r="M161" s="3" t="str">
        <f>IFERROR(VLOOKUP(B161,Referencias!$A$2:$Z$697,26,FALSE),"")</f>
        <v>Señal Picada</v>
      </c>
    </row>
    <row r="162" spans="1:13" x14ac:dyDescent="0.25">
      <c r="A162" s="3" t="str">
        <f>IFERROR(VLOOKUP(B162,Referencias!$A$3:$F$680,6,FALSE),"Sin datos")</f>
        <v>SP- 04</v>
      </c>
      <c r="B162" s="3" t="s">
        <v>208</v>
      </c>
      <c r="C162" s="33" t="s">
        <v>202</v>
      </c>
      <c r="D162" s="14">
        <f t="shared" ca="1" si="13"/>
        <v>327</v>
      </c>
      <c r="E162" s="35">
        <v>178</v>
      </c>
      <c r="F162" s="35">
        <v>1.958</v>
      </c>
      <c r="G162" s="14">
        <f t="shared" si="11"/>
        <v>98.9</v>
      </c>
      <c r="H162" s="35">
        <v>176.042</v>
      </c>
      <c r="I162" s="35">
        <v>10</v>
      </c>
      <c r="J162" s="35" t="str">
        <f t="shared" si="12"/>
        <v>SP- 04</v>
      </c>
      <c r="K162" s="35" t="s">
        <v>117</v>
      </c>
      <c r="L162" s="35" t="s">
        <v>28</v>
      </c>
      <c r="M162" s="3" t="str">
        <f>IFERROR(VLOOKUP(B162,Referencias!$A$2:$Z$697,26,FALSE),"")</f>
        <v>Señal Picada</v>
      </c>
    </row>
    <row r="163" spans="1:13" x14ac:dyDescent="0.25">
      <c r="A163" s="3" t="str">
        <f>IFERROR(VLOOKUP(B163,Referencias!$A$3:$F$680,6,FALSE),"Sin datos")</f>
        <v>SP- 04</v>
      </c>
      <c r="B163" s="3" t="s">
        <v>209</v>
      </c>
      <c r="C163" s="33" t="s">
        <v>202</v>
      </c>
      <c r="D163" s="14">
        <f t="shared" ca="1" si="13"/>
        <v>327</v>
      </c>
      <c r="E163" s="35">
        <v>318</v>
      </c>
      <c r="F163" s="35">
        <v>3.18</v>
      </c>
      <c r="G163" s="14">
        <f t="shared" si="11"/>
        <v>99</v>
      </c>
      <c r="H163" s="35">
        <v>314.82</v>
      </c>
      <c r="I163" s="35">
        <v>10</v>
      </c>
      <c r="J163" s="35" t="str">
        <f t="shared" si="12"/>
        <v>SP- 04</v>
      </c>
      <c r="K163" s="35" t="s">
        <v>117</v>
      </c>
      <c r="L163" s="35" t="s">
        <v>38</v>
      </c>
      <c r="M163" s="3" t="str">
        <f>IFERROR(VLOOKUP(B163,Referencias!$A$2:$Z$697,26,FALSE),"")</f>
        <v>Señal Picada</v>
      </c>
    </row>
    <row r="164" spans="1:13" x14ac:dyDescent="0.25">
      <c r="A164" s="3" t="str">
        <f>IFERROR(VLOOKUP(B164,Referencias!$A$3:$F$680,6,FALSE),"Sin datos")</f>
        <v>SP- 04</v>
      </c>
      <c r="B164" s="3" t="s">
        <v>210</v>
      </c>
      <c r="C164" s="33" t="s">
        <v>83</v>
      </c>
      <c r="D164" s="14">
        <f t="shared" ca="1" si="13"/>
        <v>381</v>
      </c>
      <c r="E164" s="35">
        <v>169</v>
      </c>
      <c r="F164" s="35">
        <v>1.234</v>
      </c>
      <c r="G164" s="14">
        <f t="shared" si="11"/>
        <v>99.269822485207087</v>
      </c>
      <c r="H164" s="35">
        <v>167.76599999999999</v>
      </c>
      <c r="I164" s="35">
        <v>10</v>
      </c>
      <c r="J164" s="35" t="str">
        <f t="shared" si="12"/>
        <v>SP- 04</v>
      </c>
      <c r="K164" s="35" t="s">
        <v>117</v>
      </c>
      <c r="L164" s="35" t="s">
        <v>28</v>
      </c>
      <c r="M164" s="3" t="str">
        <f>IFERROR(VLOOKUP(B164,Referencias!$A$2:$Z$697,26,FALSE),"")</f>
        <v>Señal Picada</v>
      </c>
    </row>
    <row r="165" spans="1:13" x14ac:dyDescent="0.25">
      <c r="A165" s="3" t="str">
        <f>IFERROR(VLOOKUP(B165,Referencias!$A$3:$F$680,6,FALSE),"Sin datos")</f>
        <v>SP- 04</v>
      </c>
      <c r="B165" s="3" t="s">
        <v>211</v>
      </c>
      <c r="C165" s="33" t="s">
        <v>206</v>
      </c>
      <c r="D165" s="14">
        <f t="shared" ca="1" si="13"/>
        <v>387</v>
      </c>
      <c r="E165" s="35">
        <v>234</v>
      </c>
      <c r="F165" s="35">
        <v>2.5739999999999998</v>
      </c>
      <c r="G165" s="14">
        <f t="shared" si="11"/>
        <v>98.9</v>
      </c>
      <c r="H165" s="35">
        <v>231.42599999999999</v>
      </c>
      <c r="I165" s="35">
        <v>10</v>
      </c>
      <c r="J165" s="35" t="str">
        <f t="shared" si="12"/>
        <v>SP- 04</v>
      </c>
      <c r="K165" s="35" t="s">
        <v>117</v>
      </c>
      <c r="L165" s="35" t="s">
        <v>32</v>
      </c>
      <c r="M165" s="3" t="str">
        <f>IFERROR(VLOOKUP(B165,Referencias!$A$2:$Z$697,26,FALSE),"")</f>
        <v>Señal Picada</v>
      </c>
    </row>
    <row r="166" spans="1:13" x14ac:dyDescent="0.25">
      <c r="A166" s="3" t="str">
        <f>IFERROR(VLOOKUP(B166,Referencias!$A$3:$F$680,6,FALSE),"Sin datos")</f>
        <v>SP- 04</v>
      </c>
      <c r="B166" s="3" t="s">
        <v>212</v>
      </c>
      <c r="C166" s="33" t="s">
        <v>202</v>
      </c>
      <c r="D166" s="14">
        <f t="shared" ca="1" si="13"/>
        <v>327</v>
      </c>
      <c r="E166" s="35">
        <v>196</v>
      </c>
      <c r="F166" s="35">
        <v>2.548</v>
      </c>
      <c r="G166" s="14">
        <f t="shared" si="11"/>
        <v>98.7</v>
      </c>
      <c r="H166" s="35">
        <v>193.452</v>
      </c>
      <c r="I166" s="35">
        <v>10</v>
      </c>
      <c r="J166" s="35" t="str">
        <f t="shared" si="12"/>
        <v>SP- 04</v>
      </c>
      <c r="K166" s="35" t="s">
        <v>117</v>
      </c>
      <c r="L166" s="35" t="s">
        <v>32</v>
      </c>
      <c r="M166" s="3" t="str">
        <f>IFERROR(VLOOKUP(B166,Referencias!$A$2:$Z$697,26,FALSE),"")</f>
        <v>Señal Picada</v>
      </c>
    </row>
    <row r="167" spans="1:13" x14ac:dyDescent="0.25">
      <c r="A167" s="3" t="str">
        <f>IFERROR(VLOOKUP(B167,Referencias!$A$3:$F$680,6,FALSE),"Sin datos")</f>
        <v>SP- 04</v>
      </c>
      <c r="B167" s="3" t="s">
        <v>213</v>
      </c>
      <c r="C167" s="33" t="s">
        <v>83</v>
      </c>
      <c r="D167" s="14">
        <f t="shared" ca="1" si="13"/>
        <v>381</v>
      </c>
      <c r="E167" s="35">
        <v>6</v>
      </c>
      <c r="F167" s="35">
        <v>0.42</v>
      </c>
      <c r="G167" s="14">
        <f t="shared" si="11"/>
        <v>93</v>
      </c>
      <c r="H167" s="35">
        <v>5.58</v>
      </c>
      <c r="I167" s="35">
        <v>10</v>
      </c>
      <c r="J167" s="35" t="str">
        <f t="shared" si="12"/>
        <v>SP- 04</v>
      </c>
      <c r="K167" s="35" t="s">
        <v>47</v>
      </c>
      <c r="L167" s="35" t="s">
        <v>28</v>
      </c>
      <c r="M167" s="3" t="str">
        <f>IFERROR(VLOOKUP(B167,Referencias!$A$2:$Z$697,26,FALSE),"")</f>
        <v>Señal Picada</v>
      </c>
    </row>
    <row r="168" spans="1:13" x14ac:dyDescent="0.25">
      <c r="A168" s="3" t="str">
        <f>IFERROR(VLOOKUP(B168,Referencias!$A$3:$F$680,6,FALSE),"Sin datos")</f>
        <v>SP- 04</v>
      </c>
      <c r="B168" s="3" t="s">
        <v>214</v>
      </c>
      <c r="C168" s="33" t="s">
        <v>202</v>
      </c>
      <c r="D168" s="14">
        <f t="shared" ca="1" si="13"/>
        <v>327</v>
      </c>
      <c r="E168" s="35">
        <v>302</v>
      </c>
      <c r="F168" s="35">
        <v>16.006</v>
      </c>
      <c r="G168" s="14">
        <f t="shared" si="11"/>
        <v>94.7</v>
      </c>
      <c r="H168" s="35">
        <v>285.99400000000003</v>
      </c>
      <c r="I168" s="35">
        <v>10</v>
      </c>
      <c r="J168" s="35" t="str">
        <f t="shared" si="12"/>
        <v>SP- 04</v>
      </c>
      <c r="K168" s="35" t="s">
        <v>117</v>
      </c>
      <c r="L168" s="35" t="s">
        <v>38</v>
      </c>
      <c r="M168" s="3" t="str">
        <f>IFERROR(VLOOKUP(B168,Referencias!$A$2:$Z$697,26,FALSE),"")</f>
        <v>Señal Picada</v>
      </c>
    </row>
    <row r="169" spans="1:13" x14ac:dyDescent="0.25">
      <c r="A169" s="3" t="str">
        <f>IFERROR(VLOOKUP(B169,Referencias!$A$3:$F$680,6,FALSE),"Sin datos")</f>
        <v>SP- 04</v>
      </c>
      <c r="B169" s="3" t="s">
        <v>215</v>
      </c>
      <c r="C169" s="33" t="s">
        <v>83</v>
      </c>
      <c r="D169" s="14">
        <f t="shared" ca="1" si="13"/>
        <v>381</v>
      </c>
      <c r="E169" s="35">
        <v>24</v>
      </c>
      <c r="F169" s="35">
        <v>1.2</v>
      </c>
      <c r="G169" s="14">
        <f t="shared" si="11"/>
        <v>95</v>
      </c>
      <c r="H169" s="35">
        <v>22.8</v>
      </c>
      <c r="I169" s="35">
        <v>0</v>
      </c>
      <c r="J169" s="35" t="str">
        <f t="shared" si="12"/>
        <v>SP- 04</v>
      </c>
      <c r="K169" s="35" t="s">
        <v>47</v>
      </c>
      <c r="L169" s="35" t="s">
        <v>28</v>
      </c>
      <c r="M169" s="3" t="str">
        <f>IFERROR(VLOOKUP(B169,Referencias!$A$2:$Z$697,26,FALSE),"")</f>
        <v>Señal Picada</v>
      </c>
    </row>
    <row r="170" spans="1:13" x14ac:dyDescent="0.25">
      <c r="A170" s="3" t="str">
        <f>IFERROR(VLOOKUP(B170,Referencias!$A$3:$F$680,6,FALSE),"Sin datos")</f>
        <v>SP- 04</v>
      </c>
      <c r="B170" s="3" t="s">
        <v>216</v>
      </c>
      <c r="C170" s="33" t="s">
        <v>202</v>
      </c>
      <c r="D170" s="14">
        <f t="shared" ca="1" si="13"/>
        <v>327</v>
      </c>
      <c r="E170" s="35">
        <v>108</v>
      </c>
      <c r="F170" s="35">
        <v>3.78</v>
      </c>
      <c r="G170" s="14">
        <f t="shared" si="11"/>
        <v>96.5</v>
      </c>
      <c r="H170" s="35">
        <v>104.22</v>
      </c>
      <c r="I170" s="35">
        <v>10</v>
      </c>
      <c r="J170" s="35" t="str">
        <f t="shared" si="12"/>
        <v>SP- 04</v>
      </c>
      <c r="K170" s="35" t="s">
        <v>31</v>
      </c>
      <c r="L170" s="35" t="s">
        <v>38</v>
      </c>
      <c r="M170" s="3" t="str">
        <f>IFERROR(VLOOKUP(B170,Referencias!$A$2:$Z$697,26,FALSE),"")</f>
        <v>Señal Picada</v>
      </c>
    </row>
    <row r="171" spans="1:13" x14ac:dyDescent="0.25">
      <c r="A171" s="3" t="str">
        <f>IFERROR(VLOOKUP(B171,Referencias!$A$3:$F$680,6,FALSE),"Sin datos")</f>
        <v>SP- 04</v>
      </c>
      <c r="B171" s="3" t="s">
        <v>217</v>
      </c>
      <c r="C171" s="33" t="s">
        <v>83</v>
      </c>
      <c r="D171" s="14">
        <f t="shared" ca="1" si="13"/>
        <v>381</v>
      </c>
      <c r="E171" s="35">
        <v>109</v>
      </c>
      <c r="F171" s="35">
        <v>1.962</v>
      </c>
      <c r="G171" s="14">
        <f t="shared" si="11"/>
        <v>98.2</v>
      </c>
      <c r="H171" s="35">
        <v>107.038</v>
      </c>
      <c r="I171" s="35">
        <v>10</v>
      </c>
      <c r="J171" s="35" t="str">
        <f t="shared" si="12"/>
        <v>SP- 04</v>
      </c>
      <c r="K171" s="35" t="s">
        <v>117</v>
      </c>
      <c r="L171" s="35" t="s">
        <v>38</v>
      </c>
      <c r="M171" s="3" t="str">
        <f>IFERROR(VLOOKUP(B171,Referencias!$A$2:$Z$697,26,FALSE),"")</f>
        <v>Señal Picada</v>
      </c>
    </row>
    <row r="172" spans="1:13" x14ac:dyDescent="0.25">
      <c r="A172" s="3" t="str">
        <f>IFERROR(VLOOKUP(B172,Referencias!$A$3:$F$680,6,FALSE),"Sin datos")</f>
        <v>SP- 04</v>
      </c>
      <c r="B172" s="3" t="s">
        <v>218</v>
      </c>
      <c r="C172" s="33" t="s">
        <v>219</v>
      </c>
      <c r="D172" s="14">
        <f t="shared" ca="1" si="13"/>
        <v>333</v>
      </c>
      <c r="E172" s="35">
        <v>29</v>
      </c>
      <c r="F172" s="35">
        <v>2.0299999999999998</v>
      </c>
      <c r="G172" s="14">
        <f t="shared" si="11"/>
        <v>93</v>
      </c>
      <c r="H172" s="35">
        <v>26.97</v>
      </c>
      <c r="I172" s="35">
        <v>10</v>
      </c>
      <c r="J172" s="35" t="str">
        <f t="shared" si="12"/>
        <v>SP- 04</v>
      </c>
      <c r="K172" s="35" t="s">
        <v>47</v>
      </c>
      <c r="L172" s="35" t="s">
        <v>28</v>
      </c>
      <c r="M172" s="3" t="str">
        <f>IFERROR(VLOOKUP(B172,Referencias!$A$2:$Z$697,26,FALSE),"")</f>
        <v>Señal Picada</v>
      </c>
    </row>
    <row r="173" spans="1:13" x14ac:dyDescent="0.25">
      <c r="A173" s="3" t="str">
        <f>IFERROR(VLOOKUP(B173,Referencias!$A$3:$F$680,6,FALSE),"Sin datos")</f>
        <v>SP- 04</v>
      </c>
      <c r="B173" s="3" t="s">
        <v>220</v>
      </c>
      <c r="C173" s="33" t="s">
        <v>219</v>
      </c>
      <c r="D173" s="14">
        <f t="shared" ca="1" si="13"/>
        <v>333</v>
      </c>
      <c r="E173" s="35">
        <v>205</v>
      </c>
      <c r="F173" s="35">
        <v>3.0750000000000002</v>
      </c>
      <c r="G173" s="14">
        <f t="shared" si="11"/>
        <v>98.500000000000014</v>
      </c>
      <c r="H173" s="35">
        <v>201.92500000000001</v>
      </c>
      <c r="I173" s="35">
        <v>10</v>
      </c>
      <c r="J173" s="35" t="str">
        <f t="shared" si="12"/>
        <v>SP- 04</v>
      </c>
      <c r="K173" s="35" t="s">
        <v>117</v>
      </c>
      <c r="L173" s="35" t="s">
        <v>32</v>
      </c>
      <c r="M173" s="3" t="str">
        <f>IFERROR(VLOOKUP(B173,Referencias!$A$2:$Z$697,26,FALSE),"")</f>
        <v>Señal Picada</v>
      </c>
    </row>
    <row r="174" spans="1:13" x14ac:dyDescent="0.25">
      <c r="A174" s="3" t="str">
        <f>IFERROR(VLOOKUP(B174,Referencias!$A$3:$F$680,6,FALSE),"Sin datos")</f>
        <v>SP- 06</v>
      </c>
      <c r="B174" s="3" t="s">
        <v>221</v>
      </c>
      <c r="C174" s="33" t="s">
        <v>222</v>
      </c>
      <c r="D174" s="14">
        <f t="shared" ca="1" si="13"/>
        <v>339</v>
      </c>
      <c r="E174" s="35">
        <v>229.9</v>
      </c>
      <c r="F174" s="35">
        <v>1.609</v>
      </c>
      <c r="G174" s="14">
        <f t="shared" si="11"/>
        <v>99.300130491518047</v>
      </c>
      <c r="H174" s="35">
        <v>228.291</v>
      </c>
      <c r="I174" s="35">
        <v>150</v>
      </c>
      <c r="J174" s="35" t="str">
        <f t="shared" si="12"/>
        <v>SP- 06</v>
      </c>
      <c r="K174" s="35" t="s">
        <v>117</v>
      </c>
      <c r="L174" s="35" t="s">
        <v>32</v>
      </c>
      <c r="M174" s="3" t="str">
        <f>IFERROR(VLOOKUP(B174,Referencias!$A$2:$Z$697,26,FALSE),"")</f>
        <v>Señal Picada</v>
      </c>
    </row>
    <row r="175" spans="1:13" x14ac:dyDescent="0.25">
      <c r="A175" s="3" t="str">
        <f>IFERROR(VLOOKUP(B175,Referencias!$A$3:$F$680,6,FALSE),"Sin datos")</f>
        <v>SP- 06</v>
      </c>
      <c r="B175" s="3" t="s">
        <v>223</v>
      </c>
      <c r="C175" s="33" t="s">
        <v>222</v>
      </c>
      <c r="D175" s="14">
        <f t="shared" ca="1" si="13"/>
        <v>339</v>
      </c>
      <c r="E175" s="35">
        <v>44</v>
      </c>
      <c r="F175" s="35">
        <v>2.64</v>
      </c>
      <c r="G175" s="14">
        <f t="shared" si="11"/>
        <v>94</v>
      </c>
      <c r="H175" s="35">
        <v>41.36</v>
      </c>
      <c r="I175" s="35">
        <v>250</v>
      </c>
      <c r="J175" s="35" t="str">
        <f t="shared" si="12"/>
        <v>SP- 06</v>
      </c>
      <c r="K175" s="35" t="s">
        <v>31</v>
      </c>
      <c r="L175" s="35" t="s">
        <v>38</v>
      </c>
      <c r="M175" s="3" t="str">
        <f>IFERROR(VLOOKUP(B175,Referencias!$A$2:$Z$697,26,FALSE),"")</f>
        <v>Señal Picada</v>
      </c>
    </row>
    <row r="176" spans="1:13" x14ac:dyDescent="0.25">
      <c r="A176" s="3" t="str">
        <f>IFERROR(VLOOKUP(B176,Referencias!$A$3:$F$680,6,FALSE),"Sin datos")</f>
        <v>SP- 06</v>
      </c>
      <c r="B176" s="3" t="s">
        <v>224</v>
      </c>
      <c r="C176" s="33" t="s">
        <v>225</v>
      </c>
      <c r="D176" s="14">
        <f t="shared" ca="1" si="13"/>
        <v>326</v>
      </c>
      <c r="E176" s="35">
        <v>54</v>
      </c>
      <c r="F176" s="35">
        <v>6.1020000000000003</v>
      </c>
      <c r="G176" s="14">
        <f t="shared" si="11"/>
        <v>88.7</v>
      </c>
      <c r="H176" s="35">
        <v>47.898000000000003</v>
      </c>
      <c r="I176" s="35">
        <v>200</v>
      </c>
      <c r="J176" s="35" t="str">
        <f t="shared" si="12"/>
        <v>SP- 06</v>
      </c>
      <c r="K176" s="35" t="s">
        <v>31</v>
      </c>
      <c r="L176" s="35" t="s">
        <v>38</v>
      </c>
      <c r="M176" s="3" t="str">
        <f>IFERROR(VLOOKUP(B176,Referencias!$A$2:$Z$697,26,FALSE),"")</f>
        <v>Señal Picada</v>
      </c>
    </row>
    <row r="177" spans="1:13" x14ac:dyDescent="0.25">
      <c r="A177" s="3" t="str">
        <f>IFERROR(VLOOKUP(B177,Referencias!$A$3:$F$680,6,FALSE),"Sin datos")</f>
        <v>SP- 06</v>
      </c>
      <c r="B177" s="3" t="s">
        <v>226</v>
      </c>
      <c r="C177" s="33" t="s">
        <v>225</v>
      </c>
      <c r="D177" s="14">
        <f t="shared" ca="1" si="13"/>
        <v>326</v>
      </c>
      <c r="E177" s="35">
        <v>153.19999999999999</v>
      </c>
      <c r="F177" s="35">
        <v>6.3419999999999996</v>
      </c>
      <c r="G177" s="14">
        <f t="shared" si="11"/>
        <v>95.860313315926902</v>
      </c>
      <c r="H177" s="35">
        <v>146.858</v>
      </c>
      <c r="I177" s="35">
        <v>100</v>
      </c>
      <c r="J177" s="35" t="str">
        <f t="shared" si="12"/>
        <v>SP- 06</v>
      </c>
      <c r="K177" s="35" t="s">
        <v>31</v>
      </c>
      <c r="L177" s="35" t="s">
        <v>32</v>
      </c>
      <c r="M177" s="3" t="str">
        <f>IFERROR(VLOOKUP(B177,Referencias!$A$2:$Z$697,26,FALSE),"")</f>
        <v>Señal Picada</v>
      </c>
    </row>
    <row r="178" spans="1:13" x14ac:dyDescent="0.25">
      <c r="A178" s="3" t="str">
        <f>IFERROR(VLOOKUP(B178,Referencias!$A$3:$F$680,6,FALSE),"Sin datos")</f>
        <v>SP- 06</v>
      </c>
      <c r="B178" s="3" t="s">
        <v>227</v>
      </c>
      <c r="C178" s="33" t="s">
        <v>83</v>
      </c>
      <c r="D178" s="14">
        <f t="shared" ca="1" si="13"/>
        <v>381</v>
      </c>
      <c r="E178" s="35">
        <v>78.5</v>
      </c>
      <c r="F178" s="35">
        <v>2.512</v>
      </c>
      <c r="G178" s="14">
        <f t="shared" si="11"/>
        <v>96.8</v>
      </c>
      <c r="H178" s="35">
        <v>75.988</v>
      </c>
      <c r="I178" s="35">
        <v>10</v>
      </c>
      <c r="J178" s="35" t="str">
        <f t="shared" si="12"/>
        <v>SP- 06</v>
      </c>
      <c r="K178" s="35" t="s">
        <v>47</v>
      </c>
      <c r="L178" s="35" t="s">
        <v>32</v>
      </c>
      <c r="M178" s="3" t="str">
        <f>IFERROR(VLOOKUP(B178,Referencias!$A$2:$Z$697,26,FALSE),"")</f>
        <v>Señal Picada</v>
      </c>
    </row>
    <row r="179" spans="1:13" x14ac:dyDescent="0.25">
      <c r="A179" s="3" t="str">
        <f>IFERROR(VLOOKUP(B179,Referencias!$A$3:$F$680,6,FALSE),"Sin datos")</f>
        <v>SP- 06</v>
      </c>
      <c r="B179" s="3" t="s">
        <v>228</v>
      </c>
      <c r="C179" s="33" t="s">
        <v>83</v>
      </c>
      <c r="D179" s="14">
        <f t="shared" ca="1" si="13"/>
        <v>381</v>
      </c>
      <c r="E179" s="35">
        <v>132.6</v>
      </c>
      <c r="F179" s="35">
        <v>3.7130000000000001</v>
      </c>
      <c r="G179" s="14">
        <f t="shared" si="11"/>
        <v>97.199849170437417</v>
      </c>
      <c r="H179" s="35">
        <v>128.887</v>
      </c>
      <c r="I179" s="35">
        <v>100</v>
      </c>
      <c r="J179" s="35" t="str">
        <f t="shared" si="12"/>
        <v>SP- 06</v>
      </c>
      <c r="K179" s="35" t="s">
        <v>117</v>
      </c>
      <c r="L179" s="35" t="s">
        <v>38</v>
      </c>
      <c r="M179" s="3" t="str">
        <f>IFERROR(VLOOKUP(B179,Referencias!$A$2:$Z$697,26,FALSE),"")</f>
        <v>Señal Picada</v>
      </c>
    </row>
    <row r="180" spans="1:13" x14ac:dyDescent="0.25">
      <c r="A180" s="3" t="str">
        <f>IFERROR(VLOOKUP(B180,Referencias!$A$3:$F$680,6,FALSE),"Sin datos")</f>
        <v>SP- 06</v>
      </c>
      <c r="B180" s="3" t="s">
        <v>229</v>
      </c>
      <c r="C180" s="33" t="s">
        <v>222</v>
      </c>
      <c r="D180" s="14">
        <f t="shared" ca="1" si="13"/>
        <v>339</v>
      </c>
      <c r="E180" s="35">
        <v>90</v>
      </c>
      <c r="F180" s="35">
        <v>2.25</v>
      </c>
      <c r="G180" s="14">
        <f t="shared" si="11"/>
        <v>97.5</v>
      </c>
      <c r="H180" s="35">
        <v>87.75</v>
      </c>
      <c r="I180" s="35">
        <v>100</v>
      </c>
      <c r="J180" s="35" t="str">
        <f t="shared" si="12"/>
        <v>SP- 06</v>
      </c>
      <c r="K180" s="35" t="s">
        <v>31</v>
      </c>
      <c r="L180" s="35" t="s">
        <v>38</v>
      </c>
      <c r="M180" s="3" t="str">
        <f>IFERROR(VLOOKUP(B180,Referencias!$A$2:$Z$697,26,FALSE),"")</f>
        <v>Señal Picada</v>
      </c>
    </row>
    <row r="181" spans="1:13" x14ac:dyDescent="0.25">
      <c r="A181" s="3" t="str">
        <f>IFERROR(VLOOKUP(B181,Referencias!$A$3:$F$680,6,FALSE),"Sin datos")</f>
        <v>SP- 06</v>
      </c>
      <c r="B181" s="3" t="s">
        <v>230</v>
      </c>
      <c r="C181" s="33" t="s">
        <v>231</v>
      </c>
      <c r="D181" s="14">
        <f t="shared" ca="1" si="13"/>
        <v>538</v>
      </c>
      <c r="E181" s="35">
        <v>0</v>
      </c>
      <c r="F181" s="35">
        <v>0</v>
      </c>
      <c r="G181" s="14" t="str">
        <f t="shared" si="11"/>
        <v/>
      </c>
      <c r="H181" s="35">
        <v>0</v>
      </c>
      <c r="I181" s="35">
        <v>1000</v>
      </c>
      <c r="J181" s="35" t="str">
        <f t="shared" si="12"/>
        <v>SP- 06</v>
      </c>
      <c r="K181" s="35" t="s">
        <v>27</v>
      </c>
      <c r="L181" s="35" t="s">
        <v>38</v>
      </c>
      <c r="M181" s="3" t="str">
        <f>IFERROR(VLOOKUP(B181,Referencias!$A$2:$Z$697,26,FALSE),"")</f>
        <v>Señal Picada</v>
      </c>
    </row>
    <row r="182" spans="1:13" x14ac:dyDescent="0.25">
      <c r="A182" s="3" t="str">
        <f>IFERROR(VLOOKUP(B182,Referencias!$A$3:$F$680,6,FALSE),"Sin datos")</f>
        <v>SP- 06</v>
      </c>
      <c r="B182" s="3" t="s">
        <v>232</v>
      </c>
      <c r="C182" s="33" t="s">
        <v>222</v>
      </c>
      <c r="D182" s="14">
        <f t="shared" ca="1" si="13"/>
        <v>339</v>
      </c>
      <c r="E182" s="35">
        <v>132</v>
      </c>
      <c r="F182" s="35">
        <v>5.28</v>
      </c>
      <c r="G182" s="14">
        <f t="shared" si="11"/>
        <v>96</v>
      </c>
      <c r="H182" s="35">
        <v>126.72</v>
      </c>
      <c r="I182" s="35">
        <v>200</v>
      </c>
      <c r="J182" s="35" t="str">
        <f t="shared" si="12"/>
        <v>SP- 06</v>
      </c>
      <c r="K182" s="35" t="s">
        <v>117</v>
      </c>
      <c r="L182" s="35" t="s">
        <v>32</v>
      </c>
      <c r="M182" s="3" t="str">
        <f>IFERROR(VLOOKUP(B182,Referencias!$A$2:$Z$697,26,FALSE),"")</f>
        <v>Señal Picada</v>
      </c>
    </row>
    <row r="183" spans="1:13" x14ac:dyDescent="0.25">
      <c r="A183" s="3" t="str">
        <f>IFERROR(VLOOKUP(B183,Referencias!$A$3:$F$680,6,FALSE),"Sin datos")</f>
        <v>SP- 06</v>
      </c>
      <c r="B183" s="3" t="s">
        <v>233</v>
      </c>
      <c r="C183" s="33" t="s">
        <v>222</v>
      </c>
      <c r="D183" s="14">
        <f t="shared" ca="1" si="13"/>
        <v>339</v>
      </c>
      <c r="E183" s="35">
        <v>197.5</v>
      </c>
      <c r="F183" s="35">
        <v>5.1349999999999998</v>
      </c>
      <c r="G183" s="14">
        <f t="shared" si="11"/>
        <v>97.4</v>
      </c>
      <c r="H183" s="35">
        <v>192.36500000000001</v>
      </c>
      <c r="I183" s="35">
        <v>280</v>
      </c>
      <c r="J183" s="35" t="str">
        <f t="shared" si="12"/>
        <v>SP- 06</v>
      </c>
      <c r="K183" s="35" t="s">
        <v>117</v>
      </c>
      <c r="L183" s="35" t="s">
        <v>38</v>
      </c>
      <c r="M183" s="3" t="str">
        <f>IFERROR(VLOOKUP(B183,Referencias!$A$2:$Z$697,26,FALSE),"")</f>
        <v>Señal Picada</v>
      </c>
    </row>
    <row r="184" spans="1:13" x14ac:dyDescent="0.25">
      <c r="A184" s="3" t="str">
        <f>IFERROR(VLOOKUP(B184,Referencias!$A$3:$F$680,6,FALSE),"Sin datos")</f>
        <v>SP- 06</v>
      </c>
      <c r="B184" s="3" t="s">
        <v>234</v>
      </c>
      <c r="C184" s="33" t="s">
        <v>222</v>
      </c>
      <c r="D184" s="14">
        <f t="shared" ca="1" si="13"/>
        <v>339</v>
      </c>
      <c r="E184" s="35">
        <v>29</v>
      </c>
      <c r="F184" s="35">
        <v>4.3499999999999996</v>
      </c>
      <c r="G184" s="14">
        <f t="shared" si="11"/>
        <v>85</v>
      </c>
      <c r="H184" s="35">
        <v>24.65</v>
      </c>
      <c r="I184" s="35">
        <v>200</v>
      </c>
      <c r="J184" s="35" t="str">
        <f t="shared" si="12"/>
        <v>SP- 06</v>
      </c>
      <c r="K184" s="35" t="s">
        <v>31</v>
      </c>
      <c r="L184" s="35" t="s">
        <v>38</v>
      </c>
      <c r="M184" s="3" t="str">
        <f>IFERROR(VLOOKUP(B184,Referencias!$A$2:$Z$697,26,FALSE),"")</f>
        <v>Señal Picada</v>
      </c>
    </row>
    <row r="185" spans="1:13" x14ac:dyDescent="0.25">
      <c r="A185" s="3" t="str">
        <f>IFERROR(VLOOKUP(B185,Referencias!$A$3:$F$680,6,FALSE),"Sin datos")</f>
        <v>SP- 06</v>
      </c>
      <c r="B185" s="3" t="s">
        <v>235</v>
      </c>
      <c r="C185" s="33" t="s">
        <v>236</v>
      </c>
      <c r="D185" s="14">
        <f t="shared" ca="1" si="13"/>
        <v>425</v>
      </c>
      <c r="E185" s="35">
        <v>55.3</v>
      </c>
      <c r="F185" s="35">
        <v>2.2120000000000002</v>
      </c>
      <c r="G185" s="14">
        <f t="shared" si="11"/>
        <v>96.000000000000014</v>
      </c>
      <c r="H185" s="35">
        <v>53.088000000000001</v>
      </c>
      <c r="I185" s="35">
        <v>200</v>
      </c>
      <c r="J185" s="35" t="str">
        <f t="shared" si="12"/>
        <v>SP- 06</v>
      </c>
      <c r="K185" s="35" t="s">
        <v>31</v>
      </c>
      <c r="L185" s="35" t="s">
        <v>32</v>
      </c>
      <c r="M185" s="3" t="str">
        <f>IFERROR(VLOOKUP(B185,Referencias!$A$2:$Z$697,26,FALSE),"")</f>
        <v>Señal Picada</v>
      </c>
    </row>
    <row r="186" spans="1:13" x14ac:dyDescent="0.25">
      <c r="A186" s="3" t="str">
        <f>IFERROR(VLOOKUP(B186,Referencias!$A$3:$F$680,6,FALSE),"Sin datos")</f>
        <v>SP- 06</v>
      </c>
      <c r="B186" s="3" t="s">
        <v>237</v>
      </c>
      <c r="C186" s="33" t="s">
        <v>83</v>
      </c>
      <c r="D186" s="14">
        <f t="shared" ca="1" si="13"/>
        <v>381</v>
      </c>
      <c r="E186" s="35">
        <v>74.099999999999994</v>
      </c>
      <c r="F186" s="35">
        <v>3.1859999999999999</v>
      </c>
      <c r="G186" s="14">
        <f t="shared" si="11"/>
        <v>95.700404858299606</v>
      </c>
      <c r="H186" s="35">
        <v>70.914000000000001</v>
      </c>
      <c r="I186" s="35">
        <v>100</v>
      </c>
      <c r="J186" s="35" t="str">
        <f t="shared" si="12"/>
        <v>SP- 06</v>
      </c>
      <c r="K186" s="35" t="s">
        <v>47</v>
      </c>
      <c r="L186" s="35" t="s">
        <v>38</v>
      </c>
      <c r="M186" s="3" t="str">
        <f>IFERROR(VLOOKUP(B186,Referencias!$A$2:$Z$697,26,FALSE),"")</f>
        <v>Señal Picada</v>
      </c>
    </row>
    <row r="187" spans="1:13" x14ac:dyDescent="0.25">
      <c r="A187" s="3" t="str">
        <f>IFERROR(VLOOKUP(B187,Referencias!$A$3:$F$680,6,FALSE),"Sin datos")</f>
        <v>SP- 06</v>
      </c>
      <c r="B187" s="3" t="s">
        <v>238</v>
      </c>
      <c r="C187" s="33" t="s">
        <v>222</v>
      </c>
      <c r="D187" s="14">
        <f t="shared" ca="1" si="13"/>
        <v>339</v>
      </c>
      <c r="E187" s="35">
        <v>151.4</v>
      </c>
      <c r="F187" s="35">
        <v>1.2110000000000001</v>
      </c>
      <c r="G187" s="14">
        <f t="shared" si="11"/>
        <v>99.200132100396289</v>
      </c>
      <c r="H187" s="35">
        <v>150.18899999999999</v>
      </c>
      <c r="I187" s="35">
        <v>200</v>
      </c>
      <c r="J187" s="35" t="str">
        <f t="shared" si="12"/>
        <v>SP- 06</v>
      </c>
      <c r="K187" s="35" t="s">
        <v>117</v>
      </c>
      <c r="L187" s="35" t="s">
        <v>32</v>
      </c>
      <c r="M187" s="3" t="str">
        <f>IFERROR(VLOOKUP(B187,Referencias!$A$2:$Z$697,26,FALSE),"")</f>
        <v>Señal Picada</v>
      </c>
    </row>
    <row r="188" spans="1:13" x14ac:dyDescent="0.25">
      <c r="A188" s="3" t="str">
        <f>IFERROR(VLOOKUP(B188,Referencias!$A$3:$F$680,6,FALSE),"Sin datos")</f>
        <v>SP- 06</v>
      </c>
      <c r="B188" s="3" t="s">
        <v>239</v>
      </c>
      <c r="C188" s="33" t="s">
        <v>240</v>
      </c>
      <c r="D188" s="14">
        <f t="shared" ca="1" si="13"/>
        <v>484</v>
      </c>
      <c r="E188" s="35">
        <v>88.4</v>
      </c>
      <c r="F188" s="35">
        <v>2.4750000000000001</v>
      </c>
      <c r="G188" s="14">
        <f t="shared" si="11"/>
        <v>97.200226244343881</v>
      </c>
      <c r="H188" s="35">
        <v>85.924999999999997</v>
      </c>
      <c r="I188" s="35">
        <v>150</v>
      </c>
      <c r="J188" s="35" t="str">
        <f t="shared" si="12"/>
        <v>SP- 06</v>
      </c>
      <c r="K188" s="35" t="s">
        <v>31</v>
      </c>
      <c r="L188" s="35" t="s">
        <v>38</v>
      </c>
      <c r="M188" s="3" t="str">
        <f>IFERROR(VLOOKUP(B188,Referencias!$A$2:$Z$697,26,FALSE),"")</f>
        <v>Señal Picada</v>
      </c>
    </row>
    <row r="189" spans="1:13" x14ac:dyDescent="0.25">
      <c r="A189" s="3" t="str">
        <f>IFERROR(VLOOKUP(B189,Referencias!$A$3:$F$680,6,FALSE),"Sin datos")</f>
        <v>SP- 06</v>
      </c>
      <c r="B189" s="3" t="s">
        <v>241</v>
      </c>
      <c r="C189" s="33" t="s">
        <v>242</v>
      </c>
      <c r="D189" s="14">
        <f t="shared" ca="1" si="13"/>
        <v>460</v>
      </c>
      <c r="E189" s="35">
        <v>19.100000000000001</v>
      </c>
      <c r="F189" s="35">
        <v>0.191</v>
      </c>
      <c r="G189" s="14">
        <f t="shared" si="11"/>
        <v>98.999999999999986</v>
      </c>
      <c r="H189" s="35">
        <v>18.908999999999999</v>
      </c>
      <c r="I189" s="35">
        <v>100</v>
      </c>
      <c r="J189" s="35" t="str">
        <f t="shared" si="12"/>
        <v>SP- 06</v>
      </c>
      <c r="K189" s="35" t="s">
        <v>31</v>
      </c>
      <c r="L189" s="35" t="s">
        <v>38</v>
      </c>
      <c r="M189" s="3" t="str">
        <f>IFERROR(VLOOKUP(B189,Referencias!$A$2:$Z$697,26,FALSE),"")</f>
        <v>Señal Picada</v>
      </c>
    </row>
    <row r="190" spans="1:13" x14ac:dyDescent="0.25">
      <c r="A190" s="3" t="str">
        <f>IFERROR(VLOOKUP(B190,Referencias!$A$3:$F$680,6,FALSE),"Sin datos")</f>
        <v>SP- 06</v>
      </c>
      <c r="B190" s="3" t="s">
        <v>243</v>
      </c>
      <c r="C190" s="33" t="s">
        <v>244</v>
      </c>
      <c r="D190" s="14">
        <f t="shared" ca="1" si="13"/>
        <v>860</v>
      </c>
      <c r="E190" s="35">
        <v>25.2</v>
      </c>
      <c r="F190" s="35">
        <v>1.462</v>
      </c>
      <c r="G190" s="14">
        <f t="shared" si="11"/>
        <v>94.19841269841271</v>
      </c>
      <c r="H190" s="35">
        <v>23.738</v>
      </c>
      <c r="I190" s="35">
        <v>100</v>
      </c>
      <c r="J190" s="35" t="str">
        <f t="shared" si="12"/>
        <v>SP- 06</v>
      </c>
      <c r="K190" s="35" t="s">
        <v>47</v>
      </c>
      <c r="L190" s="35" t="s">
        <v>28</v>
      </c>
      <c r="M190" s="3" t="str">
        <f>IFERROR(VLOOKUP(B190,Referencias!$A$2:$Z$697,26,FALSE),"")</f>
        <v>Señal Picada</v>
      </c>
    </row>
    <row r="191" spans="1:13" x14ac:dyDescent="0.25">
      <c r="A191" s="3" t="str">
        <f>IFERROR(VLOOKUP(B191,Referencias!$A$3:$F$680,6,FALSE),"Sin datos")</f>
        <v>SP- 06</v>
      </c>
      <c r="B191" s="3" t="s">
        <v>245</v>
      </c>
      <c r="C191" s="33" t="s">
        <v>242</v>
      </c>
      <c r="D191" s="14">
        <f t="shared" ca="1" si="13"/>
        <v>460</v>
      </c>
      <c r="E191" s="35">
        <v>22.7</v>
      </c>
      <c r="F191" s="35">
        <v>1.4750000000000001</v>
      </c>
      <c r="G191" s="14">
        <f t="shared" si="11"/>
        <v>93.502202643171813</v>
      </c>
      <c r="H191" s="35">
        <v>21.225000000000001</v>
      </c>
      <c r="I191" s="35">
        <v>10</v>
      </c>
      <c r="J191" s="35" t="str">
        <f t="shared" si="12"/>
        <v>SP- 06</v>
      </c>
      <c r="K191" s="35" t="s">
        <v>31</v>
      </c>
      <c r="L191" s="35" t="s">
        <v>28</v>
      </c>
      <c r="M191" s="3" t="str">
        <f>IFERROR(VLOOKUP(B191,Referencias!$A$2:$Z$697,26,FALSE),"")</f>
        <v>Señal Picada</v>
      </c>
    </row>
    <row r="192" spans="1:13" x14ac:dyDescent="0.25">
      <c r="A192" s="3" t="str">
        <f>IFERROR(VLOOKUP(B192,Referencias!$A$3:$F$680,6,FALSE),"Sin datos")</f>
        <v>SP- 06</v>
      </c>
      <c r="B192" s="3" t="s">
        <v>246</v>
      </c>
      <c r="C192" s="33" t="s">
        <v>222</v>
      </c>
      <c r="D192" s="14">
        <f t="shared" ca="1" si="13"/>
        <v>339</v>
      </c>
      <c r="E192" s="35">
        <v>92.1</v>
      </c>
      <c r="F192" s="35">
        <v>1.474</v>
      </c>
      <c r="G192" s="14">
        <f t="shared" si="11"/>
        <v>98.399565689467977</v>
      </c>
      <c r="H192" s="35">
        <v>90.626000000000005</v>
      </c>
      <c r="I192" s="35">
        <v>100</v>
      </c>
      <c r="J192" s="35" t="str">
        <f t="shared" si="12"/>
        <v>SP- 06</v>
      </c>
      <c r="K192" s="35" t="s">
        <v>117</v>
      </c>
      <c r="L192" s="35" t="s">
        <v>38</v>
      </c>
      <c r="M192" s="3" t="str">
        <f>IFERROR(VLOOKUP(B192,Referencias!$A$2:$Z$697,26,FALSE),"")</f>
        <v>Señal Picada</v>
      </c>
    </row>
    <row r="193" spans="1:13" x14ac:dyDescent="0.25">
      <c r="A193" s="3" t="str">
        <f>IFERROR(VLOOKUP(B193,Referencias!$A$3:$F$680,6,FALSE),"Sin datos")</f>
        <v>SP- 06</v>
      </c>
      <c r="B193" s="3" t="s">
        <v>247</v>
      </c>
      <c r="C193" s="33" t="s">
        <v>222</v>
      </c>
      <c r="D193" s="14">
        <f t="shared" ca="1" si="13"/>
        <v>339</v>
      </c>
      <c r="E193" s="35">
        <v>94.7</v>
      </c>
      <c r="F193" s="35">
        <v>1.7609999999999999</v>
      </c>
      <c r="G193" s="14">
        <f t="shared" si="11"/>
        <v>98.140443505807809</v>
      </c>
      <c r="H193" s="35">
        <v>92.938999999999993</v>
      </c>
      <c r="I193" s="35">
        <v>150</v>
      </c>
      <c r="J193" s="35" t="str">
        <f t="shared" si="12"/>
        <v>SP- 06</v>
      </c>
      <c r="K193" s="35" t="s">
        <v>31</v>
      </c>
      <c r="L193" s="35" t="s">
        <v>38</v>
      </c>
      <c r="M193" s="3" t="str">
        <f>IFERROR(VLOOKUP(B193,Referencias!$A$2:$Z$697,26,FALSE),"")</f>
        <v>Señal Picada</v>
      </c>
    </row>
    <row r="194" spans="1:13" x14ac:dyDescent="0.25">
      <c r="A194" s="3" t="str">
        <f>IFERROR(VLOOKUP(B194,Referencias!$A$3:$F$680,6,FALSE),"Sin datos")</f>
        <v>SP- 06</v>
      </c>
      <c r="B194" s="3" t="s">
        <v>248</v>
      </c>
      <c r="C194" s="33" t="s">
        <v>222</v>
      </c>
      <c r="D194" s="14">
        <f t="shared" ca="1" si="13"/>
        <v>339</v>
      </c>
      <c r="E194" s="35">
        <v>91.5</v>
      </c>
      <c r="F194" s="35">
        <v>1.464</v>
      </c>
      <c r="G194" s="14">
        <f t="shared" si="11"/>
        <v>98.4</v>
      </c>
      <c r="H194" s="35">
        <v>90.036000000000001</v>
      </c>
      <c r="I194" s="35">
        <v>100</v>
      </c>
      <c r="J194" s="35" t="str">
        <f t="shared" si="12"/>
        <v>SP- 06</v>
      </c>
      <c r="K194" s="35" t="s">
        <v>31</v>
      </c>
      <c r="L194" s="35" t="s">
        <v>28</v>
      </c>
      <c r="M194" s="3" t="str">
        <f>IFERROR(VLOOKUP(B194,Referencias!$A$2:$Z$697,26,FALSE),"")</f>
        <v>Señal Picada</v>
      </c>
    </row>
    <row r="195" spans="1:13" x14ac:dyDescent="0.25">
      <c r="A195" s="3" t="str">
        <f>IFERROR(VLOOKUP(B195,Referencias!$A$3:$F$680,6,FALSE),"Sin datos")</f>
        <v>SP- 06</v>
      </c>
      <c r="B195" s="3" t="s">
        <v>249</v>
      </c>
      <c r="C195" s="33" t="s">
        <v>222</v>
      </c>
      <c r="D195" s="14">
        <f t="shared" ca="1" si="13"/>
        <v>339</v>
      </c>
      <c r="E195" s="35">
        <v>193.7</v>
      </c>
      <c r="F195" s="35">
        <v>1.1619999999999999</v>
      </c>
      <c r="G195" s="14">
        <f t="shared" si="11"/>
        <v>99.400103252452254</v>
      </c>
      <c r="H195" s="35">
        <v>192.53800000000001</v>
      </c>
      <c r="I195" s="35">
        <v>250</v>
      </c>
      <c r="J195" s="35" t="str">
        <f t="shared" si="12"/>
        <v>SP- 06</v>
      </c>
      <c r="K195" s="35" t="s">
        <v>117</v>
      </c>
      <c r="L195" s="35" t="s">
        <v>28</v>
      </c>
      <c r="M195" s="3" t="str">
        <f>IFERROR(VLOOKUP(B195,Referencias!$A$2:$Z$697,26,FALSE),"")</f>
        <v>Señal Picada</v>
      </c>
    </row>
    <row r="196" spans="1:13" x14ac:dyDescent="0.25">
      <c r="A196" s="3" t="str">
        <f>IFERROR(VLOOKUP(B196,Referencias!$A$3:$F$680,6,FALSE),"Sin datos")</f>
        <v>SP- 06</v>
      </c>
      <c r="B196" s="3" t="s">
        <v>250</v>
      </c>
      <c r="C196" s="33" t="s">
        <v>222</v>
      </c>
      <c r="D196" s="14">
        <f t="shared" ca="1" si="13"/>
        <v>339</v>
      </c>
      <c r="E196" s="35">
        <v>78</v>
      </c>
      <c r="F196" s="35">
        <v>4.0090000000000003</v>
      </c>
      <c r="G196" s="14">
        <f t="shared" si="11"/>
        <v>94.860256410256412</v>
      </c>
      <c r="H196" s="35">
        <v>73.991</v>
      </c>
      <c r="I196" s="35">
        <v>100</v>
      </c>
      <c r="J196" s="35" t="str">
        <f t="shared" si="12"/>
        <v>SP- 06</v>
      </c>
      <c r="K196" s="35" t="s">
        <v>31</v>
      </c>
      <c r="L196" s="35" t="s">
        <v>38</v>
      </c>
      <c r="M196" s="3" t="str">
        <f>IFERROR(VLOOKUP(B196,Referencias!$A$2:$Z$697,26,FALSE),"")</f>
        <v>Señal Picada</v>
      </c>
    </row>
    <row r="197" spans="1:13" x14ac:dyDescent="0.25">
      <c r="A197" s="3" t="str">
        <f>IFERROR(VLOOKUP(B197,Referencias!$A$3:$F$680,6,FALSE),"Sin datos")</f>
        <v>SP- 06</v>
      </c>
      <c r="B197" s="3" t="s">
        <v>251</v>
      </c>
      <c r="C197" s="33" t="s">
        <v>242</v>
      </c>
      <c r="D197" s="14">
        <f t="shared" ca="1" si="13"/>
        <v>460</v>
      </c>
      <c r="E197" s="35">
        <v>114.598</v>
      </c>
      <c r="F197" s="35">
        <v>3.4380000000000002</v>
      </c>
      <c r="G197" s="14">
        <f t="shared" si="11"/>
        <v>96.999947643065326</v>
      </c>
      <c r="H197" s="35">
        <v>111.16</v>
      </c>
      <c r="I197" s="35">
        <v>100</v>
      </c>
      <c r="J197" s="35" t="str">
        <f t="shared" si="12"/>
        <v>SP- 06</v>
      </c>
      <c r="K197" s="35" t="s">
        <v>117</v>
      </c>
      <c r="L197" s="35" t="s">
        <v>38</v>
      </c>
      <c r="M197" s="3" t="str">
        <f>IFERROR(VLOOKUP(B197,Referencias!$A$2:$Z$697,26,FALSE),"")</f>
        <v>Señal Picada</v>
      </c>
    </row>
    <row r="198" spans="1:13" x14ac:dyDescent="0.25">
      <c r="A198" s="3" t="str">
        <f>IFERROR(VLOOKUP(B198,Referencias!$A$3:$F$680,6,FALSE),"Sin datos")</f>
        <v>SP- 06</v>
      </c>
      <c r="B198" s="3" t="s">
        <v>252</v>
      </c>
      <c r="C198" s="33" t="s">
        <v>222</v>
      </c>
      <c r="D198" s="14">
        <f t="shared" ca="1" si="13"/>
        <v>339</v>
      </c>
      <c r="E198" s="35">
        <v>178</v>
      </c>
      <c r="F198" s="35">
        <v>1.4239999999999999</v>
      </c>
      <c r="G198" s="14">
        <f t="shared" si="11"/>
        <v>99.2</v>
      </c>
      <c r="H198" s="35">
        <v>176.57599999999999</v>
      </c>
      <c r="I198" s="35">
        <v>100</v>
      </c>
      <c r="J198" s="35" t="str">
        <f t="shared" si="12"/>
        <v>SP- 06</v>
      </c>
      <c r="K198" s="35" t="s">
        <v>117</v>
      </c>
      <c r="L198" s="35" t="s">
        <v>32</v>
      </c>
      <c r="M198" s="3" t="str">
        <f>IFERROR(VLOOKUP(B198,Referencias!$A$2:$Z$697,26,FALSE),"")</f>
        <v>Señal Picada</v>
      </c>
    </row>
    <row r="199" spans="1:13" x14ac:dyDescent="0.25">
      <c r="A199" s="3" t="str">
        <f>IFERROR(VLOOKUP(B199,Referencias!$A$3:$F$680,6,FALSE),"Sin datos")</f>
        <v>SP- 06</v>
      </c>
      <c r="B199" s="3" t="s">
        <v>253</v>
      </c>
      <c r="C199" s="33" t="s">
        <v>83</v>
      </c>
      <c r="D199" s="14">
        <f t="shared" ca="1" si="13"/>
        <v>381</v>
      </c>
      <c r="E199" s="35">
        <v>164.4</v>
      </c>
      <c r="F199" s="35">
        <v>1.9730000000000001</v>
      </c>
      <c r="G199" s="14">
        <f t="shared" si="11"/>
        <v>98.799878345498769</v>
      </c>
      <c r="H199" s="35">
        <v>162.42699999999999</v>
      </c>
      <c r="I199" s="35">
        <v>100</v>
      </c>
      <c r="J199" s="35" t="str">
        <f t="shared" si="12"/>
        <v>SP- 06</v>
      </c>
      <c r="K199" s="35" t="s">
        <v>117</v>
      </c>
      <c r="L199" s="35" t="s">
        <v>38</v>
      </c>
      <c r="M199" s="3" t="str">
        <f>IFERROR(VLOOKUP(B199,Referencias!$A$2:$Z$697,26,FALSE),"")</f>
        <v>Señal Picada</v>
      </c>
    </row>
    <row r="200" spans="1:13" x14ac:dyDescent="0.25">
      <c r="A200" s="3" t="str">
        <f>IFERROR(VLOOKUP(B200,Referencias!$A$3:$F$680,6,FALSE),"Sin datos")</f>
        <v>SP- 06</v>
      </c>
      <c r="B200" s="3" t="s">
        <v>254</v>
      </c>
      <c r="C200" s="33" t="s">
        <v>242</v>
      </c>
      <c r="D200" s="14">
        <f t="shared" ca="1" si="13"/>
        <v>460</v>
      </c>
      <c r="E200" s="35">
        <v>8.5</v>
      </c>
      <c r="F200" s="35">
        <v>0.29799999999999999</v>
      </c>
      <c r="G200" s="14">
        <f t="shared" si="11"/>
        <v>96.494117647058815</v>
      </c>
      <c r="H200" s="35">
        <v>8.202</v>
      </c>
      <c r="I200" s="35">
        <v>10</v>
      </c>
      <c r="J200" s="35" t="str">
        <f t="shared" si="12"/>
        <v>SP- 06</v>
      </c>
      <c r="K200" s="35" t="s">
        <v>47</v>
      </c>
      <c r="L200" s="35" t="s">
        <v>28</v>
      </c>
      <c r="M200" s="3" t="str">
        <f>IFERROR(VLOOKUP(B200,Referencias!$A$2:$Z$697,26,FALSE),"")</f>
        <v>Señal Picada</v>
      </c>
    </row>
    <row r="201" spans="1:13" x14ac:dyDescent="0.25">
      <c r="A201" s="3" t="str">
        <f>IFERROR(VLOOKUP(B201,Referencias!$A$3:$F$680,6,FALSE),"Sin datos")</f>
        <v>SP- 06</v>
      </c>
      <c r="B201" s="3" t="s">
        <v>255</v>
      </c>
      <c r="C201" s="33" t="s">
        <v>222</v>
      </c>
      <c r="D201" s="14">
        <f t="shared" ca="1" si="13"/>
        <v>339</v>
      </c>
      <c r="E201" s="35">
        <v>11.7</v>
      </c>
      <c r="F201" s="35">
        <v>2.1059999999999999</v>
      </c>
      <c r="G201" s="14">
        <f t="shared" si="11"/>
        <v>82</v>
      </c>
      <c r="H201" s="35">
        <v>9.5939999999999994</v>
      </c>
      <c r="I201" s="35">
        <v>100</v>
      </c>
      <c r="J201" s="35" t="str">
        <f t="shared" si="12"/>
        <v>SP- 06</v>
      </c>
      <c r="K201" s="35" t="s">
        <v>47</v>
      </c>
      <c r="L201" s="35" t="s">
        <v>32</v>
      </c>
      <c r="M201" s="3" t="str">
        <f>IFERROR(VLOOKUP(B201,Referencias!$A$2:$Z$697,26,FALSE),"")</f>
        <v>Señal Picada</v>
      </c>
    </row>
    <row r="202" spans="1:13" x14ac:dyDescent="0.25">
      <c r="A202" s="3" t="str">
        <f>IFERROR(VLOOKUP(B202,Referencias!$A$3:$F$680,6,FALSE),"Sin datos")</f>
        <v>SP- 06</v>
      </c>
      <c r="B202" s="3" t="s">
        <v>256</v>
      </c>
      <c r="C202" s="33" t="s">
        <v>225</v>
      </c>
      <c r="D202" s="14">
        <f t="shared" ca="1" si="13"/>
        <v>326</v>
      </c>
      <c r="E202" s="35">
        <v>40</v>
      </c>
      <c r="F202" s="35">
        <v>4.8</v>
      </c>
      <c r="G202" s="14">
        <f t="shared" si="11"/>
        <v>88.000000000000014</v>
      </c>
      <c r="H202" s="35">
        <v>35.200000000000003</v>
      </c>
      <c r="I202" s="35">
        <v>50</v>
      </c>
      <c r="J202" s="35" t="str">
        <f t="shared" si="12"/>
        <v>SP- 06</v>
      </c>
      <c r="K202" s="35" t="s">
        <v>31</v>
      </c>
      <c r="L202" s="35" t="s">
        <v>38</v>
      </c>
      <c r="M202" s="3" t="str">
        <f>IFERROR(VLOOKUP(B202,Referencias!$A$2:$Z$697,26,FALSE),"")</f>
        <v>Señal Picada</v>
      </c>
    </row>
    <row r="203" spans="1:13" x14ac:dyDescent="0.25">
      <c r="A203" s="3" t="str">
        <f>IFERROR(VLOOKUP(B203,Referencias!$A$3:$F$680,6,FALSE),"Sin datos")</f>
        <v>SP- 06</v>
      </c>
      <c r="B203" s="3" t="s">
        <v>257</v>
      </c>
      <c r="C203" s="33" t="s">
        <v>83</v>
      </c>
      <c r="D203" s="14">
        <f t="shared" ca="1" si="13"/>
        <v>381</v>
      </c>
      <c r="E203" s="35">
        <v>46.7</v>
      </c>
      <c r="F203" s="35">
        <v>4.67</v>
      </c>
      <c r="G203" s="14">
        <f t="shared" si="11"/>
        <v>90</v>
      </c>
      <c r="H203" s="35">
        <v>42.03</v>
      </c>
      <c r="I203" s="35">
        <v>100</v>
      </c>
      <c r="J203" s="35" t="str">
        <f t="shared" si="12"/>
        <v>SP- 06</v>
      </c>
      <c r="K203" s="35" t="s">
        <v>31</v>
      </c>
      <c r="L203" s="35" t="s">
        <v>38</v>
      </c>
      <c r="M203" s="3" t="str">
        <f>IFERROR(VLOOKUP(B203,Referencias!$A$2:$Z$697,26,FALSE),"")</f>
        <v>Señal Picada</v>
      </c>
    </row>
    <row r="204" spans="1:13" x14ac:dyDescent="0.25">
      <c r="A204" s="3" t="str">
        <f>IFERROR(VLOOKUP(B204,Referencias!$A$3:$F$680,6,FALSE),"Sin datos")</f>
        <v>SP- 06</v>
      </c>
      <c r="B204" s="3" t="s">
        <v>258</v>
      </c>
      <c r="C204" s="33" t="s">
        <v>83</v>
      </c>
      <c r="D204" s="14">
        <f t="shared" ca="1" si="13"/>
        <v>381</v>
      </c>
      <c r="E204" s="35">
        <v>228.2</v>
      </c>
      <c r="F204" s="35">
        <v>2.282</v>
      </c>
      <c r="G204" s="14">
        <f t="shared" si="11"/>
        <v>99.000000000000014</v>
      </c>
      <c r="H204" s="35">
        <v>225.91800000000001</v>
      </c>
      <c r="I204" s="35">
        <v>220</v>
      </c>
      <c r="J204" s="35" t="str">
        <f t="shared" si="12"/>
        <v>SP- 06</v>
      </c>
      <c r="K204" s="35" t="s">
        <v>117</v>
      </c>
      <c r="L204" s="35" t="s">
        <v>38</v>
      </c>
      <c r="M204" s="3" t="str">
        <f>IFERROR(VLOOKUP(B204,Referencias!$A$2:$Z$697,26,FALSE),"")</f>
        <v>Señal Picada</v>
      </c>
    </row>
    <row r="205" spans="1:13" x14ac:dyDescent="0.25">
      <c r="A205" s="3" t="str">
        <f>IFERROR(VLOOKUP(B205,Referencias!$A$3:$F$680,6,FALSE),"Sin datos")</f>
        <v>SP- 06</v>
      </c>
      <c r="B205" s="3" t="s">
        <v>259</v>
      </c>
      <c r="C205" s="33" t="s">
        <v>83</v>
      </c>
      <c r="D205" s="14">
        <f t="shared" ca="1" si="13"/>
        <v>381</v>
      </c>
      <c r="E205" s="35">
        <v>41.1</v>
      </c>
      <c r="F205" s="35">
        <v>6.5759999999999996</v>
      </c>
      <c r="G205" s="14">
        <f t="shared" si="11"/>
        <v>84</v>
      </c>
      <c r="H205" s="35">
        <v>34.524000000000001</v>
      </c>
      <c r="I205" s="35">
        <v>100</v>
      </c>
      <c r="J205" s="35" t="str">
        <f t="shared" si="12"/>
        <v>SP- 06</v>
      </c>
      <c r="K205" s="35" t="s">
        <v>31</v>
      </c>
      <c r="L205" s="35" t="s">
        <v>38</v>
      </c>
      <c r="M205" s="3" t="str">
        <f>IFERROR(VLOOKUP(B205,Referencias!$A$2:$Z$697,26,FALSE),"")</f>
        <v>Señal Picada</v>
      </c>
    </row>
    <row r="206" spans="1:13" x14ac:dyDescent="0.25">
      <c r="A206" s="3" t="str">
        <f>IFERROR(VLOOKUP(B206,Referencias!$A$3:$F$680,6,FALSE),"Sin datos")</f>
        <v>SP- 06</v>
      </c>
      <c r="B206" s="3" t="s">
        <v>260</v>
      </c>
      <c r="C206" s="33" t="s">
        <v>83</v>
      </c>
      <c r="D206" s="14">
        <f t="shared" ca="1" si="13"/>
        <v>381</v>
      </c>
      <c r="E206" s="35">
        <v>150.69999999999999</v>
      </c>
      <c r="F206" s="35">
        <v>1.3560000000000001</v>
      </c>
      <c r="G206" s="14">
        <f t="shared" ref="G206:G269" si="14">IFERROR(H206/E206*100,"")</f>
        <v>99.100199071001995</v>
      </c>
      <c r="H206" s="35">
        <v>149.34399999999999</v>
      </c>
      <c r="I206" s="35">
        <v>200</v>
      </c>
      <c r="J206" s="35" t="str">
        <f t="shared" ref="J206:J269" si="15">+A206</f>
        <v>SP- 06</v>
      </c>
      <c r="K206" s="35" t="s">
        <v>117</v>
      </c>
      <c r="L206" s="35" t="s">
        <v>28</v>
      </c>
      <c r="M206" s="3" t="str">
        <f>IFERROR(VLOOKUP(B206,Referencias!$A$2:$Z$697,26,FALSE),"")</f>
        <v>Señal Picada</v>
      </c>
    </row>
    <row r="207" spans="1:13" x14ac:dyDescent="0.25">
      <c r="A207" s="3" t="str">
        <f>IFERROR(VLOOKUP(B207,Referencias!$A$3:$F$680,6,FALSE),"Sin datos")</f>
        <v>SP- 06</v>
      </c>
      <c r="B207" s="3" t="s">
        <v>261</v>
      </c>
      <c r="C207" s="33" t="s">
        <v>222</v>
      </c>
      <c r="D207" s="14">
        <f t="shared" ref="D207:D270" ca="1" si="16">+TODAY()-C207</f>
        <v>339</v>
      </c>
      <c r="E207" s="35">
        <v>63</v>
      </c>
      <c r="F207" s="35">
        <v>3.15</v>
      </c>
      <c r="G207" s="14">
        <f t="shared" si="14"/>
        <v>95</v>
      </c>
      <c r="H207" s="35">
        <v>59.85</v>
      </c>
      <c r="I207" s="35">
        <v>190</v>
      </c>
      <c r="J207" s="35" t="str">
        <f t="shared" si="15"/>
        <v>SP- 06</v>
      </c>
      <c r="K207" s="35" t="s">
        <v>31</v>
      </c>
      <c r="L207" s="35" t="s">
        <v>38</v>
      </c>
      <c r="M207" s="3" t="str">
        <f>IFERROR(VLOOKUP(B207,Referencias!$A$2:$Z$697,26,FALSE),"")</f>
        <v>Señal Picada</v>
      </c>
    </row>
    <row r="208" spans="1:13" x14ac:dyDescent="0.25">
      <c r="A208" s="3" t="str">
        <f>IFERROR(VLOOKUP(B208,Referencias!$A$3:$F$680,6,FALSE),"Sin datos")</f>
        <v>SP- 06</v>
      </c>
      <c r="B208" s="3" t="s">
        <v>262</v>
      </c>
      <c r="C208" s="33" t="s">
        <v>236</v>
      </c>
      <c r="D208" s="14">
        <f t="shared" ca="1" si="16"/>
        <v>425</v>
      </c>
      <c r="E208" s="35">
        <v>66.400000000000006</v>
      </c>
      <c r="F208" s="35">
        <v>0.19900000000000001</v>
      </c>
      <c r="G208" s="14">
        <f t="shared" si="14"/>
        <v>99.700301204819269</v>
      </c>
      <c r="H208" s="35">
        <v>66.200999999999993</v>
      </c>
      <c r="I208" s="35">
        <v>100</v>
      </c>
      <c r="J208" s="35" t="str">
        <f t="shared" si="15"/>
        <v>SP- 06</v>
      </c>
      <c r="K208" s="35" t="s">
        <v>47</v>
      </c>
      <c r="L208" s="35" t="s">
        <v>32</v>
      </c>
      <c r="M208" s="3" t="str">
        <f>IFERROR(VLOOKUP(B208,Referencias!$A$2:$Z$697,26,FALSE),"")</f>
        <v>Señal Picada</v>
      </c>
    </row>
    <row r="209" spans="1:13" x14ac:dyDescent="0.25">
      <c r="A209" s="3" t="str">
        <f>IFERROR(VLOOKUP(B209,Referencias!$A$3:$F$680,6,FALSE),"Sin datos")</f>
        <v>SP- 06</v>
      </c>
      <c r="B209" s="3" t="s">
        <v>263</v>
      </c>
      <c r="C209" s="33" t="s">
        <v>264</v>
      </c>
      <c r="D209" s="14">
        <f t="shared" ca="1" si="16"/>
        <v>1250</v>
      </c>
      <c r="E209" s="35">
        <v>43.8</v>
      </c>
      <c r="F209" s="35">
        <v>1.9710000000000001</v>
      </c>
      <c r="G209" s="14">
        <f t="shared" si="14"/>
        <v>95.5</v>
      </c>
      <c r="H209" s="35">
        <v>41.829000000000001</v>
      </c>
      <c r="I209" s="35">
        <v>100</v>
      </c>
      <c r="J209" s="35" t="str">
        <f t="shared" si="15"/>
        <v>SP- 06</v>
      </c>
      <c r="K209" s="35" t="s">
        <v>47</v>
      </c>
      <c r="L209" s="35" t="s">
        <v>32</v>
      </c>
      <c r="M209" s="3" t="str">
        <f>IFERROR(VLOOKUP(B209,Referencias!$A$2:$Z$697,26,FALSE),"")</f>
        <v>Señal Picada</v>
      </c>
    </row>
    <row r="210" spans="1:13" x14ac:dyDescent="0.25">
      <c r="A210" s="3" t="str">
        <f>IFERROR(VLOOKUP(B210,Referencias!$A$3:$F$680,6,FALSE),"Sin datos")</f>
        <v>SP- 06</v>
      </c>
      <c r="B210" s="3" t="s">
        <v>265</v>
      </c>
      <c r="C210" s="33" t="s">
        <v>242</v>
      </c>
      <c r="D210" s="14">
        <f t="shared" ca="1" si="16"/>
        <v>460</v>
      </c>
      <c r="E210" s="35">
        <v>109.4</v>
      </c>
      <c r="F210" s="35">
        <v>3.173</v>
      </c>
      <c r="G210" s="14">
        <f t="shared" si="14"/>
        <v>97.099634369287017</v>
      </c>
      <c r="H210" s="35">
        <v>106.227</v>
      </c>
      <c r="I210" s="35">
        <v>200</v>
      </c>
      <c r="J210" s="35" t="str">
        <f t="shared" si="15"/>
        <v>SP- 06</v>
      </c>
      <c r="K210" s="35" t="s">
        <v>47</v>
      </c>
      <c r="L210" s="35" t="s">
        <v>38</v>
      </c>
      <c r="M210" s="3" t="str">
        <f>IFERROR(VLOOKUP(B210,Referencias!$A$2:$Z$697,26,FALSE),"")</f>
        <v>Señal Picada</v>
      </c>
    </row>
    <row r="211" spans="1:13" x14ac:dyDescent="0.25">
      <c r="A211" s="3" t="str">
        <f>IFERROR(VLOOKUP(B211,Referencias!$A$3:$F$680,6,FALSE),"Sin datos")</f>
        <v>SP- 06</v>
      </c>
      <c r="B211" s="3" t="s">
        <v>266</v>
      </c>
      <c r="C211" s="33" t="s">
        <v>222</v>
      </c>
      <c r="D211" s="14">
        <f t="shared" ca="1" si="16"/>
        <v>339</v>
      </c>
      <c r="E211" s="35">
        <v>162.30000000000001</v>
      </c>
      <c r="F211" s="35">
        <v>4.0570000000000004</v>
      </c>
      <c r="G211" s="14">
        <f t="shared" si="14"/>
        <v>97.500308071472574</v>
      </c>
      <c r="H211" s="35">
        <v>158.24299999999999</v>
      </c>
      <c r="I211" s="35">
        <v>200</v>
      </c>
      <c r="J211" s="35" t="str">
        <f t="shared" si="15"/>
        <v>SP- 06</v>
      </c>
      <c r="K211" s="35" t="s">
        <v>117</v>
      </c>
      <c r="L211" s="35" t="s">
        <v>38</v>
      </c>
      <c r="M211" s="3" t="str">
        <f>IFERROR(VLOOKUP(B211,Referencias!$A$2:$Z$697,26,FALSE),"")</f>
        <v>Señal Picada</v>
      </c>
    </row>
    <row r="212" spans="1:13" x14ac:dyDescent="0.25">
      <c r="A212" s="3" t="str">
        <f>IFERROR(VLOOKUP(B212,Referencias!$A$3:$F$680,6,FALSE),"Sin datos")</f>
        <v>SP- 06</v>
      </c>
      <c r="B212" s="3" t="s">
        <v>267</v>
      </c>
      <c r="C212" s="33" t="s">
        <v>222</v>
      </c>
      <c r="D212" s="14">
        <f t="shared" ca="1" si="16"/>
        <v>339</v>
      </c>
      <c r="E212" s="35">
        <v>36.299999999999997</v>
      </c>
      <c r="F212" s="35">
        <v>2.7589999999999999</v>
      </c>
      <c r="G212" s="14">
        <f t="shared" si="14"/>
        <v>92.39944903581268</v>
      </c>
      <c r="H212" s="35">
        <v>33.540999999999997</v>
      </c>
      <c r="I212" s="35">
        <v>50</v>
      </c>
      <c r="J212" s="35" t="str">
        <f t="shared" si="15"/>
        <v>SP- 06</v>
      </c>
      <c r="K212" s="35" t="s">
        <v>47</v>
      </c>
      <c r="L212" s="35" t="s">
        <v>38</v>
      </c>
      <c r="M212" s="3" t="str">
        <f>IFERROR(VLOOKUP(B212,Referencias!$A$2:$Z$697,26,FALSE),"")</f>
        <v>Señal Picada</v>
      </c>
    </row>
    <row r="213" spans="1:13" x14ac:dyDescent="0.25">
      <c r="A213" s="3" t="str">
        <f>IFERROR(VLOOKUP(B213,Referencias!$A$3:$F$680,6,FALSE),"Sin datos")</f>
        <v>SP- 06</v>
      </c>
      <c r="B213" s="3" t="s">
        <v>268</v>
      </c>
      <c r="C213" s="33" t="s">
        <v>269</v>
      </c>
      <c r="D213" s="14">
        <f t="shared" ca="1" si="16"/>
        <v>1779</v>
      </c>
      <c r="E213" s="35">
        <v>31.2</v>
      </c>
      <c r="F213" s="35">
        <v>1.31</v>
      </c>
      <c r="G213" s="14">
        <f t="shared" si="14"/>
        <v>95.801282051282058</v>
      </c>
      <c r="H213" s="35">
        <v>29.89</v>
      </c>
      <c r="I213" s="35">
        <v>50</v>
      </c>
      <c r="J213" s="35" t="str">
        <f t="shared" si="15"/>
        <v>SP- 06</v>
      </c>
      <c r="K213" s="35" t="s">
        <v>47</v>
      </c>
      <c r="L213" s="35" t="s">
        <v>32</v>
      </c>
      <c r="M213" s="3" t="str">
        <f>IFERROR(VLOOKUP(B213,Referencias!$A$2:$Z$697,26,FALSE),"")</f>
        <v>Señal Picada</v>
      </c>
    </row>
    <row r="214" spans="1:13" x14ac:dyDescent="0.25">
      <c r="A214" s="3" t="str">
        <f>IFERROR(VLOOKUP(B214,Referencias!$A$3:$F$680,6,FALSE),"Sin datos")</f>
        <v>SP- 06</v>
      </c>
      <c r="B214" s="3" t="s">
        <v>270</v>
      </c>
      <c r="C214" s="33" t="s">
        <v>83</v>
      </c>
      <c r="D214" s="14">
        <f t="shared" ca="1" si="16"/>
        <v>381</v>
      </c>
      <c r="E214" s="35">
        <v>85.2</v>
      </c>
      <c r="F214" s="35">
        <v>3.0249999999999999</v>
      </c>
      <c r="G214" s="14">
        <f t="shared" si="14"/>
        <v>96.449530516431921</v>
      </c>
      <c r="H214" s="35">
        <v>82.174999999999997</v>
      </c>
      <c r="I214" s="35">
        <v>100</v>
      </c>
      <c r="J214" s="35" t="str">
        <f t="shared" si="15"/>
        <v>SP- 06</v>
      </c>
      <c r="K214" s="35" t="s">
        <v>47</v>
      </c>
      <c r="L214" s="35" t="s">
        <v>38</v>
      </c>
      <c r="M214" s="3" t="str">
        <f>IFERROR(VLOOKUP(B214,Referencias!$A$2:$Z$697,26,FALSE),"")</f>
        <v>Señal Picada</v>
      </c>
    </row>
    <row r="215" spans="1:13" x14ac:dyDescent="0.25">
      <c r="A215" s="3" t="str">
        <f>IFERROR(VLOOKUP(B215,Referencias!$A$3:$F$680,6,FALSE),"Sin datos")</f>
        <v>SP- 06</v>
      </c>
      <c r="B215" s="3" t="s">
        <v>271</v>
      </c>
      <c r="C215" s="33" t="s">
        <v>272</v>
      </c>
      <c r="D215" s="14">
        <f t="shared" ca="1" si="16"/>
        <v>830</v>
      </c>
      <c r="E215" s="35">
        <v>160.1</v>
      </c>
      <c r="F215" s="35">
        <v>0.752</v>
      </c>
      <c r="G215" s="14">
        <f t="shared" si="14"/>
        <v>99.530293566520939</v>
      </c>
      <c r="H215" s="35">
        <v>159.34800000000001</v>
      </c>
      <c r="I215" s="35">
        <v>100</v>
      </c>
      <c r="J215" s="35" t="str">
        <f t="shared" si="15"/>
        <v>SP- 06</v>
      </c>
      <c r="K215" s="35" t="s">
        <v>31</v>
      </c>
      <c r="L215" s="35" t="s">
        <v>28</v>
      </c>
      <c r="M215" s="3" t="str">
        <f>IFERROR(VLOOKUP(B215,Referencias!$A$2:$Z$697,26,FALSE),"")</f>
        <v>Señal Picada</v>
      </c>
    </row>
    <row r="216" spans="1:13" x14ac:dyDescent="0.25">
      <c r="A216" s="3" t="str">
        <f>IFERROR(VLOOKUP(B216,Referencias!$A$3:$F$680,6,FALSE),"Sin datos")</f>
        <v>SP- 06</v>
      </c>
      <c r="B216" s="3" t="s">
        <v>273</v>
      </c>
      <c r="C216" s="33" t="s">
        <v>222</v>
      </c>
      <c r="D216" s="14">
        <f t="shared" ca="1" si="16"/>
        <v>339</v>
      </c>
      <c r="E216" s="35">
        <v>12</v>
      </c>
      <c r="F216" s="35">
        <v>1.44</v>
      </c>
      <c r="G216" s="14">
        <f t="shared" si="14"/>
        <v>88</v>
      </c>
      <c r="H216" s="35">
        <v>10.56</v>
      </c>
      <c r="I216" s="35">
        <v>50</v>
      </c>
      <c r="J216" s="35" t="str">
        <f t="shared" si="15"/>
        <v>SP- 06</v>
      </c>
      <c r="K216" s="35" t="s">
        <v>31</v>
      </c>
      <c r="L216" s="35" t="s">
        <v>38</v>
      </c>
      <c r="M216" s="3" t="str">
        <f>IFERROR(VLOOKUP(B216,Referencias!$A$2:$Z$697,26,FALSE),"")</f>
        <v>Señal Picada</v>
      </c>
    </row>
    <row r="217" spans="1:13" x14ac:dyDescent="0.25">
      <c r="A217" s="3" t="str">
        <f>IFERROR(VLOOKUP(B217,Referencias!$A$3:$F$680,6,FALSE),"Sin datos")</f>
        <v>SP- 06</v>
      </c>
      <c r="B217" s="3" t="s">
        <v>274</v>
      </c>
      <c r="C217" s="33" t="s">
        <v>83</v>
      </c>
      <c r="D217" s="14">
        <f t="shared" ca="1" si="16"/>
        <v>381</v>
      </c>
      <c r="E217" s="35">
        <v>106.9</v>
      </c>
      <c r="F217" s="35">
        <v>2.2130000000000001</v>
      </c>
      <c r="G217" s="14">
        <f t="shared" si="14"/>
        <v>97.929840972871844</v>
      </c>
      <c r="H217" s="35">
        <v>104.687</v>
      </c>
      <c r="I217" s="35">
        <v>200</v>
      </c>
      <c r="J217" s="35" t="str">
        <f t="shared" si="15"/>
        <v>SP- 06</v>
      </c>
      <c r="K217" s="35" t="s">
        <v>47</v>
      </c>
      <c r="L217" s="35" t="s">
        <v>38</v>
      </c>
      <c r="M217" s="3" t="str">
        <f>IFERROR(VLOOKUP(B217,Referencias!$A$2:$Z$697,26,FALSE),"")</f>
        <v>Señal Picada</v>
      </c>
    </row>
    <row r="218" spans="1:13" x14ac:dyDescent="0.25">
      <c r="A218" s="3" t="str">
        <f>IFERROR(VLOOKUP(B218,Referencias!$A$3:$F$680,6,FALSE),"Sin datos")</f>
        <v>SP- 06</v>
      </c>
      <c r="B218" s="3" t="s">
        <v>275</v>
      </c>
      <c r="C218" s="33" t="s">
        <v>222</v>
      </c>
      <c r="D218" s="14">
        <f t="shared" ca="1" si="16"/>
        <v>339</v>
      </c>
      <c r="E218" s="35">
        <v>148.1</v>
      </c>
      <c r="F218" s="35">
        <v>2.2210000000000001</v>
      </c>
      <c r="G218" s="14">
        <f t="shared" si="14"/>
        <v>98.500337609723161</v>
      </c>
      <c r="H218" s="35">
        <v>145.87899999999999</v>
      </c>
      <c r="I218" s="35">
        <v>100</v>
      </c>
      <c r="J218" s="35" t="str">
        <f t="shared" si="15"/>
        <v>SP- 06</v>
      </c>
      <c r="K218" s="35" t="s">
        <v>117</v>
      </c>
      <c r="L218" s="35" t="s">
        <v>38</v>
      </c>
      <c r="M218" s="3" t="str">
        <f>IFERROR(VLOOKUP(B218,Referencias!$A$2:$Z$697,26,FALSE),"")</f>
        <v>Señal Picada</v>
      </c>
    </row>
    <row r="219" spans="1:13" x14ac:dyDescent="0.25">
      <c r="A219" s="3" t="str">
        <f>IFERROR(VLOOKUP(B219,Referencias!$A$3:$F$680,6,FALSE),"Sin datos")</f>
        <v>SP- 06</v>
      </c>
      <c r="B219" s="3" t="s">
        <v>276</v>
      </c>
      <c r="C219" s="33" t="s">
        <v>222</v>
      </c>
      <c r="D219" s="14">
        <f t="shared" ca="1" si="16"/>
        <v>339</v>
      </c>
      <c r="E219" s="35">
        <v>55.1</v>
      </c>
      <c r="F219" s="35">
        <v>1.57</v>
      </c>
      <c r="G219" s="14">
        <f t="shared" si="14"/>
        <v>97.150635208711435</v>
      </c>
      <c r="H219" s="35">
        <v>53.53</v>
      </c>
      <c r="I219" s="35">
        <v>100</v>
      </c>
      <c r="J219" s="35" t="str">
        <f t="shared" si="15"/>
        <v>SP- 06</v>
      </c>
      <c r="K219" s="35" t="s">
        <v>31</v>
      </c>
      <c r="L219" s="35" t="s">
        <v>32</v>
      </c>
      <c r="M219" s="3" t="str">
        <f>IFERROR(VLOOKUP(B219,Referencias!$A$2:$Z$697,26,FALSE),"")</f>
        <v>Señal Picada</v>
      </c>
    </row>
    <row r="220" spans="1:13" x14ac:dyDescent="0.25">
      <c r="A220" s="3" t="str">
        <f>IFERROR(VLOOKUP(B220,Referencias!$A$3:$F$680,6,FALSE),"Sin datos")</f>
        <v>SP- 06</v>
      </c>
      <c r="B220" s="3" t="s">
        <v>277</v>
      </c>
      <c r="C220" s="33" t="s">
        <v>278</v>
      </c>
      <c r="D220" s="14">
        <f t="shared" ca="1" si="16"/>
        <v>812</v>
      </c>
      <c r="E220" s="35">
        <v>29</v>
      </c>
      <c r="F220" s="35">
        <v>1.0409999999999999</v>
      </c>
      <c r="G220" s="14">
        <f t="shared" si="14"/>
        <v>96.410344827586201</v>
      </c>
      <c r="H220" s="35">
        <v>27.959</v>
      </c>
      <c r="I220" s="35">
        <v>420</v>
      </c>
      <c r="J220" s="35" t="str">
        <f t="shared" si="15"/>
        <v>SP- 06</v>
      </c>
      <c r="K220" s="35" t="s">
        <v>31</v>
      </c>
      <c r="L220" s="35" t="s">
        <v>32</v>
      </c>
      <c r="M220" s="3" t="str">
        <f>IFERROR(VLOOKUP(B220,Referencias!$A$2:$Z$697,26,FALSE),"")</f>
        <v>Señal Picada</v>
      </c>
    </row>
    <row r="221" spans="1:13" x14ac:dyDescent="0.25">
      <c r="A221" s="3" t="str">
        <f>IFERROR(VLOOKUP(B221,Referencias!$A$3:$F$680,6,FALSE),"Sin datos")</f>
        <v>SP- 06</v>
      </c>
      <c r="B221" s="3" t="s">
        <v>279</v>
      </c>
      <c r="C221" s="33" t="s">
        <v>222</v>
      </c>
      <c r="D221" s="14">
        <f t="shared" ca="1" si="16"/>
        <v>339</v>
      </c>
      <c r="E221" s="35">
        <v>223.1</v>
      </c>
      <c r="F221" s="35">
        <v>1.4279999999999999</v>
      </c>
      <c r="G221" s="14">
        <f t="shared" si="14"/>
        <v>99.359928283281036</v>
      </c>
      <c r="H221" s="35">
        <v>221.672</v>
      </c>
      <c r="I221" s="35">
        <v>200</v>
      </c>
      <c r="J221" s="35" t="str">
        <f t="shared" si="15"/>
        <v>SP- 06</v>
      </c>
      <c r="K221" s="35" t="s">
        <v>117</v>
      </c>
      <c r="L221" s="35" t="s">
        <v>38</v>
      </c>
      <c r="M221" s="3" t="str">
        <f>IFERROR(VLOOKUP(B221,Referencias!$A$2:$Z$697,26,FALSE),"")</f>
        <v>Señal Picada</v>
      </c>
    </row>
    <row r="222" spans="1:13" x14ac:dyDescent="0.25">
      <c r="A222" s="3" t="str">
        <f>IFERROR(VLOOKUP(B222,Referencias!$A$3:$F$680,6,FALSE),"Sin datos")</f>
        <v>SP- 06</v>
      </c>
      <c r="B222" s="3" t="s">
        <v>280</v>
      </c>
      <c r="C222" s="33" t="s">
        <v>272</v>
      </c>
      <c r="D222" s="14">
        <f t="shared" ca="1" si="16"/>
        <v>830</v>
      </c>
      <c r="E222" s="35">
        <v>48</v>
      </c>
      <c r="F222" s="35">
        <v>1.6459999999999999</v>
      </c>
      <c r="G222" s="14">
        <f t="shared" si="14"/>
        <v>96.570833333333326</v>
      </c>
      <c r="H222" s="35">
        <v>46.353999999999999</v>
      </c>
      <c r="I222" s="35">
        <v>100</v>
      </c>
      <c r="J222" s="35" t="str">
        <f t="shared" si="15"/>
        <v>SP- 06</v>
      </c>
      <c r="K222" s="35" t="s">
        <v>47</v>
      </c>
      <c r="L222" s="35" t="s">
        <v>32</v>
      </c>
      <c r="M222" s="3" t="str">
        <f>IFERROR(VLOOKUP(B222,Referencias!$A$2:$Z$697,26,FALSE),"")</f>
        <v>Señal Picada</v>
      </c>
    </row>
    <row r="223" spans="1:13" x14ac:dyDescent="0.25">
      <c r="A223" s="3" t="str">
        <f>IFERROR(VLOOKUP(B223,Referencias!$A$3:$F$680,6,FALSE),"Sin datos")</f>
        <v>SP- 06</v>
      </c>
      <c r="B223" s="3" t="s">
        <v>281</v>
      </c>
      <c r="C223" s="33" t="s">
        <v>282</v>
      </c>
      <c r="D223" s="14">
        <f t="shared" ca="1" si="16"/>
        <v>773</v>
      </c>
      <c r="E223" s="35">
        <v>68.8</v>
      </c>
      <c r="F223" s="35">
        <v>5.5039999999999996</v>
      </c>
      <c r="G223" s="14">
        <f t="shared" si="14"/>
        <v>92</v>
      </c>
      <c r="H223" s="35">
        <v>63.295999999999999</v>
      </c>
      <c r="I223" s="35">
        <v>100</v>
      </c>
      <c r="J223" s="35" t="str">
        <f t="shared" si="15"/>
        <v>SP- 06</v>
      </c>
      <c r="K223" s="35" t="s">
        <v>47</v>
      </c>
      <c r="L223" s="35" t="s">
        <v>38</v>
      </c>
      <c r="M223" s="3" t="str">
        <f>IFERROR(VLOOKUP(B223,Referencias!$A$2:$Z$697,26,FALSE),"")</f>
        <v>Señal Picada</v>
      </c>
    </row>
    <row r="224" spans="1:13" x14ac:dyDescent="0.25">
      <c r="A224" s="3" t="str">
        <f>IFERROR(VLOOKUP(B224,Referencias!$A$3:$F$680,6,FALSE),"Sin datos")</f>
        <v>SP- 06</v>
      </c>
      <c r="B224" s="3" t="s">
        <v>283</v>
      </c>
      <c r="C224" s="33" t="s">
        <v>222</v>
      </c>
      <c r="D224" s="14">
        <f t="shared" ca="1" si="16"/>
        <v>339</v>
      </c>
      <c r="E224" s="35">
        <v>51</v>
      </c>
      <c r="F224" s="35">
        <v>4.59</v>
      </c>
      <c r="G224" s="14">
        <f t="shared" si="14"/>
        <v>90.999999999999986</v>
      </c>
      <c r="H224" s="35">
        <v>46.41</v>
      </c>
      <c r="I224" s="35">
        <v>100</v>
      </c>
      <c r="J224" s="35" t="str">
        <f t="shared" si="15"/>
        <v>SP- 06</v>
      </c>
      <c r="K224" s="35" t="s">
        <v>47</v>
      </c>
      <c r="L224" s="35" t="s">
        <v>38</v>
      </c>
      <c r="M224" s="3" t="str">
        <f>IFERROR(VLOOKUP(B224,Referencias!$A$2:$Z$697,26,FALSE),"")</f>
        <v>Señal Picada</v>
      </c>
    </row>
    <row r="225" spans="1:13" x14ac:dyDescent="0.25">
      <c r="A225" s="3" t="str">
        <f>IFERROR(VLOOKUP(B225,Referencias!$A$3:$F$680,6,FALSE),"Sin datos")</f>
        <v>SP- 06</v>
      </c>
      <c r="B225" s="3" t="s">
        <v>284</v>
      </c>
      <c r="C225" s="33" t="s">
        <v>285</v>
      </c>
      <c r="D225" s="14">
        <f t="shared" ca="1" si="16"/>
        <v>518</v>
      </c>
      <c r="E225" s="35">
        <v>30</v>
      </c>
      <c r="F225" s="35">
        <v>1.1399999999999999</v>
      </c>
      <c r="G225" s="14">
        <f t="shared" si="14"/>
        <v>96.2</v>
      </c>
      <c r="H225" s="35">
        <v>28.86</v>
      </c>
      <c r="I225" s="35">
        <v>100</v>
      </c>
      <c r="J225" s="35" t="str">
        <f t="shared" si="15"/>
        <v>SP- 06</v>
      </c>
      <c r="K225" s="35" t="s">
        <v>47</v>
      </c>
      <c r="L225" s="35" t="s">
        <v>28</v>
      </c>
      <c r="M225" s="3" t="str">
        <f>IFERROR(VLOOKUP(B225,Referencias!$A$2:$Z$697,26,FALSE),"")</f>
        <v>Señal Picada</v>
      </c>
    </row>
    <row r="226" spans="1:13" x14ac:dyDescent="0.25">
      <c r="A226" s="3" t="str">
        <f>IFERROR(VLOOKUP(B226,Referencias!$A$3:$F$680,6,FALSE),"Sin datos")</f>
        <v>SP- 06</v>
      </c>
      <c r="B226" s="3" t="s">
        <v>286</v>
      </c>
      <c r="C226" s="33" t="s">
        <v>236</v>
      </c>
      <c r="D226" s="14">
        <f t="shared" ca="1" si="16"/>
        <v>425</v>
      </c>
      <c r="E226" s="35">
        <v>4.3</v>
      </c>
      <c r="F226" s="35">
        <v>2.15</v>
      </c>
      <c r="G226" s="14">
        <f t="shared" si="14"/>
        <v>50</v>
      </c>
      <c r="H226" s="35">
        <v>2.15</v>
      </c>
      <c r="I226" s="35">
        <v>50</v>
      </c>
      <c r="J226" s="35" t="str">
        <f t="shared" si="15"/>
        <v>SP- 06</v>
      </c>
      <c r="K226" s="35" t="s">
        <v>47</v>
      </c>
      <c r="L226" s="35" t="s">
        <v>28</v>
      </c>
      <c r="M226" s="3" t="str">
        <f>IFERROR(VLOOKUP(B226,Referencias!$A$2:$Z$697,26,FALSE),"")</f>
        <v>Señal Picada</v>
      </c>
    </row>
    <row r="227" spans="1:13" x14ac:dyDescent="0.25">
      <c r="A227" s="3" t="str">
        <f>IFERROR(VLOOKUP(B227,Referencias!$A$3:$F$680,6,FALSE),"Sin datos")</f>
        <v>SP- 06</v>
      </c>
      <c r="B227" s="3" t="s">
        <v>287</v>
      </c>
      <c r="C227" s="33" t="s">
        <v>288</v>
      </c>
      <c r="D227" s="14">
        <f t="shared" ca="1" si="16"/>
        <v>702</v>
      </c>
      <c r="E227" s="35">
        <v>26.1</v>
      </c>
      <c r="F227" s="35">
        <v>0.78300000000000003</v>
      </c>
      <c r="G227" s="14">
        <f t="shared" si="14"/>
        <v>97</v>
      </c>
      <c r="H227" s="35">
        <v>25.317</v>
      </c>
      <c r="I227" s="35">
        <v>50</v>
      </c>
      <c r="J227" s="35" t="str">
        <f t="shared" si="15"/>
        <v>SP- 06</v>
      </c>
      <c r="K227" s="35" t="s">
        <v>31</v>
      </c>
      <c r="L227" s="35" t="s">
        <v>28</v>
      </c>
      <c r="M227" s="3" t="str">
        <f>IFERROR(VLOOKUP(B227,Referencias!$A$2:$Z$697,26,FALSE),"")</f>
        <v>Señal Picada</v>
      </c>
    </row>
    <row r="228" spans="1:13" x14ac:dyDescent="0.25">
      <c r="A228" s="3" t="str">
        <f>IFERROR(VLOOKUP(B228,Referencias!$A$3:$F$680,6,FALSE),"Sin datos")</f>
        <v>SP- 06</v>
      </c>
      <c r="B228" s="3" t="s">
        <v>289</v>
      </c>
      <c r="C228" s="33" t="s">
        <v>142</v>
      </c>
      <c r="D228" s="14">
        <f t="shared" ca="1" si="16"/>
        <v>1460</v>
      </c>
      <c r="E228" s="35">
        <v>22.2</v>
      </c>
      <c r="F228" s="35">
        <v>1.6870000000000001</v>
      </c>
      <c r="G228" s="14">
        <f t="shared" si="14"/>
        <v>92.400900900900908</v>
      </c>
      <c r="H228" s="35">
        <v>20.513000000000002</v>
      </c>
      <c r="I228" s="35">
        <v>10</v>
      </c>
      <c r="J228" s="35" t="str">
        <f t="shared" si="15"/>
        <v>SP- 06</v>
      </c>
      <c r="K228" s="35" t="s">
        <v>47</v>
      </c>
      <c r="L228" s="35" t="s">
        <v>32</v>
      </c>
      <c r="M228" s="3" t="str">
        <f>IFERROR(VLOOKUP(B228,Referencias!$A$2:$Z$697,26,FALSE),"")</f>
        <v>Señal Picada</v>
      </c>
    </row>
    <row r="229" spans="1:13" x14ac:dyDescent="0.25">
      <c r="A229" s="3" t="str">
        <f>IFERROR(VLOOKUP(B229,Referencias!$A$3:$F$680,6,FALSE),"Sin datos")</f>
        <v>SP- 06</v>
      </c>
      <c r="B229" s="3" t="s">
        <v>290</v>
      </c>
      <c r="C229" s="33" t="s">
        <v>291</v>
      </c>
      <c r="D229" s="14">
        <f t="shared" ca="1" si="16"/>
        <v>472</v>
      </c>
      <c r="E229" s="35">
        <v>59.4</v>
      </c>
      <c r="F229" s="35">
        <v>0.71299999999999997</v>
      </c>
      <c r="G229" s="14">
        <f t="shared" si="14"/>
        <v>98.799663299663294</v>
      </c>
      <c r="H229" s="35">
        <v>58.686999999999998</v>
      </c>
      <c r="I229" s="35">
        <v>250</v>
      </c>
      <c r="J229" s="35" t="str">
        <f t="shared" si="15"/>
        <v>SP- 06</v>
      </c>
      <c r="K229" s="35" t="s">
        <v>31</v>
      </c>
      <c r="L229" s="35" t="s">
        <v>28</v>
      </c>
      <c r="M229" s="3" t="str">
        <f>IFERROR(VLOOKUP(B229,Referencias!$A$2:$Z$697,26,FALSE),"")</f>
        <v>Señal Picada</v>
      </c>
    </row>
    <row r="230" spans="1:13" x14ac:dyDescent="0.25">
      <c r="A230" s="3" t="str">
        <f>IFERROR(VLOOKUP(B230,Referencias!$A$3:$F$680,6,FALSE),"Sin datos")</f>
        <v>SP- 06</v>
      </c>
      <c r="B230" s="3" t="s">
        <v>292</v>
      </c>
      <c r="C230" s="33" t="s">
        <v>222</v>
      </c>
      <c r="D230" s="14">
        <f t="shared" ca="1" si="16"/>
        <v>339</v>
      </c>
      <c r="E230" s="35">
        <v>38.9</v>
      </c>
      <c r="F230" s="35">
        <v>0.77800000000000002</v>
      </c>
      <c r="G230" s="14">
        <f t="shared" si="14"/>
        <v>98</v>
      </c>
      <c r="H230" s="35">
        <v>38.122</v>
      </c>
      <c r="I230" s="35">
        <v>100</v>
      </c>
      <c r="J230" s="35" t="str">
        <f t="shared" si="15"/>
        <v>SP- 06</v>
      </c>
      <c r="K230" s="35" t="s">
        <v>47</v>
      </c>
      <c r="L230" s="35" t="s">
        <v>28</v>
      </c>
      <c r="M230" s="3" t="str">
        <f>IFERROR(VLOOKUP(B230,Referencias!$A$2:$Z$697,26,FALSE),"")</f>
        <v>Señal Picada</v>
      </c>
    </row>
    <row r="231" spans="1:13" x14ac:dyDescent="0.25">
      <c r="A231" s="3" t="str">
        <f>IFERROR(VLOOKUP(B231,Referencias!$A$3:$F$680,6,FALSE),"Sin datos")</f>
        <v>SP- 06</v>
      </c>
      <c r="B231" s="3" t="s">
        <v>293</v>
      </c>
      <c r="C231" s="33" t="s">
        <v>222</v>
      </c>
      <c r="D231" s="14">
        <f t="shared" ca="1" si="16"/>
        <v>339</v>
      </c>
      <c r="E231" s="35">
        <v>110.8</v>
      </c>
      <c r="F231" s="35">
        <v>1.6619999999999999</v>
      </c>
      <c r="G231" s="14">
        <f t="shared" si="14"/>
        <v>98.500000000000014</v>
      </c>
      <c r="H231" s="35">
        <v>109.13800000000001</v>
      </c>
      <c r="I231" s="35">
        <v>250</v>
      </c>
      <c r="J231" s="35" t="str">
        <f t="shared" si="15"/>
        <v>SP- 06</v>
      </c>
      <c r="K231" s="35" t="s">
        <v>47</v>
      </c>
      <c r="L231" s="35" t="s">
        <v>32</v>
      </c>
      <c r="M231" s="3" t="str">
        <f>IFERROR(VLOOKUP(B231,Referencias!$A$2:$Z$697,26,FALSE),"")</f>
        <v>Señal Picada</v>
      </c>
    </row>
    <row r="232" spans="1:13" x14ac:dyDescent="0.25">
      <c r="A232" s="3" t="str">
        <f>IFERROR(VLOOKUP(B232,Referencias!$A$3:$F$680,6,FALSE),"Sin datos")</f>
        <v>SP- 06</v>
      </c>
      <c r="B232" s="3" t="s">
        <v>294</v>
      </c>
      <c r="C232" s="33" t="s">
        <v>222</v>
      </c>
      <c r="D232" s="14">
        <f t="shared" ca="1" si="16"/>
        <v>339</v>
      </c>
      <c r="E232" s="35">
        <v>28.3</v>
      </c>
      <c r="F232" s="35">
        <v>2.83</v>
      </c>
      <c r="G232" s="14">
        <f t="shared" si="14"/>
        <v>89.999999999999986</v>
      </c>
      <c r="H232" s="35">
        <v>25.47</v>
      </c>
      <c r="I232" s="35">
        <v>200</v>
      </c>
      <c r="J232" s="35" t="str">
        <f t="shared" si="15"/>
        <v>SP- 06</v>
      </c>
      <c r="K232" s="35" t="s">
        <v>47</v>
      </c>
      <c r="L232" s="35" t="s">
        <v>32</v>
      </c>
      <c r="M232" s="3" t="str">
        <f>IFERROR(VLOOKUP(B232,Referencias!$A$2:$Z$697,26,FALSE),"")</f>
        <v>Señal Picada</v>
      </c>
    </row>
    <row r="233" spans="1:13" x14ac:dyDescent="0.25">
      <c r="A233" s="3" t="str">
        <f>IFERROR(VLOOKUP(B233,Referencias!$A$3:$F$680,6,FALSE),"Sin datos")</f>
        <v>SP- 06</v>
      </c>
      <c r="B233" s="3" t="s">
        <v>295</v>
      </c>
      <c r="C233" s="33" t="s">
        <v>222</v>
      </c>
      <c r="D233" s="14">
        <f t="shared" ca="1" si="16"/>
        <v>339</v>
      </c>
      <c r="E233" s="35">
        <v>22</v>
      </c>
      <c r="F233" s="35">
        <v>5.5</v>
      </c>
      <c r="G233" s="14">
        <f t="shared" si="14"/>
        <v>75</v>
      </c>
      <c r="H233" s="35">
        <v>16.5</v>
      </c>
      <c r="I233" s="35">
        <v>100</v>
      </c>
      <c r="J233" s="35" t="str">
        <f t="shared" si="15"/>
        <v>SP- 06</v>
      </c>
      <c r="K233" s="35" t="s">
        <v>31</v>
      </c>
      <c r="L233" s="35" t="s">
        <v>38</v>
      </c>
      <c r="M233" s="3" t="str">
        <f>IFERROR(VLOOKUP(B233,Referencias!$A$2:$Z$697,26,FALSE),"")</f>
        <v>Señal Picada</v>
      </c>
    </row>
    <row r="234" spans="1:13" x14ac:dyDescent="0.25">
      <c r="A234" s="3" t="str">
        <f>IFERROR(VLOOKUP(B234,Referencias!$A$3:$F$680,6,FALSE),"Sin datos")</f>
        <v>SP- 06</v>
      </c>
      <c r="B234" s="3" t="s">
        <v>296</v>
      </c>
      <c r="C234" s="33" t="s">
        <v>291</v>
      </c>
      <c r="D234" s="14">
        <f t="shared" ca="1" si="16"/>
        <v>472</v>
      </c>
      <c r="E234" s="35">
        <v>30</v>
      </c>
      <c r="F234" s="35">
        <v>2.94</v>
      </c>
      <c r="G234" s="14">
        <f t="shared" si="14"/>
        <v>90.199999999999989</v>
      </c>
      <c r="H234" s="35">
        <v>27.06</v>
      </c>
      <c r="I234" s="35">
        <v>100</v>
      </c>
      <c r="J234" s="35" t="str">
        <f t="shared" si="15"/>
        <v>SP- 06</v>
      </c>
      <c r="K234" s="35" t="s">
        <v>31</v>
      </c>
      <c r="L234" s="35" t="s">
        <v>38</v>
      </c>
      <c r="M234" s="3" t="str">
        <f>IFERROR(VLOOKUP(B234,Referencias!$A$2:$Z$697,26,FALSE),"")</f>
        <v>Señal Picada</v>
      </c>
    </row>
    <row r="235" spans="1:13" x14ac:dyDescent="0.25">
      <c r="A235" s="3" t="str">
        <f>IFERROR(VLOOKUP(B235,Referencias!$A$3:$F$680,6,FALSE),"Sin datos")</f>
        <v>SP- 07</v>
      </c>
      <c r="B235" s="3" t="s">
        <v>297</v>
      </c>
      <c r="C235" s="33" t="s">
        <v>298</v>
      </c>
      <c r="D235" s="14">
        <f t="shared" ca="1" si="16"/>
        <v>511</v>
      </c>
      <c r="E235" s="35">
        <v>1.6</v>
      </c>
      <c r="F235" s="35">
        <v>1.28</v>
      </c>
      <c r="G235" s="14">
        <f t="shared" si="14"/>
        <v>20</v>
      </c>
      <c r="H235" s="35">
        <v>0.32</v>
      </c>
      <c r="I235" s="35">
        <v>10</v>
      </c>
      <c r="J235" s="35" t="str">
        <f t="shared" si="15"/>
        <v>SP- 07</v>
      </c>
      <c r="K235" s="35" t="s">
        <v>47</v>
      </c>
      <c r="L235" s="35" t="s">
        <v>28</v>
      </c>
      <c r="M235" s="3" t="str">
        <f>IFERROR(VLOOKUP(B235,Referencias!$A$2:$Z$697,26,FALSE),"")</f>
        <v>Señal Picada</v>
      </c>
    </row>
    <row r="236" spans="1:13" x14ac:dyDescent="0.25">
      <c r="A236" s="3" t="str">
        <f>IFERROR(VLOOKUP(B236,Referencias!$A$3:$F$680,6,FALSE),"Sin datos")</f>
        <v>SP- 07</v>
      </c>
      <c r="B236" s="3" t="s">
        <v>299</v>
      </c>
      <c r="C236" s="33" t="s">
        <v>26</v>
      </c>
      <c r="D236" s="14">
        <f t="shared" ca="1" si="16"/>
        <v>374</v>
      </c>
      <c r="E236" s="35">
        <v>380</v>
      </c>
      <c r="F236" s="35">
        <v>2.2799999999999998</v>
      </c>
      <c r="G236" s="14">
        <f t="shared" si="14"/>
        <v>99.4</v>
      </c>
      <c r="H236" s="35">
        <v>377.72</v>
      </c>
      <c r="I236" s="35">
        <v>10</v>
      </c>
      <c r="J236" s="35" t="str">
        <f t="shared" si="15"/>
        <v>SP- 07</v>
      </c>
      <c r="K236" s="35" t="s">
        <v>117</v>
      </c>
      <c r="L236" s="35" t="s">
        <v>38</v>
      </c>
      <c r="M236" s="3" t="str">
        <f>IFERROR(VLOOKUP(B236,Referencias!$A$2:$Z$697,26,FALSE),"")</f>
        <v>Señal Picada</v>
      </c>
    </row>
    <row r="237" spans="1:13" x14ac:dyDescent="0.25">
      <c r="A237" s="3" t="str">
        <f>IFERROR(VLOOKUP(B237,Referencias!$A$3:$F$680,6,FALSE),"Sin datos")</f>
        <v>SP- 07</v>
      </c>
      <c r="B237" s="3" t="s">
        <v>300</v>
      </c>
      <c r="C237" s="33" t="s">
        <v>225</v>
      </c>
      <c r="D237" s="14">
        <f t="shared" ca="1" si="16"/>
        <v>326</v>
      </c>
      <c r="E237" s="35">
        <v>14.6</v>
      </c>
      <c r="F237" s="35">
        <v>3.65</v>
      </c>
      <c r="G237" s="14">
        <f t="shared" si="14"/>
        <v>75</v>
      </c>
      <c r="H237" s="35">
        <v>10.95</v>
      </c>
      <c r="I237" s="35">
        <v>10</v>
      </c>
      <c r="J237" s="35" t="str">
        <f t="shared" si="15"/>
        <v>SP- 07</v>
      </c>
      <c r="K237" s="35" t="s">
        <v>47</v>
      </c>
      <c r="L237" s="35" t="s">
        <v>38</v>
      </c>
      <c r="M237" s="3" t="str">
        <f>IFERROR(VLOOKUP(B237,Referencias!$A$2:$Z$697,26,FALSE),"")</f>
        <v>Señal Picada</v>
      </c>
    </row>
    <row r="238" spans="1:13" x14ac:dyDescent="0.25">
      <c r="A238" s="3" t="str">
        <f>IFERROR(VLOOKUP(B238,Referencias!$A$3:$F$680,6,FALSE),"Sin datos")</f>
        <v>SP- 07</v>
      </c>
      <c r="B238" s="3" t="s">
        <v>301</v>
      </c>
      <c r="C238" s="33" t="s">
        <v>225</v>
      </c>
      <c r="D238" s="14">
        <f t="shared" ca="1" si="16"/>
        <v>326</v>
      </c>
      <c r="E238" s="35">
        <v>49</v>
      </c>
      <c r="F238" s="35">
        <v>2.4500000000000002</v>
      </c>
      <c r="G238" s="14">
        <f t="shared" si="14"/>
        <v>95</v>
      </c>
      <c r="H238" s="35">
        <v>46.55</v>
      </c>
      <c r="I238" s="35">
        <v>10</v>
      </c>
      <c r="J238" s="35" t="str">
        <f t="shared" si="15"/>
        <v>SP- 07</v>
      </c>
      <c r="K238" s="35" t="s">
        <v>47</v>
      </c>
      <c r="L238" s="35" t="s">
        <v>38</v>
      </c>
      <c r="M238" s="3" t="str">
        <f>IFERROR(VLOOKUP(B238,Referencias!$A$2:$Z$697,26,FALSE),"")</f>
        <v>Señal Picada</v>
      </c>
    </row>
    <row r="239" spans="1:13" x14ac:dyDescent="0.25">
      <c r="A239" s="3" t="str">
        <f>IFERROR(VLOOKUP(B239,Referencias!$A$3:$F$680,6,FALSE),"Sin datos")</f>
        <v>SP- 07</v>
      </c>
      <c r="B239" s="3" t="s">
        <v>302</v>
      </c>
      <c r="C239" s="33" t="s">
        <v>225</v>
      </c>
      <c r="D239" s="14">
        <f t="shared" ca="1" si="16"/>
        <v>326</v>
      </c>
      <c r="E239" s="35">
        <v>80</v>
      </c>
      <c r="F239" s="35">
        <v>2.4</v>
      </c>
      <c r="G239" s="14">
        <f t="shared" si="14"/>
        <v>97</v>
      </c>
      <c r="H239" s="35">
        <v>77.599999999999994</v>
      </c>
      <c r="I239" s="35">
        <v>10</v>
      </c>
      <c r="J239" s="35" t="str">
        <f t="shared" si="15"/>
        <v>SP- 07</v>
      </c>
      <c r="K239" s="35" t="s">
        <v>31</v>
      </c>
      <c r="L239" s="35" t="s">
        <v>38</v>
      </c>
      <c r="M239" s="3" t="str">
        <f>IFERROR(VLOOKUP(B239,Referencias!$A$2:$Z$697,26,FALSE),"")</f>
        <v>Señal Picada</v>
      </c>
    </row>
    <row r="240" spans="1:13" x14ac:dyDescent="0.25">
      <c r="A240" s="3" t="str">
        <f>IFERROR(VLOOKUP(B240,Referencias!$A$3:$F$680,6,FALSE),"Sin datos")</f>
        <v>SP- 07</v>
      </c>
      <c r="B240" s="3" t="s">
        <v>303</v>
      </c>
      <c r="C240" s="33" t="s">
        <v>225</v>
      </c>
      <c r="D240" s="14">
        <f t="shared" ca="1" si="16"/>
        <v>326</v>
      </c>
      <c r="E240" s="35">
        <v>171</v>
      </c>
      <c r="F240" s="35">
        <v>1.1970000000000001</v>
      </c>
      <c r="G240" s="14">
        <f t="shared" si="14"/>
        <v>99.3</v>
      </c>
      <c r="H240" s="35">
        <v>169.803</v>
      </c>
      <c r="I240" s="35">
        <v>10</v>
      </c>
      <c r="J240" s="35" t="str">
        <f t="shared" si="15"/>
        <v>SP- 07</v>
      </c>
      <c r="K240" s="35" t="s">
        <v>117</v>
      </c>
      <c r="L240" s="35" t="s">
        <v>38</v>
      </c>
      <c r="M240" s="3" t="str">
        <f>IFERROR(VLOOKUP(B240,Referencias!$A$2:$Z$697,26,FALSE),"")</f>
        <v>Señal Picada</v>
      </c>
    </row>
    <row r="241" spans="1:13" x14ac:dyDescent="0.25">
      <c r="A241" s="3" t="str">
        <f>IFERROR(VLOOKUP(B241,Referencias!$A$3:$F$680,6,FALSE),"Sin datos")</f>
        <v>SP- 07</v>
      </c>
      <c r="B241" s="3" t="s">
        <v>304</v>
      </c>
      <c r="C241" s="33" t="s">
        <v>305</v>
      </c>
      <c r="D241" s="14">
        <f t="shared" ca="1" si="16"/>
        <v>325</v>
      </c>
      <c r="E241" s="35">
        <v>192</v>
      </c>
      <c r="F241" s="35">
        <v>6.3360000000000003</v>
      </c>
      <c r="G241" s="14">
        <f t="shared" si="14"/>
        <v>96.7</v>
      </c>
      <c r="H241" s="35">
        <v>185.66399999999999</v>
      </c>
      <c r="I241" s="35">
        <v>10</v>
      </c>
      <c r="J241" s="35" t="str">
        <f t="shared" si="15"/>
        <v>SP- 07</v>
      </c>
      <c r="K241" s="35" t="s">
        <v>31</v>
      </c>
      <c r="L241" s="35" t="s">
        <v>38</v>
      </c>
      <c r="M241" s="3" t="str">
        <f>IFERROR(VLOOKUP(B241,Referencias!$A$2:$Z$697,26,FALSE),"")</f>
        <v>Señal Picada</v>
      </c>
    </row>
    <row r="242" spans="1:13" x14ac:dyDescent="0.25">
      <c r="A242" s="3" t="str">
        <f>IFERROR(VLOOKUP(B242,Referencias!$A$3:$F$680,6,FALSE),"Sin datos")</f>
        <v>SP- 07</v>
      </c>
      <c r="B242" s="3" t="s">
        <v>306</v>
      </c>
      <c r="C242" s="33" t="s">
        <v>305</v>
      </c>
      <c r="D242" s="14">
        <f t="shared" ca="1" si="16"/>
        <v>325</v>
      </c>
      <c r="E242" s="35">
        <v>95</v>
      </c>
      <c r="F242" s="35">
        <v>2.85</v>
      </c>
      <c r="G242" s="14">
        <f t="shared" si="14"/>
        <v>97.000000000000014</v>
      </c>
      <c r="H242" s="35">
        <v>92.15</v>
      </c>
      <c r="I242" s="35">
        <v>10</v>
      </c>
      <c r="J242" s="35" t="str">
        <f t="shared" si="15"/>
        <v>SP- 07</v>
      </c>
      <c r="K242" s="35" t="s">
        <v>117</v>
      </c>
      <c r="L242" s="35" t="s">
        <v>38</v>
      </c>
      <c r="M242" s="3" t="str">
        <f>IFERROR(VLOOKUP(B242,Referencias!$A$2:$Z$697,26,FALSE),"")</f>
        <v>Señal Picada</v>
      </c>
    </row>
    <row r="243" spans="1:13" x14ac:dyDescent="0.25">
      <c r="A243" s="3" t="str">
        <f>IFERROR(VLOOKUP(B243,Referencias!$A$3:$F$680,6,FALSE),"Sin datos")</f>
        <v>SP- 07</v>
      </c>
      <c r="B243" s="3" t="s">
        <v>307</v>
      </c>
      <c r="C243" s="33" t="s">
        <v>305</v>
      </c>
      <c r="D243" s="14">
        <f t="shared" ca="1" si="16"/>
        <v>325</v>
      </c>
      <c r="E243" s="35">
        <v>46.6</v>
      </c>
      <c r="F243" s="35">
        <v>4.194</v>
      </c>
      <c r="G243" s="14">
        <f t="shared" si="14"/>
        <v>90.999999999999986</v>
      </c>
      <c r="H243" s="35">
        <v>42.405999999999999</v>
      </c>
      <c r="I243" s="35">
        <v>10</v>
      </c>
      <c r="J243" s="35" t="str">
        <f t="shared" si="15"/>
        <v>SP- 07</v>
      </c>
      <c r="K243" s="35" t="s">
        <v>31</v>
      </c>
      <c r="L243" s="35" t="s">
        <v>38</v>
      </c>
      <c r="M243" s="3" t="str">
        <f>IFERROR(VLOOKUP(B243,Referencias!$A$2:$Z$697,26,FALSE),"")</f>
        <v>Señal Picada</v>
      </c>
    </row>
    <row r="244" spans="1:13" x14ac:dyDescent="0.25">
      <c r="A244" s="3" t="str">
        <f>IFERROR(VLOOKUP(B244,Referencias!$A$3:$F$680,6,FALSE),"Sin datos")</f>
        <v>SP- 07</v>
      </c>
      <c r="B244" s="3" t="s">
        <v>308</v>
      </c>
      <c r="C244" s="33" t="s">
        <v>26</v>
      </c>
      <c r="D244" s="14">
        <f t="shared" ca="1" si="16"/>
        <v>374</v>
      </c>
      <c r="E244" s="35">
        <v>215</v>
      </c>
      <c r="F244" s="35">
        <v>2.15</v>
      </c>
      <c r="G244" s="14">
        <f t="shared" si="14"/>
        <v>99</v>
      </c>
      <c r="H244" s="35">
        <v>212.85</v>
      </c>
      <c r="I244" s="35">
        <v>10</v>
      </c>
      <c r="J244" s="35" t="str">
        <f t="shared" si="15"/>
        <v>SP- 07</v>
      </c>
      <c r="K244" s="35" t="s">
        <v>117</v>
      </c>
      <c r="L244" s="35" t="s">
        <v>32</v>
      </c>
      <c r="M244" s="3" t="str">
        <f>IFERROR(VLOOKUP(B244,Referencias!$A$2:$Z$697,26,FALSE),"")</f>
        <v>Señal Picada</v>
      </c>
    </row>
    <row r="245" spans="1:13" x14ac:dyDescent="0.25">
      <c r="A245" s="3" t="str">
        <f>IFERROR(VLOOKUP(B245,Referencias!$A$3:$F$680,6,FALSE),"Sin datos")</f>
        <v>SP- 07</v>
      </c>
      <c r="B245" s="3" t="s">
        <v>309</v>
      </c>
      <c r="C245" s="33" t="s">
        <v>310</v>
      </c>
      <c r="D245" s="14">
        <f t="shared" ca="1" si="16"/>
        <v>378</v>
      </c>
      <c r="E245" s="35">
        <v>44.3</v>
      </c>
      <c r="F245" s="35">
        <v>2.4359999999999999</v>
      </c>
      <c r="G245" s="14">
        <f t="shared" si="14"/>
        <v>94.501128668171546</v>
      </c>
      <c r="H245" s="35">
        <v>41.863999999999997</v>
      </c>
      <c r="I245" s="35">
        <v>0</v>
      </c>
      <c r="J245" s="35" t="str">
        <f t="shared" si="15"/>
        <v>SP- 07</v>
      </c>
      <c r="K245" s="35" t="s">
        <v>47</v>
      </c>
      <c r="L245" s="35" t="s">
        <v>38</v>
      </c>
      <c r="M245" s="3" t="str">
        <f>IFERROR(VLOOKUP(B245,Referencias!$A$2:$Z$697,26,FALSE),"")</f>
        <v>Señal Picada</v>
      </c>
    </row>
    <row r="246" spans="1:13" x14ac:dyDescent="0.25">
      <c r="A246" s="3" t="str">
        <f>IFERROR(VLOOKUP(B246,Referencias!$A$3:$F$680,6,FALSE),"Sin datos")</f>
        <v>SP- 07</v>
      </c>
      <c r="B246" s="3" t="s">
        <v>311</v>
      </c>
      <c r="C246" s="33" t="s">
        <v>305</v>
      </c>
      <c r="D246" s="14">
        <f t="shared" ca="1" si="16"/>
        <v>325</v>
      </c>
      <c r="E246" s="35">
        <v>25</v>
      </c>
      <c r="F246" s="35">
        <v>1.5</v>
      </c>
      <c r="G246" s="14">
        <f t="shared" si="14"/>
        <v>94</v>
      </c>
      <c r="H246" s="35">
        <v>23.5</v>
      </c>
      <c r="I246" s="35">
        <v>0</v>
      </c>
      <c r="J246" s="35" t="str">
        <f t="shared" si="15"/>
        <v>SP- 07</v>
      </c>
      <c r="K246" s="35" t="s">
        <v>47</v>
      </c>
      <c r="L246" s="35" t="s">
        <v>38</v>
      </c>
      <c r="M246" s="3" t="str">
        <f>IFERROR(VLOOKUP(B246,Referencias!$A$2:$Z$697,26,FALSE),"")</f>
        <v>Señal Picada</v>
      </c>
    </row>
    <row r="247" spans="1:13" x14ac:dyDescent="0.25">
      <c r="A247" s="3" t="str">
        <f>IFERROR(VLOOKUP(B247,Referencias!$A$3:$F$680,6,FALSE),"Sin datos")</f>
        <v>SP- 07</v>
      </c>
      <c r="B247" s="3" t="s">
        <v>312</v>
      </c>
      <c r="C247" s="33" t="s">
        <v>310</v>
      </c>
      <c r="D247" s="14">
        <f t="shared" ca="1" si="16"/>
        <v>378</v>
      </c>
      <c r="E247" s="35">
        <v>146</v>
      </c>
      <c r="F247" s="35">
        <v>3.2120000000000002</v>
      </c>
      <c r="G247" s="14">
        <f t="shared" si="14"/>
        <v>97.800000000000011</v>
      </c>
      <c r="H247" s="35">
        <v>142.78800000000001</v>
      </c>
      <c r="I247" s="35">
        <v>10</v>
      </c>
      <c r="J247" s="35" t="str">
        <f t="shared" si="15"/>
        <v>SP- 07</v>
      </c>
      <c r="K247" s="35" t="s">
        <v>31</v>
      </c>
      <c r="L247" s="35" t="s">
        <v>38</v>
      </c>
      <c r="M247" s="3" t="str">
        <f>IFERROR(VLOOKUP(B247,Referencias!$A$2:$Z$697,26,FALSE),"")</f>
        <v>Señal Picada</v>
      </c>
    </row>
    <row r="248" spans="1:13" x14ac:dyDescent="0.25">
      <c r="A248" s="3" t="str">
        <f>IFERROR(VLOOKUP(B248,Referencias!$A$3:$F$680,6,FALSE),"Sin datos")</f>
        <v>SP- 07</v>
      </c>
      <c r="B248" s="3" t="s">
        <v>313</v>
      </c>
      <c r="C248" s="33" t="s">
        <v>310</v>
      </c>
      <c r="D248" s="14">
        <f t="shared" ca="1" si="16"/>
        <v>378</v>
      </c>
      <c r="E248" s="35">
        <v>254</v>
      </c>
      <c r="F248" s="35">
        <v>1.27</v>
      </c>
      <c r="G248" s="14">
        <f t="shared" si="14"/>
        <v>99.5</v>
      </c>
      <c r="H248" s="35">
        <v>252.73</v>
      </c>
      <c r="I248" s="35">
        <v>10</v>
      </c>
      <c r="J248" s="35" t="str">
        <f t="shared" si="15"/>
        <v>SP- 07</v>
      </c>
      <c r="K248" s="35" t="s">
        <v>117</v>
      </c>
      <c r="L248" s="35" t="s">
        <v>32</v>
      </c>
      <c r="M248" s="3" t="str">
        <f>IFERROR(VLOOKUP(B248,Referencias!$A$2:$Z$697,26,FALSE),"")</f>
        <v>Señal Picada</v>
      </c>
    </row>
    <row r="249" spans="1:13" x14ac:dyDescent="0.25">
      <c r="A249" s="3" t="str">
        <f>IFERROR(VLOOKUP(B249,Referencias!$A$3:$F$680,6,FALSE),"Sin datos")</f>
        <v>SP- 07</v>
      </c>
      <c r="B249" s="3" t="s">
        <v>314</v>
      </c>
      <c r="C249" s="33" t="s">
        <v>26</v>
      </c>
      <c r="D249" s="14">
        <f t="shared" ca="1" si="16"/>
        <v>374</v>
      </c>
      <c r="E249" s="35">
        <v>16</v>
      </c>
      <c r="F249" s="35">
        <v>1.0640000000000001</v>
      </c>
      <c r="G249" s="14">
        <f t="shared" si="14"/>
        <v>93.35</v>
      </c>
      <c r="H249" s="35">
        <v>14.936</v>
      </c>
      <c r="I249" s="35">
        <v>10</v>
      </c>
      <c r="J249" s="35" t="str">
        <f t="shared" si="15"/>
        <v>SP- 07</v>
      </c>
      <c r="K249" s="35" t="s">
        <v>47</v>
      </c>
      <c r="L249" s="35" t="s">
        <v>28</v>
      </c>
      <c r="M249" s="3" t="str">
        <f>IFERROR(VLOOKUP(B249,Referencias!$A$2:$Z$697,26,FALSE),"")</f>
        <v>Señal Picada</v>
      </c>
    </row>
    <row r="250" spans="1:13" x14ac:dyDescent="0.25">
      <c r="A250" s="3" t="str">
        <f>IFERROR(VLOOKUP(B250,Referencias!$A$3:$F$680,6,FALSE),"Sin datos")</f>
        <v>SP- 07</v>
      </c>
      <c r="B250" s="3" t="s">
        <v>315</v>
      </c>
      <c r="C250" s="33" t="s">
        <v>316</v>
      </c>
      <c r="D250" s="14">
        <f t="shared" ca="1" si="16"/>
        <v>422</v>
      </c>
      <c r="E250" s="35">
        <v>61</v>
      </c>
      <c r="F250" s="35">
        <v>2.0739999999999998</v>
      </c>
      <c r="G250" s="14">
        <f t="shared" si="14"/>
        <v>96.600000000000009</v>
      </c>
      <c r="H250" s="35">
        <v>58.926000000000002</v>
      </c>
      <c r="I250" s="35">
        <v>10</v>
      </c>
      <c r="J250" s="35" t="str">
        <f t="shared" si="15"/>
        <v>SP- 07</v>
      </c>
      <c r="K250" s="35" t="s">
        <v>31</v>
      </c>
      <c r="L250" s="35" t="s">
        <v>38</v>
      </c>
      <c r="M250" s="3" t="str">
        <f>IFERROR(VLOOKUP(B250,Referencias!$A$2:$Z$697,26,FALSE),"")</f>
        <v>Señal Picada</v>
      </c>
    </row>
    <row r="251" spans="1:13" x14ac:dyDescent="0.25">
      <c r="A251" s="3" t="str">
        <f>IFERROR(VLOOKUP(B251,Referencias!$A$3:$F$680,6,FALSE),"Sin datos")</f>
        <v>SP- 07</v>
      </c>
      <c r="B251" s="3" t="s">
        <v>317</v>
      </c>
      <c r="C251" s="33" t="s">
        <v>316</v>
      </c>
      <c r="D251" s="14">
        <f t="shared" ca="1" si="16"/>
        <v>422</v>
      </c>
      <c r="E251" s="35">
        <v>41</v>
      </c>
      <c r="F251" s="35">
        <v>1.6930000000000001</v>
      </c>
      <c r="G251" s="14">
        <f t="shared" si="14"/>
        <v>95.870731707317077</v>
      </c>
      <c r="H251" s="35">
        <v>39.307000000000002</v>
      </c>
      <c r="I251" s="35">
        <v>10</v>
      </c>
      <c r="J251" s="35" t="str">
        <f t="shared" si="15"/>
        <v>SP- 07</v>
      </c>
      <c r="K251" s="35" t="s">
        <v>47</v>
      </c>
      <c r="L251" s="35" t="s">
        <v>32</v>
      </c>
      <c r="M251" s="3" t="str">
        <f>IFERROR(VLOOKUP(B251,Referencias!$A$2:$Z$697,26,FALSE),"")</f>
        <v>Señal Picada</v>
      </c>
    </row>
    <row r="252" spans="1:13" x14ac:dyDescent="0.25">
      <c r="A252" s="3" t="str">
        <f>IFERROR(VLOOKUP(B252,Referencias!$A$3:$F$680,6,FALSE),"Sin datos")</f>
        <v>SP- 07</v>
      </c>
      <c r="B252" s="3" t="s">
        <v>318</v>
      </c>
      <c r="C252" s="33" t="s">
        <v>319</v>
      </c>
      <c r="D252" s="14">
        <f t="shared" ca="1" si="16"/>
        <v>375</v>
      </c>
      <c r="E252" s="35">
        <v>87.7</v>
      </c>
      <c r="F252" s="35">
        <v>3.069</v>
      </c>
      <c r="G252" s="14">
        <f t="shared" si="14"/>
        <v>96.500570125427586</v>
      </c>
      <c r="H252" s="35">
        <v>84.631</v>
      </c>
      <c r="I252" s="35">
        <v>10</v>
      </c>
      <c r="J252" s="35" t="str">
        <f t="shared" si="15"/>
        <v>SP- 07</v>
      </c>
      <c r="K252" s="35" t="s">
        <v>47</v>
      </c>
      <c r="L252" s="35" t="s">
        <v>32</v>
      </c>
      <c r="M252" s="3" t="str">
        <f>IFERROR(VLOOKUP(B252,Referencias!$A$2:$Z$697,26,FALSE),"")</f>
        <v>Señal Picada</v>
      </c>
    </row>
    <row r="253" spans="1:13" x14ac:dyDescent="0.25">
      <c r="A253" s="3" t="str">
        <f>IFERROR(VLOOKUP(B253,Referencias!$A$3:$F$680,6,FALSE),"Sin datos")</f>
        <v>SP- 07</v>
      </c>
      <c r="B253" s="3" t="s">
        <v>320</v>
      </c>
      <c r="C253" s="33" t="s">
        <v>321</v>
      </c>
      <c r="D253" s="14">
        <f t="shared" ca="1" si="16"/>
        <v>455</v>
      </c>
      <c r="E253" s="35">
        <v>45.7</v>
      </c>
      <c r="F253" s="35">
        <v>1.8280000000000001</v>
      </c>
      <c r="G253" s="14">
        <f t="shared" si="14"/>
        <v>96</v>
      </c>
      <c r="H253" s="35">
        <v>43.872</v>
      </c>
      <c r="I253" s="35">
        <v>10</v>
      </c>
      <c r="J253" s="35" t="str">
        <f t="shared" si="15"/>
        <v>SP- 07</v>
      </c>
      <c r="K253" s="35" t="s">
        <v>47</v>
      </c>
      <c r="L253" s="35" t="s">
        <v>32</v>
      </c>
      <c r="M253" s="3" t="str">
        <f>IFERROR(VLOOKUP(B253,Referencias!$A$2:$Z$697,26,FALSE),"")</f>
        <v>Señal Picada</v>
      </c>
    </row>
    <row r="254" spans="1:13" x14ac:dyDescent="0.25">
      <c r="A254" s="3" t="str">
        <f>IFERROR(VLOOKUP(B254,Referencias!$A$3:$F$680,6,FALSE),"Sin datos")</f>
        <v>SP- 07</v>
      </c>
      <c r="B254" s="3" t="s">
        <v>322</v>
      </c>
      <c r="C254" s="33" t="s">
        <v>323</v>
      </c>
      <c r="D254" s="14">
        <f t="shared" ca="1" si="16"/>
        <v>372</v>
      </c>
      <c r="E254" s="35">
        <v>89.2</v>
      </c>
      <c r="F254" s="35">
        <v>1.3380000000000001</v>
      </c>
      <c r="G254" s="14">
        <f t="shared" si="14"/>
        <v>98.499999999999986</v>
      </c>
      <c r="H254" s="35">
        <v>87.861999999999995</v>
      </c>
      <c r="I254" s="35">
        <v>10</v>
      </c>
      <c r="J254" s="35" t="str">
        <f t="shared" si="15"/>
        <v>SP- 07</v>
      </c>
      <c r="K254" s="35" t="s">
        <v>31</v>
      </c>
      <c r="L254" s="35" t="s">
        <v>32</v>
      </c>
      <c r="M254" s="3" t="str">
        <f>IFERROR(VLOOKUP(B254,Referencias!$A$2:$Z$697,26,FALSE),"")</f>
        <v>Señal Picada</v>
      </c>
    </row>
    <row r="255" spans="1:13" x14ac:dyDescent="0.25">
      <c r="A255" s="3" t="str">
        <f>IFERROR(VLOOKUP(B255,Referencias!$A$3:$F$680,6,FALSE),"Sin datos")</f>
        <v>SP- 07</v>
      </c>
      <c r="B255" s="3" t="s">
        <v>324</v>
      </c>
      <c r="C255" s="33" t="s">
        <v>321</v>
      </c>
      <c r="D255" s="14">
        <f t="shared" ca="1" si="16"/>
        <v>455</v>
      </c>
      <c r="E255" s="35">
        <v>103</v>
      </c>
      <c r="F255" s="35">
        <v>2.657</v>
      </c>
      <c r="G255" s="14">
        <f t="shared" si="14"/>
        <v>97.420388349514567</v>
      </c>
      <c r="H255" s="35">
        <v>100.343</v>
      </c>
      <c r="I255" s="35">
        <v>10</v>
      </c>
      <c r="J255" s="35" t="str">
        <f t="shared" si="15"/>
        <v>SP- 07</v>
      </c>
      <c r="K255" s="35" t="s">
        <v>31</v>
      </c>
      <c r="L255" s="35" t="s">
        <v>38</v>
      </c>
      <c r="M255" s="3" t="str">
        <f>IFERROR(VLOOKUP(B255,Referencias!$A$2:$Z$697,26,FALSE),"")</f>
        <v>Señal Picada</v>
      </c>
    </row>
    <row r="256" spans="1:13" x14ac:dyDescent="0.25">
      <c r="A256" s="3" t="str">
        <f>IFERROR(VLOOKUP(B256,Referencias!$A$3:$F$680,6,FALSE),"Sin datos")</f>
        <v>SP- 07</v>
      </c>
      <c r="B256" s="3" t="s">
        <v>325</v>
      </c>
      <c r="C256" s="33" t="s">
        <v>316</v>
      </c>
      <c r="D256" s="14">
        <f t="shared" ca="1" si="16"/>
        <v>422</v>
      </c>
      <c r="E256" s="35">
        <v>104.3</v>
      </c>
      <c r="F256" s="35">
        <v>1.877</v>
      </c>
      <c r="G256" s="14">
        <f t="shared" si="14"/>
        <v>98.200383509108349</v>
      </c>
      <c r="H256" s="35">
        <v>102.423</v>
      </c>
      <c r="I256" s="35">
        <v>10</v>
      </c>
      <c r="J256" s="35" t="str">
        <f t="shared" si="15"/>
        <v>SP- 07</v>
      </c>
      <c r="K256" s="35" t="s">
        <v>117</v>
      </c>
      <c r="L256" s="35" t="s">
        <v>38</v>
      </c>
      <c r="M256" s="3" t="str">
        <f>IFERROR(VLOOKUP(B256,Referencias!$A$2:$Z$697,26,FALSE),"")</f>
        <v>Señal Picada</v>
      </c>
    </row>
    <row r="257" spans="1:13" x14ac:dyDescent="0.25">
      <c r="A257" s="3" t="str">
        <f>IFERROR(VLOOKUP(B257,Referencias!$A$3:$F$680,6,FALSE),"Sin datos")</f>
        <v>SP- 07</v>
      </c>
      <c r="B257" s="3" t="s">
        <v>326</v>
      </c>
      <c r="C257" s="33" t="s">
        <v>323</v>
      </c>
      <c r="D257" s="14">
        <f t="shared" ca="1" si="16"/>
        <v>372</v>
      </c>
      <c r="E257" s="35">
        <v>63</v>
      </c>
      <c r="F257" s="35">
        <v>1.1339999999999999</v>
      </c>
      <c r="G257" s="14">
        <f t="shared" si="14"/>
        <v>98.2</v>
      </c>
      <c r="H257" s="35">
        <v>61.866</v>
      </c>
      <c r="I257" s="35">
        <v>10</v>
      </c>
      <c r="J257" s="35" t="str">
        <f t="shared" si="15"/>
        <v>SP- 07</v>
      </c>
      <c r="K257" s="35" t="s">
        <v>47</v>
      </c>
      <c r="L257" s="35" t="s">
        <v>32</v>
      </c>
      <c r="M257" s="3" t="str">
        <f>IFERROR(VLOOKUP(B257,Referencias!$A$2:$Z$697,26,FALSE),"")</f>
        <v>Señal Picada</v>
      </c>
    </row>
    <row r="258" spans="1:13" x14ac:dyDescent="0.25">
      <c r="A258" s="3" t="str">
        <f>IFERROR(VLOOKUP(B258,Referencias!$A$3:$F$680,6,FALSE),"Sin datos")</f>
        <v>SP- 07</v>
      </c>
      <c r="B258" s="3" t="s">
        <v>327</v>
      </c>
      <c r="C258" s="33" t="s">
        <v>26</v>
      </c>
      <c r="D258" s="14">
        <f t="shared" ca="1" si="16"/>
        <v>374</v>
      </c>
      <c r="E258" s="35">
        <v>25.9</v>
      </c>
      <c r="F258" s="35">
        <v>1.6830000000000001</v>
      </c>
      <c r="G258" s="14">
        <f t="shared" si="14"/>
        <v>93.501930501930502</v>
      </c>
      <c r="H258" s="35">
        <v>24.216999999999999</v>
      </c>
      <c r="I258" s="35">
        <v>10</v>
      </c>
      <c r="J258" s="35" t="str">
        <f t="shared" si="15"/>
        <v>SP- 07</v>
      </c>
      <c r="K258" s="35" t="s">
        <v>47</v>
      </c>
      <c r="L258" s="35" t="s">
        <v>32</v>
      </c>
      <c r="M258" s="3" t="str">
        <f>IFERROR(VLOOKUP(B258,Referencias!$A$2:$Z$697,26,FALSE),"")</f>
        <v>Señal Picada</v>
      </c>
    </row>
    <row r="259" spans="1:13" x14ac:dyDescent="0.25">
      <c r="A259" s="3" t="str">
        <f>IFERROR(VLOOKUP(B259,Referencias!$A$3:$F$680,6,FALSE),"Sin datos")</f>
        <v>SP- 07</v>
      </c>
      <c r="B259" s="3" t="s">
        <v>328</v>
      </c>
      <c r="C259" s="33" t="s">
        <v>329</v>
      </c>
      <c r="D259" s="14">
        <f t="shared" ca="1" si="16"/>
        <v>526</v>
      </c>
      <c r="E259" s="35">
        <v>41.9</v>
      </c>
      <c r="F259" s="35">
        <v>2.7229999999999999</v>
      </c>
      <c r="G259" s="14">
        <f t="shared" si="14"/>
        <v>93.501193317422434</v>
      </c>
      <c r="H259" s="35">
        <v>39.177</v>
      </c>
      <c r="I259" s="35">
        <v>10</v>
      </c>
      <c r="J259" s="35" t="str">
        <f t="shared" si="15"/>
        <v>SP- 07</v>
      </c>
      <c r="K259" s="35" t="s">
        <v>47</v>
      </c>
      <c r="L259" s="35" t="s">
        <v>38</v>
      </c>
      <c r="M259" s="3" t="str">
        <f>IFERROR(VLOOKUP(B259,Referencias!$A$2:$Z$697,26,FALSE),"")</f>
        <v>Señal Picada</v>
      </c>
    </row>
    <row r="260" spans="1:13" x14ac:dyDescent="0.25">
      <c r="A260" s="3" t="str">
        <f>IFERROR(VLOOKUP(B260,Referencias!$A$3:$F$680,6,FALSE),"Sin datos")</f>
        <v>SP- 07</v>
      </c>
      <c r="B260" s="3" t="s">
        <v>330</v>
      </c>
      <c r="C260" s="33" t="s">
        <v>319</v>
      </c>
      <c r="D260" s="14">
        <f t="shared" ca="1" si="16"/>
        <v>375</v>
      </c>
      <c r="E260" s="35">
        <v>198</v>
      </c>
      <c r="F260" s="35">
        <v>1.98</v>
      </c>
      <c r="G260" s="14">
        <f t="shared" si="14"/>
        <v>99.000000000000014</v>
      </c>
      <c r="H260" s="35">
        <v>196.02</v>
      </c>
      <c r="I260" s="35">
        <v>10</v>
      </c>
      <c r="J260" s="35" t="str">
        <f t="shared" si="15"/>
        <v>SP- 07</v>
      </c>
      <c r="K260" s="35" t="s">
        <v>117</v>
      </c>
      <c r="L260" s="35" t="s">
        <v>38</v>
      </c>
      <c r="M260" s="3" t="str">
        <f>IFERROR(VLOOKUP(B260,Referencias!$A$2:$Z$697,26,FALSE),"")</f>
        <v>Señal Picada</v>
      </c>
    </row>
    <row r="261" spans="1:13" x14ac:dyDescent="0.25">
      <c r="A261" s="3" t="str">
        <f>IFERROR(VLOOKUP(B261,Referencias!$A$3:$F$680,6,FALSE),"Sin datos")</f>
        <v>SP- 07</v>
      </c>
      <c r="B261" s="3" t="s">
        <v>331</v>
      </c>
      <c r="C261" s="33" t="s">
        <v>316</v>
      </c>
      <c r="D261" s="14">
        <f t="shared" ca="1" si="16"/>
        <v>422</v>
      </c>
      <c r="E261" s="35">
        <v>145</v>
      </c>
      <c r="F261" s="35">
        <v>4.0599999999999996</v>
      </c>
      <c r="G261" s="14">
        <f t="shared" si="14"/>
        <v>97.2</v>
      </c>
      <c r="H261" s="35">
        <v>140.94</v>
      </c>
      <c r="I261" s="35">
        <v>10</v>
      </c>
      <c r="J261" s="35" t="str">
        <f t="shared" si="15"/>
        <v>SP- 07</v>
      </c>
      <c r="K261" s="35" t="s">
        <v>31</v>
      </c>
      <c r="L261" s="35" t="s">
        <v>38</v>
      </c>
      <c r="M261" s="3" t="str">
        <f>IFERROR(VLOOKUP(B261,Referencias!$A$2:$Z$697,26,FALSE),"")</f>
        <v>Señal Picada</v>
      </c>
    </row>
    <row r="262" spans="1:13" x14ac:dyDescent="0.25">
      <c r="A262" s="3" t="str">
        <f>IFERROR(VLOOKUP(B262,Referencias!$A$3:$F$680,6,FALSE),"Sin datos")</f>
        <v>SP- 09</v>
      </c>
      <c r="B262" s="3" t="s">
        <v>332</v>
      </c>
      <c r="C262" s="33" t="s">
        <v>333</v>
      </c>
      <c r="D262" s="14">
        <f t="shared" ca="1" si="16"/>
        <v>314</v>
      </c>
      <c r="E262" s="35">
        <v>183.1</v>
      </c>
      <c r="F262" s="35">
        <v>2.38</v>
      </c>
      <c r="G262" s="14">
        <f t="shared" si="14"/>
        <v>98.70016384489351</v>
      </c>
      <c r="H262" s="35">
        <v>180.72</v>
      </c>
      <c r="I262" s="35">
        <v>50</v>
      </c>
      <c r="J262" s="35" t="str">
        <f t="shared" si="15"/>
        <v>SP- 09</v>
      </c>
      <c r="K262" s="35" t="s">
        <v>117</v>
      </c>
      <c r="L262" s="35" t="s">
        <v>32</v>
      </c>
      <c r="M262" s="3" t="str">
        <f>IFERROR(VLOOKUP(B262,Referencias!$A$2:$Z$697,26,FALSE),"")</f>
        <v>Señal Picada</v>
      </c>
    </row>
    <row r="263" spans="1:13" x14ac:dyDescent="0.25">
      <c r="A263" s="3" t="str">
        <f>IFERROR(VLOOKUP(B263,Referencias!$A$3:$F$680,6,FALSE),"Sin datos")</f>
        <v>SP- 09</v>
      </c>
      <c r="B263" s="3" t="s">
        <v>334</v>
      </c>
      <c r="C263" s="33" t="s">
        <v>335</v>
      </c>
      <c r="D263" s="14">
        <f t="shared" ca="1" si="16"/>
        <v>436</v>
      </c>
      <c r="E263" s="35">
        <v>209.8</v>
      </c>
      <c r="F263" s="35">
        <v>1.909</v>
      </c>
      <c r="G263" s="14">
        <f t="shared" si="14"/>
        <v>99.090085795996174</v>
      </c>
      <c r="H263" s="35">
        <v>207.89099999999999</v>
      </c>
      <c r="I263" s="35">
        <v>50</v>
      </c>
      <c r="J263" s="35" t="str">
        <f t="shared" si="15"/>
        <v>SP- 09</v>
      </c>
      <c r="K263" s="35" t="s">
        <v>117</v>
      </c>
      <c r="L263" s="35" t="s">
        <v>32</v>
      </c>
      <c r="M263" s="3" t="str">
        <f>IFERROR(VLOOKUP(B263,Referencias!$A$2:$Z$697,26,FALSE),"")</f>
        <v>Señal Picada</v>
      </c>
    </row>
    <row r="264" spans="1:13" x14ac:dyDescent="0.25">
      <c r="A264" s="3" t="str">
        <f>IFERROR(VLOOKUP(B264,Referencias!$A$3:$F$680,6,FALSE),"Sin datos")</f>
        <v>SP- 09</v>
      </c>
      <c r="B264" s="3" t="s">
        <v>336</v>
      </c>
      <c r="C264" s="33" t="s">
        <v>305</v>
      </c>
      <c r="D264" s="14">
        <f t="shared" ca="1" si="16"/>
        <v>325</v>
      </c>
      <c r="E264" s="35">
        <v>115.5</v>
      </c>
      <c r="F264" s="35">
        <v>1.3169999999999999</v>
      </c>
      <c r="G264" s="14">
        <f t="shared" si="14"/>
        <v>98.859740259740263</v>
      </c>
      <c r="H264" s="35">
        <v>114.18300000000001</v>
      </c>
      <c r="I264" s="35">
        <v>100</v>
      </c>
      <c r="J264" s="35" t="str">
        <f t="shared" si="15"/>
        <v>SP- 09</v>
      </c>
      <c r="K264" s="35" t="s">
        <v>117</v>
      </c>
      <c r="L264" s="35" t="s">
        <v>28</v>
      </c>
      <c r="M264" s="3" t="str">
        <f>IFERROR(VLOOKUP(B264,Referencias!$A$2:$Z$697,26,FALSE),"")</f>
        <v>Señal Picada</v>
      </c>
    </row>
    <row r="265" spans="1:13" x14ac:dyDescent="0.25">
      <c r="A265" s="3" t="str">
        <f>IFERROR(VLOOKUP(B265,Referencias!$A$3:$F$680,6,FALSE),"Sin datos")</f>
        <v>SP- 09</v>
      </c>
      <c r="B265" s="3" t="s">
        <v>337</v>
      </c>
      <c r="C265" s="33" t="s">
        <v>338</v>
      </c>
      <c r="D265" s="14">
        <f t="shared" ca="1" si="16"/>
        <v>332</v>
      </c>
      <c r="E265" s="35">
        <v>43.4</v>
      </c>
      <c r="F265" s="35">
        <v>4.0279999999999996</v>
      </c>
      <c r="G265" s="14">
        <f t="shared" si="14"/>
        <v>90.718894009216584</v>
      </c>
      <c r="H265" s="35">
        <v>39.372</v>
      </c>
      <c r="I265" s="35">
        <v>10</v>
      </c>
      <c r="J265" s="35" t="str">
        <f t="shared" si="15"/>
        <v>SP- 09</v>
      </c>
      <c r="K265" s="35" t="s">
        <v>31</v>
      </c>
      <c r="L265" s="35" t="s">
        <v>38</v>
      </c>
      <c r="M265" s="3" t="str">
        <f>IFERROR(VLOOKUP(B265,Referencias!$A$2:$Z$697,26,FALSE),"")</f>
        <v>Señal Picada</v>
      </c>
    </row>
    <row r="266" spans="1:13" x14ac:dyDescent="0.25">
      <c r="A266" s="3" t="str">
        <f>IFERROR(VLOOKUP(B266,Referencias!$A$3:$F$680,6,FALSE),"Sin datos")</f>
        <v>SP- 09</v>
      </c>
      <c r="B266" s="3" t="s">
        <v>339</v>
      </c>
      <c r="C266" s="33" t="s">
        <v>225</v>
      </c>
      <c r="D266" s="14">
        <f t="shared" ca="1" si="16"/>
        <v>326</v>
      </c>
      <c r="E266" s="35">
        <v>132.19999999999999</v>
      </c>
      <c r="F266" s="35">
        <v>2.38</v>
      </c>
      <c r="G266" s="14">
        <f t="shared" si="14"/>
        <v>98.199697428139189</v>
      </c>
      <c r="H266" s="35">
        <v>129.82</v>
      </c>
      <c r="I266" s="35">
        <v>100</v>
      </c>
      <c r="J266" s="35" t="str">
        <f t="shared" si="15"/>
        <v>SP- 09</v>
      </c>
      <c r="K266" s="35" t="s">
        <v>117</v>
      </c>
      <c r="L266" s="35" t="s">
        <v>38</v>
      </c>
      <c r="M266" s="3" t="str">
        <f>IFERROR(VLOOKUP(B266,Referencias!$A$2:$Z$697,26,FALSE),"")</f>
        <v>Señal Picada</v>
      </c>
    </row>
    <row r="267" spans="1:13" x14ac:dyDescent="0.25">
      <c r="A267" s="3" t="str">
        <f>IFERROR(VLOOKUP(B267,Referencias!$A$3:$F$680,6,FALSE),"Sin datos")</f>
        <v>SP- 09</v>
      </c>
      <c r="B267" s="3" t="s">
        <v>340</v>
      </c>
      <c r="C267" s="33" t="s">
        <v>219</v>
      </c>
      <c r="D267" s="14">
        <f t="shared" ca="1" si="16"/>
        <v>333</v>
      </c>
      <c r="E267" s="35">
        <v>80.47</v>
      </c>
      <c r="F267" s="35">
        <v>5.48</v>
      </c>
      <c r="G267" s="14">
        <f t="shared" si="14"/>
        <v>93.19000869889399</v>
      </c>
      <c r="H267" s="35">
        <v>74.989999999999995</v>
      </c>
      <c r="I267" s="35">
        <v>200</v>
      </c>
      <c r="J267" s="35" t="str">
        <f t="shared" si="15"/>
        <v>SP- 09</v>
      </c>
      <c r="K267" s="35" t="s">
        <v>47</v>
      </c>
      <c r="L267" s="35" t="s">
        <v>38</v>
      </c>
      <c r="M267" s="3" t="str">
        <f>IFERROR(VLOOKUP(B267,Referencias!$A$2:$Z$697,26,FALSE),"")</f>
        <v>Señal Picada</v>
      </c>
    </row>
    <row r="268" spans="1:13" x14ac:dyDescent="0.25">
      <c r="A268" s="3" t="str">
        <f>IFERROR(VLOOKUP(B268,Referencias!$A$3:$F$680,6,FALSE),"Sin datos")</f>
        <v>SP- 09</v>
      </c>
      <c r="B268" s="3" t="s">
        <v>341</v>
      </c>
      <c r="C268" s="33" t="s">
        <v>335</v>
      </c>
      <c r="D268" s="14">
        <f t="shared" ca="1" si="16"/>
        <v>436</v>
      </c>
      <c r="E268" s="35">
        <v>39.200000000000003</v>
      </c>
      <c r="F268" s="35">
        <v>1.764</v>
      </c>
      <c r="G268" s="14">
        <f t="shared" si="14"/>
        <v>95.5</v>
      </c>
      <c r="H268" s="35">
        <v>37.436</v>
      </c>
      <c r="I268" s="35">
        <v>100</v>
      </c>
      <c r="J268" s="35" t="str">
        <f t="shared" si="15"/>
        <v>SP- 09</v>
      </c>
      <c r="K268" s="35" t="s">
        <v>31</v>
      </c>
      <c r="L268" s="35" t="s">
        <v>38</v>
      </c>
      <c r="M268" s="3" t="str">
        <f>IFERROR(VLOOKUP(B268,Referencias!$A$2:$Z$697,26,FALSE),"")</f>
        <v>Señal Picada</v>
      </c>
    </row>
    <row r="269" spans="1:13" x14ac:dyDescent="0.25">
      <c r="A269" s="3" t="str">
        <f>IFERROR(VLOOKUP(B269,Referencias!$A$3:$F$680,6,FALSE),"Sin datos")</f>
        <v>SP- 09</v>
      </c>
      <c r="B269" s="3" t="s">
        <v>342</v>
      </c>
      <c r="C269" s="33" t="s">
        <v>333</v>
      </c>
      <c r="D269" s="14">
        <f t="shared" ca="1" si="16"/>
        <v>314</v>
      </c>
      <c r="E269" s="35">
        <v>123.6</v>
      </c>
      <c r="F269" s="35">
        <v>1.669</v>
      </c>
      <c r="G269" s="14">
        <f t="shared" si="14"/>
        <v>98.649676375404539</v>
      </c>
      <c r="H269" s="35">
        <v>121.931</v>
      </c>
      <c r="I269" s="35">
        <v>50</v>
      </c>
      <c r="J269" s="35" t="str">
        <f t="shared" si="15"/>
        <v>SP- 09</v>
      </c>
      <c r="K269" s="35" t="s">
        <v>117</v>
      </c>
      <c r="L269" s="35" t="s">
        <v>28</v>
      </c>
      <c r="M269" s="3" t="str">
        <f>IFERROR(VLOOKUP(B269,Referencias!$A$2:$Z$697,26,FALSE),"")</f>
        <v>Señal Picada</v>
      </c>
    </row>
    <row r="270" spans="1:13" x14ac:dyDescent="0.25">
      <c r="A270" s="3" t="str">
        <f>IFERROR(VLOOKUP(B270,Referencias!$A$3:$F$680,6,FALSE),"Sin datos")</f>
        <v>SP- 09</v>
      </c>
      <c r="B270" s="3" t="s">
        <v>343</v>
      </c>
      <c r="C270" s="33" t="s">
        <v>344</v>
      </c>
      <c r="D270" s="14">
        <f t="shared" ca="1" si="16"/>
        <v>597</v>
      </c>
      <c r="E270" s="35">
        <v>155.6</v>
      </c>
      <c r="F270" s="35">
        <v>1.2909999999999999</v>
      </c>
      <c r="G270" s="14">
        <f t="shared" ref="G270:G333" si="17">IFERROR(H270/E270*100,"")</f>
        <v>99.170308483290498</v>
      </c>
      <c r="H270" s="35">
        <v>154.309</v>
      </c>
      <c r="I270" s="35">
        <v>50</v>
      </c>
      <c r="J270" s="35" t="str">
        <f t="shared" ref="J270:J333" si="18">+A270</f>
        <v>SP- 09</v>
      </c>
      <c r="K270" s="35" t="s">
        <v>117</v>
      </c>
      <c r="L270" s="35" t="s">
        <v>28</v>
      </c>
      <c r="M270" s="3" t="str">
        <f>IFERROR(VLOOKUP(B270,Referencias!$A$2:$Z$697,26,FALSE),"")</f>
        <v>Señal Picada</v>
      </c>
    </row>
    <row r="271" spans="1:13" x14ac:dyDescent="0.25">
      <c r="A271" s="3" t="str">
        <f>IFERROR(VLOOKUP(B271,Referencias!$A$3:$F$680,6,FALSE),"Sin datos")</f>
        <v>SP- 09</v>
      </c>
      <c r="B271" s="3" t="s">
        <v>345</v>
      </c>
      <c r="C271" s="33" t="s">
        <v>323</v>
      </c>
      <c r="D271" s="14">
        <f t="shared" ref="D271:D334" ca="1" si="19">+TODAY()-C271</f>
        <v>372</v>
      </c>
      <c r="E271" s="35">
        <v>52.8</v>
      </c>
      <c r="F271" s="35">
        <v>7.4290000000000003</v>
      </c>
      <c r="G271" s="14">
        <f t="shared" si="17"/>
        <v>85.929924242424249</v>
      </c>
      <c r="H271" s="35">
        <v>45.371000000000002</v>
      </c>
      <c r="I271" s="35">
        <v>100</v>
      </c>
      <c r="J271" s="35" t="str">
        <f t="shared" si="18"/>
        <v>SP- 09</v>
      </c>
      <c r="K271" s="35" t="s">
        <v>47</v>
      </c>
      <c r="L271" s="35" t="s">
        <v>38</v>
      </c>
      <c r="M271" s="3" t="str">
        <f>IFERROR(VLOOKUP(B271,Referencias!$A$2:$Z$697,26,FALSE),"")</f>
        <v>Señal Picada</v>
      </c>
    </row>
    <row r="272" spans="1:13" x14ac:dyDescent="0.25">
      <c r="A272" s="3" t="str">
        <f>IFERROR(VLOOKUP(B272,Referencias!$A$3:$F$680,6,FALSE),"Sin datos")</f>
        <v>SP- 09</v>
      </c>
      <c r="B272" s="3" t="s">
        <v>346</v>
      </c>
      <c r="C272" s="33" t="s">
        <v>225</v>
      </c>
      <c r="D272" s="14">
        <f t="shared" ca="1" si="19"/>
        <v>326</v>
      </c>
      <c r="E272" s="35">
        <v>54.6</v>
      </c>
      <c r="F272" s="35">
        <v>0.81399999999999995</v>
      </c>
      <c r="G272" s="14">
        <f t="shared" si="17"/>
        <v>98.509157509157504</v>
      </c>
      <c r="H272" s="35">
        <v>53.786000000000001</v>
      </c>
      <c r="I272" s="35">
        <v>100</v>
      </c>
      <c r="J272" s="35" t="str">
        <f t="shared" si="18"/>
        <v>SP- 09</v>
      </c>
      <c r="K272" s="35" t="s">
        <v>31</v>
      </c>
      <c r="L272" s="35" t="s">
        <v>38</v>
      </c>
      <c r="M272" s="3" t="str">
        <f>IFERROR(VLOOKUP(B272,Referencias!$A$2:$Z$697,26,FALSE),"")</f>
        <v>Señal Picada</v>
      </c>
    </row>
    <row r="273" spans="1:13" x14ac:dyDescent="0.25">
      <c r="A273" s="3" t="str">
        <f>IFERROR(VLOOKUP(B273,Referencias!$A$3:$F$680,6,FALSE),"Sin datos")</f>
        <v>SP- 09</v>
      </c>
      <c r="B273" s="3" t="s">
        <v>347</v>
      </c>
      <c r="C273" s="33" t="s">
        <v>333</v>
      </c>
      <c r="D273" s="14">
        <f t="shared" ca="1" si="19"/>
        <v>314</v>
      </c>
      <c r="E273" s="35">
        <v>44.8</v>
      </c>
      <c r="F273" s="35">
        <v>0.67200000000000004</v>
      </c>
      <c r="G273" s="14">
        <f t="shared" si="17"/>
        <v>98.500000000000014</v>
      </c>
      <c r="H273" s="35">
        <v>44.128</v>
      </c>
      <c r="I273" s="35">
        <v>50</v>
      </c>
      <c r="J273" s="35" t="str">
        <f t="shared" si="18"/>
        <v>SP- 09</v>
      </c>
      <c r="K273" s="35" t="s">
        <v>47</v>
      </c>
      <c r="L273" s="35" t="s">
        <v>28</v>
      </c>
      <c r="M273" s="3" t="str">
        <f>IFERROR(VLOOKUP(B273,Referencias!$A$2:$Z$697,26,FALSE),"")</f>
        <v>Señal Picada</v>
      </c>
    </row>
    <row r="274" spans="1:13" x14ac:dyDescent="0.25">
      <c r="A274" s="3" t="str">
        <f>IFERROR(VLOOKUP(B274,Referencias!$A$3:$F$680,6,FALSE),"Sin datos")</f>
        <v>SP- 09</v>
      </c>
      <c r="B274" s="3" t="s">
        <v>348</v>
      </c>
      <c r="C274" s="33" t="s">
        <v>225</v>
      </c>
      <c r="D274" s="14">
        <f t="shared" ca="1" si="19"/>
        <v>326</v>
      </c>
      <c r="E274" s="35">
        <v>34.299999999999997</v>
      </c>
      <c r="F274" s="35">
        <v>6.86</v>
      </c>
      <c r="G274" s="14">
        <f t="shared" si="17"/>
        <v>80.000000000000014</v>
      </c>
      <c r="H274" s="35">
        <v>27.44</v>
      </c>
      <c r="I274" s="35">
        <v>100</v>
      </c>
      <c r="J274" s="35" t="str">
        <f t="shared" si="18"/>
        <v>SP- 09</v>
      </c>
      <c r="K274" s="35" t="s">
        <v>47</v>
      </c>
      <c r="L274" s="35" t="s">
        <v>38</v>
      </c>
      <c r="M274" s="3" t="str">
        <f>IFERROR(VLOOKUP(B274,Referencias!$A$2:$Z$697,26,FALSE),"")</f>
        <v>Señal Picada</v>
      </c>
    </row>
    <row r="275" spans="1:13" x14ac:dyDescent="0.25">
      <c r="A275" s="3" t="str">
        <f>IFERROR(VLOOKUP(B275,Referencias!$A$3:$F$680,6,FALSE),"Sin datos")</f>
        <v>SP- 09</v>
      </c>
      <c r="B275" s="3" t="s">
        <v>349</v>
      </c>
      <c r="C275" s="33" t="s">
        <v>219</v>
      </c>
      <c r="D275" s="14">
        <f t="shared" ca="1" si="19"/>
        <v>333</v>
      </c>
      <c r="E275" s="35">
        <v>19.93</v>
      </c>
      <c r="F275" s="35">
        <v>2.8980000000000001</v>
      </c>
      <c r="G275" s="14">
        <f t="shared" si="17"/>
        <v>85.459106874059216</v>
      </c>
      <c r="H275" s="35">
        <v>17.032</v>
      </c>
      <c r="I275" s="35">
        <v>150</v>
      </c>
      <c r="J275" s="35" t="str">
        <f t="shared" si="18"/>
        <v>SP- 09</v>
      </c>
      <c r="K275" s="35" t="s">
        <v>31</v>
      </c>
      <c r="L275" s="35" t="s">
        <v>38</v>
      </c>
      <c r="M275" s="3" t="str">
        <f>IFERROR(VLOOKUP(B275,Referencias!$A$2:$Z$697,26,FALSE),"")</f>
        <v>Señal Picada</v>
      </c>
    </row>
    <row r="276" spans="1:13" x14ac:dyDescent="0.25">
      <c r="A276" s="3" t="str">
        <f>IFERROR(VLOOKUP(B276,Referencias!$A$3:$F$680,6,FALSE),"Sin datos")</f>
        <v>SP- 09</v>
      </c>
      <c r="B276" s="3" t="s">
        <v>350</v>
      </c>
      <c r="C276" s="33" t="s">
        <v>305</v>
      </c>
      <c r="D276" s="14">
        <f t="shared" ca="1" si="19"/>
        <v>325</v>
      </c>
      <c r="E276" s="35">
        <v>59.3</v>
      </c>
      <c r="F276" s="35">
        <v>2.4140000000000001</v>
      </c>
      <c r="G276" s="14">
        <f t="shared" si="17"/>
        <v>95.929173693086014</v>
      </c>
      <c r="H276" s="35">
        <v>56.886000000000003</v>
      </c>
      <c r="I276" s="35">
        <v>10</v>
      </c>
      <c r="J276" s="35" t="str">
        <f t="shared" si="18"/>
        <v>SP- 09</v>
      </c>
      <c r="K276" s="35" t="s">
        <v>31</v>
      </c>
      <c r="L276" s="35" t="s">
        <v>32</v>
      </c>
      <c r="M276" s="3" t="str">
        <f>IFERROR(VLOOKUP(B276,Referencias!$A$2:$Z$697,26,FALSE),"")</f>
        <v>Señal Picada</v>
      </c>
    </row>
    <row r="277" spans="1:13" x14ac:dyDescent="0.25">
      <c r="A277" s="3" t="str">
        <f>IFERROR(VLOOKUP(B277,Referencias!$A$3:$F$680,6,FALSE),"Sin datos")</f>
        <v>SP- 09</v>
      </c>
      <c r="B277" s="3" t="s">
        <v>351</v>
      </c>
      <c r="C277" s="33" t="s">
        <v>225</v>
      </c>
      <c r="D277" s="14">
        <f t="shared" ca="1" si="19"/>
        <v>326</v>
      </c>
      <c r="E277" s="35">
        <v>64.099999999999994</v>
      </c>
      <c r="F277" s="35">
        <v>1.9610000000000001</v>
      </c>
      <c r="G277" s="14">
        <f t="shared" si="17"/>
        <v>96.940717628705158</v>
      </c>
      <c r="H277" s="35">
        <v>62.139000000000003</v>
      </c>
      <c r="I277" s="35">
        <v>100</v>
      </c>
      <c r="J277" s="35" t="str">
        <f t="shared" si="18"/>
        <v>SP- 09</v>
      </c>
      <c r="K277" s="35" t="s">
        <v>31</v>
      </c>
      <c r="L277" s="35" t="s">
        <v>38</v>
      </c>
      <c r="M277" s="3" t="str">
        <f>IFERROR(VLOOKUP(B277,Referencias!$A$2:$Z$697,26,FALSE),"")</f>
        <v>Señal Picada</v>
      </c>
    </row>
    <row r="278" spans="1:13" x14ac:dyDescent="0.25">
      <c r="A278" s="3" t="str">
        <f>IFERROR(VLOOKUP(B278,Referencias!$A$3:$F$680,6,FALSE),"Sin datos")</f>
        <v>SP- 09</v>
      </c>
      <c r="B278" s="3" t="s">
        <v>352</v>
      </c>
      <c r="C278" s="33" t="s">
        <v>353</v>
      </c>
      <c r="D278" s="14">
        <f t="shared" ca="1" si="19"/>
        <v>329</v>
      </c>
      <c r="E278" s="35">
        <v>16.600000000000001</v>
      </c>
      <c r="F278" s="35">
        <v>7.968</v>
      </c>
      <c r="G278" s="14">
        <f t="shared" si="17"/>
        <v>51.999999999999993</v>
      </c>
      <c r="H278" s="35">
        <v>8.6319999999999997</v>
      </c>
      <c r="I278" s="35">
        <v>100</v>
      </c>
      <c r="J278" s="35" t="str">
        <f t="shared" si="18"/>
        <v>SP- 09</v>
      </c>
      <c r="K278" s="35" t="s">
        <v>31</v>
      </c>
      <c r="L278" s="35" t="s">
        <v>38</v>
      </c>
      <c r="M278" s="3" t="str">
        <f>IFERROR(VLOOKUP(B278,Referencias!$A$2:$Z$697,26,FALSE),"")</f>
        <v>Señal Picada</v>
      </c>
    </row>
    <row r="279" spans="1:13" x14ac:dyDescent="0.25">
      <c r="A279" s="3" t="str">
        <f>IFERROR(VLOOKUP(B279,Referencias!$A$3:$F$680,6,FALSE),"Sin datos")</f>
        <v>SP- 09</v>
      </c>
      <c r="B279" s="3" t="s">
        <v>354</v>
      </c>
      <c r="C279" s="33" t="s">
        <v>305</v>
      </c>
      <c r="D279" s="14">
        <f t="shared" ca="1" si="19"/>
        <v>325</v>
      </c>
      <c r="E279" s="35">
        <v>29</v>
      </c>
      <c r="F279" s="35">
        <v>5.6</v>
      </c>
      <c r="G279" s="14">
        <f t="shared" si="17"/>
        <v>80.689655172413794</v>
      </c>
      <c r="H279" s="35">
        <v>23.4</v>
      </c>
      <c r="I279" s="35">
        <v>200</v>
      </c>
      <c r="J279" s="35" t="str">
        <f t="shared" si="18"/>
        <v>SP- 09</v>
      </c>
      <c r="K279" s="35" t="s">
        <v>31</v>
      </c>
      <c r="L279" s="35" t="s">
        <v>38</v>
      </c>
      <c r="M279" s="3" t="str">
        <f>IFERROR(VLOOKUP(B279,Referencias!$A$2:$Z$697,26,FALSE),"")</f>
        <v>Señal Picada</v>
      </c>
    </row>
    <row r="280" spans="1:13" x14ac:dyDescent="0.25">
      <c r="A280" s="3" t="str">
        <f>IFERROR(VLOOKUP(B280,Referencias!$A$3:$F$680,6,FALSE),"Sin datos")</f>
        <v>SP- 09</v>
      </c>
      <c r="B280" s="3" t="s">
        <v>355</v>
      </c>
      <c r="C280" s="33" t="s">
        <v>333</v>
      </c>
      <c r="D280" s="14">
        <f t="shared" ca="1" si="19"/>
        <v>314</v>
      </c>
      <c r="E280" s="35">
        <v>51.5</v>
      </c>
      <c r="F280" s="35">
        <v>1.895</v>
      </c>
      <c r="G280" s="14">
        <f t="shared" si="17"/>
        <v>96.320388349514559</v>
      </c>
      <c r="H280" s="35">
        <v>49.604999999999997</v>
      </c>
      <c r="I280" s="35">
        <v>200</v>
      </c>
      <c r="J280" s="35" t="str">
        <f t="shared" si="18"/>
        <v>SP- 09</v>
      </c>
      <c r="K280" s="35" t="s">
        <v>47</v>
      </c>
      <c r="L280" s="35" t="s">
        <v>32</v>
      </c>
      <c r="M280" s="3" t="str">
        <f>IFERROR(VLOOKUP(B280,Referencias!$A$2:$Z$697,26,FALSE),"")</f>
        <v>Señal Picada</v>
      </c>
    </row>
    <row r="281" spans="1:13" x14ac:dyDescent="0.25">
      <c r="A281" s="3" t="str">
        <f>IFERROR(VLOOKUP(B281,Referencias!$A$3:$F$680,6,FALSE),"Sin datos")</f>
        <v>SP- 09</v>
      </c>
      <c r="B281" s="3" t="s">
        <v>356</v>
      </c>
      <c r="C281" s="33" t="s">
        <v>333</v>
      </c>
      <c r="D281" s="14">
        <f t="shared" ca="1" si="19"/>
        <v>314</v>
      </c>
      <c r="E281" s="35">
        <v>54.1</v>
      </c>
      <c r="F281" s="35">
        <v>2.1640000000000001</v>
      </c>
      <c r="G281" s="14">
        <f t="shared" si="17"/>
        <v>96</v>
      </c>
      <c r="H281" s="35">
        <v>51.936</v>
      </c>
      <c r="I281" s="35">
        <v>100</v>
      </c>
      <c r="J281" s="35" t="str">
        <f t="shared" si="18"/>
        <v>SP- 09</v>
      </c>
      <c r="K281" s="35" t="s">
        <v>47</v>
      </c>
      <c r="L281" s="35" t="s">
        <v>32</v>
      </c>
      <c r="M281" s="3" t="str">
        <f>IFERROR(VLOOKUP(B281,Referencias!$A$2:$Z$697,26,FALSE),"")</f>
        <v>Señal Picada</v>
      </c>
    </row>
    <row r="282" spans="1:13" x14ac:dyDescent="0.25">
      <c r="A282" s="3" t="str">
        <f>IFERROR(VLOOKUP(B282,Referencias!$A$3:$F$680,6,FALSE),"Sin datos")</f>
        <v>SP- 09</v>
      </c>
      <c r="B282" s="3" t="s">
        <v>357</v>
      </c>
      <c r="C282" s="33" t="s">
        <v>323</v>
      </c>
      <c r="D282" s="14">
        <f t="shared" ca="1" si="19"/>
        <v>372</v>
      </c>
      <c r="E282" s="35">
        <v>36</v>
      </c>
      <c r="F282" s="35">
        <v>5.76</v>
      </c>
      <c r="G282" s="14">
        <f t="shared" si="17"/>
        <v>84</v>
      </c>
      <c r="H282" s="35">
        <v>30.24</v>
      </c>
      <c r="I282" s="35">
        <v>100</v>
      </c>
      <c r="J282" s="35" t="str">
        <f t="shared" si="18"/>
        <v>SP- 09</v>
      </c>
      <c r="K282" s="35" t="s">
        <v>47</v>
      </c>
      <c r="L282" s="35" t="s">
        <v>38</v>
      </c>
      <c r="M282" s="3" t="str">
        <f>IFERROR(VLOOKUP(B282,Referencias!$A$2:$Z$697,26,FALSE),"")</f>
        <v>Señal Picada</v>
      </c>
    </row>
    <row r="283" spans="1:13" x14ac:dyDescent="0.25">
      <c r="A283" s="3" t="str">
        <f>IFERROR(VLOOKUP(B283,Referencias!$A$3:$F$680,6,FALSE),"Sin datos")</f>
        <v>SP- 09</v>
      </c>
      <c r="B283" s="3" t="s">
        <v>358</v>
      </c>
      <c r="C283" s="33" t="s">
        <v>225</v>
      </c>
      <c r="D283" s="14">
        <f t="shared" ca="1" si="19"/>
        <v>326</v>
      </c>
      <c r="E283" s="35">
        <v>50.1</v>
      </c>
      <c r="F283" s="35">
        <v>2.0840000000000001</v>
      </c>
      <c r="G283" s="14">
        <f t="shared" si="17"/>
        <v>95.840319361277437</v>
      </c>
      <c r="H283" s="35">
        <v>48.015999999999998</v>
      </c>
      <c r="I283" s="35">
        <v>100</v>
      </c>
      <c r="J283" s="35" t="str">
        <f t="shared" si="18"/>
        <v>SP- 09</v>
      </c>
      <c r="K283" s="35" t="s">
        <v>117</v>
      </c>
      <c r="L283" s="35" t="s">
        <v>32</v>
      </c>
      <c r="M283" s="3" t="str">
        <f>IFERROR(VLOOKUP(B283,Referencias!$A$2:$Z$697,26,FALSE),"")</f>
        <v>Señal Picada</v>
      </c>
    </row>
    <row r="284" spans="1:13" x14ac:dyDescent="0.25">
      <c r="A284" s="3" t="str">
        <f>IFERROR(VLOOKUP(B284,Referencias!$A$3:$F$680,6,FALSE),"Sin datos")</f>
        <v>SP-10</v>
      </c>
      <c r="B284" s="3" t="s">
        <v>359</v>
      </c>
      <c r="C284" s="33" t="s">
        <v>323</v>
      </c>
      <c r="D284" s="14">
        <f t="shared" ca="1" si="19"/>
        <v>372</v>
      </c>
      <c r="E284" s="35">
        <v>25.7</v>
      </c>
      <c r="F284" s="35">
        <v>1.3979999999999999</v>
      </c>
      <c r="G284" s="14">
        <f t="shared" si="17"/>
        <v>94.560311284046691</v>
      </c>
      <c r="H284" s="35">
        <v>24.302</v>
      </c>
      <c r="I284" s="35">
        <v>10</v>
      </c>
      <c r="J284" s="35" t="str">
        <f t="shared" si="18"/>
        <v>SP-10</v>
      </c>
      <c r="K284" s="35" t="s">
        <v>47</v>
      </c>
      <c r="L284" s="35" t="s">
        <v>32</v>
      </c>
      <c r="M284" s="3" t="str">
        <f>IFERROR(VLOOKUP(B284,Referencias!$A$2:$Z$697,26,FALSE),"")</f>
        <v>Señal Picada</v>
      </c>
    </row>
    <row r="285" spans="1:13" x14ac:dyDescent="0.25">
      <c r="A285" s="3" t="str">
        <f>IFERROR(VLOOKUP(B285,Referencias!$A$3:$F$680,6,FALSE),"Sin datos")</f>
        <v>SP-10</v>
      </c>
      <c r="B285" s="3" t="s">
        <v>360</v>
      </c>
      <c r="C285" s="33" t="s">
        <v>361</v>
      </c>
      <c r="D285" s="14">
        <f t="shared" ca="1" si="19"/>
        <v>382</v>
      </c>
      <c r="E285" s="35">
        <v>62</v>
      </c>
      <c r="F285" s="35">
        <v>3.819</v>
      </c>
      <c r="G285" s="14">
        <f t="shared" si="17"/>
        <v>93.84032258064515</v>
      </c>
      <c r="H285" s="35">
        <v>58.180999999999997</v>
      </c>
      <c r="I285" s="35">
        <v>100</v>
      </c>
      <c r="J285" s="35" t="str">
        <f t="shared" si="18"/>
        <v>SP-10</v>
      </c>
      <c r="K285" s="35" t="s">
        <v>31</v>
      </c>
      <c r="L285" s="35" t="s">
        <v>38</v>
      </c>
      <c r="M285" s="3" t="str">
        <f>IFERROR(VLOOKUP(B285,Referencias!$A$2:$Z$697,26,FALSE),"")</f>
        <v>Señal Picada</v>
      </c>
    </row>
    <row r="286" spans="1:13" x14ac:dyDescent="0.25">
      <c r="A286" s="3" t="str">
        <f>IFERROR(VLOOKUP(B286,Referencias!$A$3:$F$680,6,FALSE),"Sin datos")</f>
        <v>SP-10</v>
      </c>
      <c r="B286" s="3" t="s">
        <v>362</v>
      </c>
      <c r="C286" s="33" t="s">
        <v>361</v>
      </c>
      <c r="D286" s="14">
        <f t="shared" ca="1" si="19"/>
        <v>382</v>
      </c>
      <c r="E286" s="35">
        <v>54.6</v>
      </c>
      <c r="F286" s="35">
        <v>4.1500000000000004</v>
      </c>
      <c r="G286" s="14">
        <f t="shared" si="17"/>
        <v>92.399267399267401</v>
      </c>
      <c r="H286" s="35">
        <v>50.45</v>
      </c>
      <c r="I286" s="35">
        <v>300</v>
      </c>
      <c r="J286" s="35" t="str">
        <f t="shared" si="18"/>
        <v>SP-10</v>
      </c>
      <c r="K286" s="35" t="s">
        <v>31</v>
      </c>
      <c r="L286" s="35" t="s">
        <v>38</v>
      </c>
      <c r="M286" s="3" t="str">
        <f>IFERROR(VLOOKUP(B286,Referencias!$A$2:$Z$697,26,FALSE),"")</f>
        <v>Señal Picada</v>
      </c>
    </row>
    <row r="287" spans="1:13" x14ac:dyDescent="0.25">
      <c r="A287" s="3" t="str">
        <f>IFERROR(VLOOKUP(B287,Referencias!$A$3:$F$680,6,FALSE),"Sin datos")</f>
        <v>SP-10</v>
      </c>
      <c r="B287" s="3" t="s">
        <v>363</v>
      </c>
      <c r="C287" s="33" t="s">
        <v>319</v>
      </c>
      <c r="D287" s="14">
        <f t="shared" ca="1" si="19"/>
        <v>375</v>
      </c>
      <c r="E287" s="35">
        <v>99.2</v>
      </c>
      <c r="F287" s="35">
        <v>2.351</v>
      </c>
      <c r="G287" s="14">
        <f t="shared" si="17"/>
        <v>97.630040322580641</v>
      </c>
      <c r="H287" s="35">
        <v>96.849000000000004</v>
      </c>
      <c r="I287" s="35">
        <v>100</v>
      </c>
      <c r="J287" s="35" t="str">
        <f t="shared" si="18"/>
        <v>SP-10</v>
      </c>
      <c r="K287" s="35" t="s">
        <v>31</v>
      </c>
      <c r="L287" s="35" t="s">
        <v>38</v>
      </c>
      <c r="M287" s="3" t="str">
        <f>IFERROR(VLOOKUP(B287,Referencias!$A$2:$Z$697,26,FALSE),"")</f>
        <v>Señal Picada</v>
      </c>
    </row>
    <row r="288" spans="1:13" x14ac:dyDescent="0.25">
      <c r="A288" s="3" t="str">
        <f>IFERROR(VLOOKUP(B288,Referencias!$A$3:$F$680,6,FALSE),"Sin datos")</f>
        <v>SP-10</v>
      </c>
      <c r="B288" s="3" t="s">
        <v>364</v>
      </c>
      <c r="C288" s="33" t="s">
        <v>83</v>
      </c>
      <c r="D288" s="14">
        <f t="shared" ca="1" si="19"/>
        <v>381</v>
      </c>
      <c r="E288" s="35">
        <v>41.9</v>
      </c>
      <c r="F288" s="35">
        <v>1.274</v>
      </c>
      <c r="G288" s="14">
        <f t="shared" si="17"/>
        <v>96.959427207637233</v>
      </c>
      <c r="H288" s="35">
        <v>40.625999999999998</v>
      </c>
      <c r="I288" s="35">
        <v>100</v>
      </c>
      <c r="J288" s="35" t="str">
        <f t="shared" si="18"/>
        <v>SP-10</v>
      </c>
      <c r="K288" s="35" t="s">
        <v>47</v>
      </c>
      <c r="L288" s="35" t="s">
        <v>32</v>
      </c>
      <c r="M288" s="3" t="str">
        <f>IFERROR(VLOOKUP(B288,Referencias!$A$2:$Z$697,26,FALSE),"")</f>
        <v>Señal Picada</v>
      </c>
    </row>
    <row r="289" spans="1:13" x14ac:dyDescent="0.25">
      <c r="A289" s="3" t="str">
        <f>IFERROR(VLOOKUP(B289,Referencias!$A$3:$F$680,6,FALSE),"Sin datos")</f>
        <v>SP-10</v>
      </c>
      <c r="B289" s="3" t="s">
        <v>365</v>
      </c>
      <c r="C289" s="33" t="s">
        <v>366</v>
      </c>
      <c r="D289" s="14">
        <f t="shared" ca="1" si="19"/>
        <v>435</v>
      </c>
      <c r="E289" s="35">
        <v>76.3</v>
      </c>
      <c r="F289" s="35">
        <v>1.1439999999999999</v>
      </c>
      <c r="G289" s="14">
        <f t="shared" si="17"/>
        <v>98.500655307994762</v>
      </c>
      <c r="H289" s="35">
        <v>75.156000000000006</v>
      </c>
      <c r="I289" s="35">
        <v>100</v>
      </c>
      <c r="J289" s="35" t="str">
        <f t="shared" si="18"/>
        <v>SP-10</v>
      </c>
      <c r="K289" s="35" t="s">
        <v>31</v>
      </c>
      <c r="L289" s="35" t="s">
        <v>28</v>
      </c>
      <c r="M289" s="3" t="str">
        <f>IFERROR(VLOOKUP(B289,Referencias!$A$2:$Z$697,26,FALSE),"")</f>
        <v>Señal Picada</v>
      </c>
    </row>
    <row r="290" spans="1:13" x14ac:dyDescent="0.25">
      <c r="A290" s="3" t="str">
        <f>IFERROR(VLOOKUP(B290,Referencias!$A$3:$F$680,6,FALSE),"Sin datos")</f>
        <v>SP-10</v>
      </c>
      <c r="B290" s="3" t="s">
        <v>367</v>
      </c>
      <c r="C290" s="33" t="s">
        <v>83</v>
      </c>
      <c r="D290" s="14">
        <f t="shared" ca="1" si="19"/>
        <v>381</v>
      </c>
      <c r="E290" s="35">
        <v>84.9</v>
      </c>
      <c r="F290" s="35">
        <v>3.6930000000000001</v>
      </c>
      <c r="G290" s="14">
        <f t="shared" si="17"/>
        <v>95.65017667844522</v>
      </c>
      <c r="H290" s="35">
        <v>81.206999999999994</v>
      </c>
      <c r="I290" s="35">
        <v>100</v>
      </c>
      <c r="J290" s="35" t="str">
        <f t="shared" si="18"/>
        <v>SP-10</v>
      </c>
      <c r="K290" s="35" t="s">
        <v>31</v>
      </c>
      <c r="L290" s="35" t="s">
        <v>38</v>
      </c>
      <c r="M290" s="3" t="str">
        <f>IFERROR(VLOOKUP(B290,Referencias!$A$2:$Z$697,26,FALSE),"")</f>
        <v>Señal Picada</v>
      </c>
    </row>
    <row r="291" spans="1:13" x14ac:dyDescent="0.25">
      <c r="A291" s="3" t="str">
        <f>IFERROR(VLOOKUP(B291,Referencias!$A$3:$F$680,6,FALSE),"Sin datos")</f>
        <v>SP-10</v>
      </c>
      <c r="B291" s="3" t="s">
        <v>368</v>
      </c>
      <c r="C291" s="33" t="s">
        <v>369</v>
      </c>
      <c r="D291" s="14">
        <f t="shared" ca="1" si="19"/>
        <v>442</v>
      </c>
      <c r="E291" s="35">
        <v>12.4</v>
      </c>
      <c r="F291" s="35">
        <v>1.8959999999999999</v>
      </c>
      <c r="G291" s="14">
        <f t="shared" si="17"/>
        <v>84.709677419354833</v>
      </c>
      <c r="H291" s="35">
        <v>10.504</v>
      </c>
      <c r="I291" s="35">
        <v>100</v>
      </c>
      <c r="J291" s="35" t="str">
        <f t="shared" si="18"/>
        <v>SP-10</v>
      </c>
      <c r="K291" s="35" t="s">
        <v>370</v>
      </c>
      <c r="L291" s="35" t="s">
        <v>32</v>
      </c>
      <c r="M291" s="3" t="str">
        <f>IFERROR(VLOOKUP(B291,Referencias!$A$2:$Z$697,26,FALSE),"")</f>
        <v>Señal Picada</v>
      </c>
    </row>
    <row r="292" spans="1:13" x14ac:dyDescent="0.25">
      <c r="A292" s="3" t="str">
        <f>IFERROR(VLOOKUP(B292,Referencias!$A$3:$F$680,6,FALSE),"Sin datos")</f>
        <v>SP-10</v>
      </c>
      <c r="B292" s="3" t="s">
        <v>371</v>
      </c>
      <c r="C292" s="33" t="s">
        <v>361</v>
      </c>
      <c r="D292" s="14">
        <f t="shared" ca="1" si="19"/>
        <v>382</v>
      </c>
      <c r="E292" s="35">
        <v>67.099999999999994</v>
      </c>
      <c r="F292" s="35">
        <v>5.3209999999999997</v>
      </c>
      <c r="G292" s="14">
        <f t="shared" si="17"/>
        <v>92.070044709388981</v>
      </c>
      <c r="H292" s="35">
        <v>61.779000000000003</v>
      </c>
      <c r="I292" s="35">
        <v>100</v>
      </c>
      <c r="J292" s="35" t="str">
        <f t="shared" si="18"/>
        <v>SP-10</v>
      </c>
      <c r="K292" s="35" t="s">
        <v>31</v>
      </c>
      <c r="L292" s="35" t="s">
        <v>38</v>
      </c>
      <c r="M292" s="3" t="str">
        <f>IFERROR(VLOOKUP(B292,Referencias!$A$2:$Z$697,26,FALSE),"")</f>
        <v>Señal Picada</v>
      </c>
    </row>
    <row r="293" spans="1:13" x14ac:dyDescent="0.25">
      <c r="A293" s="3" t="str">
        <f>IFERROR(VLOOKUP(B293,Referencias!$A$3:$F$680,6,FALSE),"Sin datos")</f>
        <v>SP-10</v>
      </c>
      <c r="B293" s="3" t="s">
        <v>372</v>
      </c>
      <c r="C293" s="33" t="s">
        <v>83</v>
      </c>
      <c r="D293" s="14">
        <f t="shared" ca="1" si="19"/>
        <v>381</v>
      </c>
      <c r="E293" s="35">
        <v>64.599999999999994</v>
      </c>
      <c r="F293" s="35">
        <v>2.649</v>
      </c>
      <c r="G293" s="14">
        <f t="shared" si="17"/>
        <v>95.899380804953566</v>
      </c>
      <c r="H293" s="35">
        <v>61.951000000000001</v>
      </c>
      <c r="I293" s="35">
        <v>100</v>
      </c>
      <c r="J293" s="35" t="str">
        <f t="shared" si="18"/>
        <v>SP-10</v>
      </c>
      <c r="K293" s="35" t="s">
        <v>31</v>
      </c>
      <c r="L293" s="35" t="s">
        <v>38</v>
      </c>
      <c r="M293" s="3" t="str">
        <f>IFERROR(VLOOKUP(B293,Referencias!$A$2:$Z$697,26,FALSE),"")</f>
        <v>Señal Picada</v>
      </c>
    </row>
    <row r="294" spans="1:13" x14ac:dyDescent="0.25">
      <c r="A294" s="3" t="str">
        <f>IFERROR(VLOOKUP(B294,Referencias!$A$3:$F$680,6,FALSE),"Sin datos")</f>
        <v>SP-10</v>
      </c>
      <c r="B294" s="3" t="s">
        <v>373</v>
      </c>
      <c r="C294" s="33" t="s">
        <v>83</v>
      </c>
      <c r="D294" s="14">
        <f t="shared" ca="1" si="19"/>
        <v>381</v>
      </c>
      <c r="E294" s="35">
        <v>41.6</v>
      </c>
      <c r="F294" s="35">
        <v>2.5790000000000002</v>
      </c>
      <c r="G294" s="14">
        <f t="shared" si="17"/>
        <v>93.800480769230759</v>
      </c>
      <c r="H294" s="35">
        <v>39.021000000000001</v>
      </c>
      <c r="I294" s="35">
        <v>200</v>
      </c>
      <c r="J294" s="35" t="str">
        <f t="shared" si="18"/>
        <v>SP-10</v>
      </c>
      <c r="K294" s="35" t="s">
        <v>31</v>
      </c>
      <c r="L294" s="35" t="s">
        <v>38</v>
      </c>
      <c r="M294" s="3" t="str">
        <f>IFERROR(VLOOKUP(B294,Referencias!$A$2:$Z$697,26,FALSE),"")</f>
        <v>Señal Picada</v>
      </c>
    </row>
    <row r="295" spans="1:13" x14ac:dyDescent="0.25">
      <c r="A295" s="3" t="str">
        <f>IFERROR(VLOOKUP(B295,Referencias!$A$3:$F$680,6,FALSE),"Sin datos")</f>
        <v>SP-10</v>
      </c>
      <c r="B295" s="3" t="s">
        <v>374</v>
      </c>
      <c r="C295" s="33" t="s">
        <v>323</v>
      </c>
      <c r="D295" s="14">
        <f t="shared" ca="1" si="19"/>
        <v>372</v>
      </c>
      <c r="E295" s="35">
        <v>18.5</v>
      </c>
      <c r="F295" s="35">
        <v>0.88800000000000001</v>
      </c>
      <c r="G295" s="14">
        <f t="shared" si="17"/>
        <v>95.199999999999989</v>
      </c>
      <c r="H295" s="35">
        <v>17.611999999999998</v>
      </c>
      <c r="I295" s="35">
        <v>100</v>
      </c>
      <c r="J295" s="35" t="str">
        <f t="shared" si="18"/>
        <v>SP-10</v>
      </c>
      <c r="K295" s="35" t="s">
        <v>31</v>
      </c>
      <c r="L295" s="35" t="s">
        <v>28</v>
      </c>
      <c r="M295" s="3" t="str">
        <f>IFERROR(VLOOKUP(B295,Referencias!$A$2:$Z$697,26,FALSE),"")</f>
        <v>Señal Picada</v>
      </c>
    </row>
    <row r="296" spans="1:13" x14ac:dyDescent="0.25">
      <c r="A296" s="3" t="str">
        <f>IFERROR(VLOOKUP(B296,Referencias!$A$3:$F$680,6,FALSE),"Sin datos")</f>
        <v>SP-10</v>
      </c>
      <c r="B296" s="3" t="s">
        <v>375</v>
      </c>
      <c r="C296" s="33" t="s">
        <v>83</v>
      </c>
      <c r="D296" s="14">
        <f t="shared" ca="1" si="19"/>
        <v>381</v>
      </c>
      <c r="E296" s="35">
        <v>48.1</v>
      </c>
      <c r="F296" s="35">
        <v>3.7090000000000001</v>
      </c>
      <c r="G296" s="14">
        <f t="shared" si="17"/>
        <v>92.28898128898129</v>
      </c>
      <c r="H296" s="35">
        <v>44.390999999999998</v>
      </c>
      <c r="I296" s="35">
        <v>100</v>
      </c>
      <c r="J296" s="35" t="str">
        <f t="shared" si="18"/>
        <v>SP-10</v>
      </c>
      <c r="K296" s="35" t="s">
        <v>31</v>
      </c>
      <c r="L296" s="35" t="s">
        <v>38</v>
      </c>
      <c r="M296" s="3" t="str">
        <f>IFERROR(VLOOKUP(B296,Referencias!$A$2:$Z$697,26,FALSE),"")</f>
        <v>Señal Picada</v>
      </c>
    </row>
    <row r="297" spans="1:13" x14ac:dyDescent="0.25">
      <c r="A297" s="3" t="str">
        <f>IFERROR(VLOOKUP(B297,Referencias!$A$3:$F$680,6,FALSE),"Sin datos")</f>
        <v>SP-10</v>
      </c>
      <c r="B297" s="3" t="s">
        <v>376</v>
      </c>
      <c r="C297" s="33" t="s">
        <v>319</v>
      </c>
      <c r="D297" s="14">
        <f t="shared" ca="1" si="19"/>
        <v>375</v>
      </c>
      <c r="E297" s="35">
        <v>22.3</v>
      </c>
      <c r="F297" s="35">
        <v>0.28999999999999998</v>
      </c>
      <c r="G297" s="14">
        <f t="shared" si="17"/>
        <v>98.699551569506724</v>
      </c>
      <c r="H297" s="35">
        <v>22.01</v>
      </c>
      <c r="I297" s="35">
        <v>100</v>
      </c>
      <c r="J297" s="35" t="str">
        <f t="shared" si="18"/>
        <v>SP-10</v>
      </c>
      <c r="K297" s="35" t="s">
        <v>47</v>
      </c>
      <c r="L297" s="35" t="s">
        <v>28</v>
      </c>
      <c r="M297" s="3" t="str">
        <f>IFERROR(VLOOKUP(B297,Referencias!$A$2:$Z$697,26,FALSE),"")</f>
        <v>Señal Picada</v>
      </c>
    </row>
    <row r="298" spans="1:13" x14ac:dyDescent="0.25">
      <c r="A298" s="3" t="str">
        <f>IFERROR(VLOOKUP(B298,Referencias!$A$3:$F$680,6,FALSE),"Sin datos")</f>
        <v>SP-10</v>
      </c>
      <c r="B298" s="3" t="s">
        <v>377</v>
      </c>
      <c r="C298" s="33" t="s">
        <v>378</v>
      </c>
      <c r="D298" s="14">
        <f t="shared" ca="1" si="19"/>
        <v>441</v>
      </c>
      <c r="E298" s="35">
        <v>20.2</v>
      </c>
      <c r="F298" s="35">
        <v>2.5510000000000002</v>
      </c>
      <c r="G298" s="14">
        <f t="shared" si="17"/>
        <v>87.371287128712879</v>
      </c>
      <c r="H298" s="35">
        <v>17.649000000000001</v>
      </c>
      <c r="I298" s="35">
        <v>100</v>
      </c>
      <c r="J298" s="35" t="str">
        <f t="shared" si="18"/>
        <v>SP-10</v>
      </c>
      <c r="K298" s="35" t="s">
        <v>31</v>
      </c>
      <c r="L298" s="35" t="s">
        <v>38</v>
      </c>
      <c r="M298" s="3" t="str">
        <f>IFERROR(VLOOKUP(B298,Referencias!$A$2:$Z$697,26,FALSE),"")</f>
        <v>Señal Picada</v>
      </c>
    </row>
    <row r="299" spans="1:13" x14ac:dyDescent="0.25">
      <c r="A299" s="3" t="str">
        <f>IFERROR(VLOOKUP(B299,Referencias!$A$3:$F$680,6,FALSE),"Sin datos")</f>
        <v>SP-10</v>
      </c>
      <c r="B299" s="3" t="s">
        <v>379</v>
      </c>
      <c r="C299" s="33" t="s">
        <v>366</v>
      </c>
      <c r="D299" s="14">
        <f t="shared" ca="1" si="19"/>
        <v>435</v>
      </c>
      <c r="E299" s="35">
        <v>12.4</v>
      </c>
      <c r="F299" s="35">
        <v>1.831</v>
      </c>
      <c r="G299" s="14">
        <f t="shared" si="17"/>
        <v>85.233870967741936</v>
      </c>
      <c r="H299" s="35">
        <v>10.569000000000001</v>
      </c>
      <c r="I299" s="35">
        <v>100</v>
      </c>
      <c r="J299" s="35" t="str">
        <f t="shared" si="18"/>
        <v>SP-10</v>
      </c>
      <c r="K299" s="35" t="s">
        <v>31</v>
      </c>
      <c r="L299" s="35" t="s">
        <v>32</v>
      </c>
      <c r="M299" s="3" t="str">
        <f>IFERROR(VLOOKUP(B299,Referencias!$A$2:$Z$697,26,FALSE),"")</f>
        <v>Señal Picada</v>
      </c>
    </row>
    <row r="300" spans="1:13" x14ac:dyDescent="0.25">
      <c r="A300" s="3" t="str">
        <f>IFERROR(VLOOKUP(B300,Referencias!$A$3:$F$680,6,FALSE),"Sin datos")</f>
        <v>SP-10</v>
      </c>
      <c r="B300" s="3" t="s">
        <v>380</v>
      </c>
      <c r="C300" s="33" t="s">
        <v>381</v>
      </c>
      <c r="D300" s="14">
        <f t="shared" ca="1" si="19"/>
        <v>452</v>
      </c>
      <c r="E300" s="35">
        <v>58.7</v>
      </c>
      <c r="F300" s="35">
        <v>1.802</v>
      </c>
      <c r="G300" s="14">
        <f t="shared" si="17"/>
        <v>96.93015332197615</v>
      </c>
      <c r="H300" s="35">
        <v>56.898000000000003</v>
      </c>
      <c r="I300" s="35">
        <v>180</v>
      </c>
      <c r="J300" s="35" t="str">
        <f t="shared" si="18"/>
        <v>SP-10</v>
      </c>
      <c r="K300" s="35" t="s">
        <v>31</v>
      </c>
      <c r="L300" s="35" t="s">
        <v>32</v>
      </c>
      <c r="M300" s="3" t="str">
        <f>IFERROR(VLOOKUP(B300,Referencias!$A$2:$Z$697,26,FALSE),"")</f>
        <v>Señal Picada</v>
      </c>
    </row>
    <row r="301" spans="1:13" x14ac:dyDescent="0.25">
      <c r="A301" s="3" t="str">
        <f>IFERROR(VLOOKUP(B301,Referencias!$A$3:$F$680,6,FALSE),"Sin datos")</f>
        <v>SP-10</v>
      </c>
      <c r="B301" s="3" t="s">
        <v>382</v>
      </c>
      <c r="C301" s="33" t="s">
        <v>361</v>
      </c>
      <c r="D301" s="14">
        <f t="shared" ca="1" si="19"/>
        <v>382</v>
      </c>
      <c r="E301" s="35">
        <v>38.6</v>
      </c>
      <c r="F301" s="35">
        <v>2.1230000000000002</v>
      </c>
      <c r="G301" s="14">
        <f t="shared" si="17"/>
        <v>94.499999999999986</v>
      </c>
      <c r="H301" s="35">
        <v>36.476999999999997</v>
      </c>
      <c r="I301" s="35">
        <v>100</v>
      </c>
      <c r="J301" s="35" t="str">
        <f t="shared" si="18"/>
        <v>SP-10</v>
      </c>
      <c r="K301" s="35" t="s">
        <v>31</v>
      </c>
      <c r="L301" s="35" t="s">
        <v>38</v>
      </c>
      <c r="M301" s="3" t="str">
        <f>IFERROR(VLOOKUP(B301,Referencias!$A$2:$Z$697,26,FALSE),"")</f>
        <v>Señal Picada</v>
      </c>
    </row>
    <row r="302" spans="1:13" x14ac:dyDescent="0.25">
      <c r="A302" s="3" t="str">
        <f>IFERROR(VLOOKUP(B302,Referencias!$A$3:$F$680,6,FALSE),"Sin datos")</f>
        <v>SP-10</v>
      </c>
      <c r="B302" s="3" t="s">
        <v>383</v>
      </c>
      <c r="C302" s="33" t="s">
        <v>361</v>
      </c>
      <c r="D302" s="14">
        <f t="shared" ca="1" si="19"/>
        <v>382</v>
      </c>
      <c r="E302" s="35">
        <v>6.1</v>
      </c>
      <c r="F302" s="35">
        <v>3.5990000000000002</v>
      </c>
      <c r="G302" s="14">
        <f t="shared" si="17"/>
        <v>41</v>
      </c>
      <c r="H302" s="35">
        <v>2.5009999999999999</v>
      </c>
      <c r="I302" s="35">
        <v>100</v>
      </c>
      <c r="J302" s="35" t="str">
        <f t="shared" si="18"/>
        <v>SP-10</v>
      </c>
      <c r="K302" s="35" t="s">
        <v>47</v>
      </c>
      <c r="L302" s="35" t="s">
        <v>38</v>
      </c>
      <c r="M302" s="3" t="str">
        <f>IFERROR(VLOOKUP(B302,Referencias!$A$2:$Z$697,26,FALSE),"")</f>
        <v>Señal Picada</v>
      </c>
    </row>
    <row r="303" spans="1:13" x14ac:dyDescent="0.25">
      <c r="A303" s="3" t="str">
        <f>IFERROR(VLOOKUP(B303,Referencias!$A$3:$F$680,6,FALSE),"Sin datos")</f>
        <v>SP-10</v>
      </c>
      <c r="B303" s="3" t="s">
        <v>384</v>
      </c>
      <c r="C303" s="33" t="s">
        <v>385</v>
      </c>
      <c r="D303" s="14">
        <f t="shared" ca="1" si="19"/>
        <v>536</v>
      </c>
      <c r="E303" s="35">
        <v>10.4</v>
      </c>
      <c r="F303" s="35">
        <v>1.0029999999999999</v>
      </c>
      <c r="G303" s="14">
        <f t="shared" si="17"/>
        <v>90.355769230769241</v>
      </c>
      <c r="H303" s="35">
        <v>9.3970000000000002</v>
      </c>
      <c r="I303" s="35">
        <v>200</v>
      </c>
      <c r="J303" s="35" t="str">
        <f t="shared" si="18"/>
        <v>SP-10</v>
      </c>
      <c r="K303" s="35" t="s">
        <v>47</v>
      </c>
      <c r="L303" s="35" t="s">
        <v>28</v>
      </c>
      <c r="M303" s="3" t="str">
        <f>IFERROR(VLOOKUP(B303,Referencias!$A$2:$Z$697,26,FALSE),"")</f>
        <v>Señal Picada</v>
      </c>
    </row>
    <row r="304" spans="1:13" x14ac:dyDescent="0.25">
      <c r="A304" s="3" t="str">
        <f>IFERROR(VLOOKUP(B304,Referencias!$A$3:$F$680,6,FALSE),"Sin datos")</f>
        <v>SP-10</v>
      </c>
      <c r="B304" s="3" t="s">
        <v>386</v>
      </c>
      <c r="C304" s="33" t="s">
        <v>378</v>
      </c>
      <c r="D304" s="14">
        <f t="shared" ca="1" si="19"/>
        <v>441</v>
      </c>
      <c r="E304" s="35">
        <v>10.6</v>
      </c>
      <c r="F304" s="35">
        <v>1.6659999999999999</v>
      </c>
      <c r="G304" s="14">
        <f t="shared" si="17"/>
        <v>84.283018867924525</v>
      </c>
      <c r="H304" s="35">
        <v>8.9339999999999993</v>
      </c>
      <c r="I304" s="35">
        <v>200</v>
      </c>
      <c r="J304" s="35" t="str">
        <f t="shared" si="18"/>
        <v>SP-10</v>
      </c>
      <c r="K304" s="35" t="s">
        <v>47</v>
      </c>
      <c r="L304" s="35" t="s">
        <v>32</v>
      </c>
      <c r="M304" s="3" t="str">
        <f>IFERROR(VLOOKUP(B304,Referencias!$A$2:$Z$697,26,FALSE),"")</f>
        <v>Señal Picada</v>
      </c>
    </row>
    <row r="305" spans="1:13" x14ac:dyDescent="0.25">
      <c r="A305" s="3" t="str">
        <f>IFERROR(VLOOKUP(B305,Referencias!$A$3:$F$680,6,FALSE),"Sin datos")</f>
        <v>CH</v>
      </c>
      <c r="B305" s="3" t="s">
        <v>387</v>
      </c>
      <c r="C305" s="33" t="s">
        <v>388</v>
      </c>
      <c r="D305" s="14">
        <f t="shared" ca="1" si="19"/>
        <v>463</v>
      </c>
      <c r="E305" s="35">
        <v>145</v>
      </c>
      <c r="F305" s="35">
        <v>4.3499999999999996</v>
      </c>
      <c r="G305" s="14">
        <f t="shared" si="17"/>
        <v>97.000000000000014</v>
      </c>
      <c r="H305" s="35">
        <v>140.65</v>
      </c>
      <c r="I305" s="35">
        <v>471</v>
      </c>
      <c r="J305" s="35" t="str">
        <f t="shared" si="18"/>
        <v>CH</v>
      </c>
      <c r="K305" s="35" t="s">
        <v>47</v>
      </c>
      <c r="L305" s="35" t="s">
        <v>38</v>
      </c>
      <c r="M305" s="3" t="str">
        <f>IFERROR(VLOOKUP(B305,Referencias!$A$2:$Z$697,26,FALSE),"")</f>
        <v>Cerro Hamaca Oeste</v>
      </c>
    </row>
    <row r="306" spans="1:13" x14ac:dyDescent="0.25">
      <c r="A306" s="3" t="str">
        <f>IFERROR(VLOOKUP(B306,Referencias!$A$3:$F$680,6,FALSE),"Sin datos")</f>
        <v>CH</v>
      </c>
      <c r="B306" s="3" t="s">
        <v>389</v>
      </c>
      <c r="C306" s="33" t="s">
        <v>390</v>
      </c>
      <c r="D306" s="14">
        <f t="shared" ca="1" si="19"/>
        <v>362</v>
      </c>
      <c r="E306" s="35">
        <v>176</v>
      </c>
      <c r="F306" s="35">
        <v>1.9359999999999999</v>
      </c>
      <c r="G306" s="14">
        <f t="shared" si="17"/>
        <v>98.9</v>
      </c>
      <c r="H306" s="35">
        <v>174.06399999999999</v>
      </c>
      <c r="I306" s="35">
        <v>857</v>
      </c>
      <c r="J306" s="35" t="str">
        <f t="shared" si="18"/>
        <v>CH</v>
      </c>
      <c r="K306" s="35" t="s">
        <v>117</v>
      </c>
      <c r="L306" s="35" t="s">
        <v>32</v>
      </c>
      <c r="M306" s="3" t="str">
        <f>IFERROR(VLOOKUP(B306,Referencias!$A$2:$Z$697,26,FALSE),"")</f>
        <v>Cerro Hamaca Oeste</v>
      </c>
    </row>
    <row r="307" spans="1:13" x14ac:dyDescent="0.25">
      <c r="A307" s="3" t="str">
        <f>IFERROR(VLOOKUP(B307,Referencias!$A$3:$F$680,6,FALSE),"Sin datos")</f>
        <v>CH</v>
      </c>
      <c r="B307" s="3" t="s">
        <v>391</v>
      </c>
      <c r="C307" s="33" t="s">
        <v>390</v>
      </c>
      <c r="D307" s="14">
        <f t="shared" ca="1" si="19"/>
        <v>362</v>
      </c>
      <c r="E307" s="35">
        <v>15.3</v>
      </c>
      <c r="F307" s="35">
        <v>5.9669999999999996</v>
      </c>
      <c r="G307" s="14">
        <f t="shared" si="17"/>
        <v>61</v>
      </c>
      <c r="H307" s="35">
        <v>9.3330000000000002</v>
      </c>
      <c r="I307" s="35">
        <v>485</v>
      </c>
      <c r="J307" s="35" t="str">
        <f t="shared" si="18"/>
        <v>CH</v>
      </c>
      <c r="K307" s="35" t="s">
        <v>31</v>
      </c>
      <c r="L307" s="35" t="s">
        <v>38</v>
      </c>
      <c r="M307" s="3" t="str">
        <f>IFERROR(VLOOKUP(B307,Referencias!$A$2:$Z$697,26,FALSE),"")</f>
        <v>Cerro Hamaca Oeste</v>
      </c>
    </row>
    <row r="308" spans="1:13" x14ac:dyDescent="0.25">
      <c r="A308" s="3" t="str">
        <f>IFERROR(VLOOKUP(B308,Referencias!$A$3:$F$680,6,FALSE),"Sin datos")</f>
        <v>CH</v>
      </c>
      <c r="B308" s="3" t="s">
        <v>392</v>
      </c>
      <c r="C308" s="33" t="s">
        <v>393</v>
      </c>
      <c r="D308" s="14">
        <f t="shared" ca="1" si="19"/>
        <v>316</v>
      </c>
      <c r="E308" s="35">
        <v>53.76</v>
      </c>
      <c r="F308" s="35">
        <v>5.3760000000000003</v>
      </c>
      <c r="G308" s="14">
        <f t="shared" si="17"/>
        <v>90</v>
      </c>
      <c r="H308" s="35">
        <v>48.384</v>
      </c>
      <c r="I308" s="35">
        <v>371</v>
      </c>
      <c r="J308" s="35" t="str">
        <f t="shared" si="18"/>
        <v>CH</v>
      </c>
      <c r="K308" s="35" t="s">
        <v>31</v>
      </c>
      <c r="L308" s="35" t="s">
        <v>38</v>
      </c>
      <c r="M308" s="3" t="str">
        <f>IFERROR(VLOOKUP(B308,Referencias!$A$2:$Z$697,26,FALSE),"")</f>
        <v>Cerro Hamaca Oeste</v>
      </c>
    </row>
    <row r="309" spans="1:13" x14ac:dyDescent="0.25">
      <c r="A309" s="3" t="str">
        <f>IFERROR(VLOOKUP(B309,Referencias!$A$3:$F$680,6,FALSE),"Sin datos")</f>
        <v>CH</v>
      </c>
      <c r="B309" s="3" t="s">
        <v>394</v>
      </c>
      <c r="C309" s="33" t="s">
        <v>390</v>
      </c>
      <c r="D309" s="14">
        <f t="shared" ca="1" si="19"/>
        <v>362</v>
      </c>
      <c r="E309" s="35">
        <v>268</v>
      </c>
      <c r="F309" s="35">
        <v>4.8239999999999998</v>
      </c>
      <c r="G309" s="14">
        <f t="shared" si="17"/>
        <v>98.2</v>
      </c>
      <c r="H309" s="35">
        <v>263.17599999999999</v>
      </c>
      <c r="I309" s="35">
        <v>114</v>
      </c>
      <c r="J309" s="35" t="str">
        <f t="shared" si="18"/>
        <v>CH</v>
      </c>
      <c r="K309" s="35" t="s">
        <v>31</v>
      </c>
      <c r="L309" s="35" t="s">
        <v>38</v>
      </c>
      <c r="M309" s="3" t="str">
        <f>IFERROR(VLOOKUP(B309,Referencias!$A$2:$Z$697,26,FALSE),"")</f>
        <v>Cerro Hamaca Oeste</v>
      </c>
    </row>
    <row r="310" spans="1:13" x14ac:dyDescent="0.25">
      <c r="A310" s="3" t="str">
        <f>IFERROR(VLOOKUP(B310,Referencias!$A$3:$F$680,6,FALSE),"Sin datos")</f>
        <v>CH</v>
      </c>
      <c r="B310" s="3" t="s">
        <v>395</v>
      </c>
      <c r="C310" s="33" t="s">
        <v>390</v>
      </c>
      <c r="D310" s="14">
        <f t="shared" ca="1" si="19"/>
        <v>362</v>
      </c>
      <c r="E310" s="35">
        <v>47.6</v>
      </c>
      <c r="F310" s="35">
        <v>2.3319999999999999</v>
      </c>
      <c r="G310" s="14">
        <f t="shared" si="17"/>
        <v>95.100840336134453</v>
      </c>
      <c r="H310" s="35">
        <v>45.268000000000001</v>
      </c>
      <c r="I310" s="35">
        <v>343</v>
      </c>
      <c r="J310" s="35" t="str">
        <f t="shared" si="18"/>
        <v>CH</v>
      </c>
      <c r="K310" s="35" t="s">
        <v>31</v>
      </c>
      <c r="L310" s="35" t="s">
        <v>32</v>
      </c>
      <c r="M310" s="3" t="str">
        <f>IFERROR(VLOOKUP(B310,Referencias!$A$2:$Z$697,26,FALSE),"")</f>
        <v>Cerro Hamaca Oeste</v>
      </c>
    </row>
    <row r="311" spans="1:13" x14ac:dyDescent="0.25">
      <c r="A311" s="3" t="str">
        <f>IFERROR(VLOOKUP(B311,Referencias!$A$3:$F$680,6,FALSE),"Sin datos")</f>
        <v>CH</v>
      </c>
      <c r="B311" s="3" t="s">
        <v>396</v>
      </c>
      <c r="C311" s="33" t="s">
        <v>291</v>
      </c>
      <c r="D311" s="14">
        <f t="shared" ca="1" si="19"/>
        <v>472</v>
      </c>
      <c r="E311" s="35">
        <v>41</v>
      </c>
      <c r="F311" s="35">
        <v>2.46</v>
      </c>
      <c r="G311" s="14">
        <f t="shared" si="17"/>
        <v>94</v>
      </c>
      <c r="H311" s="35">
        <v>38.54</v>
      </c>
      <c r="I311" s="35">
        <v>86</v>
      </c>
      <c r="J311" s="35" t="str">
        <f t="shared" si="18"/>
        <v>CH</v>
      </c>
      <c r="K311" s="35" t="s">
        <v>31</v>
      </c>
      <c r="L311" s="35" t="s">
        <v>32</v>
      </c>
      <c r="M311" s="3" t="str">
        <f>IFERROR(VLOOKUP(B311,Referencias!$A$2:$Z$697,26,FALSE),"")</f>
        <v>Cerro Hamaca Oeste</v>
      </c>
    </row>
    <row r="312" spans="1:13" x14ac:dyDescent="0.25">
      <c r="A312" s="3" t="str">
        <f>IFERROR(VLOOKUP(B312,Referencias!$A$3:$F$680,6,FALSE),"Sin datos")</f>
        <v>CH</v>
      </c>
      <c r="B312" s="3" t="s">
        <v>397</v>
      </c>
      <c r="C312" s="33" t="s">
        <v>388</v>
      </c>
      <c r="D312" s="14">
        <f t="shared" ca="1" si="19"/>
        <v>463</v>
      </c>
      <c r="E312" s="35">
        <v>41</v>
      </c>
      <c r="F312" s="35">
        <v>2.46</v>
      </c>
      <c r="G312" s="14">
        <f t="shared" si="17"/>
        <v>94</v>
      </c>
      <c r="H312" s="35">
        <v>38.54</v>
      </c>
      <c r="I312" s="35">
        <v>314</v>
      </c>
      <c r="J312" s="35" t="str">
        <f t="shared" si="18"/>
        <v>CH</v>
      </c>
      <c r="K312" s="35" t="s">
        <v>31</v>
      </c>
      <c r="L312" s="35" t="s">
        <v>32</v>
      </c>
      <c r="M312" s="3" t="str">
        <f>IFERROR(VLOOKUP(B312,Referencias!$A$2:$Z$697,26,FALSE),"")</f>
        <v>Cerro Hamaca Oeste</v>
      </c>
    </row>
    <row r="313" spans="1:13" x14ac:dyDescent="0.25">
      <c r="A313" s="3" t="str">
        <f>IFERROR(VLOOKUP(B313,Referencias!$A$3:$F$680,6,FALSE),"Sin datos")</f>
        <v>CH</v>
      </c>
      <c r="B313" s="3" t="s">
        <v>398</v>
      </c>
      <c r="C313" s="33" t="s">
        <v>399</v>
      </c>
      <c r="D313" s="14">
        <f t="shared" ca="1" si="19"/>
        <v>355</v>
      </c>
      <c r="E313" s="35">
        <v>56.32</v>
      </c>
      <c r="F313" s="35">
        <v>4.2240000000000002</v>
      </c>
      <c r="G313" s="14">
        <f t="shared" si="17"/>
        <v>92.5</v>
      </c>
      <c r="H313" s="35">
        <v>52.095999999999997</v>
      </c>
      <c r="I313" s="35">
        <v>228</v>
      </c>
      <c r="J313" s="35" t="str">
        <f t="shared" si="18"/>
        <v>CH</v>
      </c>
      <c r="K313" s="35" t="s">
        <v>31</v>
      </c>
      <c r="L313" s="35" t="s">
        <v>38</v>
      </c>
      <c r="M313" s="3" t="str">
        <f>IFERROR(VLOOKUP(B313,Referencias!$A$2:$Z$697,26,FALSE),"")</f>
        <v>Cerro Hamaca Oeste</v>
      </c>
    </row>
    <row r="314" spans="1:13" x14ac:dyDescent="0.25">
      <c r="A314" s="3" t="str">
        <f>IFERROR(VLOOKUP(B314,Referencias!$A$3:$F$680,6,FALSE),"Sin datos")</f>
        <v>CH</v>
      </c>
      <c r="B314" s="3" t="s">
        <v>400</v>
      </c>
      <c r="C314" s="33" t="s">
        <v>390</v>
      </c>
      <c r="D314" s="14">
        <f t="shared" ca="1" si="19"/>
        <v>362</v>
      </c>
      <c r="E314" s="35">
        <v>173</v>
      </c>
      <c r="F314" s="35">
        <v>3.2869999999999999</v>
      </c>
      <c r="G314" s="14">
        <f t="shared" si="17"/>
        <v>98.1</v>
      </c>
      <c r="H314" s="35">
        <v>169.71299999999999</v>
      </c>
      <c r="I314" s="35">
        <v>129</v>
      </c>
      <c r="J314" s="35" t="str">
        <f t="shared" si="18"/>
        <v>CH</v>
      </c>
      <c r="K314" s="35" t="s">
        <v>47</v>
      </c>
      <c r="L314" s="35" t="s">
        <v>38</v>
      </c>
      <c r="M314" s="3" t="str">
        <f>IFERROR(VLOOKUP(B314,Referencias!$A$2:$Z$697,26,FALSE),"")</f>
        <v>Cerro Hamaca Oeste</v>
      </c>
    </row>
    <row r="315" spans="1:13" x14ac:dyDescent="0.25">
      <c r="A315" s="3" t="str">
        <f>IFERROR(VLOOKUP(B315,Referencias!$A$3:$F$680,6,FALSE),"Sin datos")</f>
        <v>CH</v>
      </c>
      <c r="B315" s="3" t="s">
        <v>401</v>
      </c>
      <c r="C315" s="33" t="s">
        <v>402</v>
      </c>
      <c r="D315" s="14">
        <f t="shared" ca="1" si="19"/>
        <v>360</v>
      </c>
      <c r="E315" s="35">
        <v>21.5</v>
      </c>
      <c r="F315" s="35">
        <v>9.6750000000000007</v>
      </c>
      <c r="G315" s="14">
        <f t="shared" si="17"/>
        <v>54.999999999999993</v>
      </c>
      <c r="H315" s="35">
        <v>11.824999999999999</v>
      </c>
      <c r="I315" s="35">
        <v>857</v>
      </c>
      <c r="J315" s="35" t="str">
        <f t="shared" si="18"/>
        <v>CH</v>
      </c>
      <c r="K315" s="35" t="s">
        <v>31</v>
      </c>
      <c r="L315" s="35" t="s">
        <v>38</v>
      </c>
      <c r="M315" s="3" t="str">
        <f>IFERROR(VLOOKUP(B315,Referencias!$A$2:$Z$697,26,FALSE),"")</f>
        <v>Cerro Hamaca Oeste</v>
      </c>
    </row>
    <row r="316" spans="1:13" x14ac:dyDescent="0.25">
      <c r="A316" s="3" t="str">
        <f>IFERROR(VLOOKUP(B316,Referencias!$A$3:$F$680,6,FALSE),"Sin datos")</f>
        <v>CH</v>
      </c>
      <c r="B316" s="3" t="s">
        <v>403</v>
      </c>
      <c r="C316" s="33" t="s">
        <v>404</v>
      </c>
      <c r="D316" s="14">
        <f t="shared" ca="1" si="19"/>
        <v>319</v>
      </c>
      <c r="E316" s="35">
        <v>142</v>
      </c>
      <c r="F316" s="35">
        <v>2.4140000000000001</v>
      </c>
      <c r="G316" s="14">
        <f t="shared" si="17"/>
        <v>98.300000000000011</v>
      </c>
      <c r="H316" s="35">
        <v>139.58600000000001</v>
      </c>
      <c r="I316" s="35">
        <v>343</v>
      </c>
      <c r="J316" s="35" t="str">
        <f t="shared" si="18"/>
        <v>CH</v>
      </c>
      <c r="K316" s="35" t="s">
        <v>47</v>
      </c>
      <c r="L316" s="35" t="s">
        <v>32</v>
      </c>
      <c r="M316" s="3" t="str">
        <f>IFERROR(VLOOKUP(B316,Referencias!$A$2:$Z$697,26,FALSE),"")</f>
        <v>Cerro Hamaca Oeste</v>
      </c>
    </row>
    <row r="317" spans="1:13" x14ac:dyDescent="0.25">
      <c r="A317" s="3" t="str">
        <f>IFERROR(VLOOKUP(B317,Referencias!$A$3:$F$680,6,FALSE),"Sin datos")</f>
        <v>CHON</v>
      </c>
      <c r="B317" s="3" t="s">
        <v>405</v>
      </c>
      <c r="C317" s="33" t="s">
        <v>393</v>
      </c>
      <c r="D317" s="14">
        <f t="shared" ca="1" si="19"/>
        <v>316</v>
      </c>
      <c r="E317" s="35">
        <v>8.84</v>
      </c>
      <c r="F317" s="35">
        <v>8.4420000000000002</v>
      </c>
      <c r="G317" s="14">
        <f t="shared" si="17"/>
        <v>4.502262443438914</v>
      </c>
      <c r="H317" s="35">
        <v>0.39800000000000002</v>
      </c>
      <c r="I317" s="35">
        <v>0</v>
      </c>
      <c r="J317" s="35" t="str">
        <f t="shared" si="18"/>
        <v>CHON</v>
      </c>
      <c r="K317" s="35" t="s">
        <v>31</v>
      </c>
      <c r="L317" s="35" t="s">
        <v>38</v>
      </c>
      <c r="M317" s="3" t="str">
        <f>IFERROR(VLOOKUP(B317,Referencias!$A$2:$Z$697,26,FALSE),"")</f>
        <v>Cerro Hamaca Oeste</v>
      </c>
    </row>
    <row r="318" spans="1:13" x14ac:dyDescent="0.25">
      <c r="A318" s="3" t="str">
        <f>IFERROR(VLOOKUP(B318,Referencias!$A$3:$F$680,6,FALSE),"Sin datos")</f>
        <v>Sin datos</v>
      </c>
      <c r="B318" s="3" t="s">
        <v>406</v>
      </c>
      <c r="C318" s="33" t="s">
        <v>393</v>
      </c>
      <c r="D318" s="14">
        <f t="shared" ca="1" si="19"/>
        <v>316</v>
      </c>
      <c r="E318" s="35">
        <v>1.68</v>
      </c>
      <c r="F318" s="35">
        <v>1.512</v>
      </c>
      <c r="G318" s="14">
        <f t="shared" si="17"/>
        <v>10</v>
      </c>
      <c r="H318" s="35">
        <v>0.16800000000000001</v>
      </c>
      <c r="I318" s="35">
        <v>0</v>
      </c>
      <c r="J318" s="35" t="str">
        <f t="shared" si="18"/>
        <v>Sin datos</v>
      </c>
      <c r="K318" s="35" t="s">
        <v>31</v>
      </c>
      <c r="L318" s="35" t="s">
        <v>38</v>
      </c>
      <c r="M318" s="3" t="str">
        <f>IFERROR(VLOOKUP(B318,Referencias!$A$2:$Z$697,26,FALSE),"")</f>
        <v>Volcán Auca Mahuida</v>
      </c>
    </row>
    <row r="319" spans="1:13" x14ac:dyDescent="0.25">
      <c r="A319" s="3" t="str">
        <f>IFERROR(VLOOKUP(B319,Referencias!$A$3:$F$680,6,FALSE),"Sin datos")</f>
        <v>Sin datos</v>
      </c>
      <c r="B319" s="3" t="s">
        <v>407</v>
      </c>
      <c r="C319" s="33" t="s">
        <v>26</v>
      </c>
      <c r="D319" s="14">
        <f t="shared" ca="1" si="19"/>
        <v>374</v>
      </c>
      <c r="E319" s="35">
        <v>19</v>
      </c>
      <c r="F319" s="35">
        <v>18.885999999999999</v>
      </c>
      <c r="G319" s="14">
        <f t="shared" si="17"/>
        <v>0.6</v>
      </c>
      <c r="H319" s="35">
        <v>0.114</v>
      </c>
      <c r="I319" s="35">
        <v>0</v>
      </c>
      <c r="J319" s="35" t="str">
        <f t="shared" si="18"/>
        <v>Sin datos</v>
      </c>
      <c r="K319" s="35" t="s">
        <v>47</v>
      </c>
      <c r="L319" s="35" t="s">
        <v>38</v>
      </c>
      <c r="M319" s="3" t="str">
        <f>IFERROR(VLOOKUP(B319,Referencias!$A$2:$Z$697,26,FALSE),"")</f>
        <v>Volcán Auca Mahuida</v>
      </c>
    </row>
    <row r="320" spans="1:13" x14ac:dyDescent="0.25">
      <c r="A320" s="3" t="str">
        <f>IFERROR(VLOOKUP(B320,Referencias!$A$3:$F$680,6,FALSE),"Sin datos")</f>
        <v>LaMa- 02</v>
      </c>
      <c r="B320" s="3" t="s">
        <v>408</v>
      </c>
      <c r="C320" s="33" t="s">
        <v>409</v>
      </c>
      <c r="D320" s="14">
        <f t="shared" ca="1" si="19"/>
        <v>445</v>
      </c>
      <c r="E320" s="35">
        <v>6</v>
      </c>
      <c r="F320" s="35">
        <v>5.9489999999999998</v>
      </c>
      <c r="G320" s="14">
        <f t="shared" si="17"/>
        <v>0.84999999999999987</v>
      </c>
      <c r="H320" s="35">
        <v>5.0999999999999997E-2</v>
      </c>
      <c r="I320" s="35">
        <v>0</v>
      </c>
      <c r="J320" s="35" t="str">
        <f t="shared" si="18"/>
        <v>LaMa- 02</v>
      </c>
      <c r="K320" s="35" t="s">
        <v>47</v>
      </c>
      <c r="L320" s="35" t="s">
        <v>38</v>
      </c>
      <c r="M320" s="3" t="str">
        <f>IFERROR(VLOOKUP(B320,Referencias!$A$2:$Z$697,26,FALSE),"")</f>
        <v>Volcán Auca Mahuida</v>
      </c>
    </row>
    <row r="321" spans="1:13" x14ac:dyDescent="0.25">
      <c r="A321" s="3" t="str">
        <f>IFERROR(VLOOKUP(B321,Referencias!$A$3:$F$680,6,FALSE),"Sin datos")</f>
        <v>LaMa- 02</v>
      </c>
      <c r="B321" s="3" t="s">
        <v>410</v>
      </c>
      <c r="C321" s="33" t="s">
        <v>409</v>
      </c>
      <c r="D321" s="14">
        <f t="shared" ca="1" si="19"/>
        <v>445</v>
      </c>
      <c r="E321" s="35">
        <v>15</v>
      </c>
      <c r="F321" s="35">
        <v>6.9</v>
      </c>
      <c r="G321" s="14">
        <f t="shared" si="17"/>
        <v>53.999999999999993</v>
      </c>
      <c r="H321" s="35">
        <v>8.1</v>
      </c>
      <c r="I321" s="35">
        <v>0</v>
      </c>
      <c r="J321" s="35" t="str">
        <f t="shared" si="18"/>
        <v>LaMa- 02</v>
      </c>
      <c r="K321" s="35" t="s">
        <v>47</v>
      </c>
      <c r="L321" s="35" t="s">
        <v>32</v>
      </c>
      <c r="M321" s="3" t="str">
        <f>IFERROR(VLOOKUP(B321,Referencias!$A$2:$Z$697,26,FALSE),"")</f>
        <v>Volcán Auca Mahuida</v>
      </c>
    </row>
    <row r="322" spans="1:13" x14ac:dyDescent="0.25">
      <c r="A322" s="3" t="str">
        <f>IFERROR(VLOOKUP(B322,Referencias!$A$3:$F$680,6,FALSE),"Sin datos")</f>
        <v>LaMa- 02</v>
      </c>
      <c r="B322" s="3" t="s">
        <v>411</v>
      </c>
      <c r="C322" s="33" t="s">
        <v>178</v>
      </c>
      <c r="D322" s="14">
        <f t="shared" ca="1" si="19"/>
        <v>464</v>
      </c>
      <c r="E322" s="35">
        <v>8</v>
      </c>
      <c r="F322" s="35">
        <v>4</v>
      </c>
      <c r="G322" s="14">
        <f t="shared" si="17"/>
        <v>50</v>
      </c>
      <c r="H322" s="35">
        <v>4</v>
      </c>
      <c r="I322" s="35">
        <v>0</v>
      </c>
      <c r="J322" s="35" t="str">
        <f t="shared" si="18"/>
        <v>LaMa- 02</v>
      </c>
      <c r="K322" s="35" t="s">
        <v>47</v>
      </c>
      <c r="L322" s="35" t="s">
        <v>32</v>
      </c>
      <c r="M322" s="3" t="str">
        <f>IFERROR(VLOOKUP(B322,Referencias!$A$2:$Z$697,26,FALSE),"")</f>
        <v>Volcán Auca Mahuida</v>
      </c>
    </row>
    <row r="323" spans="1:13" x14ac:dyDescent="0.25">
      <c r="A323" s="3" t="str">
        <f>IFERROR(VLOOKUP(B323,Referencias!$A$3:$F$680,6,FALSE),"Sin datos")</f>
        <v>SCB- 01</v>
      </c>
      <c r="B323" s="3" t="s">
        <v>412</v>
      </c>
      <c r="C323" s="33" t="s">
        <v>413</v>
      </c>
      <c r="D323" s="14">
        <f t="shared" ca="1" si="19"/>
        <v>417</v>
      </c>
      <c r="E323" s="35">
        <v>70</v>
      </c>
      <c r="F323" s="35">
        <v>0.7</v>
      </c>
      <c r="G323" s="14">
        <f t="shared" si="17"/>
        <v>99</v>
      </c>
      <c r="H323" s="35">
        <v>69.3</v>
      </c>
      <c r="I323" s="35">
        <v>23</v>
      </c>
      <c r="J323" s="35" t="str">
        <f t="shared" si="18"/>
        <v>SCB- 01</v>
      </c>
      <c r="K323" s="35" t="s">
        <v>47</v>
      </c>
      <c r="L323" s="35" t="s">
        <v>28</v>
      </c>
      <c r="M323" s="3" t="str">
        <f>IFERROR(VLOOKUP(B323,Referencias!$A$2:$Z$697,26,FALSE),"")</f>
        <v>Señal Cerro Bayo</v>
      </c>
    </row>
    <row r="324" spans="1:13" x14ac:dyDescent="0.25">
      <c r="A324" s="3" t="str">
        <f>IFERROR(VLOOKUP(B324,Referencias!$A$3:$F$680,6,FALSE),"Sin datos")</f>
        <v>SCB- 01</v>
      </c>
      <c r="B324" s="3" t="s">
        <v>414</v>
      </c>
      <c r="C324" s="33" t="s">
        <v>390</v>
      </c>
      <c r="D324" s="14">
        <f t="shared" ca="1" si="19"/>
        <v>362</v>
      </c>
      <c r="E324" s="35">
        <v>393</v>
      </c>
      <c r="F324" s="35">
        <v>3.93</v>
      </c>
      <c r="G324" s="14">
        <f t="shared" si="17"/>
        <v>99</v>
      </c>
      <c r="H324" s="35">
        <v>389.07</v>
      </c>
      <c r="I324" s="35">
        <v>204</v>
      </c>
      <c r="J324" s="35" t="str">
        <f t="shared" si="18"/>
        <v>SCB- 01</v>
      </c>
      <c r="K324" s="35" t="s">
        <v>117</v>
      </c>
      <c r="L324" s="35" t="s">
        <v>32</v>
      </c>
      <c r="M324" s="3" t="str">
        <f>IFERROR(VLOOKUP(B324,Referencias!$A$2:$Z$697,26,FALSE),"")</f>
        <v>Señal Cerro Bayo</v>
      </c>
    </row>
    <row r="325" spans="1:13" x14ac:dyDescent="0.25">
      <c r="A325" s="3" t="str">
        <f>IFERROR(VLOOKUP(B325,Referencias!$A$3:$F$680,6,FALSE),"Sin datos")</f>
        <v>SCB- 01</v>
      </c>
      <c r="B325" s="3" t="s">
        <v>415</v>
      </c>
      <c r="C325" s="33" t="s">
        <v>390</v>
      </c>
      <c r="D325" s="14">
        <f t="shared" ca="1" si="19"/>
        <v>362</v>
      </c>
      <c r="E325" s="35">
        <v>211</v>
      </c>
      <c r="F325" s="35">
        <v>4.6420000000000003</v>
      </c>
      <c r="G325" s="14">
        <f t="shared" si="17"/>
        <v>97.8</v>
      </c>
      <c r="H325" s="35">
        <v>206.358</v>
      </c>
      <c r="I325" s="35">
        <v>135</v>
      </c>
      <c r="J325" s="35" t="str">
        <f t="shared" si="18"/>
        <v>SCB- 01</v>
      </c>
      <c r="K325" s="35" t="s">
        <v>117</v>
      </c>
      <c r="L325" s="35" t="s">
        <v>38</v>
      </c>
      <c r="M325" s="3" t="str">
        <f>IFERROR(VLOOKUP(B325,Referencias!$A$2:$Z$697,26,FALSE),"")</f>
        <v>Señal Cerro Bayo</v>
      </c>
    </row>
    <row r="326" spans="1:13" x14ac:dyDescent="0.25">
      <c r="A326" s="3" t="str">
        <f>IFERROR(VLOOKUP(B326,Referencias!$A$3:$F$680,6,FALSE),"Sin datos")</f>
        <v>SCB- 01</v>
      </c>
      <c r="B326" s="3" t="s">
        <v>416</v>
      </c>
      <c r="C326" s="33" t="s">
        <v>390</v>
      </c>
      <c r="D326" s="14">
        <f t="shared" ca="1" si="19"/>
        <v>362</v>
      </c>
      <c r="E326" s="35">
        <v>40</v>
      </c>
      <c r="F326" s="35">
        <v>1.6</v>
      </c>
      <c r="G326" s="14">
        <f t="shared" si="17"/>
        <v>96</v>
      </c>
      <c r="H326" s="35">
        <v>38.4</v>
      </c>
      <c r="I326" s="35">
        <v>548</v>
      </c>
      <c r="J326" s="35" t="str">
        <f t="shared" si="18"/>
        <v>SCB- 01</v>
      </c>
      <c r="K326" s="35" t="s">
        <v>47</v>
      </c>
      <c r="L326" s="35" t="s">
        <v>28</v>
      </c>
      <c r="M326" s="3" t="str">
        <f>IFERROR(VLOOKUP(B326,Referencias!$A$2:$Z$697,26,FALSE),"")</f>
        <v>Señal Cerro Bayo</v>
      </c>
    </row>
    <row r="327" spans="1:13" x14ac:dyDescent="0.25">
      <c r="A327" s="3" t="str">
        <f>IFERROR(VLOOKUP(B327,Referencias!$A$3:$F$680,6,FALSE),"Sin datos")</f>
        <v>SCB- 01</v>
      </c>
      <c r="B327" s="3" t="s">
        <v>417</v>
      </c>
      <c r="C327" s="33" t="s">
        <v>418</v>
      </c>
      <c r="D327" s="14">
        <f t="shared" ca="1" si="19"/>
        <v>703</v>
      </c>
      <c r="E327" s="35">
        <v>60</v>
      </c>
      <c r="F327" s="35">
        <v>15</v>
      </c>
      <c r="G327" s="14">
        <f t="shared" si="17"/>
        <v>75</v>
      </c>
      <c r="H327" s="35">
        <v>45</v>
      </c>
      <c r="I327" s="35">
        <v>787</v>
      </c>
      <c r="J327" s="35" t="str">
        <f t="shared" si="18"/>
        <v>SCB- 01</v>
      </c>
      <c r="K327" s="35" t="s">
        <v>47</v>
      </c>
      <c r="L327" s="35" t="s">
        <v>38</v>
      </c>
      <c r="M327" s="3" t="str">
        <f>IFERROR(VLOOKUP(B327,Referencias!$A$2:$Z$697,26,FALSE),"")</f>
        <v>Señal Cerro Bayo</v>
      </c>
    </row>
    <row r="328" spans="1:13" x14ac:dyDescent="0.25">
      <c r="A328" s="3" t="str">
        <f>IFERROR(VLOOKUP(B328,Referencias!$A$3:$F$680,6,FALSE),"Sin datos")</f>
        <v>SCB- 01</v>
      </c>
      <c r="B328" s="3" t="s">
        <v>419</v>
      </c>
      <c r="C328" s="33" t="s">
        <v>420</v>
      </c>
      <c r="D328" s="14">
        <f t="shared" ca="1" si="19"/>
        <v>591</v>
      </c>
      <c r="E328" s="35">
        <v>255</v>
      </c>
      <c r="F328" s="35">
        <v>2.04</v>
      </c>
      <c r="G328" s="14">
        <f t="shared" si="17"/>
        <v>99.2</v>
      </c>
      <c r="H328" s="35">
        <v>252.96</v>
      </c>
      <c r="I328" s="35">
        <v>1000</v>
      </c>
      <c r="J328" s="35" t="str">
        <f t="shared" si="18"/>
        <v>SCB- 01</v>
      </c>
      <c r="K328" s="35" t="s">
        <v>117</v>
      </c>
      <c r="L328" s="35" t="s">
        <v>32</v>
      </c>
      <c r="M328" s="3" t="str">
        <f>IFERROR(VLOOKUP(B328,Referencias!$A$2:$Z$697,26,FALSE),"")</f>
        <v>Señal Cerro Bayo</v>
      </c>
    </row>
    <row r="329" spans="1:13" x14ac:dyDescent="0.25">
      <c r="A329" s="3" t="str">
        <f>IFERROR(VLOOKUP(B329,Referencias!$A$3:$F$680,6,FALSE),"Sin datos")</f>
        <v>SCB- 01</v>
      </c>
      <c r="B329" s="3" t="s">
        <v>421</v>
      </c>
      <c r="C329" s="33" t="s">
        <v>422</v>
      </c>
      <c r="D329" s="14">
        <f t="shared" ca="1" si="19"/>
        <v>613</v>
      </c>
      <c r="E329" s="35">
        <v>23</v>
      </c>
      <c r="F329" s="35">
        <v>4.37</v>
      </c>
      <c r="G329" s="14">
        <f t="shared" si="17"/>
        <v>81</v>
      </c>
      <c r="H329" s="35">
        <v>18.63</v>
      </c>
      <c r="I329" s="35">
        <v>511</v>
      </c>
      <c r="J329" s="35" t="str">
        <f t="shared" si="18"/>
        <v>SCB- 01</v>
      </c>
      <c r="K329" s="35" t="s">
        <v>47</v>
      </c>
      <c r="L329" s="35" t="s">
        <v>38</v>
      </c>
      <c r="M329" s="3" t="str">
        <f>IFERROR(VLOOKUP(B329,Referencias!$A$2:$Z$697,26,FALSE),"")</f>
        <v>Señal Cerro Bayo</v>
      </c>
    </row>
    <row r="330" spans="1:13" x14ac:dyDescent="0.25">
      <c r="A330" s="3" t="str">
        <f>IFERROR(VLOOKUP(B330,Referencias!$A$3:$F$680,6,FALSE),"Sin datos")</f>
        <v>SCB- 01</v>
      </c>
      <c r="B330" s="3" t="s">
        <v>423</v>
      </c>
      <c r="C330" s="33" t="s">
        <v>390</v>
      </c>
      <c r="D330" s="14">
        <f t="shared" ca="1" si="19"/>
        <v>362</v>
      </c>
      <c r="E330" s="35">
        <v>76</v>
      </c>
      <c r="F330" s="35">
        <v>2.8879999999999999</v>
      </c>
      <c r="G330" s="14">
        <f t="shared" si="17"/>
        <v>96.2</v>
      </c>
      <c r="H330" s="35">
        <v>73.111999999999995</v>
      </c>
      <c r="I330" s="35">
        <v>100</v>
      </c>
      <c r="J330" s="35" t="str">
        <f t="shared" si="18"/>
        <v>SCB- 01</v>
      </c>
      <c r="K330" s="35" t="s">
        <v>117</v>
      </c>
      <c r="L330" s="35" t="s">
        <v>32</v>
      </c>
      <c r="M330" s="3" t="str">
        <f>IFERROR(VLOOKUP(B330,Referencias!$A$2:$Z$697,26,FALSE),"")</f>
        <v>Señal Cerro Bayo</v>
      </c>
    </row>
    <row r="331" spans="1:13" x14ac:dyDescent="0.25">
      <c r="A331" s="3" t="str">
        <f>IFERROR(VLOOKUP(B331,Referencias!$A$3:$F$680,6,FALSE),"Sin datos")</f>
        <v>SCB- 01</v>
      </c>
      <c r="B331" s="3" t="s">
        <v>424</v>
      </c>
      <c r="C331" s="33" t="s">
        <v>425</v>
      </c>
      <c r="D331" s="14">
        <f t="shared" ca="1" si="19"/>
        <v>373</v>
      </c>
      <c r="E331" s="35">
        <v>215</v>
      </c>
      <c r="F331" s="35">
        <v>5.16</v>
      </c>
      <c r="G331" s="14">
        <f t="shared" si="17"/>
        <v>97.6</v>
      </c>
      <c r="H331" s="35">
        <v>209.84</v>
      </c>
      <c r="I331" s="35">
        <v>116</v>
      </c>
      <c r="J331" s="35" t="str">
        <f t="shared" si="18"/>
        <v>SCB- 01</v>
      </c>
      <c r="K331" s="35" t="s">
        <v>117</v>
      </c>
      <c r="L331" s="35" t="s">
        <v>38</v>
      </c>
      <c r="M331" s="3" t="str">
        <f>IFERROR(VLOOKUP(B331,Referencias!$A$2:$Z$697,26,FALSE),"")</f>
        <v>Señal Cerro Bayo</v>
      </c>
    </row>
    <row r="332" spans="1:13" x14ac:dyDescent="0.25">
      <c r="A332" s="3" t="str">
        <f>IFERROR(VLOOKUP(B332,Referencias!$A$3:$F$680,6,FALSE),"Sin datos")</f>
        <v>SCB- 01</v>
      </c>
      <c r="B332" s="3" t="s">
        <v>426</v>
      </c>
      <c r="C332" s="33" t="s">
        <v>390</v>
      </c>
      <c r="D332" s="14">
        <f t="shared" ca="1" si="19"/>
        <v>362</v>
      </c>
      <c r="E332" s="35">
        <v>48</v>
      </c>
      <c r="F332" s="35">
        <v>2.4</v>
      </c>
      <c r="G332" s="14">
        <f t="shared" si="17"/>
        <v>95</v>
      </c>
      <c r="H332" s="35">
        <v>45.6</v>
      </c>
      <c r="I332" s="35">
        <v>1076</v>
      </c>
      <c r="J332" s="35" t="str">
        <f t="shared" si="18"/>
        <v>SCB- 01</v>
      </c>
      <c r="K332" s="35" t="s">
        <v>47</v>
      </c>
      <c r="L332" s="35" t="s">
        <v>32</v>
      </c>
      <c r="M332" s="3" t="str">
        <f>IFERROR(VLOOKUP(B332,Referencias!$A$2:$Z$697,26,FALSE),"")</f>
        <v>Señal Cerro Bayo</v>
      </c>
    </row>
    <row r="333" spans="1:13" x14ac:dyDescent="0.25">
      <c r="A333" s="3" t="str">
        <f>IFERROR(VLOOKUP(B333,Referencias!$A$3:$F$680,6,FALSE),"Sin datos")</f>
        <v>SCB- 01</v>
      </c>
      <c r="B333" s="3" t="s">
        <v>427</v>
      </c>
      <c r="C333" s="33" t="s">
        <v>428</v>
      </c>
      <c r="D333" s="14">
        <f t="shared" ca="1" si="19"/>
        <v>1703</v>
      </c>
      <c r="E333" s="35">
        <v>0</v>
      </c>
      <c r="F333" s="35">
        <v>0</v>
      </c>
      <c r="G333" s="14" t="str">
        <f t="shared" si="17"/>
        <v/>
      </c>
      <c r="H333" s="35">
        <v>0</v>
      </c>
      <c r="I333" s="35">
        <v>61500</v>
      </c>
      <c r="J333" s="35" t="str">
        <f t="shared" si="18"/>
        <v>SCB- 01</v>
      </c>
      <c r="K333" s="35" t="s">
        <v>27</v>
      </c>
      <c r="L333" s="35" t="s">
        <v>38</v>
      </c>
      <c r="M333" s="3" t="str">
        <f>IFERROR(VLOOKUP(B333,Referencias!$A$2:$Z$697,26,FALSE),"")</f>
        <v>Señal Cerro Bayo</v>
      </c>
    </row>
    <row r="334" spans="1:13" x14ac:dyDescent="0.25">
      <c r="A334" s="3" t="str">
        <f>IFERROR(VLOOKUP(B334,Referencias!$A$3:$F$680,6,FALSE),"Sin datos")</f>
        <v>SCB- 01</v>
      </c>
      <c r="B334" s="3" t="s">
        <v>429</v>
      </c>
      <c r="C334" s="33" t="s">
        <v>430</v>
      </c>
      <c r="D334" s="14">
        <f t="shared" ca="1" si="19"/>
        <v>4399</v>
      </c>
      <c r="E334" s="35">
        <v>13</v>
      </c>
      <c r="F334" s="35">
        <v>0.32500000000000001</v>
      </c>
      <c r="G334" s="14">
        <f t="shared" ref="G334:G397" si="20">IFERROR(H334/E334*100,"")</f>
        <v>97.500000000000014</v>
      </c>
      <c r="H334" s="35">
        <v>12.675000000000001</v>
      </c>
      <c r="I334" s="35">
        <v>500</v>
      </c>
      <c r="J334" s="35" t="str">
        <f t="shared" ref="J334:J397" si="21">+A334</f>
        <v>SCB- 01</v>
      </c>
      <c r="K334" s="35" t="s">
        <v>27</v>
      </c>
      <c r="L334" s="35" t="s">
        <v>28</v>
      </c>
      <c r="M334" s="3" t="str">
        <f>IFERROR(VLOOKUP(B334,Referencias!$A$2:$Z$697,26,FALSE),"")</f>
        <v>Señal Cerro Bayo</v>
      </c>
    </row>
    <row r="335" spans="1:13" x14ac:dyDescent="0.25">
      <c r="A335" s="3" t="str">
        <f>IFERROR(VLOOKUP(B335,Referencias!$A$3:$F$680,6,FALSE),"Sin datos")</f>
        <v>SCB- 01</v>
      </c>
      <c r="B335" s="3" t="s">
        <v>431</v>
      </c>
      <c r="C335" s="33" t="s">
        <v>432</v>
      </c>
      <c r="D335" s="14">
        <f t="shared" ref="D335:D398" ca="1" si="22">+TODAY()-C335</f>
        <v>789</v>
      </c>
      <c r="E335" s="35">
        <v>49</v>
      </c>
      <c r="F335" s="35">
        <v>0.49</v>
      </c>
      <c r="G335" s="14">
        <f t="shared" si="20"/>
        <v>99</v>
      </c>
      <c r="H335" s="35">
        <v>48.51</v>
      </c>
      <c r="I335" s="35">
        <v>500</v>
      </c>
      <c r="J335" s="35" t="str">
        <f t="shared" si="21"/>
        <v>SCB- 01</v>
      </c>
      <c r="K335" s="35" t="s">
        <v>47</v>
      </c>
      <c r="L335" s="35" t="s">
        <v>28</v>
      </c>
      <c r="M335" s="3" t="str">
        <f>IFERROR(VLOOKUP(B335,Referencias!$A$2:$Z$697,26,FALSE),"")</f>
        <v>Señal Cerro Bayo</v>
      </c>
    </row>
    <row r="336" spans="1:13" x14ac:dyDescent="0.25">
      <c r="A336" s="3" t="str">
        <f>IFERROR(VLOOKUP(B336,Referencias!$A$3:$F$680,6,FALSE),"Sin datos")</f>
        <v>SCB- 01</v>
      </c>
      <c r="B336" s="3" t="s">
        <v>433</v>
      </c>
      <c r="C336" s="33" t="s">
        <v>434</v>
      </c>
      <c r="D336" s="14">
        <f t="shared" ca="1" si="22"/>
        <v>430</v>
      </c>
      <c r="E336" s="35">
        <v>271</v>
      </c>
      <c r="F336" s="35">
        <v>1.897</v>
      </c>
      <c r="G336" s="14">
        <f t="shared" si="20"/>
        <v>99.3</v>
      </c>
      <c r="H336" s="35">
        <v>269.10300000000001</v>
      </c>
      <c r="I336" s="35">
        <v>99</v>
      </c>
      <c r="J336" s="35" t="str">
        <f t="shared" si="21"/>
        <v>SCB- 01</v>
      </c>
      <c r="K336" s="35" t="s">
        <v>117</v>
      </c>
      <c r="L336" s="35" t="s">
        <v>28</v>
      </c>
      <c r="M336" s="3" t="str">
        <f>IFERROR(VLOOKUP(B336,Referencias!$A$2:$Z$697,26,FALSE),"")</f>
        <v>Señal Cerro Bayo</v>
      </c>
    </row>
    <row r="337" spans="1:13" x14ac:dyDescent="0.25">
      <c r="A337" s="3" t="str">
        <f>IFERROR(VLOOKUP(B337,Referencias!$A$3:$F$680,6,FALSE),"Sin datos")</f>
        <v>SCB- 01</v>
      </c>
      <c r="B337" s="3" t="s">
        <v>435</v>
      </c>
      <c r="C337" s="33" t="s">
        <v>425</v>
      </c>
      <c r="D337" s="14">
        <f t="shared" ca="1" si="22"/>
        <v>373</v>
      </c>
      <c r="E337" s="35">
        <v>49</v>
      </c>
      <c r="F337" s="35">
        <v>4.41</v>
      </c>
      <c r="G337" s="14">
        <f t="shared" si="20"/>
        <v>91</v>
      </c>
      <c r="H337" s="35">
        <v>44.59</v>
      </c>
      <c r="I337" s="35">
        <v>111</v>
      </c>
      <c r="J337" s="35" t="str">
        <f t="shared" si="21"/>
        <v>SCB- 01</v>
      </c>
      <c r="K337" s="35" t="s">
        <v>47</v>
      </c>
      <c r="L337" s="35" t="s">
        <v>32</v>
      </c>
      <c r="M337" s="3" t="str">
        <f>IFERROR(VLOOKUP(B337,Referencias!$A$2:$Z$697,26,FALSE),"")</f>
        <v>Señal Cerro Bayo</v>
      </c>
    </row>
    <row r="338" spans="1:13" x14ac:dyDescent="0.25">
      <c r="A338" s="3" t="str">
        <f>IFERROR(VLOOKUP(B338,Referencias!$A$3:$F$680,6,FALSE),"Sin datos")</f>
        <v>SCB- 01</v>
      </c>
      <c r="B338" s="3" t="s">
        <v>436</v>
      </c>
      <c r="C338" s="33" t="s">
        <v>437</v>
      </c>
      <c r="D338" s="14">
        <f t="shared" ca="1" si="22"/>
        <v>458</v>
      </c>
      <c r="E338" s="35">
        <v>57</v>
      </c>
      <c r="F338" s="35">
        <v>7.98</v>
      </c>
      <c r="G338" s="14">
        <f t="shared" si="20"/>
        <v>86.000000000000014</v>
      </c>
      <c r="H338" s="35">
        <v>49.02</v>
      </c>
      <c r="I338" s="35">
        <v>123</v>
      </c>
      <c r="J338" s="35" t="str">
        <f t="shared" si="21"/>
        <v>SCB- 01</v>
      </c>
      <c r="K338" s="35" t="s">
        <v>47</v>
      </c>
      <c r="L338" s="35" t="s">
        <v>38</v>
      </c>
      <c r="M338" s="3" t="str">
        <f>IFERROR(VLOOKUP(B338,Referencias!$A$2:$Z$697,26,FALSE),"")</f>
        <v>Señal Cerro Bayo</v>
      </c>
    </row>
    <row r="339" spans="1:13" x14ac:dyDescent="0.25">
      <c r="A339" s="3" t="str">
        <f>IFERROR(VLOOKUP(B339,Referencias!$A$3:$F$680,6,FALSE),"Sin datos")</f>
        <v>SCB- 01</v>
      </c>
      <c r="B339" s="3" t="s">
        <v>438</v>
      </c>
      <c r="C339" s="33" t="s">
        <v>439</v>
      </c>
      <c r="D339" s="14">
        <f t="shared" ca="1" si="22"/>
        <v>828</v>
      </c>
      <c r="E339" s="35">
        <v>66.5</v>
      </c>
      <c r="F339" s="35">
        <v>2.0609999999999999</v>
      </c>
      <c r="G339" s="14">
        <f t="shared" si="20"/>
        <v>96.900751879699243</v>
      </c>
      <c r="H339" s="35">
        <v>64.438999999999993</v>
      </c>
      <c r="I339" s="35">
        <v>100</v>
      </c>
      <c r="J339" s="35" t="str">
        <f t="shared" si="21"/>
        <v>SCB- 01</v>
      </c>
      <c r="K339" s="35" t="s">
        <v>117</v>
      </c>
      <c r="L339" s="35" t="s">
        <v>28</v>
      </c>
      <c r="M339" s="3" t="str">
        <f>IFERROR(VLOOKUP(B339,Referencias!$A$2:$Z$697,26,FALSE),"")</f>
        <v>Señal Cerro Bayo</v>
      </c>
    </row>
    <row r="340" spans="1:13" x14ac:dyDescent="0.25">
      <c r="A340" s="3" t="str">
        <f>IFERROR(VLOOKUP(B340,Referencias!$A$3:$F$680,6,FALSE),"Sin datos")</f>
        <v>SCB- 01</v>
      </c>
      <c r="B340" s="3" t="s">
        <v>440</v>
      </c>
      <c r="C340" s="33" t="s">
        <v>441</v>
      </c>
      <c r="D340" s="14">
        <f t="shared" ca="1" si="22"/>
        <v>695</v>
      </c>
      <c r="E340" s="35">
        <v>18</v>
      </c>
      <c r="F340" s="35">
        <v>2.7</v>
      </c>
      <c r="G340" s="14">
        <f t="shared" si="20"/>
        <v>85.000000000000014</v>
      </c>
      <c r="H340" s="35">
        <v>15.3</v>
      </c>
      <c r="I340" s="35">
        <v>796</v>
      </c>
      <c r="J340" s="35" t="str">
        <f t="shared" si="21"/>
        <v>SCB- 01</v>
      </c>
      <c r="K340" s="35" t="s">
        <v>47</v>
      </c>
      <c r="L340" s="35" t="s">
        <v>32</v>
      </c>
      <c r="M340" s="3" t="str">
        <f>IFERROR(VLOOKUP(B340,Referencias!$A$2:$Z$697,26,FALSE),"")</f>
        <v>Señal Cerro Bayo</v>
      </c>
    </row>
    <row r="341" spans="1:13" x14ac:dyDescent="0.25">
      <c r="A341" s="3" t="str">
        <f>IFERROR(VLOOKUP(B341,Referencias!$A$3:$F$680,6,FALSE),"Sin datos")</f>
        <v>SCB- 01</v>
      </c>
      <c r="B341" s="3" t="s">
        <v>442</v>
      </c>
      <c r="C341" s="33" t="s">
        <v>390</v>
      </c>
      <c r="D341" s="14">
        <f t="shared" ca="1" si="22"/>
        <v>362</v>
      </c>
      <c r="E341" s="35">
        <v>81</v>
      </c>
      <c r="F341" s="35">
        <v>3.24</v>
      </c>
      <c r="G341" s="14">
        <f t="shared" si="20"/>
        <v>96.000000000000014</v>
      </c>
      <c r="H341" s="35">
        <v>77.760000000000005</v>
      </c>
      <c r="I341" s="35">
        <v>155</v>
      </c>
      <c r="J341" s="35" t="str">
        <f t="shared" si="21"/>
        <v>SCB- 01</v>
      </c>
      <c r="K341" s="35" t="s">
        <v>117</v>
      </c>
      <c r="L341" s="35" t="s">
        <v>32</v>
      </c>
      <c r="M341" s="3" t="str">
        <f>IFERROR(VLOOKUP(B341,Referencias!$A$2:$Z$697,26,FALSE),"")</f>
        <v>Señal Cerro Bayo</v>
      </c>
    </row>
    <row r="342" spans="1:13" x14ac:dyDescent="0.25">
      <c r="A342" s="3" t="str">
        <f>IFERROR(VLOOKUP(B342,Referencias!$A$3:$F$680,6,FALSE),"Sin datos")</f>
        <v>SCB- 01</v>
      </c>
      <c r="B342" s="3" t="s">
        <v>443</v>
      </c>
      <c r="C342" s="33" t="s">
        <v>444</v>
      </c>
      <c r="D342" s="14">
        <f t="shared" ca="1" si="22"/>
        <v>549</v>
      </c>
      <c r="E342" s="35">
        <v>66</v>
      </c>
      <c r="F342" s="35">
        <v>2.64</v>
      </c>
      <c r="G342" s="14">
        <f t="shared" si="20"/>
        <v>96</v>
      </c>
      <c r="H342" s="35">
        <v>63.36</v>
      </c>
      <c r="I342" s="35">
        <v>23</v>
      </c>
      <c r="J342" s="35" t="str">
        <f t="shared" si="21"/>
        <v>SCB- 01</v>
      </c>
      <c r="K342" s="35" t="s">
        <v>117</v>
      </c>
      <c r="L342" s="35" t="s">
        <v>28</v>
      </c>
      <c r="M342" s="3" t="str">
        <f>IFERROR(VLOOKUP(B342,Referencias!$A$2:$Z$697,26,FALSE),"")</f>
        <v>Señal Cerro Bayo</v>
      </c>
    </row>
    <row r="343" spans="1:13" x14ac:dyDescent="0.25">
      <c r="A343" s="3" t="str">
        <f>IFERROR(VLOOKUP(B343,Referencias!$A$3:$F$680,6,FALSE),"Sin datos")</f>
        <v>SCB- 01</v>
      </c>
      <c r="B343" s="3" t="s">
        <v>445</v>
      </c>
      <c r="C343" s="33" t="s">
        <v>390</v>
      </c>
      <c r="D343" s="14">
        <f t="shared" ca="1" si="22"/>
        <v>362</v>
      </c>
      <c r="E343" s="35">
        <v>60</v>
      </c>
      <c r="F343" s="35">
        <v>4.62</v>
      </c>
      <c r="G343" s="14">
        <f t="shared" si="20"/>
        <v>92.300000000000011</v>
      </c>
      <c r="H343" s="35">
        <v>55.38</v>
      </c>
      <c r="I343" s="35">
        <v>197</v>
      </c>
      <c r="J343" s="35" t="str">
        <f t="shared" si="21"/>
        <v>SCB- 01</v>
      </c>
      <c r="K343" s="35" t="s">
        <v>47</v>
      </c>
      <c r="L343" s="35" t="s">
        <v>38</v>
      </c>
      <c r="M343" s="3" t="str">
        <f>IFERROR(VLOOKUP(B343,Referencias!$A$2:$Z$697,26,FALSE),"")</f>
        <v>Señal Cerro Bayo</v>
      </c>
    </row>
    <row r="344" spans="1:13" x14ac:dyDescent="0.25">
      <c r="A344" s="3" t="str">
        <f>IFERROR(VLOOKUP(B344,Referencias!$A$3:$F$680,6,FALSE),"Sin datos")</f>
        <v>SCB- 01</v>
      </c>
      <c r="B344" s="3" t="s">
        <v>446</v>
      </c>
      <c r="C344" s="33" t="s">
        <v>404</v>
      </c>
      <c r="D344" s="14">
        <f t="shared" ca="1" si="22"/>
        <v>319</v>
      </c>
      <c r="E344" s="35">
        <v>214</v>
      </c>
      <c r="F344" s="35">
        <v>1.9259999999999999</v>
      </c>
      <c r="G344" s="14">
        <f t="shared" si="20"/>
        <v>99.100000000000009</v>
      </c>
      <c r="H344" s="35">
        <v>212.07400000000001</v>
      </c>
      <c r="I344" s="35">
        <v>1100</v>
      </c>
      <c r="J344" s="35" t="str">
        <f t="shared" si="21"/>
        <v>SCB- 01</v>
      </c>
      <c r="K344" s="35" t="s">
        <v>117</v>
      </c>
      <c r="L344" s="35" t="s">
        <v>32</v>
      </c>
      <c r="M344" s="3" t="str">
        <f>IFERROR(VLOOKUP(B344,Referencias!$A$2:$Z$697,26,FALSE),"")</f>
        <v>Señal Cerro Bayo</v>
      </c>
    </row>
    <row r="345" spans="1:13" x14ac:dyDescent="0.25">
      <c r="A345" s="3" t="str">
        <f>IFERROR(VLOOKUP(B345,Referencias!$A$3:$F$680,6,FALSE),"Sin datos")</f>
        <v>SCB- 01</v>
      </c>
      <c r="B345" s="3" t="s">
        <v>447</v>
      </c>
      <c r="C345" s="33" t="s">
        <v>448</v>
      </c>
      <c r="D345" s="14">
        <f t="shared" ca="1" si="22"/>
        <v>471</v>
      </c>
      <c r="E345" s="35">
        <v>192</v>
      </c>
      <c r="F345" s="35">
        <v>4.2240000000000002</v>
      </c>
      <c r="G345" s="14">
        <f t="shared" si="20"/>
        <v>97.800000000000011</v>
      </c>
      <c r="H345" s="35">
        <v>187.77600000000001</v>
      </c>
      <c r="I345" s="35">
        <v>150</v>
      </c>
      <c r="J345" s="35" t="str">
        <f t="shared" si="21"/>
        <v>SCB- 01</v>
      </c>
      <c r="K345" s="35" t="s">
        <v>117</v>
      </c>
      <c r="L345" s="35" t="s">
        <v>32</v>
      </c>
      <c r="M345" s="3" t="str">
        <f>IFERROR(VLOOKUP(B345,Referencias!$A$2:$Z$697,26,FALSE),"")</f>
        <v>Señal Cerro Bayo</v>
      </c>
    </row>
    <row r="346" spans="1:13" x14ac:dyDescent="0.25">
      <c r="A346" s="3" t="str">
        <f>IFERROR(VLOOKUP(B346,Referencias!$A$3:$F$680,6,FALSE),"Sin datos")</f>
        <v>SCB- 01</v>
      </c>
      <c r="B346" s="3" t="s">
        <v>449</v>
      </c>
      <c r="C346" s="33" t="s">
        <v>404</v>
      </c>
      <c r="D346" s="14">
        <f t="shared" ca="1" si="22"/>
        <v>319</v>
      </c>
      <c r="E346" s="35">
        <v>177</v>
      </c>
      <c r="F346" s="35">
        <v>4.2480000000000002</v>
      </c>
      <c r="G346" s="14">
        <f t="shared" si="20"/>
        <v>97.600000000000009</v>
      </c>
      <c r="H346" s="35">
        <v>172.75200000000001</v>
      </c>
      <c r="I346" s="35">
        <v>500</v>
      </c>
      <c r="J346" s="35" t="str">
        <f t="shared" si="21"/>
        <v>SCB- 01</v>
      </c>
      <c r="K346" s="35" t="s">
        <v>117</v>
      </c>
      <c r="L346" s="35" t="s">
        <v>38</v>
      </c>
      <c r="M346" s="3" t="str">
        <f>IFERROR(VLOOKUP(B346,Referencias!$A$2:$Z$697,26,FALSE),"")</f>
        <v>Señal Cerro Bayo</v>
      </c>
    </row>
    <row r="347" spans="1:13" x14ac:dyDescent="0.25">
      <c r="A347" s="3" t="str">
        <f>IFERROR(VLOOKUP(B347,Referencias!$A$3:$F$680,6,FALSE),"Sin datos")</f>
        <v>SCB- 01</v>
      </c>
      <c r="B347" s="3" t="s">
        <v>450</v>
      </c>
      <c r="C347" s="33" t="s">
        <v>390</v>
      </c>
      <c r="D347" s="14">
        <f t="shared" ca="1" si="22"/>
        <v>362</v>
      </c>
      <c r="E347" s="35">
        <v>515</v>
      </c>
      <c r="F347" s="35">
        <v>4.6349999999999998</v>
      </c>
      <c r="G347" s="14">
        <f t="shared" si="20"/>
        <v>99.1</v>
      </c>
      <c r="H347" s="35">
        <v>510.36500000000001</v>
      </c>
      <c r="I347" s="35">
        <v>5953</v>
      </c>
      <c r="J347" s="35" t="str">
        <f t="shared" si="21"/>
        <v>SCB- 01</v>
      </c>
      <c r="K347" s="35" t="s">
        <v>117</v>
      </c>
      <c r="L347" s="35" t="s">
        <v>38</v>
      </c>
      <c r="M347" s="3" t="str">
        <f>IFERROR(VLOOKUP(B347,Referencias!$A$2:$Z$697,26,FALSE),"")</f>
        <v>Señal Cerro Bayo</v>
      </c>
    </row>
    <row r="348" spans="1:13" x14ac:dyDescent="0.25">
      <c r="A348" s="3" t="str">
        <f>IFERROR(VLOOKUP(B348,Referencias!$A$3:$F$680,6,FALSE),"Sin datos")</f>
        <v>SCB- 01</v>
      </c>
      <c r="B348" s="3" t="s">
        <v>451</v>
      </c>
      <c r="C348" s="33" t="s">
        <v>402</v>
      </c>
      <c r="D348" s="14">
        <f t="shared" ca="1" si="22"/>
        <v>360</v>
      </c>
      <c r="E348" s="35">
        <v>235</v>
      </c>
      <c r="F348" s="35">
        <v>1.88</v>
      </c>
      <c r="G348" s="14">
        <f t="shared" si="20"/>
        <v>99.2</v>
      </c>
      <c r="H348" s="35">
        <v>233.12</v>
      </c>
      <c r="I348" s="35">
        <v>1160</v>
      </c>
      <c r="J348" s="35" t="str">
        <f t="shared" si="21"/>
        <v>SCB- 01</v>
      </c>
      <c r="K348" s="35" t="s">
        <v>117</v>
      </c>
      <c r="L348" s="35" t="s">
        <v>32</v>
      </c>
      <c r="M348" s="3" t="str">
        <f>IFERROR(VLOOKUP(B348,Referencias!$A$2:$Z$697,26,FALSE),"")</f>
        <v>Señal Cerro Bayo</v>
      </c>
    </row>
    <row r="349" spans="1:13" x14ac:dyDescent="0.25">
      <c r="A349" s="3" t="str">
        <f>IFERROR(VLOOKUP(B349,Referencias!$A$3:$F$680,6,FALSE),"Sin datos")</f>
        <v>SCB- 01</v>
      </c>
      <c r="B349" s="3" t="s">
        <v>452</v>
      </c>
      <c r="C349" s="33" t="s">
        <v>402</v>
      </c>
      <c r="D349" s="14">
        <f t="shared" ca="1" si="22"/>
        <v>360</v>
      </c>
      <c r="E349" s="35">
        <v>104</v>
      </c>
      <c r="F349" s="35">
        <v>6.24</v>
      </c>
      <c r="G349" s="14">
        <f t="shared" si="20"/>
        <v>94</v>
      </c>
      <c r="H349" s="35">
        <v>97.76</v>
      </c>
      <c r="I349" s="35">
        <v>420</v>
      </c>
      <c r="J349" s="35" t="str">
        <f t="shared" si="21"/>
        <v>SCB- 01</v>
      </c>
      <c r="K349" s="35" t="s">
        <v>47</v>
      </c>
      <c r="L349" s="35" t="s">
        <v>38</v>
      </c>
      <c r="M349" s="3" t="str">
        <f>IFERROR(VLOOKUP(B349,Referencias!$A$2:$Z$697,26,FALSE),"")</f>
        <v>Señal Cerro Bayo</v>
      </c>
    </row>
    <row r="350" spans="1:13" x14ac:dyDescent="0.25">
      <c r="A350" s="3" t="str">
        <f>IFERROR(VLOOKUP(B350,Referencias!$A$3:$F$680,6,FALSE),"Sin datos")</f>
        <v>SCB- 01</v>
      </c>
      <c r="B350" s="3" t="s">
        <v>453</v>
      </c>
      <c r="C350" s="33" t="s">
        <v>418</v>
      </c>
      <c r="D350" s="14">
        <f t="shared" ca="1" si="22"/>
        <v>703</v>
      </c>
      <c r="E350" s="35">
        <v>260</v>
      </c>
      <c r="F350" s="35">
        <v>2.6</v>
      </c>
      <c r="G350" s="14">
        <f t="shared" si="20"/>
        <v>98.999999999999986</v>
      </c>
      <c r="H350" s="35">
        <v>257.39999999999998</v>
      </c>
      <c r="I350" s="35">
        <v>100</v>
      </c>
      <c r="J350" s="35" t="str">
        <f t="shared" si="21"/>
        <v>SCB- 01</v>
      </c>
      <c r="K350" s="35" t="s">
        <v>117</v>
      </c>
      <c r="L350" s="35" t="s">
        <v>28</v>
      </c>
      <c r="M350" s="3" t="str">
        <f>IFERROR(VLOOKUP(B350,Referencias!$A$2:$Z$697,26,FALSE),"")</f>
        <v>Señal Cerro Bayo</v>
      </c>
    </row>
    <row r="351" spans="1:13" x14ac:dyDescent="0.25">
      <c r="A351" s="3" t="str">
        <f>IFERROR(VLOOKUP(B351,Referencias!$A$3:$F$680,6,FALSE),"Sin datos")</f>
        <v>SCB- 01</v>
      </c>
      <c r="B351" s="3" t="s">
        <v>454</v>
      </c>
      <c r="C351" s="33" t="s">
        <v>390</v>
      </c>
      <c r="D351" s="14">
        <f t="shared" ca="1" si="22"/>
        <v>362</v>
      </c>
      <c r="E351" s="35">
        <v>389</v>
      </c>
      <c r="F351" s="35">
        <v>2.3340000000000001</v>
      </c>
      <c r="G351" s="14">
        <f t="shared" si="20"/>
        <v>99.4</v>
      </c>
      <c r="H351" s="35">
        <v>386.666</v>
      </c>
      <c r="I351" s="35">
        <v>102</v>
      </c>
      <c r="J351" s="35" t="str">
        <f t="shared" si="21"/>
        <v>SCB- 01</v>
      </c>
      <c r="K351" s="35" t="s">
        <v>117</v>
      </c>
      <c r="L351" s="35" t="s">
        <v>32</v>
      </c>
      <c r="M351" s="3" t="str">
        <f>IFERROR(VLOOKUP(B351,Referencias!$A$2:$Z$697,26,FALSE),"")</f>
        <v>Señal Cerro Bayo</v>
      </c>
    </row>
    <row r="352" spans="1:13" x14ac:dyDescent="0.25">
      <c r="A352" s="3" t="str">
        <f>IFERROR(VLOOKUP(B352,Referencias!$A$3:$F$680,6,FALSE),"Sin datos")</f>
        <v>SCB- 01</v>
      </c>
      <c r="B352" s="3" t="s">
        <v>455</v>
      </c>
      <c r="C352" s="33" t="s">
        <v>390</v>
      </c>
      <c r="D352" s="14">
        <f t="shared" ca="1" si="22"/>
        <v>362</v>
      </c>
      <c r="E352" s="35">
        <v>55</v>
      </c>
      <c r="F352" s="35">
        <v>6.05</v>
      </c>
      <c r="G352" s="14">
        <f t="shared" si="20"/>
        <v>89</v>
      </c>
      <c r="H352" s="35">
        <v>48.95</v>
      </c>
      <c r="I352" s="35">
        <v>498</v>
      </c>
      <c r="J352" s="35" t="str">
        <f t="shared" si="21"/>
        <v>SCB- 01</v>
      </c>
      <c r="K352" s="35" t="s">
        <v>47</v>
      </c>
      <c r="L352" s="35" t="s">
        <v>38</v>
      </c>
      <c r="M352" s="3" t="str">
        <f>IFERROR(VLOOKUP(B352,Referencias!$A$2:$Z$697,26,FALSE),"")</f>
        <v>Señal Cerro Bayo</v>
      </c>
    </row>
    <row r="353" spans="1:13" x14ac:dyDescent="0.25">
      <c r="A353" s="3" t="str">
        <f>IFERROR(VLOOKUP(B353,Referencias!$A$3:$F$680,6,FALSE),"Sin datos")</f>
        <v>SCB- 01</v>
      </c>
      <c r="B353" s="3" t="s">
        <v>456</v>
      </c>
      <c r="C353" s="33" t="s">
        <v>457</v>
      </c>
      <c r="D353" s="14">
        <f t="shared" ca="1" si="22"/>
        <v>837</v>
      </c>
      <c r="E353" s="35">
        <v>127</v>
      </c>
      <c r="F353" s="35">
        <v>3.81</v>
      </c>
      <c r="G353" s="14">
        <f t="shared" si="20"/>
        <v>97</v>
      </c>
      <c r="H353" s="35">
        <v>123.19</v>
      </c>
      <c r="I353" s="35">
        <v>548</v>
      </c>
      <c r="J353" s="35" t="str">
        <f t="shared" si="21"/>
        <v>SCB- 01</v>
      </c>
      <c r="K353" s="35" t="s">
        <v>117</v>
      </c>
      <c r="L353" s="35" t="s">
        <v>32</v>
      </c>
      <c r="M353" s="3" t="str">
        <f>IFERROR(VLOOKUP(B353,Referencias!$A$2:$Z$697,26,FALSE),"")</f>
        <v>Señal Cerro Bayo</v>
      </c>
    </row>
    <row r="354" spans="1:13" x14ac:dyDescent="0.25">
      <c r="A354" s="3" t="str">
        <f>IFERROR(VLOOKUP(B354,Referencias!$A$3:$F$680,6,FALSE),"Sin datos")</f>
        <v>SCB- 01</v>
      </c>
      <c r="B354" s="3" t="s">
        <v>458</v>
      </c>
      <c r="C354" s="33" t="s">
        <v>441</v>
      </c>
      <c r="D354" s="14">
        <f t="shared" ca="1" si="22"/>
        <v>695</v>
      </c>
      <c r="E354" s="35">
        <v>207</v>
      </c>
      <c r="F354" s="35">
        <v>1.0349999999999999</v>
      </c>
      <c r="G354" s="14">
        <f t="shared" si="20"/>
        <v>99.5</v>
      </c>
      <c r="H354" s="35">
        <v>205.965</v>
      </c>
      <c r="I354" s="35">
        <v>1200</v>
      </c>
      <c r="J354" s="35" t="str">
        <f t="shared" si="21"/>
        <v>SCB- 01</v>
      </c>
      <c r="K354" s="35" t="s">
        <v>117</v>
      </c>
      <c r="L354" s="35" t="s">
        <v>38</v>
      </c>
      <c r="M354" s="3" t="str">
        <f>IFERROR(VLOOKUP(B354,Referencias!$A$2:$Z$697,26,FALSE),"")</f>
        <v>Señal Cerro Bayo</v>
      </c>
    </row>
    <row r="355" spans="1:13" x14ac:dyDescent="0.25">
      <c r="A355" s="3" t="str">
        <f>IFERROR(VLOOKUP(B355,Referencias!$A$3:$F$680,6,FALSE),"Sin datos")</f>
        <v>SCB- 01</v>
      </c>
      <c r="B355" s="3" t="s">
        <v>459</v>
      </c>
      <c r="C355" s="33" t="s">
        <v>116</v>
      </c>
      <c r="D355" s="14">
        <f t="shared" ca="1" si="22"/>
        <v>318</v>
      </c>
      <c r="E355" s="35">
        <v>70</v>
      </c>
      <c r="F355" s="35">
        <v>4.9000000000000004</v>
      </c>
      <c r="G355" s="14">
        <f t="shared" si="20"/>
        <v>93</v>
      </c>
      <c r="H355" s="35">
        <v>65.099999999999994</v>
      </c>
      <c r="I355" s="35">
        <v>250</v>
      </c>
      <c r="J355" s="35" t="str">
        <f t="shared" si="21"/>
        <v>SCB- 01</v>
      </c>
      <c r="K355" s="35" t="s">
        <v>47</v>
      </c>
      <c r="L355" s="35" t="s">
        <v>32</v>
      </c>
      <c r="M355" s="3" t="str">
        <f>IFERROR(VLOOKUP(B355,Referencias!$A$2:$Z$697,26,FALSE),"")</f>
        <v>Señal Cerro Bayo</v>
      </c>
    </row>
    <row r="356" spans="1:13" x14ac:dyDescent="0.25">
      <c r="A356" s="3" t="str">
        <f>IFERROR(VLOOKUP(B356,Referencias!$A$3:$F$680,6,FALSE),"Sin datos")</f>
        <v>SCB- 01</v>
      </c>
      <c r="B356" s="3" t="s">
        <v>460</v>
      </c>
      <c r="C356" s="33" t="s">
        <v>422</v>
      </c>
      <c r="D356" s="14">
        <f t="shared" ca="1" si="22"/>
        <v>613</v>
      </c>
      <c r="E356" s="35">
        <v>43</v>
      </c>
      <c r="F356" s="35">
        <v>1.8919999999999999</v>
      </c>
      <c r="G356" s="14">
        <f t="shared" si="20"/>
        <v>95.6</v>
      </c>
      <c r="H356" s="35">
        <v>41.107999999999997</v>
      </c>
      <c r="I356" s="35">
        <v>467</v>
      </c>
      <c r="J356" s="35" t="str">
        <f t="shared" si="21"/>
        <v>SCB- 01</v>
      </c>
      <c r="K356" s="35" t="s">
        <v>47</v>
      </c>
      <c r="L356" s="35" t="s">
        <v>28</v>
      </c>
      <c r="M356" s="3" t="str">
        <f>IFERROR(VLOOKUP(B356,Referencias!$A$2:$Z$697,26,FALSE),"")</f>
        <v>Señal Cerro Bayo</v>
      </c>
    </row>
    <row r="357" spans="1:13" x14ac:dyDescent="0.25">
      <c r="A357" s="3" t="str">
        <f>IFERROR(VLOOKUP(B357,Referencias!$A$3:$F$680,6,FALSE),"Sin datos")</f>
        <v>SCB- 01</v>
      </c>
      <c r="B357" s="3" t="s">
        <v>461</v>
      </c>
      <c r="C357" s="33" t="s">
        <v>390</v>
      </c>
      <c r="D357" s="14">
        <f t="shared" ca="1" si="22"/>
        <v>362</v>
      </c>
      <c r="E357" s="35">
        <v>45</v>
      </c>
      <c r="F357" s="35">
        <v>5.4</v>
      </c>
      <c r="G357" s="14">
        <f t="shared" si="20"/>
        <v>88</v>
      </c>
      <c r="H357" s="35">
        <v>39.6</v>
      </c>
      <c r="I357" s="35">
        <v>538</v>
      </c>
      <c r="J357" s="35" t="str">
        <f t="shared" si="21"/>
        <v>SCB- 01</v>
      </c>
      <c r="K357" s="35" t="s">
        <v>117</v>
      </c>
      <c r="L357" s="35" t="s">
        <v>38</v>
      </c>
      <c r="M357" s="3" t="str">
        <f>IFERROR(VLOOKUP(B357,Referencias!$A$2:$Z$697,26,FALSE),"")</f>
        <v>Señal Cerro Bayo</v>
      </c>
    </row>
    <row r="358" spans="1:13" x14ac:dyDescent="0.25">
      <c r="A358" s="3" t="str">
        <f>IFERROR(VLOOKUP(B358,Referencias!$A$3:$F$680,6,FALSE),"Sin datos")</f>
        <v>SCB- 01</v>
      </c>
      <c r="B358" s="3" t="s">
        <v>462</v>
      </c>
      <c r="C358" s="33" t="s">
        <v>413</v>
      </c>
      <c r="D358" s="14">
        <f t="shared" ca="1" si="22"/>
        <v>417</v>
      </c>
      <c r="E358" s="35">
        <v>60</v>
      </c>
      <c r="F358" s="35">
        <v>4.2</v>
      </c>
      <c r="G358" s="14">
        <f t="shared" si="20"/>
        <v>93</v>
      </c>
      <c r="H358" s="35">
        <v>55.8</v>
      </c>
      <c r="I358" s="35">
        <v>568</v>
      </c>
      <c r="J358" s="35" t="str">
        <f t="shared" si="21"/>
        <v>SCB- 01</v>
      </c>
      <c r="K358" s="35" t="s">
        <v>117</v>
      </c>
      <c r="L358" s="35" t="s">
        <v>38</v>
      </c>
      <c r="M358" s="3" t="str">
        <f>IFERROR(VLOOKUP(B358,Referencias!$A$2:$Z$697,26,FALSE),"")</f>
        <v>Señal Cerro Bayo</v>
      </c>
    </row>
    <row r="359" spans="1:13" x14ac:dyDescent="0.25">
      <c r="A359" s="3" t="str">
        <f>IFERROR(VLOOKUP(B359,Referencias!$A$3:$F$680,6,FALSE),"Sin datos")</f>
        <v>SCB- 01</v>
      </c>
      <c r="B359" s="3" t="s">
        <v>463</v>
      </c>
      <c r="C359" s="33" t="s">
        <v>323</v>
      </c>
      <c r="D359" s="14">
        <f t="shared" ca="1" si="22"/>
        <v>372</v>
      </c>
      <c r="E359" s="35">
        <v>185</v>
      </c>
      <c r="F359" s="35">
        <v>2.6640000000000001</v>
      </c>
      <c r="G359" s="14">
        <f t="shared" si="20"/>
        <v>98.56</v>
      </c>
      <c r="H359" s="35">
        <v>182.33600000000001</v>
      </c>
      <c r="I359" s="35">
        <v>1590</v>
      </c>
      <c r="J359" s="35" t="str">
        <f t="shared" si="21"/>
        <v>SCB- 01</v>
      </c>
      <c r="K359" s="35" t="s">
        <v>117</v>
      </c>
      <c r="L359" s="35" t="s">
        <v>32</v>
      </c>
      <c r="M359" s="3" t="str">
        <f>IFERROR(VLOOKUP(B359,Referencias!$A$2:$Z$697,26,FALSE),"")</f>
        <v>Señal Cerro Bayo</v>
      </c>
    </row>
    <row r="360" spans="1:13" x14ac:dyDescent="0.25">
      <c r="A360" s="3" t="str">
        <f>IFERROR(VLOOKUP(B360,Referencias!$A$3:$F$680,6,FALSE),"Sin datos")</f>
        <v>SCB- 01</v>
      </c>
      <c r="B360" s="3" t="s">
        <v>464</v>
      </c>
      <c r="C360" s="33" t="s">
        <v>465</v>
      </c>
      <c r="D360" s="14">
        <f t="shared" ca="1" si="22"/>
        <v>548</v>
      </c>
      <c r="E360" s="35">
        <v>134</v>
      </c>
      <c r="F360" s="35">
        <v>2.0099999999999998</v>
      </c>
      <c r="G360" s="14">
        <f t="shared" si="20"/>
        <v>98.500000000000014</v>
      </c>
      <c r="H360" s="35">
        <v>131.99</v>
      </c>
      <c r="I360" s="35">
        <v>385</v>
      </c>
      <c r="J360" s="35" t="str">
        <f t="shared" si="21"/>
        <v>SCB- 01</v>
      </c>
      <c r="K360" s="35" t="s">
        <v>117</v>
      </c>
      <c r="L360" s="35" t="s">
        <v>28</v>
      </c>
      <c r="M360" s="3" t="str">
        <f>IFERROR(VLOOKUP(B360,Referencias!$A$2:$Z$697,26,FALSE),"")</f>
        <v>Señal Cerro Bayo</v>
      </c>
    </row>
    <row r="361" spans="1:13" x14ac:dyDescent="0.25">
      <c r="A361" s="3" t="str">
        <f>IFERROR(VLOOKUP(B361,Referencias!$A$3:$F$680,6,FALSE),"Sin datos")</f>
        <v>SCB- 01</v>
      </c>
      <c r="B361" s="3" t="s">
        <v>466</v>
      </c>
      <c r="C361" s="33" t="s">
        <v>390</v>
      </c>
      <c r="D361" s="14">
        <f t="shared" ca="1" si="22"/>
        <v>362</v>
      </c>
      <c r="E361" s="35">
        <v>120</v>
      </c>
      <c r="F361" s="35">
        <v>4.5599999999999996</v>
      </c>
      <c r="G361" s="14">
        <f t="shared" si="20"/>
        <v>96.2</v>
      </c>
      <c r="H361" s="35">
        <v>115.44</v>
      </c>
      <c r="I361" s="35">
        <v>303</v>
      </c>
      <c r="J361" s="35" t="str">
        <f t="shared" si="21"/>
        <v>SCB- 01</v>
      </c>
      <c r="K361" s="35" t="s">
        <v>117</v>
      </c>
      <c r="L361" s="35" t="s">
        <v>38</v>
      </c>
      <c r="M361" s="3" t="str">
        <f>IFERROR(VLOOKUP(B361,Referencias!$A$2:$Z$697,26,FALSE),"")</f>
        <v>Señal Cerro Bayo</v>
      </c>
    </row>
    <row r="362" spans="1:13" x14ac:dyDescent="0.25">
      <c r="A362" s="3" t="str">
        <f>IFERROR(VLOOKUP(B362,Referencias!$A$3:$F$680,6,FALSE),"Sin datos")</f>
        <v>SCB- 01</v>
      </c>
      <c r="B362" s="3" t="s">
        <v>467</v>
      </c>
      <c r="C362" s="33" t="s">
        <v>425</v>
      </c>
      <c r="D362" s="14">
        <f t="shared" ca="1" si="22"/>
        <v>373</v>
      </c>
      <c r="E362" s="35">
        <v>121</v>
      </c>
      <c r="F362" s="35">
        <v>4.84</v>
      </c>
      <c r="G362" s="14">
        <f t="shared" si="20"/>
        <v>96.36363636363636</v>
      </c>
      <c r="H362" s="35">
        <v>116.6</v>
      </c>
      <c r="I362" s="35">
        <v>400</v>
      </c>
      <c r="J362" s="35" t="str">
        <f t="shared" si="21"/>
        <v>SCB- 01</v>
      </c>
      <c r="K362" s="35" t="s">
        <v>117</v>
      </c>
      <c r="L362" s="35" t="s">
        <v>32</v>
      </c>
      <c r="M362" s="3" t="str">
        <f>IFERROR(VLOOKUP(B362,Referencias!$A$2:$Z$697,26,FALSE),"")</f>
        <v>Señal Cerro Bayo</v>
      </c>
    </row>
    <row r="363" spans="1:13" x14ac:dyDescent="0.25">
      <c r="A363" s="3" t="str">
        <f>IFERROR(VLOOKUP(B363,Referencias!$A$3:$F$680,6,FALSE),"Sin datos")</f>
        <v>SCB- 01</v>
      </c>
      <c r="B363" s="3" t="s">
        <v>468</v>
      </c>
      <c r="C363" s="33" t="s">
        <v>425</v>
      </c>
      <c r="D363" s="14">
        <f t="shared" ca="1" si="22"/>
        <v>373</v>
      </c>
      <c r="E363" s="35">
        <v>244</v>
      </c>
      <c r="F363" s="35">
        <v>5.1239999999999997</v>
      </c>
      <c r="G363" s="14">
        <f t="shared" si="20"/>
        <v>97.899999999999991</v>
      </c>
      <c r="H363" s="35">
        <v>238.876</v>
      </c>
      <c r="I363" s="35">
        <v>46</v>
      </c>
      <c r="J363" s="35" t="str">
        <f t="shared" si="21"/>
        <v>SCB- 01</v>
      </c>
      <c r="K363" s="35" t="s">
        <v>117</v>
      </c>
      <c r="L363" s="35" t="s">
        <v>38</v>
      </c>
      <c r="M363" s="3" t="str">
        <f>IFERROR(VLOOKUP(B363,Referencias!$A$2:$Z$697,26,FALSE),"")</f>
        <v>Señal Cerro Bayo</v>
      </c>
    </row>
    <row r="364" spans="1:13" x14ac:dyDescent="0.25">
      <c r="A364" s="3" t="str">
        <f>IFERROR(VLOOKUP(B364,Referencias!$A$3:$F$680,6,FALSE),"Sin datos")</f>
        <v>SCB- 01</v>
      </c>
      <c r="B364" s="3" t="s">
        <v>469</v>
      </c>
      <c r="C364" s="33" t="s">
        <v>420</v>
      </c>
      <c r="D364" s="14">
        <f t="shared" ca="1" si="22"/>
        <v>591</v>
      </c>
      <c r="E364" s="35">
        <v>400</v>
      </c>
      <c r="F364" s="35">
        <v>8.8000000000000007</v>
      </c>
      <c r="G364" s="14">
        <f t="shared" si="20"/>
        <v>97.8</v>
      </c>
      <c r="H364" s="35">
        <v>391.2</v>
      </c>
      <c r="I364" s="35">
        <v>900</v>
      </c>
      <c r="J364" s="35" t="str">
        <f t="shared" si="21"/>
        <v>SCB- 01</v>
      </c>
      <c r="K364" s="35" t="s">
        <v>117</v>
      </c>
      <c r="L364" s="35" t="s">
        <v>38</v>
      </c>
      <c r="M364" s="3" t="str">
        <f>IFERROR(VLOOKUP(B364,Referencias!$A$2:$Z$697,26,FALSE),"")</f>
        <v>Señal Cerro Bayo</v>
      </c>
    </row>
    <row r="365" spans="1:13" x14ac:dyDescent="0.25">
      <c r="A365" s="3" t="str">
        <f>IFERROR(VLOOKUP(B365,Referencias!$A$3:$F$680,6,FALSE),"Sin datos")</f>
        <v>VAM</v>
      </c>
      <c r="B365" s="3" t="s">
        <v>470</v>
      </c>
      <c r="C365" s="33" t="s">
        <v>471</v>
      </c>
      <c r="D365" s="14">
        <f t="shared" ca="1" si="22"/>
        <v>850</v>
      </c>
      <c r="E365" s="35">
        <v>2.35</v>
      </c>
      <c r="F365" s="35">
        <v>1.3160000000000001</v>
      </c>
      <c r="G365" s="14">
        <f t="shared" si="20"/>
        <v>44</v>
      </c>
      <c r="H365" s="35">
        <v>1.034</v>
      </c>
      <c r="I365" s="35">
        <v>160</v>
      </c>
      <c r="J365" s="35" t="str">
        <f t="shared" si="21"/>
        <v>VAM</v>
      </c>
      <c r="K365" s="35" t="s">
        <v>47</v>
      </c>
      <c r="L365" s="35" t="s">
        <v>28</v>
      </c>
      <c r="M365" s="3" t="str">
        <f>IFERROR(VLOOKUP(B365,Referencias!$A$2:$Z$697,26,FALSE),"")</f>
        <v>Volcán Auca Mahuida</v>
      </c>
    </row>
    <row r="366" spans="1:13" x14ac:dyDescent="0.25">
      <c r="A366" s="3" t="str">
        <f>IFERROR(VLOOKUP(B366,Referencias!$A$3:$F$680,6,FALSE),"Sin datos")</f>
        <v>VAM</v>
      </c>
      <c r="B366" s="3" t="s">
        <v>472</v>
      </c>
      <c r="C366" s="33" t="s">
        <v>473</v>
      </c>
      <c r="D366" s="14">
        <f t="shared" ca="1" si="22"/>
        <v>343</v>
      </c>
      <c r="E366" s="35">
        <v>20.399999999999999</v>
      </c>
      <c r="F366" s="35">
        <v>20.196000000000002</v>
      </c>
      <c r="G366" s="14">
        <f t="shared" si="20"/>
        <v>1</v>
      </c>
      <c r="H366" s="35">
        <v>0.20399999999999999</v>
      </c>
      <c r="I366" s="35">
        <v>623</v>
      </c>
      <c r="J366" s="35" t="str">
        <f t="shared" si="21"/>
        <v>VAM</v>
      </c>
      <c r="K366" s="35" t="s">
        <v>47</v>
      </c>
      <c r="L366" s="35" t="s">
        <v>38</v>
      </c>
      <c r="M366" s="3" t="str">
        <f>IFERROR(VLOOKUP(B366,Referencias!$A$2:$Z$697,26,FALSE),"")</f>
        <v>Volcán Auca Mahuida</v>
      </c>
    </row>
    <row r="367" spans="1:13" x14ac:dyDescent="0.25">
      <c r="A367" s="3" t="str">
        <f>IFERROR(VLOOKUP(B367,Referencias!$A$3:$F$680,6,FALSE),"Sin datos")</f>
        <v>VAM</v>
      </c>
      <c r="B367" s="3" t="s">
        <v>474</v>
      </c>
      <c r="C367" s="33" t="s">
        <v>475</v>
      </c>
      <c r="D367" s="14">
        <f t="shared" ca="1" si="22"/>
        <v>1203</v>
      </c>
      <c r="E367" s="35">
        <v>0</v>
      </c>
      <c r="F367" s="35">
        <v>0</v>
      </c>
      <c r="G367" s="14" t="str">
        <f t="shared" si="20"/>
        <v/>
      </c>
      <c r="H367" s="35">
        <v>0</v>
      </c>
      <c r="I367" s="35">
        <v>6500</v>
      </c>
      <c r="J367" s="35" t="str">
        <f t="shared" si="21"/>
        <v>VAM</v>
      </c>
      <c r="K367" s="35" t="s">
        <v>27</v>
      </c>
      <c r="L367" s="35" t="s">
        <v>28</v>
      </c>
      <c r="M367" s="3" t="str">
        <f>IFERROR(VLOOKUP(B367,Referencias!$A$2:$Z$697,26,FALSE),"")</f>
        <v>Volcán Auca Mahuida</v>
      </c>
    </row>
    <row r="368" spans="1:13" x14ac:dyDescent="0.25">
      <c r="A368" s="3" t="str">
        <f>IFERROR(VLOOKUP(B368,Referencias!$A$3:$F$680,6,FALSE),"Sin datos")</f>
        <v>VAM</v>
      </c>
      <c r="B368" s="3" t="s">
        <v>476</v>
      </c>
      <c r="C368" s="33" t="s">
        <v>477</v>
      </c>
      <c r="D368" s="14">
        <f t="shared" ca="1" si="22"/>
        <v>927</v>
      </c>
      <c r="E368" s="35">
        <v>3.9</v>
      </c>
      <c r="F368" s="35">
        <v>1.2869999999999999</v>
      </c>
      <c r="G368" s="14">
        <f t="shared" si="20"/>
        <v>67</v>
      </c>
      <c r="H368" s="35">
        <v>2.613</v>
      </c>
      <c r="I368" s="35">
        <v>1000</v>
      </c>
      <c r="J368" s="35" t="str">
        <f t="shared" si="21"/>
        <v>VAM</v>
      </c>
      <c r="K368" s="35" t="s">
        <v>47</v>
      </c>
      <c r="L368" s="35" t="s">
        <v>28</v>
      </c>
      <c r="M368" s="3" t="str">
        <f>IFERROR(VLOOKUP(B368,Referencias!$A$2:$Z$697,26,FALSE),"")</f>
        <v>Volcán Auca Mahuida</v>
      </c>
    </row>
    <row r="369" spans="1:13" x14ac:dyDescent="0.25">
      <c r="A369" s="3" t="str">
        <f>IFERROR(VLOOKUP(B369,Referencias!$A$3:$F$680,6,FALSE),"Sin datos")</f>
        <v>VAM</v>
      </c>
      <c r="B369" s="3" t="s">
        <v>478</v>
      </c>
      <c r="C369" s="33" t="s">
        <v>305</v>
      </c>
      <c r="D369" s="14">
        <f t="shared" ca="1" si="22"/>
        <v>325</v>
      </c>
      <c r="E369" s="35">
        <v>25.35</v>
      </c>
      <c r="F369" s="35">
        <v>9.1259999999999994</v>
      </c>
      <c r="G369" s="14">
        <f t="shared" si="20"/>
        <v>64</v>
      </c>
      <c r="H369" s="35">
        <v>16.224</v>
      </c>
      <c r="I369" s="35">
        <v>460</v>
      </c>
      <c r="J369" s="35" t="str">
        <f t="shared" si="21"/>
        <v>VAM</v>
      </c>
      <c r="K369" s="35" t="s">
        <v>47</v>
      </c>
      <c r="L369" s="35" t="s">
        <v>32</v>
      </c>
      <c r="M369" s="3" t="str">
        <f>IFERROR(VLOOKUP(B369,Referencias!$A$2:$Z$697,26,FALSE),"")</f>
        <v>Volcán Auca Mahuida</v>
      </c>
    </row>
    <row r="370" spans="1:13" x14ac:dyDescent="0.25">
      <c r="A370" s="3" t="str">
        <f>IFERROR(VLOOKUP(B370,Referencias!$A$3:$F$680,6,FALSE),"Sin datos")</f>
        <v>VAM</v>
      </c>
      <c r="B370" s="3" t="s">
        <v>479</v>
      </c>
      <c r="C370" s="33" t="s">
        <v>480</v>
      </c>
      <c r="D370" s="14">
        <f t="shared" ca="1" si="22"/>
        <v>498</v>
      </c>
      <c r="E370" s="35">
        <v>35</v>
      </c>
      <c r="F370" s="35">
        <v>6.65</v>
      </c>
      <c r="G370" s="14">
        <f t="shared" si="20"/>
        <v>81</v>
      </c>
      <c r="H370" s="35">
        <v>28.35</v>
      </c>
      <c r="I370" s="35">
        <v>393</v>
      </c>
      <c r="J370" s="35" t="str">
        <f t="shared" si="21"/>
        <v>VAM</v>
      </c>
      <c r="K370" s="35" t="s">
        <v>47</v>
      </c>
      <c r="L370" s="35" t="s">
        <v>38</v>
      </c>
      <c r="M370" s="3" t="str">
        <f>IFERROR(VLOOKUP(B370,Referencias!$A$2:$Z$697,26,FALSE),"")</f>
        <v>Volcán Auca Mahuida</v>
      </c>
    </row>
    <row r="371" spans="1:13" x14ac:dyDescent="0.25">
      <c r="A371" s="3" t="str">
        <f>IFERROR(VLOOKUP(B371,Referencias!$A$3:$F$680,6,FALSE),"Sin datos")</f>
        <v>VAM</v>
      </c>
      <c r="B371" s="3" t="s">
        <v>481</v>
      </c>
      <c r="C371" s="33" t="s">
        <v>422</v>
      </c>
      <c r="D371" s="14">
        <f t="shared" ca="1" si="22"/>
        <v>613</v>
      </c>
      <c r="E371" s="35">
        <v>0</v>
      </c>
      <c r="F371" s="35">
        <v>0</v>
      </c>
      <c r="G371" s="14" t="str">
        <f t="shared" si="20"/>
        <v/>
      </c>
      <c r="H371" s="35">
        <v>0</v>
      </c>
      <c r="I371" s="35">
        <v>16908</v>
      </c>
      <c r="J371" s="35" t="str">
        <f t="shared" si="21"/>
        <v>VAM</v>
      </c>
      <c r="K371" s="35" t="s">
        <v>27</v>
      </c>
      <c r="L371" s="35" t="s">
        <v>38</v>
      </c>
      <c r="M371" s="3" t="str">
        <f>IFERROR(VLOOKUP(B371,Referencias!$A$2:$Z$697,26,FALSE),"")</f>
        <v>Volcán Auca Mahuida</v>
      </c>
    </row>
    <row r="372" spans="1:13" x14ac:dyDescent="0.25">
      <c r="A372" s="3" t="str">
        <f>IFERROR(VLOOKUP(B372,Referencias!$A$3:$F$680,6,FALSE),"Sin datos")</f>
        <v>VAM</v>
      </c>
      <c r="B372" s="3" t="s">
        <v>482</v>
      </c>
      <c r="C372" s="33" t="s">
        <v>483</v>
      </c>
      <c r="D372" s="14">
        <f t="shared" ca="1" si="22"/>
        <v>647</v>
      </c>
      <c r="E372" s="35">
        <v>3</v>
      </c>
      <c r="F372" s="35">
        <v>0.45</v>
      </c>
      <c r="G372" s="14">
        <f t="shared" si="20"/>
        <v>85</v>
      </c>
      <c r="H372" s="35">
        <v>2.5499999999999998</v>
      </c>
      <c r="I372" s="35">
        <v>1572</v>
      </c>
      <c r="J372" s="35" t="str">
        <f t="shared" si="21"/>
        <v>VAM</v>
      </c>
      <c r="K372" s="35" t="s">
        <v>484</v>
      </c>
      <c r="L372" s="35" t="s">
        <v>28</v>
      </c>
      <c r="M372" s="3" t="str">
        <f>IFERROR(VLOOKUP(B372,Referencias!$A$2:$Z$697,26,FALSE),"")</f>
        <v>Volcán Auca Mahuida</v>
      </c>
    </row>
    <row r="373" spans="1:13" x14ac:dyDescent="0.25">
      <c r="A373" s="3" t="str">
        <f>IFERROR(VLOOKUP(B373,Referencias!$A$3:$F$680,6,FALSE),"Sin datos")</f>
        <v>VAM</v>
      </c>
      <c r="B373" s="3" t="s">
        <v>485</v>
      </c>
      <c r="C373" s="33" t="s">
        <v>486</v>
      </c>
      <c r="D373" s="14">
        <f t="shared" ca="1" si="22"/>
        <v>519</v>
      </c>
      <c r="E373" s="35">
        <v>4</v>
      </c>
      <c r="F373" s="35">
        <v>0.44</v>
      </c>
      <c r="G373" s="14">
        <f t="shared" si="20"/>
        <v>89</v>
      </c>
      <c r="H373" s="35">
        <v>3.56</v>
      </c>
      <c r="I373" s="35">
        <v>100</v>
      </c>
      <c r="J373" s="35" t="str">
        <f t="shared" si="21"/>
        <v>VAM</v>
      </c>
      <c r="K373" s="35" t="s">
        <v>484</v>
      </c>
      <c r="L373" s="35" t="s">
        <v>28</v>
      </c>
      <c r="M373" s="3" t="str">
        <f>IFERROR(VLOOKUP(B373,Referencias!$A$2:$Z$697,26,FALSE),"")</f>
        <v>Volcán Auca Mahuida</v>
      </c>
    </row>
    <row r="374" spans="1:13" x14ac:dyDescent="0.25">
      <c r="A374" s="3" t="str">
        <f>IFERROR(VLOOKUP(B374,Referencias!$A$3:$F$680,6,FALSE),"Sin datos")</f>
        <v>VAM</v>
      </c>
      <c r="B374" s="3" t="s">
        <v>487</v>
      </c>
      <c r="C374" s="33" t="s">
        <v>404</v>
      </c>
      <c r="D374" s="14">
        <f t="shared" ca="1" si="22"/>
        <v>319</v>
      </c>
      <c r="E374" s="35">
        <v>31.2</v>
      </c>
      <c r="F374" s="35">
        <v>5.6159999999999997</v>
      </c>
      <c r="G374" s="14">
        <f t="shared" si="20"/>
        <v>82</v>
      </c>
      <c r="H374" s="35">
        <v>25.584</v>
      </c>
      <c r="I374" s="35">
        <v>2200</v>
      </c>
      <c r="J374" s="35" t="str">
        <f t="shared" si="21"/>
        <v>VAM</v>
      </c>
      <c r="K374" s="35" t="s">
        <v>47</v>
      </c>
      <c r="L374" s="35" t="s">
        <v>32</v>
      </c>
      <c r="M374" s="3" t="str">
        <f>IFERROR(VLOOKUP(B374,Referencias!$A$2:$Z$697,26,FALSE),"")</f>
        <v>Volcán Auca Mahuida</v>
      </c>
    </row>
    <row r="375" spans="1:13" x14ac:dyDescent="0.25">
      <c r="A375" s="3" t="str">
        <f>IFERROR(VLOOKUP(B375,Referencias!$A$3:$F$680,6,FALSE),"Sin datos")</f>
        <v>VAM</v>
      </c>
      <c r="B375" s="3" t="s">
        <v>488</v>
      </c>
      <c r="C375" s="33" t="s">
        <v>305</v>
      </c>
      <c r="D375" s="14">
        <f t="shared" ca="1" si="22"/>
        <v>325</v>
      </c>
      <c r="E375" s="35">
        <v>11.04</v>
      </c>
      <c r="F375" s="35">
        <v>4.968</v>
      </c>
      <c r="G375" s="14">
        <f t="shared" si="20"/>
        <v>55.000000000000007</v>
      </c>
      <c r="H375" s="35">
        <v>6.0720000000000001</v>
      </c>
      <c r="I375" s="35">
        <v>1100</v>
      </c>
      <c r="J375" s="35" t="str">
        <f t="shared" si="21"/>
        <v>VAM</v>
      </c>
      <c r="K375" s="35" t="s">
        <v>47</v>
      </c>
      <c r="L375" s="35" t="s">
        <v>32</v>
      </c>
      <c r="M375" s="3" t="str">
        <f>IFERROR(VLOOKUP(B375,Referencias!$A$2:$Z$697,26,FALSE),"")</f>
        <v>Volcán Auca Mahuida</v>
      </c>
    </row>
    <row r="376" spans="1:13" x14ac:dyDescent="0.25">
      <c r="A376" s="3" t="str">
        <f>IFERROR(VLOOKUP(B376,Referencias!$A$3:$F$680,6,FALSE),"Sin datos")</f>
        <v>VAM</v>
      </c>
      <c r="B376" s="3" t="s">
        <v>489</v>
      </c>
      <c r="C376" s="33" t="s">
        <v>465</v>
      </c>
      <c r="D376" s="14">
        <f t="shared" ca="1" si="22"/>
        <v>548</v>
      </c>
      <c r="E376" s="35">
        <v>52</v>
      </c>
      <c r="F376" s="35">
        <v>2.6</v>
      </c>
      <c r="G376" s="14">
        <f t="shared" si="20"/>
        <v>95</v>
      </c>
      <c r="H376" s="35">
        <v>49.4</v>
      </c>
      <c r="I376" s="35">
        <v>850</v>
      </c>
      <c r="J376" s="35" t="str">
        <f t="shared" si="21"/>
        <v>VAM</v>
      </c>
      <c r="K376" s="35" t="s">
        <v>117</v>
      </c>
      <c r="L376" s="35" t="s">
        <v>28</v>
      </c>
      <c r="M376" s="3" t="str">
        <f>IFERROR(VLOOKUP(B376,Referencias!$A$2:$Z$697,26,FALSE),"")</f>
        <v>Volcán Auca Mahuida</v>
      </c>
    </row>
    <row r="377" spans="1:13" x14ac:dyDescent="0.25">
      <c r="A377" s="3" t="str">
        <f>IFERROR(VLOOKUP(B377,Referencias!$A$3:$F$680,6,FALSE),"Sin datos")</f>
        <v>VAM</v>
      </c>
      <c r="B377" s="3" t="s">
        <v>490</v>
      </c>
      <c r="C377" s="33" t="s">
        <v>491</v>
      </c>
      <c r="D377" s="14">
        <f t="shared" ca="1" si="22"/>
        <v>350</v>
      </c>
      <c r="E377" s="35">
        <v>8.6999999999999993</v>
      </c>
      <c r="F377" s="35">
        <v>7.9</v>
      </c>
      <c r="G377" s="14">
        <f t="shared" si="20"/>
        <v>9.1954022988505759</v>
      </c>
      <c r="H377" s="35">
        <v>0.8</v>
      </c>
      <c r="I377" s="35">
        <v>1000</v>
      </c>
      <c r="J377" s="35" t="str">
        <f t="shared" si="21"/>
        <v>VAM</v>
      </c>
      <c r="K377" s="35" t="s">
        <v>47</v>
      </c>
      <c r="L377" s="35" t="s">
        <v>38</v>
      </c>
      <c r="M377" s="3" t="str">
        <f>IFERROR(VLOOKUP(B377,Referencias!$A$2:$Z$697,26,FALSE),"")</f>
        <v>Volcán Auca Mahuida</v>
      </c>
    </row>
    <row r="378" spans="1:13" x14ac:dyDescent="0.25">
      <c r="A378" s="3" t="str">
        <f>IFERROR(VLOOKUP(B378,Referencias!$A$3:$F$680,6,FALSE),"Sin datos")</f>
        <v>VAM</v>
      </c>
      <c r="B378" s="3" t="s">
        <v>492</v>
      </c>
      <c r="C378" s="33" t="s">
        <v>493</v>
      </c>
      <c r="D378" s="14">
        <f t="shared" ca="1" si="22"/>
        <v>665</v>
      </c>
      <c r="E378" s="35">
        <v>19.600000000000001</v>
      </c>
      <c r="F378" s="35">
        <v>3.1360000000000001</v>
      </c>
      <c r="G378" s="14">
        <f t="shared" si="20"/>
        <v>83.999999999999986</v>
      </c>
      <c r="H378" s="35">
        <v>16.463999999999999</v>
      </c>
      <c r="I378" s="35">
        <v>867</v>
      </c>
      <c r="J378" s="35" t="str">
        <f t="shared" si="21"/>
        <v>VAM</v>
      </c>
      <c r="K378" s="35" t="s">
        <v>47</v>
      </c>
      <c r="L378" s="35" t="s">
        <v>28</v>
      </c>
      <c r="M378" s="3" t="str">
        <f>IFERROR(VLOOKUP(B378,Referencias!$A$2:$Z$697,26,FALSE),"")</f>
        <v>Volcán Auca Mahuida</v>
      </c>
    </row>
    <row r="379" spans="1:13" x14ac:dyDescent="0.25">
      <c r="A379" s="3" t="str">
        <f>IFERROR(VLOOKUP(B379,Referencias!$A$3:$F$680,6,FALSE),"Sin datos")</f>
        <v>VAM</v>
      </c>
      <c r="B379" s="3" t="s">
        <v>494</v>
      </c>
      <c r="C379" s="33" t="s">
        <v>495</v>
      </c>
      <c r="D379" s="14">
        <f t="shared" ca="1" si="22"/>
        <v>494</v>
      </c>
      <c r="E379" s="35">
        <v>308</v>
      </c>
      <c r="F379" s="35">
        <v>8.3160000000000007</v>
      </c>
      <c r="G379" s="14">
        <f t="shared" si="20"/>
        <v>97.300000000000011</v>
      </c>
      <c r="H379" s="35">
        <v>299.68400000000003</v>
      </c>
      <c r="I379" s="35">
        <v>800</v>
      </c>
      <c r="J379" s="35" t="str">
        <f t="shared" si="21"/>
        <v>VAM</v>
      </c>
      <c r="K379" s="35" t="s">
        <v>117</v>
      </c>
      <c r="L379" s="35" t="s">
        <v>38</v>
      </c>
      <c r="M379" s="3" t="str">
        <f>IFERROR(VLOOKUP(B379,Referencias!$A$2:$Z$697,26,FALSE),"")</f>
        <v>Volcán Auca Mahuida</v>
      </c>
    </row>
    <row r="380" spans="1:13" x14ac:dyDescent="0.25">
      <c r="A380" s="3" t="str">
        <f>IFERROR(VLOOKUP(B380,Referencias!$A$3:$F$680,6,FALSE),"Sin datos")</f>
        <v>VAM</v>
      </c>
      <c r="B380" s="3" t="s">
        <v>496</v>
      </c>
      <c r="C380" s="33" t="s">
        <v>495</v>
      </c>
      <c r="D380" s="14">
        <f t="shared" ca="1" si="22"/>
        <v>494</v>
      </c>
      <c r="E380" s="35">
        <v>68</v>
      </c>
      <c r="F380" s="35">
        <v>8.2959999999999994</v>
      </c>
      <c r="G380" s="14">
        <f t="shared" si="20"/>
        <v>87.8</v>
      </c>
      <c r="H380" s="35">
        <v>59.704000000000001</v>
      </c>
      <c r="I380" s="35">
        <v>2700</v>
      </c>
      <c r="J380" s="35" t="str">
        <f t="shared" si="21"/>
        <v>VAM</v>
      </c>
      <c r="K380" s="35" t="s">
        <v>117</v>
      </c>
      <c r="L380" s="35" t="s">
        <v>38</v>
      </c>
      <c r="M380" s="3" t="str">
        <f>IFERROR(VLOOKUP(B380,Referencias!$A$2:$Z$697,26,FALSE),"")</f>
        <v>Volcán Auca Mahuida</v>
      </c>
    </row>
    <row r="381" spans="1:13" x14ac:dyDescent="0.25">
      <c r="A381" s="3" t="str">
        <f>IFERROR(VLOOKUP(B381,Referencias!$A$3:$F$680,6,FALSE),"Sin datos")</f>
        <v>VAM</v>
      </c>
      <c r="B381" s="3" t="s">
        <v>497</v>
      </c>
      <c r="C381" s="33" t="s">
        <v>480</v>
      </c>
      <c r="D381" s="14">
        <f t="shared" ca="1" si="22"/>
        <v>498</v>
      </c>
      <c r="E381" s="35">
        <v>10.5</v>
      </c>
      <c r="F381" s="35">
        <v>2.625</v>
      </c>
      <c r="G381" s="14">
        <f t="shared" si="20"/>
        <v>75</v>
      </c>
      <c r="H381" s="35">
        <v>7.875</v>
      </c>
      <c r="I381" s="35">
        <v>1500</v>
      </c>
      <c r="J381" s="35" t="str">
        <f t="shared" si="21"/>
        <v>VAM</v>
      </c>
      <c r="K381" s="35" t="s">
        <v>484</v>
      </c>
      <c r="L381" s="35" t="s">
        <v>32</v>
      </c>
      <c r="M381" s="3" t="str">
        <f>IFERROR(VLOOKUP(B381,Referencias!$A$2:$Z$697,26,FALSE),"")</f>
        <v>Volcán Auca Mahuida</v>
      </c>
    </row>
    <row r="382" spans="1:13" x14ac:dyDescent="0.25">
      <c r="A382" s="3" t="str">
        <f>IFERROR(VLOOKUP(B382,Referencias!$A$3:$F$680,6,FALSE),"Sin datos")</f>
        <v>VAM</v>
      </c>
      <c r="B382" s="3" t="s">
        <v>498</v>
      </c>
      <c r="C382" s="33" t="s">
        <v>404</v>
      </c>
      <c r="D382" s="14">
        <f t="shared" ca="1" si="22"/>
        <v>319</v>
      </c>
      <c r="E382" s="35">
        <v>17</v>
      </c>
      <c r="F382" s="35">
        <v>8.67</v>
      </c>
      <c r="G382" s="14">
        <f t="shared" si="20"/>
        <v>49</v>
      </c>
      <c r="H382" s="35">
        <v>8.33</v>
      </c>
      <c r="I382" s="35">
        <v>2000</v>
      </c>
      <c r="J382" s="35" t="str">
        <f t="shared" si="21"/>
        <v>VAM</v>
      </c>
      <c r="K382" s="35" t="s">
        <v>47</v>
      </c>
      <c r="L382" s="35" t="s">
        <v>38</v>
      </c>
      <c r="M382" s="3" t="str">
        <f>IFERROR(VLOOKUP(B382,Referencias!$A$2:$Z$697,26,FALSE),"")</f>
        <v>Volcán Auca Mahuida</v>
      </c>
    </row>
    <row r="383" spans="1:13" x14ac:dyDescent="0.25">
      <c r="A383" s="3" t="str">
        <f>IFERROR(VLOOKUP(B383,Referencias!$A$3:$F$680,6,FALSE),"Sin datos")</f>
        <v>VAM</v>
      </c>
      <c r="B383" s="3" t="s">
        <v>499</v>
      </c>
      <c r="C383" s="33" t="s">
        <v>422</v>
      </c>
      <c r="D383" s="14">
        <f t="shared" ca="1" si="22"/>
        <v>613</v>
      </c>
      <c r="E383" s="35">
        <v>0</v>
      </c>
      <c r="F383" s="35">
        <v>0</v>
      </c>
      <c r="G383" s="14" t="str">
        <f t="shared" si="20"/>
        <v/>
      </c>
      <c r="H383" s="35">
        <v>0</v>
      </c>
      <c r="I383" s="35">
        <v>19861</v>
      </c>
      <c r="J383" s="35" t="str">
        <f t="shared" si="21"/>
        <v>VAM</v>
      </c>
      <c r="K383" s="35" t="s">
        <v>27</v>
      </c>
      <c r="L383" s="35" t="s">
        <v>38</v>
      </c>
      <c r="M383" s="3" t="str">
        <f>IFERROR(VLOOKUP(B383,Referencias!$A$2:$Z$697,26,FALSE),"")</f>
        <v>Volcán Auca Mahuida</v>
      </c>
    </row>
    <row r="384" spans="1:13" x14ac:dyDescent="0.25">
      <c r="A384" s="3" t="str">
        <f>IFERROR(VLOOKUP(B384,Referencias!$A$3:$F$680,6,FALSE),"Sin datos")</f>
        <v>VAM</v>
      </c>
      <c r="B384" s="3" t="s">
        <v>500</v>
      </c>
      <c r="C384" s="33" t="s">
        <v>404</v>
      </c>
      <c r="D384" s="14">
        <f t="shared" ca="1" si="22"/>
        <v>319</v>
      </c>
      <c r="E384" s="35">
        <v>39.520000000000003</v>
      </c>
      <c r="F384" s="35">
        <v>35.173000000000002</v>
      </c>
      <c r="G384" s="14">
        <f t="shared" si="20"/>
        <v>10.999493927125506</v>
      </c>
      <c r="H384" s="35">
        <v>4.3470000000000004</v>
      </c>
      <c r="I384" s="35">
        <v>786</v>
      </c>
      <c r="J384" s="35" t="str">
        <f t="shared" si="21"/>
        <v>VAM</v>
      </c>
      <c r="K384" s="35" t="s">
        <v>117</v>
      </c>
      <c r="L384" s="35" t="s">
        <v>38</v>
      </c>
      <c r="M384" s="3" t="str">
        <f>IFERROR(VLOOKUP(B384,Referencias!$A$2:$Z$697,26,FALSE),"")</f>
        <v>Volcán Auca Mahuida</v>
      </c>
    </row>
    <row r="385" spans="1:13" x14ac:dyDescent="0.25">
      <c r="A385" s="3" t="str">
        <f>IFERROR(VLOOKUP(B385,Referencias!$A$3:$F$680,6,FALSE),"Sin datos")</f>
        <v>VAM</v>
      </c>
      <c r="B385" s="3" t="s">
        <v>501</v>
      </c>
      <c r="C385" s="33" t="s">
        <v>480</v>
      </c>
      <c r="D385" s="14">
        <f t="shared" ca="1" si="22"/>
        <v>498</v>
      </c>
      <c r="E385" s="35">
        <v>29</v>
      </c>
      <c r="F385" s="35">
        <v>7.83</v>
      </c>
      <c r="G385" s="14">
        <f t="shared" si="20"/>
        <v>73.000000000000014</v>
      </c>
      <c r="H385" s="35">
        <v>21.17</v>
      </c>
      <c r="I385" s="35">
        <v>1500</v>
      </c>
      <c r="J385" s="35" t="str">
        <f t="shared" si="21"/>
        <v>VAM</v>
      </c>
      <c r="K385" s="35" t="s">
        <v>47</v>
      </c>
      <c r="L385" s="35" t="s">
        <v>32</v>
      </c>
      <c r="M385" s="3" t="str">
        <f>IFERROR(VLOOKUP(B385,Referencias!$A$2:$Z$697,26,FALSE),"")</f>
        <v>Volcán Auca Mahuida</v>
      </c>
    </row>
    <row r="386" spans="1:13" x14ac:dyDescent="0.25">
      <c r="A386" s="3" t="str">
        <f>IFERROR(VLOOKUP(B386,Referencias!$A$3:$F$680,6,FALSE),"Sin datos")</f>
        <v>VAM</v>
      </c>
      <c r="B386" s="3" t="s">
        <v>502</v>
      </c>
      <c r="C386" s="33" t="s">
        <v>503</v>
      </c>
      <c r="D386" s="14">
        <f t="shared" ca="1" si="22"/>
        <v>565</v>
      </c>
      <c r="E386" s="35">
        <v>43</v>
      </c>
      <c r="F386" s="35">
        <v>7.74</v>
      </c>
      <c r="G386" s="14">
        <f t="shared" si="20"/>
        <v>82</v>
      </c>
      <c r="H386" s="35">
        <v>35.26</v>
      </c>
      <c r="I386" s="35">
        <v>1048</v>
      </c>
      <c r="J386" s="35" t="str">
        <f t="shared" si="21"/>
        <v>VAM</v>
      </c>
      <c r="K386" s="35" t="s">
        <v>47</v>
      </c>
      <c r="L386" s="35" t="s">
        <v>38</v>
      </c>
      <c r="M386" s="3" t="str">
        <f>IFERROR(VLOOKUP(B386,Referencias!$A$2:$Z$697,26,FALSE),"")</f>
        <v>Volcán Auca Mahuida</v>
      </c>
    </row>
    <row r="387" spans="1:13" x14ac:dyDescent="0.25">
      <c r="A387" s="3" t="str">
        <f>IFERROR(VLOOKUP(B387,Referencias!$A$3:$F$680,6,FALSE),"Sin datos")</f>
        <v>VAM</v>
      </c>
      <c r="B387" s="3" t="s">
        <v>504</v>
      </c>
      <c r="C387" s="33" t="s">
        <v>393</v>
      </c>
      <c r="D387" s="14">
        <f t="shared" ca="1" si="22"/>
        <v>316</v>
      </c>
      <c r="E387" s="35">
        <v>29.25</v>
      </c>
      <c r="F387" s="35">
        <v>5.85</v>
      </c>
      <c r="G387" s="14">
        <f t="shared" si="20"/>
        <v>80</v>
      </c>
      <c r="H387" s="35">
        <v>23.4</v>
      </c>
      <c r="I387" s="35">
        <v>780</v>
      </c>
      <c r="J387" s="35" t="str">
        <f t="shared" si="21"/>
        <v>VAM</v>
      </c>
      <c r="K387" s="35" t="s">
        <v>47</v>
      </c>
      <c r="L387" s="35" t="s">
        <v>32</v>
      </c>
      <c r="M387" s="3" t="str">
        <f>IFERROR(VLOOKUP(B387,Referencias!$A$2:$Z$697,26,FALSE),"")</f>
        <v>Volcán Auca Mahuida</v>
      </c>
    </row>
    <row r="388" spans="1:13" x14ac:dyDescent="0.25">
      <c r="A388" s="3" t="str">
        <f>IFERROR(VLOOKUP(B388,Referencias!$A$3:$F$680,6,FALSE),"Sin datos")</f>
        <v>VAM</v>
      </c>
      <c r="B388" s="3" t="s">
        <v>505</v>
      </c>
      <c r="C388" s="33" t="s">
        <v>506</v>
      </c>
      <c r="D388" s="14">
        <f t="shared" ca="1" si="22"/>
        <v>403</v>
      </c>
      <c r="E388" s="35">
        <v>13</v>
      </c>
      <c r="F388" s="35">
        <v>9.1</v>
      </c>
      <c r="G388" s="14">
        <f t="shared" si="20"/>
        <v>30</v>
      </c>
      <c r="H388" s="35">
        <v>3.9</v>
      </c>
      <c r="I388" s="35">
        <v>240</v>
      </c>
      <c r="J388" s="35" t="str">
        <f t="shared" si="21"/>
        <v>VAM</v>
      </c>
      <c r="K388" s="35" t="s">
        <v>47</v>
      </c>
      <c r="L388" s="35" t="s">
        <v>38</v>
      </c>
      <c r="M388" s="3" t="str">
        <f>IFERROR(VLOOKUP(B388,Referencias!$A$2:$Z$697,26,FALSE),"")</f>
        <v>Volcán Auca Mahuida</v>
      </c>
    </row>
    <row r="389" spans="1:13" x14ac:dyDescent="0.25">
      <c r="A389" s="3" t="str">
        <f>IFERROR(VLOOKUP(B389,Referencias!$A$3:$F$680,6,FALSE),"Sin datos")</f>
        <v>VAM</v>
      </c>
      <c r="B389" s="3" t="s">
        <v>507</v>
      </c>
      <c r="C389" s="33" t="s">
        <v>508</v>
      </c>
      <c r="D389" s="14">
        <f t="shared" ca="1" si="22"/>
        <v>529</v>
      </c>
      <c r="E389" s="35">
        <v>39</v>
      </c>
      <c r="F389" s="35">
        <v>4.29</v>
      </c>
      <c r="G389" s="14">
        <f t="shared" si="20"/>
        <v>89</v>
      </c>
      <c r="H389" s="35">
        <v>34.71</v>
      </c>
      <c r="I389" s="35">
        <v>929</v>
      </c>
      <c r="J389" s="35" t="str">
        <f t="shared" si="21"/>
        <v>VAM</v>
      </c>
      <c r="K389" s="35" t="s">
        <v>47</v>
      </c>
      <c r="L389" s="35" t="s">
        <v>32</v>
      </c>
      <c r="M389" s="3" t="str">
        <f>IFERROR(VLOOKUP(B389,Referencias!$A$2:$Z$697,26,FALSE),"")</f>
        <v>Volcán Auca Mahuida</v>
      </c>
    </row>
    <row r="390" spans="1:13" x14ac:dyDescent="0.25">
      <c r="A390" s="3" t="str">
        <f>IFERROR(VLOOKUP(B390,Referencias!$A$3:$F$680,6,FALSE),"Sin datos")</f>
        <v>VAM</v>
      </c>
      <c r="B390" s="3" t="s">
        <v>509</v>
      </c>
      <c r="C390" s="33" t="s">
        <v>116</v>
      </c>
      <c r="D390" s="14">
        <f t="shared" ca="1" si="22"/>
        <v>318</v>
      </c>
      <c r="E390" s="35">
        <v>31.2</v>
      </c>
      <c r="F390" s="35">
        <v>5.6159999999999997</v>
      </c>
      <c r="G390" s="14">
        <f t="shared" si="20"/>
        <v>82</v>
      </c>
      <c r="H390" s="35">
        <v>25.584</v>
      </c>
      <c r="I390" s="35">
        <v>520</v>
      </c>
      <c r="J390" s="35" t="str">
        <f t="shared" si="21"/>
        <v>VAM</v>
      </c>
      <c r="K390" s="35" t="s">
        <v>47</v>
      </c>
      <c r="L390" s="35" t="s">
        <v>32</v>
      </c>
      <c r="M390" s="3" t="str">
        <f>IFERROR(VLOOKUP(B390,Referencias!$A$2:$Z$697,26,FALSE),"")</f>
        <v>Volcán Auca Mahuida</v>
      </c>
    </row>
    <row r="391" spans="1:13" x14ac:dyDescent="0.25">
      <c r="A391" s="3" t="str">
        <f>IFERROR(VLOOKUP(B391,Referencias!$A$3:$F$680,6,FALSE),"Sin datos")</f>
        <v>VAM</v>
      </c>
      <c r="B391" s="3" t="s">
        <v>510</v>
      </c>
      <c r="C391" s="33" t="s">
        <v>511</v>
      </c>
      <c r="D391" s="14">
        <f t="shared" ca="1" si="22"/>
        <v>894</v>
      </c>
      <c r="E391" s="35">
        <v>4.4000000000000004</v>
      </c>
      <c r="F391" s="35">
        <v>4.2679999999999998</v>
      </c>
      <c r="G391" s="14">
        <f t="shared" si="20"/>
        <v>3</v>
      </c>
      <c r="H391" s="35">
        <v>0.13200000000000001</v>
      </c>
      <c r="I391" s="35">
        <v>404</v>
      </c>
      <c r="J391" s="35" t="str">
        <f t="shared" si="21"/>
        <v>VAM</v>
      </c>
      <c r="K391" s="35" t="s">
        <v>47</v>
      </c>
      <c r="L391" s="35" t="s">
        <v>32</v>
      </c>
      <c r="M391" s="3" t="str">
        <f>IFERROR(VLOOKUP(B391,Referencias!$A$2:$Z$697,26,FALSE),"")</f>
        <v>Volcán Auca Mahuida</v>
      </c>
    </row>
    <row r="392" spans="1:13" x14ac:dyDescent="0.25">
      <c r="A392" s="3" t="str">
        <f>IFERROR(VLOOKUP(B392,Referencias!$A$3:$F$680,6,FALSE),"Sin datos")</f>
        <v>VAM</v>
      </c>
      <c r="B392" s="3" t="s">
        <v>512</v>
      </c>
      <c r="C392" s="33" t="s">
        <v>513</v>
      </c>
      <c r="D392" s="14">
        <f t="shared" ca="1" si="22"/>
        <v>614</v>
      </c>
      <c r="E392" s="35">
        <v>7.9</v>
      </c>
      <c r="F392" s="35">
        <v>0.39500000000000002</v>
      </c>
      <c r="G392" s="14">
        <f t="shared" si="20"/>
        <v>95</v>
      </c>
      <c r="H392" s="35">
        <v>7.5049999999999999</v>
      </c>
      <c r="I392" s="35">
        <v>3057</v>
      </c>
      <c r="J392" s="35" t="str">
        <f t="shared" si="21"/>
        <v>VAM</v>
      </c>
      <c r="K392" s="35" t="s">
        <v>47</v>
      </c>
      <c r="L392" s="35" t="s">
        <v>28</v>
      </c>
      <c r="M392" s="3" t="str">
        <f>IFERROR(VLOOKUP(B392,Referencias!$A$2:$Z$697,26,FALSE),"")</f>
        <v>Volcán Auca Mahuida</v>
      </c>
    </row>
    <row r="393" spans="1:13" x14ac:dyDescent="0.25">
      <c r="A393" s="3" t="str">
        <f>IFERROR(VLOOKUP(B393,Referencias!$A$3:$F$680,6,FALSE),"Sin datos")</f>
        <v>VAM</v>
      </c>
      <c r="B393" s="3" t="s">
        <v>514</v>
      </c>
      <c r="C393" s="33" t="s">
        <v>116</v>
      </c>
      <c r="D393" s="14">
        <f t="shared" ca="1" si="22"/>
        <v>318</v>
      </c>
      <c r="E393" s="35">
        <v>2.34</v>
      </c>
      <c r="F393" s="35">
        <v>2.2229999999999999</v>
      </c>
      <c r="G393" s="14">
        <f t="shared" si="20"/>
        <v>5</v>
      </c>
      <c r="H393" s="35">
        <v>0.11700000000000001</v>
      </c>
      <c r="I393" s="35">
        <v>2400</v>
      </c>
      <c r="J393" s="35" t="str">
        <f t="shared" si="21"/>
        <v>VAM</v>
      </c>
      <c r="K393" s="35" t="s">
        <v>47</v>
      </c>
      <c r="L393" s="35" t="s">
        <v>28</v>
      </c>
      <c r="M393" s="3" t="str">
        <f>IFERROR(VLOOKUP(B393,Referencias!$A$2:$Z$697,26,FALSE),"")</f>
        <v>Volcán Auca Mahuida</v>
      </c>
    </row>
    <row r="394" spans="1:13" x14ac:dyDescent="0.25">
      <c r="A394" s="3" t="str">
        <f>IFERROR(VLOOKUP(B394,Referencias!$A$3:$F$680,6,FALSE),"Sin datos")</f>
        <v>VAM</v>
      </c>
      <c r="B394" s="3" t="s">
        <v>515</v>
      </c>
      <c r="C394" s="33" t="s">
        <v>305</v>
      </c>
      <c r="D394" s="14">
        <f t="shared" ca="1" si="22"/>
        <v>325</v>
      </c>
      <c r="E394" s="35">
        <v>87</v>
      </c>
      <c r="F394" s="35">
        <v>6.96</v>
      </c>
      <c r="G394" s="14">
        <f t="shared" si="20"/>
        <v>92</v>
      </c>
      <c r="H394" s="35">
        <v>80.040000000000006</v>
      </c>
      <c r="I394" s="35">
        <v>2500</v>
      </c>
      <c r="J394" s="35" t="str">
        <f t="shared" si="21"/>
        <v>VAM</v>
      </c>
      <c r="K394" s="35" t="s">
        <v>117</v>
      </c>
      <c r="L394" s="35" t="s">
        <v>38</v>
      </c>
      <c r="M394" s="3" t="str">
        <f>IFERROR(VLOOKUP(B394,Referencias!$A$2:$Z$697,26,FALSE),"")</f>
        <v>Volcán Auca Mahuida</v>
      </c>
    </row>
    <row r="395" spans="1:13" x14ac:dyDescent="0.25">
      <c r="A395" s="3" t="str">
        <f>IFERROR(VLOOKUP(B395,Referencias!$A$3:$F$680,6,FALSE),"Sin datos")</f>
        <v>VAM</v>
      </c>
      <c r="B395" s="3" t="s">
        <v>516</v>
      </c>
      <c r="C395" s="33" t="s">
        <v>506</v>
      </c>
      <c r="D395" s="14">
        <f t="shared" ca="1" si="22"/>
        <v>403</v>
      </c>
      <c r="E395" s="35">
        <v>6</v>
      </c>
      <c r="F395" s="35">
        <v>2.88</v>
      </c>
      <c r="G395" s="14">
        <f t="shared" si="20"/>
        <v>52</v>
      </c>
      <c r="H395" s="35">
        <v>3.12</v>
      </c>
      <c r="I395" s="35">
        <v>2900</v>
      </c>
      <c r="J395" s="35" t="str">
        <f t="shared" si="21"/>
        <v>VAM</v>
      </c>
      <c r="K395" s="35" t="s">
        <v>47</v>
      </c>
      <c r="L395" s="35" t="s">
        <v>32</v>
      </c>
      <c r="M395" s="3" t="str">
        <f>IFERROR(VLOOKUP(B395,Referencias!$A$2:$Z$697,26,FALSE),"")</f>
        <v>Volcán Auca Mahuida</v>
      </c>
    </row>
    <row r="396" spans="1:13" x14ac:dyDescent="0.25">
      <c r="A396" s="3" t="str">
        <f>IFERROR(VLOOKUP(B396,Referencias!$A$3:$F$680,6,FALSE),"Sin datos")</f>
        <v>VAM</v>
      </c>
      <c r="B396" s="3" t="s">
        <v>517</v>
      </c>
      <c r="C396" s="33" t="s">
        <v>319</v>
      </c>
      <c r="D396" s="14">
        <f t="shared" ca="1" si="22"/>
        <v>375</v>
      </c>
      <c r="E396" s="35">
        <v>18</v>
      </c>
      <c r="F396" s="35">
        <v>5.4</v>
      </c>
      <c r="G396" s="14">
        <f t="shared" si="20"/>
        <v>70</v>
      </c>
      <c r="H396" s="35">
        <v>12.6</v>
      </c>
      <c r="I396" s="35">
        <v>847</v>
      </c>
      <c r="J396" s="35" t="str">
        <f t="shared" si="21"/>
        <v>VAM</v>
      </c>
      <c r="K396" s="35" t="s">
        <v>47</v>
      </c>
      <c r="L396" s="35" t="s">
        <v>32</v>
      </c>
      <c r="M396" s="3" t="str">
        <f>IFERROR(VLOOKUP(B396,Referencias!$A$2:$Z$697,26,FALSE),"")</f>
        <v>Volcán Auca Mahuida</v>
      </c>
    </row>
    <row r="397" spans="1:13" x14ac:dyDescent="0.25">
      <c r="A397" s="3" t="str">
        <f>IFERROR(VLOOKUP(B397,Referencias!$A$3:$F$680,6,FALSE),"Sin datos")</f>
        <v>VAM</v>
      </c>
      <c r="B397" s="3" t="s">
        <v>518</v>
      </c>
      <c r="C397" s="33" t="s">
        <v>519</v>
      </c>
      <c r="D397" s="14">
        <f t="shared" ca="1" si="22"/>
        <v>883</v>
      </c>
      <c r="E397" s="35">
        <v>1.21</v>
      </c>
      <c r="F397" s="35">
        <v>1.198</v>
      </c>
      <c r="G397" s="14">
        <f t="shared" si="20"/>
        <v>0.99173553719008267</v>
      </c>
      <c r="H397" s="35">
        <v>1.2E-2</v>
      </c>
      <c r="I397" s="35">
        <v>670</v>
      </c>
      <c r="J397" s="35" t="str">
        <f t="shared" si="21"/>
        <v>VAM</v>
      </c>
      <c r="K397" s="35" t="s">
        <v>47</v>
      </c>
      <c r="L397" s="35" t="s">
        <v>28</v>
      </c>
      <c r="M397" s="3" t="str">
        <f>IFERROR(VLOOKUP(B397,Referencias!$A$2:$Z$697,26,FALSE),"")</f>
        <v>Volcán Auca Mahuida</v>
      </c>
    </row>
    <row r="398" spans="1:13" x14ac:dyDescent="0.25">
      <c r="A398" s="3" t="str">
        <f>IFERROR(VLOOKUP(B398,Referencias!$A$3:$F$680,6,FALSE),"Sin datos")</f>
        <v>VAM</v>
      </c>
      <c r="B398" s="3" t="s">
        <v>520</v>
      </c>
      <c r="C398" s="33" t="s">
        <v>521</v>
      </c>
      <c r="D398" s="14">
        <f t="shared" ca="1" si="22"/>
        <v>357</v>
      </c>
      <c r="E398" s="35">
        <v>14.4</v>
      </c>
      <c r="F398" s="35">
        <v>14.342000000000001</v>
      </c>
      <c r="G398" s="14">
        <f t="shared" ref="G398:G407" si="23">IFERROR(H398/E398*100,"")</f>
        <v>0.40277777777777779</v>
      </c>
      <c r="H398" s="35">
        <v>5.8000000000000003E-2</v>
      </c>
      <c r="I398" s="35">
        <v>2477</v>
      </c>
      <c r="J398" s="35" t="str">
        <f t="shared" ref="J398:J407" si="24">+A398</f>
        <v>VAM</v>
      </c>
      <c r="K398" s="35" t="s">
        <v>47</v>
      </c>
      <c r="L398" s="35" t="s">
        <v>38</v>
      </c>
      <c r="M398" s="3" t="str">
        <f>IFERROR(VLOOKUP(B398,Referencias!$A$2:$Z$697,26,FALSE),"")</f>
        <v>Volcán Auca Mahuida</v>
      </c>
    </row>
    <row r="399" spans="1:13" x14ac:dyDescent="0.25">
      <c r="A399" s="3" t="str">
        <f>IFERROR(VLOOKUP(B399,Referencias!$A$3:$F$680,6,FALSE),"Sin datos")</f>
        <v>VAM</v>
      </c>
      <c r="B399" s="3" t="s">
        <v>522</v>
      </c>
      <c r="C399" s="33" t="s">
        <v>305</v>
      </c>
      <c r="D399" s="14">
        <f t="shared" ref="D399:D406" ca="1" si="25">+TODAY()-C399</f>
        <v>325</v>
      </c>
      <c r="E399" s="35">
        <v>27.5</v>
      </c>
      <c r="F399" s="35">
        <v>17.600000000000001</v>
      </c>
      <c r="G399" s="14">
        <f t="shared" si="23"/>
        <v>36</v>
      </c>
      <c r="H399" s="35">
        <v>9.9</v>
      </c>
      <c r="I399" s="35">
        <v>780</v>
      </c>
      <c r="J399" s="35" t="str">
        <f t="shared" si="24"/>
        <v>VAM</v>
      </c>
      <c r="K399" s="35" t="s">
        <v>47</v>
      </c>
      <c r="L399" s="35" t="s">
        <v>38</v>
      </c>
      <c r="M399" s="3" t="str">
        <f>IFERROR(VLOOKUP(B399,Referencias!$A$2:$Z$697,26,FALSE),"")</f>
        <v>Volcán Auca Mahuida</v>
      </c>
    </row>
    <row r="400" spans="1:13" x14ac:dyDescent="0.25">
      <c r="A400" s="3" t="str">
        <f>IFERROR(VLOOKUP(B400,Referencias!$A$3:$F$680,6,FALSE),"Sin datos")</f>
        <v>VAM</v>
      </c>
      <c r="B400" s="3" t="s">
        <v>523</v>
      </c>
      <c r="C400" s="33" t="s">
        <v>506</v>
      </c>
      <c r="D400" s="14">
        <f t="shared" ca="1" si="25"/>
        <v>403</v>
      </c>
      <c r="E400" s="35">
        <v>18.5</v>
      </c>
      <c r="F400" s="35">
        <v>1.1100000000000001</v>
      </c>
      <c r="G400" s="14">
        <f t="shared" si="23"/>
        <v>94</v>
      </c>
      <c r="H400" s="35">
        <v>17.39</v>
      </c>
      <c r="I400" s="35">
        <v>52</v>
      </c>
      <c r="J400" s="35" t="str">
        <f t="shared" si="24"/>
        <v>VAM</v>
      </c>
      <c r="K400" s="35" t="s">
        <v>484</v>
      </c>
      <c r="L400" s="35" t="s">
        <v>28</v>
      </c>
      <c r="M400" s="3" t="str">
        <f>IFERROR(VLOOKUP(B400,Referencias!$A$2:$Z$697,26,FALSE),"")</f>
        <v>Volcán Auca Mahuida</v>
      </c>
    </row>
    <row r="401" spans="1:13" x14ac:dyDescent="0.25">
      <c r="A401" s="3" t="str">
        <f>IFERROR(VLOOKUP(B401,Referencias!$A$3:$F$680,6,FALSE),"Sin datos")</f>
        <v>VAM</v>
      </c>
      <c r="B401" s="3" t="s">
        <v>524</v>
      </c>
      <c r="C401" s="33" t="s">
        <v>525</v>
      </c>
      <c r="D401" s="14">
        <f t="shared" ca="1" si="25"/>
        <v>349</v>
      </c>
      <c r="E401" s="35">
        <v>14.3</v>
      </c>
      <c r="F401" s="35">
        <v>9.4380000000000006</v>
      </c>
      <c r="G401" s="14">
        <f t="shared" si="23"/>
        <v>34</v>
      </c>
      <c r="H401" s="35">
        <v>4.8620000000000001</v>
      </c>
      <c r="I401" s="35">
        <v>524</v>
      </c>
      <c r="J401" s="35" t="str">
        <f t="shared" si="24"/>
        <v>VAM</v>
      </c>
      <c r="K401" s="35" t="s">
        <v>47</v>
      </c>
      <c r="L401" s="35" t="s">
        <v>38</v>
      </c>
      <c r="M401" s="3" t="str">
        <f>IFERROR(VLOOKUP(B401,Referencias!$A$2:$Z$697,26,FALSE),"")</f>
        <v>Volcán Auca Mahuida</v>
      </c>
    </row>
    <row r="402" spans="1:13" x14ac:dyDescent="0.25">
      <c r="A402" s="3" t="str">
        <f>IFERROR(VLOOKUP(B402,Referencias!$A$3:$F$680,6,FALSE),"Sin datos")</f>
        <v>VAM</v>
      </c>
      <c r="B402" s="3" t="s">
        <v>526</v>
      </c>
      <c r="C402" s="33" t="s">
        <v>527</v>
      </c>
      <c r="D402" s="14">
        <f t="shared" ca="1" si="25"/>
        <v>358</v>
      </c>
      <c r="E402" s="35">
        <v>15</v>
      </c>
      <c r="F402" s="35">
        <v>14.4</v>
      </c>
      <c r="G402" s="14">
        <f t="shared" si="23"/>
        <v>4</v>
      </c>
      <c r="H402" s="35">
        <v>0.6</v>
      </c>
      <c r="I402" s="35">
        <v>1600</v>
      </c>
      <c r="J402" s="35" t="str">
        <f t="shared" si="24"/>
        <v>VAM</v>
      </c>
      <c r="K402" s="35" t="s">
        <v>484</v>
      </c>
      <c r="L402" s="35" t="s">
        <v>38</v>
      </c>
      <c r="M402" s="3" t="str">
        <f>IFERROR(VLOOKUP(B402,Referencias!$A$2:$Z$697,26,FALSE),"")</f>
        <v>Volcán Auca Mahuida</v>
      </c>
    </row>
    <row r="403" spans="1:13" x14ac:dyDescent="0.25">
      <c r="A403" s="3" t="str">
        <f>IFERROR(VLOOKUP(B403,Referencias!$A$3:$F$680,6,FALSE),"Sin datos")</f>
        <v>VAM</v>
      </c>
      <c r="B403" s="3" t="s">
        <v>528</v>
      </c>
      <c r="C403" s="33" t="s">
        <v>178</v>
      </c>
      <c r="D403" s="14">
        <f t="shared" ca="1" si="25"/>
        <v>464</v>
      </c>
      <c r="E403" s="35">
        <v>15.6</v>
      </c>
      <c r="F403" s="35">
        <v>14.507999999999999</v>
      </c>
      <c r="G403" s="14">
        <f t="shared" si="23"/>
        <v>7.0000000000000009</v>
      </c>
      <c r="H403" s="35">
        <v>1.0920000000000001</v>
      </c>
      <c r="I403" s="35">
        <v>546</v>
      </c>
      <c r="J403" s="35" t="str">
        <f t="shared" si="24"/>
        <v>VAM</v>
      </c>
      <c r="K403" s="35" t="s">
        <v>47</v>
      </c>
      <c r="L403" s="35" t="s">
        <v>38</v>
      </c>
      <c r="M403" s="3" t="str">
        <f>IFERROR(VLOOKUP(B403,Referencias!$A$2:$Z$697,26,FALSE),"")</f>
        <v>Volcán Auca Mahuida</v>
      </c>
    </row>
    <row r="404" spans="1:13" x14ac:dyDescent="0.25">
      <c r="A404" s="3" t="str">
        <f>IFERROR(VLOOKUP(B404,Referencias!$A$3:$F$680,6,FALSE),"Sin datos")</f>
        <v>VAM</v>
      </c>
      <c r="B404" s="3" t="s">
        <v>529</v>
      </c>
      <c r="C404" s="33" t="s">
        <v>530</v>
      </c>
      <c r="D404" s="14">
        <f t="shared" ca="1" si="25"/>
        <v>359</v>
      </c>
      <c r="E404" s="35">
        <v>1.56</v>
      </c>
      <c r="F404" s="35">
        <v>1.5129999999999999</v>
      </c>
      <c r="G404" s="14">
        <f t="shared" si="23"/>
        <v>3.0128205128205128</v>
      </c>
      <c r="H404" s="35">
        <v>4.7E-2</v>
      </c>
      <c r="I404" s="35">
        <v>107</v>
      </c>
      <c r="J404" s="35" t="str">
        <f t="shared" si="24"/>
        <v>VAM</v>
      </c>
      <c r="K404" s="35" t="s">
        <v>47</v>
      </c>
      <c r="L404" s="35" t="s">
        <v>28</v>
      </c>
      <c r="M404" s="3" t="str">
        <f>IFERROR(VLOOKUP(B404,Referencias!$A$2:$Z$697,26,FALSE),"")</f>
        <v>Volcán Auca Mahuida</v>
      </c>
    </row>
    <row r="405" spans="1:13" x14ac:dyDescent="0.25">
      <c r="A405" s="3" t="str">
        <f>IFERROR(VLOOKUP(B405,Referencias!$A$3:$F$680,6,FALSE),"Sin datos")</f>
        <v>VAM</v>
      </c>
      <c r="B405" s="3" t="s">
        <v>531</v>
      </c>
      <c r="C405" s="33" t="s">
        <v>483</v>
      </c>
      <c r="D405" s="14">
        <f t="shared" ca="1" si="25"/>
        <v>647</v>
      </c>
      <c r="E405" s="35">
        <v>2.23</v>
      </c>
      <c r="F405" s="35">
        <v>2.1030000000000002</v>
      </c>
      <c r="G405" s="14">
        <f t="shared" si="23"/>
        <v>5.695067264573991</v>
      </c>
      <c r="H405" s="35">
        <v>0.127</v>
      </c>
      <c r="I405" s="35">
        <v>82</v>
      </c>
      <c r="J405" s="35" t="str">
        <f t="shared" si="24"/>
        <v>VAM</v>
      </c>
      <c r="K405" s="35" t="s">
        <v>47</v>
      </c>
      <c r="L405" s="35" t="s">
        <v>28</v>
      </c>
      <c r="M405" s="3" t="str">
        <f>IFERROR(VLOOKUP(B405,Referencias!$A$2:$Z$697,26,FALSE),"")</f>
        <v>Volcán Auca Mahuida</v>
      </c>
    </row>
    <row r="406" spans="1:13" x14ac:dyDescent="0.25">
      <c r="A406" s="3" t="str">
        <f>IFERROR(VLOOKUP(B406,Referencias!$A$3:$F$680,6,FALSE),"Sin datos")</f>
        <v>VAM</v>
      </c>
      <c r="B406" s="3" t="s">
        <v>532</v>
      </c>
      <c r="C406" s="33" t="s">
        <v>530</v>
      </c>
      <c r="D406" s="14">
        <f t="shared" ca="1" si="25"/>
        <v>359</v>
      </c>
      <c r="E406" s="35">
        <v>20.28</v>
      </c>
      <c r="F406" s="35">
        <v>20.077000000000002</v>
      </c>
      <c r="G406" s="14">
        <f t="shared" si="23"/>
        <v>1.0009861932938857</v>
      </c>
      <c r="H406" s="35">
        <v>0.20300000000000001</v>
      </c>
      <c r="I406" s="35">
        <v>943</v>
      </c>
      <c r="J406" s="35" t="str">
        <f t="shared" si="24"/>
        <v>VAM</v>
      </c>
      <c r="K406" s="35" t="s">
        <v>47</v>
      </c>
      <c r="L406" s="35" t="s">
        <v>38</v>
      </c>
      <c r="M406" s="3" t="str">
        <f>IFERROR(VLOOKUP(B406,Referencias!$A$2:$Z$697,26,FALSE),"")</f>
        <v>Volcán Auca Mahuida</v>
      </c>
    </row>
    <row r="407" spans="1:13" x14ac:dyDescent="0.25">
      <c r="A407" s="3" t="s">
        <v>533</v>
      </c>
      <c r="B407" s="22" t="s">
        <v>534</v>
      </c>
      <c r="C407" s="67"/>
      <c r="D407" s="67"/>
      <c r="E407" s="65">
        <v>15</v>
      </c>
      <c r="F407" s="65">
        <v>0.23</v>
      </c>
      <c r="G407" s="66">
        <f t="shared" si="23"/>
        <v>98.466666666666669</v>
      </c>
      <c r="H407" s="65">
        <f>+E407-F407</f>
        <v>14.77</v>
      </c>
      <c r="I407" s="65"/>
      <c r="J407" s="65" t="str">
        <f t="shared" si="24"/>
        <v>VAM</v>
      </c>
      <c r="K407" s="65"/>
      <c r="L407" s="65"/>
      <c r="M407" s="3" t="str">
        <f>IFERROR(VLOOKUP(B407,Referencias!$A$2:$Z$697,26,FALSE),"")</f>
        <v>Volcán Auca Mahuida</v>
      </c>
    </row>
    <row r="408" spans="1:13" x14ac:dyDescent="0.25">
      <c r="A408" s="3" t="s">
        <v>533</v>
      </c>
      <c r="B408" s="22" t="s">
        <v>535</v>
      </c>
      <c r="C408" s="67"/>
      <c r="D408" s="67"/>
      <c r="E408" s="65">
        <v>328</v>
      </c>
      <c r="F408" s="65">
        <v>137</v>
      </c>
      <c r="G408" s="66">
        <f t="shared" ref="G408" si="26">IFERROR(H408/E408*100,"")</f>
        <v>58.231707317073166</v>
      </c>
      <c r="H408" s="65">
        <f>+E408-F408</f>
        <v>191</v>
      </c>
      <c r="I408" s="65"/>
      <c r="J408" s="65" t="str">
        <f t="shared" ref="J408:J409" si="27">+A408</f>
        <v>VAM</v>
      </c>
      <c r="K408" s="65"/>
      <c r="L408" s="65"/>
      <c r="M408" s="3" t="str">
        <f>IFERROR(VLOOKUP(B408,Referencias!$A$2:$Z$697,26,FALSE),"")</f>
        <v>Volcán Auca Mahuida</v>
      </c>
    </row>
    <row r="409" spans="1:13" x14ac:dyDescent="0.25">
      <c r="A409" s="3" t="str">
        <f>IFERROR(VLOOKUP(B409,Referencias!$A$3:$F$680,6,FALSE),"Sin datos")</f>
        <v>SCB- 01</v>
      </c>
      <c r="B409" s="3" t="s">
        <v>536</v>
      </c>
      <c r="C409" s="33">
        <v>45219</v>
      </c>
      <c r="D409" s="14">
        <f t="shared" ref="D409" ca="1" si="28">+TODAY()-C409</f>
        <v>98</v>
      </c>
      <c r="E409" s="35">
        <v>174</v>
      </c>
      <c r="F409" s="35">
        <v>5.22</v>
      </c>
      <c r="G409" s="14">
        <v>3</v>
      </c>
      <c r="H409" s="35">
        <v>168.78</v>
      </c>
      <c r="I409" s="35">
        <v>800</v>
      </c>
      <c r="J409" s="35" t="str">
        <f t="shared" si="27"/>
        <v>SCB- 01</v>
      </c>
      <c r="K409" s="35" t="s">
        <v>117</v>
      </c>
      <c r="L409" s="35" t="s">
        <v>28</v>
      </c>
      <c r="M409" s="3" t="str">
        <f>IFERROR(VLOOKUP(B409,Referencias!$A$2:$Z$697,26,FALSE),"")</f>
        <v>Señal Cerro Bayo</v>
      </c>
    </row>
    <row r="410" spans="1:13" x14ac:dyDescent="0.25">
      <c r="C410"/>
    </row>
    <row r="411" spans="1:13" x14ac:dyDescent="0.25">
      <c r="C411"/>
    </row>
    <row r="412" spans="1:13" x14ac:dyDescent="0.25">
      <c r="C412"/>
      <c r="D412" s="41"/>
    </row>
    <row r="413" spans="1:13" x14ac:dyDescent="0.25">
      <c r="C413"/>
    </row>
    <row r="414" spans="1:13" x14ac:dyDescent="0.25">
      <c r="C414"/>
    </row>
    <row r="415" spans="1:13" x14ac:dyDescent="0.25">
      <c r="C415"/>
    </row>
    <row r="416" spans="1:13" x14ac:dyDescent="0.25">
      <c r="C416"/>
    </row>
  </sheetData>
  <autoFilter ref="A13:N409" xr:uid="{00000000-0001-0000-0000-000000000000}"/>
  <mergeCells count="7">
    <mergeCell ref="L3:M3"/>
    <mergeCell ref="N3:N4"/>
    <mergeCell ref="A2:B2"/>
    <mergeCell ref="F3:G3"/>
    <mergeCell ref="H3:I3"/>
    <mergeCell ref="E3:E4"/>
    <mergeCell ref="J3:K3"/>
  </mergeCells>
  <conditionalFormatting sqref="J5:J10">
    <cfRule type="cellIs" dxfId="62" priority="5" operator="greaterThan">
      <formula>0</formula>
    </cfRule>
    <cfRule type="cellIs" dxfId="61" priority="6" operator="lessThan">
      <formula>0</formula>
    </cfRule>
  </conditionalFormatting>
  <conditionalFormatting sqref="K5:K10">
    <cfRule type="cellIs" dxfId="60" priority="3" operator="greaterThan">
      <formula>0</formula>
    </cfRule>
    <cfRule type="cellIs" dxfId="59" priority="4" operator="lessThan">
      <formula>0</formula>
    </cfRule>
  </conditionalFormatting>
  <conditionalFormatting sqref="N5:N10">
    <cfRule type="cellIs" dxfId="58" priority="1" operator="lessThan">
      <formula>0</formula>
    </cfRule>
    <cfRule type="cellIs" dxfId="57" priority="2" operator="greaterThan">
      <formula>0</formula>
    </cfRule>
  </conditionalFormatting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44A05-08B8-4F1A-B388-F4718CDB1DFD}">
  <sheetPr codeName="Hoja5">
    <tabColor rgb="FF002060"/>
  </sheetPr>
  <dimension ref="A1:L86"/>
  <sheetViews>
    <sheetView workbookViewId="0">
      <selection activeCell="I27" sqref="I27"/>
    </sheetView>
  </sheetViews>
  <sheetFormatPr baseColWidth="10" defaultColWidth="10.7109375" defaultRowHeight="15" x14ac:dyDescent="0.25"/>
  <cols>
    <col min="1" max="1" width="20" bestFit="1" customWidth="1"/>
    <col min="2" max="2" width="20" customWidth="1"/>
    <col min="3" max="3" width="13.42578125" bestFit="1" customWidth="1"/>
    <col min="4" max="4" width="13.5703125" bestFit="1" customWidth="1"/>
    <col min="5" max="5" width="21.7109375" bestFit="1" customWidth="1"/>
    <col min="6" max="6" width="21.85546875" bestFit="1" customWidth="1"/>
    <col min="7" max="10" width="11.42578125" customWidth="1"/>
    <col min="11" max="11" width="17.5703125" customWidth="1"/>
    <col min="12" max="13" width="21.7109375" bestFit="1" customWidth="1"/>
  </cols>
  <sheetData>
    <row r="1" spans="1:12" ht="30.75" customHeight="1" x14ac:dyDescent="0.25">
      <c r="A1" s="73" t="s">
        <v>1</v>
      </c>
      <c r="B1" s="74" t="s">
        <v>537</v>
      </c>
      <c r="C1" s="51" t="s">
        <v>5</v>
      </c>
      <c r="D1" s="51" t="s">
        <v>6</v>
      </c>
      <c r="K1" s="62" t="s">
        <v>1</v>
      </c>
      <c r="L1" t="s">
        <v>538</v>
      </c>
    </row>
    <row r="2" spans="1:12" x14ac:dyDescent="0.25">
      <c r="A2" s="35" t="s">
        <v>7</v>
      </c>
      <c r="B2" s="75">
        <v>44531</v>
      </c>
      <c r="C2" s="35">
        <v>137.26999999999998</v>
      </c>
      <c r="D2" s="35">
        <v>1468.99</v>
      </c>
    </row>
    <row r="3" spans="1:12" x14ac:dyDescent="0.25">
      <c r="A3" s="35" t="s">
        <v>8</v>
      </c>
      <c r="B3" s="75">
        <v>44531</v>
      </c>
      <c r="C3" s="35">
        <v>221.64999999999995</v>
      </c>
      <c r="D3" s="35">
        <v>2961.3699999999994</v>
      </c>
      <c r="K3" s="62" t="s">
        <v>4</v>
      </c>
      <c r="L3" t="s">
        <v>539</v>
      </c>
    </row>
    <row r="4" spans="1:12" x14ac:dyDescent="0.25">
      <c r="A4" s="35" t="s">
        <v>9</v>
      </c>
      <c r="B4" s="75">
        <v>44531</v>
      </c>
      <c r="C4" s="35">
        <v>165.35000000000005</v>
      </c>
      <c r="D4" s="35">
        <v>6180.68</v>
      </c>
      <c r="K4" s="8" t="s">
        <v>540</v>
      </c>
      <c r="L4">
        <v>1645.7</v>
      </c>
    </row>
    <row r="5" spans="1:12" x14ac:dyDescent="0.25">
      <c r="A5" s="35" t="s">
        <v>10</v>
      </c>
      <c r="B5" s="75">
        <v>44531</v>
      </c>
      <c r="C5" s="35">
        <v>642.95999999999992</v>
      </c>
      <c r="D5" s="35">
        <v>22667.140000000003</v>
      </c>
      <c r="K5" s="79" t="s">
        <v>541</v>
      </c>
      <c r="L5">
        <v>1645.7</v>
      </c>
    </row>
    <row r="6" spans="1:12" x14ac:dyDescent="0.25">
      <c r="A6" s="35" t="s">
        <v>11</v>
      </c>
      <c r="B6" s="75">
        <v>44531</v>
      </c>
      <c r="C6" s="35">
        <v>478.46999999999997</v>
      </c>
      <c r="D6" s="35">
        <v>1076.98</v>
      </c>
      <c r="K6" s="8" t="s">
        <v>542</v>
      </c>
      <c r="L6">
        <v>19278.64</v>
      </c>
    </row>
    <row r="7" spans="1:12" x14ac:dyDescent="0.25">
      <c r="A7" s="76" t="s">
        <v>7</v>
      </c>
      <c r="B7" s="77">
        <v>44562</v>
      </c>
      <c r="C7" s="76">
        <v>137.26999999999998</v>
      </c>
      <c r="D7" s="76">
        <v>1468.99</v>
      </c>
      <c r="K7" s="79" t="s">
        <v>543</v>
      </c>
      <c r="L7">
        <v>1655.7700000000004</v>
      </c>
    </row>
    <row r="8" spans="1:12" x14ac:dyDescent="0.25">
      <c r="A8" s="76" t="s">
        <v>8</v>
      </c>
      <c r="B8" s="77">
        <v>44562</v>
      </c>
      <c r="C8" s="76">
        <v>228.06</v>
      </c>
      <c r="D8" s="76">
        <v>3057.0499999999997</v>
      </c>
      <c r="K8" s="79" t="s">
        <v>544</v>
      </c>
      <c r="L8">
        <v>1655.7700000000004</v>
      </c>
    </row>
    <row r="9" spans="1:12" x14ac:dyDescent="0.25">
      <c r="A9" s="76" t="s">
        <v>9</v>
      </c>
      <c r="B9" s="77">
        <v>44562</v>
      </c>
      <c r="C9" s="76">
        <v>173.59</v>
      </c>
      <c r="D9" s="76">
        <v>6298.4399999999987</v>
      </c>
      <c r="K9" s="79" t="s">
        <v>545</v>
      </c>
      <c r="L9">
        <v>1657.0599999999995</v>
      </c>
    </row>
    <row r="10" spans="1:12" x14ac:dyDescent="0.25">
      <c r="A10" s="76" t="s">
        <v>10</v>
      </c>
      <c r="B10" s="77">
        <v>44562</v>
      </c>
      <c r="C10" s="76">
        <v>635.75000000000034</v>
      </c>
      <c r="D10" s="76">
        <v>22647.230000000007</v>
      </c>
      <c r="K10" s="79" t="s">
        <v>546</v>
      </c>
      <c r="L10">
        <v>1649.9199999999996</v>
      </c>
    </row>
    <row r="11" spans="1:12" x14ac:dyDescent="0.25">
      <c r="A11" s="76" t="s">
        <v>11</v>
      </c>
      <c r="B11" s="77">
        <v>44562</v>
      </c>
      <c r="C11" s="76">
        <v>481.1</v>
      </c>
      <c r="D11" s="76">
        <v>1079.4499999999998</v>
      </c>
      <c r="K11" s="79" t="s">
        <v>547</v>
      </c>
      <c r="L11">
        <v>1655.83</v>
      </c>
    </row>
    <row r="12" spans="1:12" x14ac:dyDescent="0.25">
      <c r="A12" s="35" t="s">
        <v>7</v>
      </c>
      <c r="B12" s="75">
        <v>44593</v>
      </c>
      <c r="C12" s="35">
        <v>137.26999999999998</v>
      </c>
      <c r="D12" s="35">
        <v>1468.99</v>
      </c>
      <c r="K12" s="79" t="s">
        <v>548</v>
      </c>
      <c r="L12">
        <v>1655.2399999999998</v>
      </c>
    </row>
    <row r="13" spans="1:12" x14ac:dyDescent="0.25">
      <c r="A13" s="35" t="s">
        <v>8</v>
      </c>
      <c r="B13" s="75">
        <v>44593</v>
      </c>
      <c r="C13" s="35">
        <v>228.06</v>
      </c>
      <c r="D13" s="35">
        <v>3057.0499999999997</v>
      </c>
      <c r="K13" s="79" t="s">
        <v>549</v>
      </c>
      <c r="L13">
        <v>1651.92</v>
      </c>
    </row>
    <row r="14" spans="1:12" x14ac:dyDescent="0.25">
      <c r="A14" s="35" t="s">
        <v>9</v>
      </c>
      <c r="B14" s="75">
        <v>44593</v>
      </c>
      <c r="C14" s="35">
        <v>173.59</v>
      </c>
      <c r="D14" s="35">
        <v>6298.4399999999987</v>
      </c>
      <c r="K14" s="79" t="s">
        <v>550</v>
      </c>
      <c r="L14">
        <v>1577.93</v>
      </c>
    </row>
    <row r="15" spans="1:12" x14ac:dyDescent="0.25">
      <c r="A15" s="35" t="s">
        <v>10</v>
      </c>
      <c r="B15" s="75">
        <v>44593</v>
      </c>
      <c r="C15" s="35">
        <v>635.75000000000034</v>
      </c>
      <c r="D15" s="35">
        <v>22647.230000000007</v>
      </c>
      <c r="K15" s="79" t="s">
        <v>551</v>
      </c>
      <c r="L15">
        <v>1543.31</v>
      </c>
    </row>
    <row r="16" spans="1:12" x14ac:dyDescent="0.25">
      <c r="A16" s="35" t="s">
        <v>11</v>
      </c>
      <c r="B16" s="75">
        <v>44593</v>
      </c>
      <c r="C16" s="35">
        <v>481.1</v>
      </c>
      <c r="D16" s="35">
        <v>1079.4499999999998</v>
      </c>
      <c r="K16" s="79" t="s">
        <v>552</v>
      </c>
      <c r="L16">
        <v>1543.31</v>
      </c>
    </row>
    <row r="17" spans="1:12" x14ac:dyDescent="0.25">
      <c r="A17" s="76" t="s">
        <v>7</v>
      </c>
      <c r="B17" s="77">
        <v>44621</v>
      </c>
      <c r="C17" s="76">
        <v>136.54</v>
      </c>
      <c r="D17" s="76">
        <v>1555.6399999999996</v>
      </c>
      <c r="K17" s="79" t="s">
        <v>553</v>
      </c>
      <c r="L17">
        <v>1522.61</v>
      </c>
    </row>
    <row r="18" spans="1:12" x14ac:dyDescent="0.25">
      <c r="A18" s="76" t="s">
        <v>8</v>
      </c>
      <c r="B18" s="77">
        <v>44621</v>
      </c>
      <c r="C18" s="76">
        <v>234.46</v>
      </c>
      <c r="D18" s="76">
        <v>3046.6400000000012</v>
      </c>
      <c r="K18" s="79" t="s">
        <v>541</v>
      </c>
      <c r="L18">
        <v>1509.9699999999998</v>
      </c>
    </row>
    <row r="19" spans="1:12" x14ac:dyDescent="0.25">
      <c r="A19" s="76" t="s">
        <v>9</v>
      </c>
      <c r="B19" s="77">
        <v>44621</v>
      </c>
      <c r="C19" s="76">
        <v>174.87999999999997</v>
      </c>
      <c r="D19" s="76">
        <v>6161.17</v>
      </c>
      <c r="K19" s="8" t="s">
        <v>554</v>
      </c>
      <c r="L19">
        <v>5915.6579999999994</v>
      </c>
    </row>
    <row r="20" spans="1:12" x14ac:dyDescent="0.25">
      <c r="A20" s="76" t="s">
        <v>10</v>
      </c>
      <c r="B20" s="77">
        <v>44621</v>
      </c>
      <c r="C20" s="76">
        <v>618.36999999999955</v>
      </c>
      <c r="D20" s="76">
        <v>22521.920000000002</v>
      </c>
      <c r="K20" s="79" t="s">
        <v>543</v>
      </c>
      <c r="L20">
        <v>1504.3099999999997</v>
      </c>
    </row>
    <row r="21" spans="1:12" x14ac:dyDescent="0.25">
      <c r="A21" s="76" t="s">
        <v>11</v>
      </c>
      <c r="B21" s="77">
        <v>44621</v>
      </c>
      <c r="C21" s="76">
        <v>492.81000000000006</v>
      </c>
      <c r="D21" s="76">
        <v>1132.3900000000001</v>
      </c>
      <c r="K21" s="79" t="s">
        <v>544</v>
      </c>
      <c r="L21">
        <v>1485.35</v>
      </c>
    </row>
    <row r="22" spans="1:12" x14ac:dyDescent="0.25">
      <c r="A22" s="35" t="s">
        <v>7</v>
      </c>
      <c r="B22" s="75">
        <v>44652</v>
      </c>
      <c r="C22" s="35">
        <v>136.51999999999998</v>
      </c>
      <c r="D22" s="35">
        <v>1546.8399999999995</v>
      </c>
      <c r="K22" s="79" t="s">
        <v>545</v>
      </c>
      <c r="L22">
        <v>2925.998</v>
      </c>
    </row>
    <row r="23" spans="1:12" x14ac:dyDescent="0.25">
      <c r="A23" s="35" t="s">
        <v>8</v>
      </c>
      <c r="B23" s="75">
        <v>44652</v>
      </c>
      <c r="C23" s="35">
        <v>238.17</v>
      </c>
      <c r="D23" s="35">
        <v>2989.28</v>
      </c>
      <c r="K23" s="8" t="s">
        <v>12</v>
      </c>
      <c r="L23">
        <v>26839.998</v>
      </c>
    </row>
    <row r="24" spans="1:12" x14ac:dyDescent="0.25">
      <c r="A24" s="35" t="s">
        <v>9</v>
      </c>
      <c r="B24" s="75">
        <v>44652</v>
      </c>
      <c r="C24" s="35">
        <v>174.87999999999997</v>
      </c>
      <c r="D24" s="35">
        <v>6161.17</v>
      </c>
    </row>
    <row r="25" spans="1:12" x14ac:dyDescent="0.25">
      <c r="A25" s="35" t="s">
        <v>10</v>
      </c>
      <c r="B25" s="75">
        <v>44652</v>
      </c>
      <c r="C25" s="35">
        <v>617.86999999999955</v>
      </c>
      <c r="D25" s="35">
        <v>22282.350000000002</v>
      </c>
    </row>
    <row r="26" spans="1:12" x14ac:dyDescent="0.25">
      <c r="A26" s="35" t="s">
        <v>11</v>
      </c>
      <c r="B26" s="75">
        <v>44652</v>
      </c>
      <c r="C26" s="35">
        <v>482.47999999999996</v>
      </c>
      <c r="D26" s="35">
        <v>1111.58</v>
      </c>
    </row>
    <row r="27" spans="1:12" x14ac:dyDescent="0.25">
      <c r="A27" s="76" t="s">
        <v>7</v>
      </c>
      <c r="B27" s="77">
        <v>44682</v>
      </c>
      <c r="C27" s="76">
        <v>138.77000000000001</v>
      </c>
      <c r="D27" s="76">
        <v>1543.4099999999996</v>
      </c>
    </row>
    <row r="28" spans="1:12" x14ac:dyDescent="0.25">
      <c r="A28" s="76" t="s">
        <v>8</v>
      </c>
      <c r="B28" s="77">
        <v>44682</v>
      </c>
      <c r="C28" s="76">
        <v>244.17000000000007</v>
      </c>
      <c r="D28" s="76">
        <v>2970.5000000000005</v>
      </c>
    </row>
    <row r="29" spans="1:12" x14ac:dyDescent="0.25">
      <c r="A29" s="76" t="s">
        <v>9</v>
      </c>
      <c r="B29" s="77">
        <v>44682</v>
      </c>
      <c r="C29" s="76">
        <v>173.30999999999997</v>
      </c>
      <c r="D29" s="76">
        <v>6153.7400000000016</v>
      </c>
    </row>
    <row r="30" spans="1:12" x14ac:dyDescent="0.25">
      <c r="A30" s="76" t="s">
        <v>10</v>
      </c>
      <c r="B30" s="77">
        <v>44682</v>
      </c>
      <c r="C30" s="76">
        <v>609.12999999999988</v>
      </c>
      <c r="D30" s="76">
        <v>22261.45</v>
      </c>
    </row>
    <row r="31" spans="1:12" x14ac:dyDescent="0.25">
      <c r="A31" s="76" t="s">
        <v>11</v>
      </c>
      <c r="B31" s="77">
        <v>44682</v>
      </c>
      <c r="C31" s="76">
        <v>490.45000000000005</v>
      </c>
      <c r="D31" s="76">
        <v>1130.7999999999997</v>
      </c>
    </row>
    <row r="32" spans="1:12" x14ac:dyDescent="0.25">
      <c r="A32" s="35" t="s">
        <v>7</v>
      </c>
      <c r="B32" s="75">
        <v>44713</v>
      </c>
      <c r="C32" s="35">
        <v>129.44000000000005</v>
      </c>
      <c r="D32" s="35">
        <v>1570.9399999999996</v>
      </c>
    </row>
    <row r="33" spans="1:4" x14ac:dyDescent="0.25">
      <c r="A33" s="35" t="s">
        <v>8</v>
      </c>
      <c r="B33" s="75">
        <v>44713</v>
      </c>
      <c r="C33" s="35">
        <v>246.7</v>
      </c>
      <c r="D33" s="35">
        <v>2903.7</v>
      </c>
    </row>
    <row r="34" spans="1:4" x14ac:dyDescent="0.25">
      <c r="A34" s="35" t="s">
        <v>9</v>
      </c>
      <c r="B34" s="75">
        <v>44713</v>
      </c>
      <c r="C34" s="35">
        <v>173.45000000000007</v>
      </c>
      <c r="D34" s="35">
        <v>6125.59</v>
      </c>
    </row>
    <row r="35" spans="1:4" x14ac:dyDescent="0.25">
      <c r="A35" s="35" t="s">
        <v>10</v>
      </c>
      <c r="B35" s="75">
        <v>44713</v>
      </c>
      <c r="C35" s="35">
        <v>607.62999999999977</v>
      </c>
      <c r="D35" s="35">
        <v>22487.739999999998</v>
      </c>
    </row>
    <row r="36" spans="1:4" x14ac:dyDescent="0.25">
      <c r="A36" s="35" t="s">
        <v>11</v>
      </c>
      <c r="B36" s="75">
        <v>44713</v>
      </c>
      <c r="C36" s="35">
        <v>498.02000000000004</v>
      </c>
      <c r="D36" s="35">
        <v>1118.9099999999999</v>
      </c>
    </row>
    <row r="37" spans="1:4" x14ac:dyDescent="0.25">
      <c r="A37" s="76" t="s">
        <v>7</v>
      </c>
      <c r="B37" s="77">
        <v>44743</v>
      </c>
      <c r="C37" s="76">
        <v>136.76999999999998</v>
      </c>
      <c r="D37" s="76">
        <v>1598.7999999999997</v>
      </c>
    </row>
    <row r="38" spans="1:4" x14ac:dyDescent="0.25">
      <c r="A38" s="76" t="s">
        <v>8</v>
      </c>
      <c r="B38" s="77">
        <v>44743</v>
      </c>
      <c r="C38" s="76">
        <v>233.41000000000005</v>
      </c>
      <c r="D38" s="76">
        <v>2835.34</v>
      </c>
    </row>
    <row r="39" spans="1:4" x14ac:dyDescent="0.25">
      <c r="A39" s="76" t="s">
        <v>9</v>
      </c>
      <c r="B39" s="77">
        <v>44743</v>
      </c>
      <c r="C39" s="76">
        <v>173.45000000000007</v>
      </c>
      <c r="D39" s="76">
        <v>6125.59</v>
      </c>
    </row>
    <row r="40" spans="1:4" x14ac:dyDescent="0.25">
      <c r="A40" s="76" t="s">
        <v>10</v>
      </c>
      <c r="B40" s="77">
        <v>44743</v>
      </c>
      <c r="C40" s="76">
        <v>613.93999999999983</v>
      </c>
      <c r="D40" s="76">
        <v>22719.219999999998</v>
      </c>
    </row>
    <row r="41" spans="1:4" x14ac:dyDescent="0.25">
      <c r="A41" s="76" t="s">
        <v>11</v>
      </c>
      <c r="B41" s="77">
        <v>44743</v>
      </c>
      <c r="C41" s="76">
        <v>494.35</v>
      </c>
      <c r="D41" s="76">
        <v>1107.4799999999998</v>
      </c>
    </row>
    <row r="42" spans="1:4" x14ac:dyDescent="0.25">
      <c r="A42" s="35" t="s">
        <v>7</v>
      </c>
      <c r="B42" s="75">
        <v>44774</v>
      </c>
      <c r="C42" s="35">
        <v>76.72999999999999</v>
      </c>
      <c r="D42" s="35">
        <v>1466.3600000000001</v>
      </c>
    </row>
    <row r="43" spans="1:4" x14ac:dyDescent="0.25">
      <c r="A43" s="35" t="s">
        <v>8</v>
      </c>
      <c r="B43" s="75">
        <v>44774</v>
      </c>
      <c r="C43" s="35">
        <v>225.84000000000006</v>
      </c>
      <c r="D43" s="35">
        <v>2757.2</v>
      </c>
    </row>
    <row r="44" spans="1:4" x14ac:dyDescent="0.25">
      <c r="A44" s="35" t="s">
        <v>9</v>
      </c>
      <c r="B44" s="75">
        <v>44774</v>
      </c>
      <c r="C44" s="35">
        <v>160.29</v>
      </c>
      <c r="D44" s="35">
        <v>5878.7699999999995</v>
      </c>
    </row>
    <row r="45" spans="1:4" x14ac:dyDescent="0.25">
      <c r="A45" s="35" t="s">
        <v>10</v>
      </c>
      <c r="B45" s="75">
        <v>44774</v>
      </c>
      <c r="C45" s="35">
        <v>620.59999999999991</v>
      </c>
      <c r="D45" s="35">
        <v>22556.580000000013</v>
      </c>
    </row>
    <row r="46" spans="1:4" x14ac:dyDescent="0.25">
      <c r="A46" s="35" t="s">
        <v>11</v>
      </c>
      <c r="B46" s="75">
        <v>44774</v>
      </c>
      <c r="C46" s="35">
        <v>494.46999999999997</v>
      </c>
      <c r="D46" s="35">
        <v>1113.69</v>
      </c>
    </row>
    <row r="47" spans="1:4" x14ac:dyDescent="0.25">
      <c r="A47" s="76" t="s">
        <v>7</v>
      </c>
      <c r="B47" s="77">
        <v>44805</v>
      </c>
      <c r="C47" s="76">
        <v>64.349999999999994</v>
      </c>
      <c r="D47" s="76">
        <v>1387.0500000000002</v>
      </c>
    </row>
    <row r="48" spans="1:4" x14ac:dyDescent="0.25">
      <c r="A48" s="76" t="s">
        <v>8</v>
      </c>
      <c r="B48" s="77">
        <v>44805</v>
      </c>
      <c r="C48" s="76">
        <v>222.42999999999998</v>
      </c>
      <c r="D48" s="76">
        <v>2887.11</v>
      </c>
    </row>
    <row r="49" spans="1:4" x14ac:dyDescent="0.25">
      <c r="A49" s="76" t="s">
        <v>9</v>
      </c>
      <c r="B49" s="77">
        <v>44805</v>
      </c>
      <c r="C49" s="76">
        <v>160.69</v>
      </c>
      <c r="D49" s="76">
        <v>5897.37</v>
      </c>
    </row>
    <row r="50" spans="1:4" x14ac:dyDescent="0.25">
      <c r="A50" s="76" t="s">
        <v>10</v>
      </c>
      <c r="B50" s="77">
        <v>44805</v>
      </c>
      <c r="C50" s="76">
        <v>612.53999999999974</v>
      </c>
      <c r="D50" s="76">
        <v>22211.650000000005</v>
      </c>
    </row>
    <row r="51" spans="1:4" x14ac:dyDescent="0.25">
      <c r="A51" s="76" t="s">
        <v>11</v>
      </c>
      <c r="B51" s="77">
        <v>44805</v>
      </c>
      <c r="C51" s="76">
        <v>483.30000000000007</v>
      </c>
      <c r="D51" s="76">
        <v>1115.2900000000002</v>
      </c>
    </row>
    <row r="52" spans="1:4" x14ac:dyDescent="0.25">
      <c r="A52" s="94" t="s">
        <v>7</v>
      </c>
      <c r="B52" s="95">
        <v>44835</v>
      </c>
      <c r="C52" s="94">
        <v>64.349999999999994</v>
      </c>
      <c r="D52" s="94">
        <v>1387.0500000000002</v>
      </c>
    </row>
    <row r="53" spans="1:4" x14ac:dyDescent="0.25">
      <c r="A53" s="94" t="s">
        <v>8</v>
      </c>
      <c r="B53" s="95">
        <v>44835</v>
      </c>
      <c r="C53" s="94">
        <v>222.42999999999998</v>
      </c>
      <c r="D53" s="94">
        <v>2887.11</v>
      </c>
    </row>
    <row r="54" spans="1:4" x14ac:dyDescent="0.25">
      <c r="A54" s="94" t="s">
        <v>9</v>
      </c>
      <c r="B54" s="95">
        <v>44835</v>
      </c>
      <c r="C54" s="94">
        <v>160.69</v>
      </c>
      <c r="D54" s="94">
        <v>5897.37</v>
      </c>
    </row>
    <row r="55" spans="1:4" x14ac:dyDescent="0.25">
      <c r="A55" s="94" t="s">
        <v>10</v>
      </c>
      <c r="B55" s="95">
        <v>44835</v>
      </c>
      <c r="C55" s="94">
        <v>612.53999999999974</v>
      </c>
      <c r="D55" s="94">
        <v>22211.650000000005</v>
      </c>
    </row>
    <row r="56" spans="1:4" x14ac:dyDescent="0.25">
      <c r="A56" s="94" t="s">
        <v>11</v>
      </c>
      <c r="B56" s="95">
        <v>44835</v>
      </c>
      <c r="C56" s="94">
        <v>483.30000000000007</v>
      </c>
      <c r="D56" s="94">
        <v>1115.2900000000002</v>
      </c>
    </row>
    <row r="57" spans="1:4" x14ac:dyDescent="0.25">
      <c r="A57" s="76" t="s">
        <v>7</v>
      </c>
      <c r="B57" s="77">
        <v>44866</v>
      </c>
      <c r="C57" s="76">
        <v>56.180000000000007</v>
      </c>
      <c r="D57" s="76">
        <v>1151.01</v>
      </c>
    </row>
    <row r="58" spans="1:4" x14ac:dyDescent="0.25">
      <c r="A58" s="76" t="s">
        <v>8</v>
      </c>
      <c r="B58" s="77">
        <v>44866</v>
      </c>
      <c r="C58" s="76">
        <v>222.19999999999996</v>
      </c>
      <c r="D58" s="76">
        <v>2755.55</v>
      </c>
    </row>
    <row r="59" spans="1:4" x14ac:dyDescent="0.25">
      <c r="A59" s="76" t="s">
        <v>9</v>
      </c>
      <c r="B59" s="77">
        <v>44866</v>
      </c>
      <c r="C59" s="76">
        <v>161.27000000000001</v>
      </c>
      <c r="D59" s="76">
        <v>5802.7899999999991</v>
      </c>
    </row>
    <row r="60" spans="1:4" x14ac:dyDescent="0.25">
      <c r="A60" s="76" t="s">
        <v>10</v>
      </c>
      <c r="B60" s="77">
        <v>44866</v>
      </c>
      <c r="C60" s="76">
        <v>617.08999999999969</v>
      </c>
      <c r="D60" s="76">
        <v>21904.149999999991</v>
      </c>
    </row>
    <row r="61" spans="1:4" x14ac:dyDescent="0.25">
      <c r="A61" s="76" t="s">
        <v>11</v>
      </c>
      <c r="B61" s="77">
        <v>44866</v>
      </c>
      <c r="C61" s="76">
        <v>465.87000000000006</v>
      </c>
      <c r="D61" s="76">
        <v>1025.7</v>
      </c>
    </row>
    <row r="62" spans="1:4" x14ac:dyDescent="0.25">
      <c r="A62" s="35" t="s">
        <v>7</v>
      </c>
      <c r="B62" s="75">
        <v>44896</v>
      </c>
      <c r="C62" s="35">
        <v>56.180000000000007</v>
      </c>
      <c r="D62" s="35">
        <v>1151.01</v>
      </c>
    </row>
    <row r="63" spans="1:4" x14ac:dyDescent="0.25">
      <c r="A63" s="35" t="s">
        <v>8</v>
      </c>
      <c r="B63" s="75">
        <v>44896</v>
      </c>
      <c r="C63" s="35">
        <v>222.14999999999995</v>
      </c>
      <c r="D63" s="35">
        <v>2753.3400000000006</v>
      </c>
    </row>
    <row r="64" spans="1:4" x14ac:dyDescent="0.25">
      <c r="A64" s="35" t="s">
        <v>9</v>
      </c>
      <c r="B64" s="75">
        <v>44896</v>
      </c>
      <c r="C64" s="35">
        <v>160.66999999999996</v>
      </c>
      <c r="D64" s="35">
        <v>5820.3799999999983</v>
      </c>
    </row>
    <row r="65" spans="1:4" x14ac:dyDescent="0.25">
      <c r="A65" s="35" t="s">
        <v>10</v>
      </c>
      <c r="B65" s="75">
        <v>44896</v>
      </c>
      <c r="C65" s="35">
        <v>609.84999999999991</v>
      </c>
      <c r="D65" s="35">
        <v>21701.090000000007</v>
      </c>
    </row>
    <row r="66" spans="1:4" x14ac:dyDescent="0.25">
      <c r="A66" s="35" t="s">
        <v>11</v>
      </c>
      <c r="B66" s="75">
        <v>44896</v>
      </c>
      <c r="C66" s="35">
        <v>461.12</v>
      </c>
      <c r="D66" s="35">
        <v>1033.75</v>
      </c>
    </row>
    <row r="67" spans="1:4" x14ac:dyDescent="0.25">
      <c r="A67" s="76" t="s">
        <v>7</v>
      </c>
      <c r="B67" s="77">
        <v>44927</v>
      </c>
      <c r="C67" s="76">
        <v>56.180000000000007</v>
      </c>
      <c r="D67" s="76">
        <v>1151.01</v>
      </c>
    </row>
    <row r="68" spans="1:4" x14ac:dyDescent="0.25">
      <c r="A68" s="76" t="s">
        <v>8</v>
      </c>
      <c r="B68" s="77">
        <v>44927</v>
      </c>
      <c r="C68" s="76">
        <v>217.33</v>
      </c>
      <c r="D68" s="76">
        <v>2754.1000000000008</v>
      </c>
    </row>
    <row r="69" spans="1:4" x14ac:dyDescent="0.25">
      <c r="A69" s="76" t="s">
        <v>9</v>
      </c>
      <c r="B69" s="77">
        <v>44927</v>
      </c>
      <c r="C69" s="76">
        <v>158.28999999999996</v>
      </c>
      <c r="D69" s="76">
        <v>5728.7499999999991</v>
      </c>
    </row>
    <row r="70" spans="1:4" x14ac:dyDescent="0.25">
      <c r="A70" s="76" t="s">
        <v>10</v>
      </c>
      <c r="B70" s="77">
        <v>44927</v>
      </c>
      <c r="C70" s="76">
        <v>613.0999999999998</v>
      </c>
      <c r="D70" s="76">
        <v>21935.420000000002</v>
      </c>
    </row>
    <row r="71" spans="1:4" x14ac:dyDescent="0.25">
      <c r="A71" s="76" t="s">
        <v>11</v>
      </c>
      <c r="B71" s="77">
        <v>44927</v>
      </c>
      <c r="C71" s="76">
        <v>459.41</v>
      </c>
      <c r="D71" s="76">
        <v>1037.9099999999999</v>
      </c>
    </row>
    <row r="72" spans="1:4" x14ac:dyDescent="0.25">
      <c r="A72" s="35" t="s">
        <v>7</v>
      </c>
      <c r="B72" s="75">
        <v>44958</v>
      </c>
      <c r="C72" s="35">
        <v>57.3</v>
      </c>
      <c r="D72" s="35">
        <v>1116.43</v>
      </c>
    </row>
    <row r="73" spans="1:4" x14ac:dyDescent="0.25">
      <c r="A73" s="35" t="s">
        <v>8</v>
      </c>
      <c r="B73" s="75">
        <v>44958</v>
      </c>
      <c r="C73" s="35">
        <v>212.45000000000005</v>
      </c>
      <c r="D73" s="35">
        <v>2721.4700000000007</v>
      </c>
    </row>
    <row r="74" spans="1:4" x14ac:dyDescent="0.25">
      <c r="A74" s="35" t="s">
        <v>9</v>
      </c>
      <c r="B74" s="75">
        <v>44958</v>
      </c>
      <c r="C74" s="35">
        <v>156.62</v>
      </c>
      <c r="D74" s="35">
        <v>5862.9199999999992</v>
      </c>
    </row>
    <row r="75" spans="1:4" x14ac:dyDescent="0.25">
      <c r="A75" s="35" t="s">
        <v>10</v>
      </c>
      <c r="B75" s="75">
        <v>44958</v>
      </c>
      <c r="C75" s="35">
        <v>612.18999999999994</v>
      </c>
      <c r="D75" s="35">
        <v>21877.850000000002</v>
      </c>
    </row>
    <row r="76" spans="1:4" x14ac:dyDescent="0.25">
      <c r="A76" s="35" t="s">
        <v>11</v>
      </c>
      <c r="B76" s="75">
        <v>44958</v>
      </c>
      <c r="C76" s="35">
        <v>446.79000000000008</v>
      </c>
      <c r="D76" s="35">
        <v>1036.0999999999999</v>
      </c>
    </row>
    <row r="77" spans="1:4" x14ac:dyDescent="0.25">
      <c r="A77" s="76" t="s">
        <v>7</v>
      </c>
      <c r="B77" s="77">
        <v>44986</v>
      </c>
      <c r="C77" s="76">
        <v>57.747000000000007</v>
      </c>
      <c r="D77" s="76">
        <v>1131.5729999999999</v>
      </c>
    </row>
    <row r="78" spans="1:4" x14ac:dyDescent="0.25">
      <c r="A78" s="76" t="s">
        <v>8</v>
      </c>
      <c r="B78" s="77">
        <v>44986</v>
      </c>
      <c r="C78" s="76">
        <v>191.66199999999998</v>
      </c>
      <c r="D78" s="76">
        <v>2624.4379999999987</v>
      </c>
    </row>
    <row r="79" spans="1:4" x14ac:dyDescent="0.25">
      <c r="A79" s="76" t="s">
        <v>9</v>
      </c>
      <c r="B79" s="77">
        <v>44986</v>
      </c>
      <c r="C79" s="76">
        <v>155.5</v>
      </c>
      <c r="D79" s="76">
        <v>5867</v>
      </c>
    </row>
    <row r="80" spans="1:4" x14ac:dyDescent="0.25">
      <c r="A80" s="76" t="s">
        <v>10</v>
      </c>
      <c r="B80" s="77">
        <v>44986</v>
      </c>
      <c r="C80" s="76">
        <v>598.00699999999983</v>
      </c>
      <c r="D80" s="76">
        <v>21749.391000000007</v>
      </c>
    </row>
    <row r="81" spans="1:4" x14ac:dyDescent="0.25">
      <c r="A81" s="76" t="s">
        <v>11</v>
      </c>
      <c r="B81" s="77">
        <v>44986</v>
      </c>
      <c r="C81" s="76">
        <v>460.08300000000003</v>
      </c>
      <c r="D81" s="76">
        <v>1032.8269999999998</v>
      </c>
    </row>
    <row r="82" spans="1:4" x14ac:dyDescent="0.25">
      <c r="A82" s="35" t="s">
        <v>7</v>
      </c>
      <c r="B82" s="75">
        <v>45017</v>
      </c>
      <c r="C82" s="35">
        <v>57.747000000000007</v>
      </c>
      <c r="D82" s="35">
        <v>1131.5729999999999</v>
      </c>
    </row>
    <row r="83" spans="1:4" x14ac:dyDescent="0.25">
      <c r="A83" s="35" t="s">
        <v>8</v>
      </c>
      <c r="B83" s="75">
        <v>45017</v>
      </c>
      <c r="C83" s="35">
        <v>191.66199999999998</v>
      </c>
      <c r="D83" s="35">
        <v>2624.4379999999987</v>
      </c>
    </row>
    <row r="84" spans="1:4" x14ac:dyDescent="0.25">
      <c r="A84" s="35" t="s">
        <v>9</v>
      </c>
      <c r="B84" s="75">
        <v>45017</v>
      </c>
      <c r="C84" s="35">
        <v>155.5</v>
      </c>
      <c r="D84" s="35">
        <v>5867</v>
      </c>
    </row>
    <row r="85" spans="1:4" x14ac:dyDescent="0.25">
      <c r="A85" s="35" t="s">
        <v>10</v>
      </c>
      <c r="B85" s="75">
        <v>45017</v>
      </c>
      <c r="C85" s="35">
        <v>598.00699999999983</v>
      </c>
      <c r="D85" s="35">
        <v>21749.391000000007</v>
      </c>
    </row>
    <row r="86" spans="1:4" x14ac:dyDescent="0.25">
      <c r="A86" s="35" t="s">
        <v>11</v>
      </c>
      <c r="B86" s="75">
        <v>45017</v>
      </c>
      <c r="C86" s="35">
        <v>460.08300000000003</v>
      </c>
      <c r="D86" s="35">
        <v>1032.8269999999998</v>
      </c>
    </row>
  </sheetData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tabColor theme="0"/>
  </sheetPr>
  <dimension ref="B1:O502"/>
  <sheetViews>
    <sheetView workbookViewId="0">
      <selection activeCell="A9" sqref="A9"/>
    </sheetView>
  </sheetViews>
  <sheetFormatPr baseColWidth="10" defaultColWidth="11.42578125" defaultRowHeight="15" x14ac:dyDescent="0.25"/>
  <cols>
    <col min="1" max="1" width="4.7109375" bestFit="1" customWidth="1"/>
    <col min="2" max="2" width="22.5703125" bestFit="1" customWidth="1"/>
    <col min="3" max="3" width="22.42578125" bestFit="1" customWidth="1"/>
    <col min="4" max="4" width="8" bestFit="1" customWidth="1"/>
    <col min="5" max="5" width="12.5703125" bestFit="1" customWidth="1"/>
    <col min="6" max="6" width="18" bestFit="1" customWidth="1"/>
    <col min="8" max="8" width="23.140625" bestFit="1" customWidth="1"/>
    <col min="9" max="10" width="15.28515625" bestFit="1" customWidth="1"/>
    <col min="11" max="11" width="29.42578125" bestFit="1" customWidth="1"/>
  </cols>
  <sheetData>
    <row r="1" spans="2:15" x14ac:dyDescent="0.25">
      <c r="B1" s="62" t="s">
        <v>555</v>
      </c>
      <c r="C1" t="s">
        <v>556</v>
      </c>
    </row>
    <row r="3" spans="2:15" x14ac:dyDescent="0.25">
      <c r="B3" s="59" t="s">
        <v>557</v>
      </c>
      <c r="C3" s="59" t="s">
        <v>558</v>
      </c>
      <c r="D3" s="59"/>
      <c r="E3" s="59"/>
      <c r="H3" s="48" t="s">
        <v>559</v>
      </c>
      <c r="I3" s="48"/>
      <c r="J3" s="48"/>
      <c r="K3" s="48" t="s">
        <v>560</v>
      </c>
      <c r="L3" s="48" t="s">
        <v>561</v>
      </c>
      <c r="M3" s="48" t="s">
        <v>562</v>
      </c>
      <c r="N3" s="48" t="s">
        <v>563</v>
      </c>
      <c r="O3" s="48" t="s">
        <v>564</v>
      </c>
    </row>
    <row r="4" spans="2:15" x14ac:dyDescent="0.25">
      <c r="B4" s="59" t="s">
        <v>4</v>
      </c>
      <c r="C4" s="59" t="s">
        <v>565</v>
      </c>
      <c r="D4" s="59" t="s">
        <v>566</v>
      </c>
      <c r="E4" s="59" t="s">
        <v>12</v>
      </c>
      <c r="H4" s="3" t="str">
        <f>+'PLANILLA GENERAL'!I3</f>
        <v>PN.a-19[00]a</v>
      </c>
      <c r="I4" s="3" t="str">
        <f>+IF(AND(H4=H3,L4=L3,I3=H3,L4="Batch"),CONCATENATE(H4,"_1"),IF(AND(H4=H3,L4=L3,I3=H3,L4="Batch",I3=CONCATENATE(H2,"_1")),CONCATENATE(H4,"_2"),IF(L4="Batch",H4,"")))</f>
        <v/>
      </c>
      <c r="J4" s="3">
        <f>IF(L4="Batch",H4,0)</f>
        <v>0</v>
      </c>
      <c r="K4" s="3" t="str">
        <f>+'PLANILLA GENERAL'!L3</f>
        <v>Inhibidor de hidratos</v>
      </c>
      <c r="L4" s="3" t="str">
        <f>+'PLANILLA GENERAL'!AL3</f>
        <v>Continua</v>
      </c>
      <c r="M4" s="3" t="str">
        <f>+'PLANILLA GENERAL'!M3</f>
        <v>SB14</v>
      </c>
      <c r="N4" s="3">
        <f>+'PLANILLA GENERAL'!AR3</f>
        <v>30</v>
      </c>
      <c r="O4" s="3" t="str">
        <f>+'PLANILLA GENERAL'!AM3</f>
        <v>C</v>
      </c>
    </row>
    <row r="5" spans="2:15" x14ac:dyDescent="0.25">
      <c r="B5" s="8" t="s">
        <v>359</v>
      </c>
      <c r="C5">
        <v>21.87</v>
      </c>
      <c r="D5">
        <v>27.34</v>
      </c>
      <c r="E5">
        <v>49.21</v>
      </c>
      <c r="H5" s="3" t="str">
        <f>+'PLANILLA GENERAL'!I4</f>
        <v>PTG</v>
      </c>
      <c r="I5" s="3" t="str">
        <f t="shared" ref="I5:I68" si="0">+IF(AND(H5=H4,L5=L4,I4=H4,L5="Batch"),CONCATENATE(H5,"_1"),IF(AND(H5=H4,L5=L4,I4=H4,L5="Batch",I4=CONCATENATE(H3,"_1")),CONCATENATE(H5,"_2"),IF(L5="Batch",H5,"")))</f>
        <v/>
      </c>
      <c r="J5" s="3">
        <f t="shared" ref="J5:J68" si="1">IF(L5="Batch",H5,0)</f>
        <v>0</v>
      </c>
      <c r="K5" s="3" t="str">
        <f>+'PLANILLA GENERAL'!L4</f>
        <v>Inhibidor de hidratos</v>
      </c>
      <c r="L5" s="3" t="str">
        <f>+'PLANILLA GENERAL'!AL4</f>
        <v>Continua</v>
      </c>
      <c r="M5" s="3" t="str">
        <f>+'PLANILLA GENERAL'!M4</f>
        <v>SB14</v>
      </c>
      <c r="N5" s="3">
        <f>+'PLANILLA GENERAL'!AR4</f>
        <v>40</v>
      </c>
      <c r="O5" s="3" t="str">
        <f>+'PLANILLA GENERAL'!AM4</f>
        <v>C</v>
      </c>
    </row>
    <row r="6" spans="2:15" x14ac:dyDescent="0.25">
      <c r="B6" s="8" t="s">
        <v>106</v>
      </c>
      <c r="D6">
        <v>20</v>
      </c>
      <c r="E6">
        <v>20</v>
      </c>
      <c r="H6" s="3" t="str">
        <f>+'PLANILLA GENERAL'!I5</f>
        <v>PuB.a-166[00]a</v>
      </c>
      <c r="I6" s="3" t="str">
        <f t="shared" si="0"/>
        <v/>
      </c>
      <c r="J6" s="3">
        <f t="shared" si="1"/>
        <v>0</v>
      </c>
      <c r="K6" s="3" t="str">
        <f>+'PLANILLA GENERAL'!L5</f>
        <v>Inhibidor de incrustaciones</v>
      </c>
      <c r="L6" s="3" t="str">
        <f>+'PLANILLA GENERAL'!AL5</f>
        <v>Continua</v>
      </c>
      <c r="M6" s="3" t="str">
        <f>+'PLANILLA GENERAL'!M5</f>
        <v>IC5087A</v>
      </c>
      <c r="N6" s="3">
        <f>+'PLANILLA GENERAL'!AR5</f>
        <v>1.1599999999999999</v>
      </c>
      <c r="O6" s="3" t="str">
        <f>+'PLANILLA GENERAL'!AM5</f>
        <v>C</v>
      </c>
    </row>
    <row r="7" spans="2:15" x14ac:dyDescent="0.25">
      <c r="B7" s="8" t="s">
        <v>109</v>
      </c>
      <c r="D7">
        <v>22.87</v>
      </c>
      <c r="E7">
        <v>22.87</v>
      </c>
      <c r="H7" s="3" t="str">
        <f>+'PLANILLA GENERAL'!I6</f>
        <v>PuB.a-171[00]a</v>
      </c>
      <c r="I7" s="3" t="str">
        <f t="shared" si="0"/>
        <v/>
      </c>
      <c r="J7" s="3">
        <f t="shared" si="1"/>
        <v>0</v>
      </c>
      <c r="K7" s="3" t="str">
        <f>+'PLANILLA GENERAL'!L6</f>
        <v>Reductor de fricción</v>
      </c>
      <c r="L7" s="3" t="str">
        <f>+'PLANILLA GENERAL'!AL6</f>
        <v>Continua</v>
      </c>
      <c r="M7" s="3" t="str">
        <f>+'PLANILLA GENERAL'!M6</f>
        <v>RFB790</v>
      </c>
      <c r="N7" s="3">
        <f>+'PLANILLA GENERAL'!AR6</f>
        <v>3.23</v>
      </c>
      <c r="O7" s="3" t="str">
        <f>+'PLANILLA GENERAL'!AM6</f>
        <v>C</v>
      </c>
    </row>
    <row r="8" spans="2:15" x14ac:dyDescent="0.25">
      <c r="B8" s="8" t="s">
        <v>78</v>
      </c>
      <c r="D8">
        <v>20.37</v>
      </c>
      <c r="E8">
        <v>20.37</v>
      </c>
      <c r="H8" s="3" t="str">
        <f>+'PLANILLA GENERAL'!I7</f>
        <v>PuB-126a</v>
      </c>
      <c r="I8" s="3" t="str">
        <f t="shared" si="0"/>
        <v/>
      </c>
      <c r="J8" s="3">
        <f t="shared" si="1"/>
        <v>0</v>
      </c>
      <c r="K8" s="3" t="str">
        <f>+'PLANILLA GENERAL'!L7</f>
        <v>Inhibidor de corrosión</v>
      </c>
      <c r="L8" s="3" t="str">
        <f>+'PLANILLA GENERAL'!AL7</f>
        <v>Continua</v>
      </c>
      <c r="M8" s="3" t="str">
        <f>+'PLANILLA GENERAL'!M7</f>
        <v>CY51W</v>
      </c>
      <c r="N8" s="3">
        <f>+'PLANILLA GENERAL'!AR7</f>
        <v>5.07</v>
      </c>
      <c r="O8" s="3" t="str">
        <f>+'PLANILLA GENERAL'!AM7</f>
        <v>C</v>
      </c>
    </row>
    <row r="9" spans="2:15" x14ac:dyDescent="0.25">
      <c r="B9" s="8" t="s">
        <v>29</v>
      </c>
      <c r="C9">
        <v>71</v>
      </c>
      <c r="D9">
        <v>47.34</v>
      </c>
      <c r="E9">
        <v>118.34</v>
      </c>
      <c r="H9" s="3" t="str">
        <f>+'PLANILLA GENERAL'!I8</f>
        <v>PuB-145a</v>
      </c>
      <c r="I9" s="3" t="str">
        <f t="shared" si="0"/>
        <v/>
      </c>
      <c r="J9" s="3">
        <f t="shared" si="1"/>
        <v>0</v>
      </c>
      <c r="K9" s="3" t="str">
        <f>+'PLANILLA GENERAL'!L8</f>
        <v>Reductor de fricción</v>
      </c>
      <c r="L9" s="3" t="str">
        <f>+'PLANILLA GENERAL'!AL8</f>
        <v>Continua</v>
      </c>
      <c r="M9" s="3" t="str">
        <f>+'PLANILLA GENERAL'!M8</f>
        <v>RFB790</v>
      </c>
      <c r="N9" s="3">
        <f>+'PLANILLA GENERAL'!AR8</f>
        <v>3.04</v>
      </c>
      <c r="O9" s="3" t="str">
        <f>+'PLANILLA GENERAL'!AM8</f>
        <v>C</v>
      </c>
    </row>
    <row r="10" spans="2:15" x14ac:dyDescent="0.25">
      <c r="B10" s="8" t="s">
        <v>35</v>
      </c>
      <c r="D10">
        <v>39.729999999999997</v>
      </c>
      <c r="E10">
        <v>39.729999999999997</v>
      </c>
      <c r="H10" s="3" t="str">
        <f>+'PLANILLA GENERAL'!I9</f>
        <v>PuB-68</v>
      </c>
      <c r="I10" s="3" t="str">
        <f t="shared" si="0"/>
        <v/>
      </c>
      <c r="J10" s="3">
        <f t="shared" si="1"/>
        <v>0</v>
      </c>
      <c r="K10" s="3" t="str">
        <f>+'PLANILLA GENERAL'!L9</f>
        <v>Inhibidor de parafinas</v>
      </c>
      <c r="L10" s="3" t="str">
        <f>+'PLANILLA GENERAL'!AL9</f>
        <v>Continua</v>
      </c>
      <c r="M10" s="3" t="str">
        <f>+'PLANILLA GENERAL'!M9</f>
        <v>IPB650</v>
      </c>
      <c r="N10" s="3">
        <f>+'PLANILLA GENERAL'!AR9</f>
        <v>6.16</v>
      </c>
      <c r="O10" s="3" t="str">
        <f>+'PLANILLA GENERAL'!AM9</f>
        <v>C</v>
      </c>
    </row>
    <row r="11" spans="2:15" x14ac:dyDescent="0.25">
      <c r="B11" s="8" t="s">
        <v>36</v>
      </c>
      <c r="D11">
        <v>72.33</v>
      </c>
      <c r="E11">
        <v>72.33</v>
      </c>
      <c r="H11" s="3" t="str">
        <f>+'PLANILLA GENERAL'!I10</f>
        <v>PuB-68</v>
      </c>
      <c r="I11" s="3" t="str">
        <f t="shared" si="0"/>
        <v>PuB-68</v>
      </c>
      <c r="J11" s="3" t="str">
        <f t="shared" si="1"/>
        <v>PuB-68</v>
      </c>
      <c r="K11" s="3" t="str">
        <f>+'PLANILLA GENERAL'!L10</f>
        <v>Inhibidor de parafinas</v>
      </c>
      <c r="L11" s="3" t="str">
        <f>+'PLANILLA GENERAL'!AL10</f>
        <v>Batch</v>
      </c>
      <c r="M11" s="3" t="str">
        <f>+'PLANILLA GENERAL'!M10</f>
        <v>IPB650</v>
      </c>
      <c r="N11" s="3">
        <f>+'PLANILLA GENERAL'!AR10</f>
        <v>92.4</v>
      </c>
      <c r="O11" s="3" t="str">
        <f>+'PLANILLA GENERAL'!AM10</f>
        <v>Q</v>
      </c>
    </row>
    <row r="12" spans="2:15" x14ac:dyDescent="0.25">
      <c r="B12" s="8" t="s">
        <v>86</v>
      </c>
      <c r="C12">
        <v>20</v>
      </c>
      <c r="D12">
        <v>20</v>
      </c>
      <c r="E12">
        <v>40</v>
      </c>
      <c r="H12" s="3" t="str">
        <f>+'PLANILLA GENERAL'!I11</f>
        <v>PuB-105a</v>
      </c>
      <c r="I12" s="3" t="str">
        <f t="shared" si="0"/>
        <v/>
      </c>
      <c r="J12" s="3">
        <f t="shared" si="1"/>
        <v>0</v>
      </c>
      <c r="K12" s="3" t="str">
        <f>+'PLANILLA GENERAL'!L11</f>
        <v>Inhibidor de parafinas</v>
      </c>
      <c r="L12" s="3" t="str">
        <f>+'PLANILLA GENERAL'!AL11</f>
        <v>Continua</v>
      </c>
      <c r="M12" s="3" t="str">
        <f>+'PLANILLA GENERAL'!M11</f>
        <v>IPB650</v>
      </c>
      <c r="N12" s="3">
        <f>+'PLANILLA GENERAL'!AR11</f>
        <v>6.03</v>
      </c>
      <c r="O12" s="3" t="str">
        <f>+'PLANILLA GENERAL'!AM11</f>
        <v>C</v>
      </c>
    </row>
    <row r="13" spans="2:15" x14ac:dyDescent="0.25">
      <c r="B13" s="8" t="s">
        <v>49</v>
      </c>
      <c r="D13">
        <v>57.27</v>
      </c>
      <c r="E13">
        <v>57.27</v>
      </c>
      <c r="H13" s="3" t="str">
        <f>+'PLANILLA GENERAL'!I12</f>
        <v>PuB-197[00]a</v>
      </c>
      <c r="I13" s="3" t="str">
        <f t="shared" si="0"/>
        <v/>
      </c>
      <c r="J13" s="3">
        <f t="shared" si="1"/>
        <v>0</v>
      </c>
      <c r="K13" s="3" t="str">
        <f>+'PLANILLA GENERAL'!L12</f>
        <v>Inhibidor de parafinas</v>
      </c>
      <c r="L13" s="3" t="str">
        <f>+'PLANILLA GENERAL'!AL12</f>
        <v>Continua</v>
      </c>
      <c r="M13" s="3" t="str">
        <f>+'PLANILLA GENERAL'!M12</f>
        <v>IPB650</v>
      </c>
      <c r="N13" s="3">
        <f>+'PLANILLA GENERAL'!AR12</f>
        <v>2.0699999999999998</v>
      </c>
      <c r="O13" s="3" t="str">
        <f>+'PLANILLA GENERAL'!AM12</f>
        <v>C</v>
      </c>
    </row>
    <row r="14" spans="2:15" x14ac:dyDescent="0.25">
      <c r="B14" s="8" t="s">
        <v>88</v>
      </c>
      <c r="C14">
        <v>30.97</v>
      </c>
      <c r="D14">
        <v>30.97</v>
      </c>
      <c r="E14">
        <v>61.94</v>
      </c>
      <c r="H14" s="3" t="str">
        <f>+'PLANILLA GENERAL'!I13</f>
        <v>PuB-157[00]a</v>
      </c>
      <c r="I14" s="3" t="str">
        <f t="shared" si="0"/>
        <v/>
      </c>
      <c r="J14" s="3">
        <f t="shared" si="1"/>
        <v>0</v>
      </c>
      <c r="K14" s="3" t="str">
        <f>+'PLANILLA GENERAL'!L13</f>
        <v>Inhibidor de corrosión</v>
      </c>
      <c r="L14" s="3" t="str">
        <f>+'PLANILLA GENERAL'!AL13</f>
        <v>Continua</v>
      </c>
      <c r="M14" s="3" t="str">
        <f>+'PLANILLA GENERAL'!M13</f>
        <v>CY51W</v>
      </c>
      <c r="N14" s="3">
        <f>+'PLANILLA GENERAL'!AR13</f>
        <v>4.0599999999999996</v>
      </c>
      <c r="O14" s="3" t="str">
        <f>+'PLANILLA GENERAL'!AM13</f>
        <v>C</v>
      </c>
    </row>
    <row r="15" spans="2:15" x14ac:dyDescent="0.25">
      <c r="B15" s="8" t="s">
        <v>91</v>
      </c>
      <c r="D15">
        <v>27.97</v>
      </c>
      <c r="E15">
        <v>27.97</v>
      </c>
      <c r="H15" s="3" t="str">
        <f>+'PLANILLA GENERAL'!I14</f>
        <v>PuB-181a</v>
      </c>
      <c r="I15" s="3" t="str">
        <f t="shared" si="0"/>
        <v/>
      </c>
      <c r="J15" s="3">
        <f t="shared" si="1"/>
        <v>0</v>
      </c>
      <c r="K15" s="3" t="str">
        <f>+'PLANILLA GENERAL'!L14</f>
        <v>Inhibidor de parafinas</v>
      </c>
      <c r="L15" s="3" t="str">
        <f>+'PLANILLA GENERAL'!AL14</f>
        <v>Continua</v>
      </c>
      <c r="M15" s="3" t="str">
        <f>+'PLANILLA GENERAL'!M14</f>
        <v>IPB530</v>
      </c>
      <c r="N15" s="3">
        <f>+'PLANILLA GENERAL'!AR14</f>
        <v>6.53</v>
      </c>
      <c r="O15" s="3" t="str">
        <f>+'PLANILLA GENERAL'!AM14</f>
        <v>C</v>
      </c>
    </row>
    <row r="16" spans="2:15" x14ac:dyDescent="0.25">
      <c r="B16" s="8" t="s">
        <v>92</v>
      </c>
      <c r="D16">
        <v>37.17</v>
      </c>
      <c r="E16">
        <v>37.17</v>
      </c>
      <c r="H16" s="3" t="str">
        <f>+'PLANILLA GENERAL'!I15</f>
        <v>PuB-194[00]a</v>
      </c>
      <c r="I16" s="3" t="str">
        <f t="shared" si="0"/>
        <v>PuB-194[00]a</v>
      </c>
      <c r="J16" s="3" t="str">
        <f t="shared" si="1"/>
        <v>PuB-194[00]a</v>
      </c>
      <c r="K16" s="3" t="str">
        <f>+'PLANILLA GENERAL'!L15</f>
        <v>Biocida</v>
      </c>
      <c r="L16" s="3" t="str">
        <f>+'PLANILLA GENERAL'!AL15</f>
        <v>Batch</v>
      </c>
      <c r="M16" s="3" t="str">
        <f>+'PLANILLA GENERAL'!M15</f>
        <v>BX960</v>
      </c>
      <c r="N16" s="3">
        <f>+'PLANILLA GENERAL'!AR15</f>
        <v>20.59</v>
      </c>
      <c r="O16" s="3" t="str">
        <f>+'PLANILLA GENERAL'!AM15</f>
        <v>Q</v>
      </c>
    </row>
    <row r="17" spans="2:15" x14ac:dyDescent="0.25">
      <c r="B17" s="8" t="s">
        <v>94</v>
      </c>
      <c r="D17">
        <v>20</v>
      </c>
      <c r="E17">
        <v>20</v>
      </c>
      <c r="H17" s="3" t="str">
        <f>+'PLANILLA GENERAL'!I16</f>
        <v>PuB-181a</v>
      </c>
      <c r="I17" s="3" t="str">
        <f t="shared" si="0"/>
        <v>PuB-181a</v>
      </c>
      <c r="J17" s="3" t="str">
        <f t="shared" si="1"/>
        <v>PuB-181a</v>
      </c>
      <c r="K17" s="3" t="str">
        <f>+'PLANILLA GENERAL'!L16</f>
        <v>Biocida</v>
      </c>
      <c r="L17" s="3" t="str">
        <f>+'PLANILLA GENERAL'!AL16</f>
        <v>Batch</v>
      </c>
      <c r="M17" s="3" t="str">
        <f>+'PLANILLA GENERAL'!M16</f>
        <v>BX960</v>
      </c>
      <c r="N17" s="3">
        <f>+'PLANILLA GENERAL'!AR16</f>
        <v>20</v>
      </c>
      <c r="O17" s="3" t="str">
        <f>+'PLANILLA GENERAL'!AM16</f>
        <v>Q</v>
      </c>
    </row>
    <row r="18" spans="2:15" x14ac:dyDescent="0.25">
      <c r="B18" s="8" t="s">
        <v>99</v>
      </c>
      <c r="D18">
        <v>20</v>
      </c>
      <c r="E18">
        <v>20</v>
      </c>
      <c r="H18" s="3" t="str">
        <f>+'PLANILLA GENERAL'!I17</f>
        <v>VV.a-7</v>
      </c>
      <c r="I18" s="3" t="str">
        <f t="shared" si="0"/>
        <v/>
      </c>
      <c r="J18" s="3">
        <f t="shared" si="1"/>
        <v>0</v>
      </c>
      <c r="K18" s="3" t="str">
        <f>+'PLANILLA GENERAL'!L17</f>
        <v>Inhibidor de parafinas</v>
      </c>
      <c r="L18" s="3" t="str">
        <f>+'PLANILLA GENERAL'!AL17</f>
        <v>Continua</v>
      </c>
      <c r="M18" s="3" t="str">
        <f>+'PLANILLA GENERAL'!M17</f>
        <v>IPB658</v>
      </c>
      <c r="N18" s="3">
        <f>+'PLANILLA GENERAL'!AR17</f>
        <v>6.48</v>
      </c>
      <c r="O18" s="3" t="str">
        <f>+'PLANILLA GENERAL'!AM17</f>
        <v>C</v>
      </c>
    </row>
    <row r="19" spans="2:15" x14ac:dyDescent="0.25">
      <c r="B19" s="8" t="s">
        <v>100</v>
      </c>
      <c r="C19">
        <v>28.2</v>
      </c>
      <c r="D19">
        <v>28.2</v>
      </c>
      <c r="E19">
        <v>56.4</v>
      </c>
      <c r="H19" s="3" t="str">
        <f>+'PLANILLA GENERAL'!I18</f>
        <v>SEPARADOR DE GAS EDA PTC</v>
      </c>
      <c r="I19" s="3" t="str">
        <f t="shared" si="0"/>
        <v/>
      </c>
      <c r="J19" s="3">
        <f t="shared" si="1"/>
        <v>0</v>
      </c>
      <c r="K19" s="3" t="str">
        <f>+'PLANILLA GENERAL'!L18</f>
        <v>Inhibidor de hidratos</v>
      </c>
      <c r="L19" s="3" t="str">
        <f>+'PLANILLA GENERAL'!AL18</f>
        <v>Continua</v>
      </c>
      <c r="M19" s="3" t="str">
        <f>+'PLANILLA GENERAL'!M18</f>
        <v>SB14</v>
      </c>
      <c r="N19" s="3">
        <f>+'PLANILLA GENERAL'!AR18</f>
        <v>15</v>
      </c>
      <c r="O19" s="3" t="str">
        <f>+'PLANILLA GENERAL'!AM18</f>
        <v>C</v>
      </c>
    </row>
    <row r="20" spans="2:15" x14ac:dyDescent="0.25">
      <c r="B20" s="8" t="s">
        <v>69</v>
      </c>
      <c r="D20">
        <v>27.23</v>
      </c>
      <c r="E20">
        <v>27.23</v>
      </c>
      <c r="H20" s="3" t="str">
        <f>+'PLANILLA GENERAL'!I19</f>
        <v>SDA BATERIA SCB</v>
      </c>
      <c r="I20" s="3" t="str">
        <f t="shared" si="0"/>
        <v/>
      </c>
      <c r="J20" s="3">
        <f t="shared" si="1"/>
        <v>0</v>
      </c>
      <c r="K20" s="3" t="str">
        <f>+'PLANILLA GENERAL'!L19</f>
        <v>Inhibidor de hidratos</v>
      </c>
      <c r="L20" s="3" t="str">
        <f>+'PLANILLA GENERAL'!AL19</f>
        <v>Continua</v>
      </c>
      <c r="M20" s="3" t="str">
        <f>+'PLANILLA GENERAL'!M19</f>
        <v>SB14</v>
      </c>
      <c r="N20" s="3">
        <f>+'PLANILLA GENERAL'!AR19</f>
        <v>30</v>
      </c>
      <c r="O20" s="3" t="str">
        <f>+'PLANILLA GENERAL'!AM19</f>
        <v>C</v>
      </c>
    </row>
    <row r="21" spans="2:15" x14ac:dyDescent="0.25">
      <c r="B21" s="8" t="s">
        <v>58</v>
      </c>
      <c r="C21">
        <v>63.03</v>
      </c>
      <c r="D21">
        <v>66.180000000000007</v>
      </c>
      <c r="E21">
        <v>129.21</v>
      </c>
      <c r="H21" s="3" t="str">
        <f>+'PLANILLA GENERAL'!I20</f>
        <v>SCB.xp-55</v>
      </c>
      <c r="I21" s="3" t="str">
        <f t="shared" si="0"/>
        <v/>
      </c>
      <c r="J21" s="3">
        <f t="shared" si="1"/>
        <v>0</v>
      </c>
      <c r="K21" s="3" t="str">
        <f>+'PLANILLA GENERAL'!L20</f>
        <v>Inhibidor de incrustaciones</v>
      </c>
      <c r="L21" s="3" t="str">
        <f>+'PLANILLA GENERAL'!AL20</f>
        <v>Continua</v>
      </c>
      <c r="M21" s="3" t="str">
        <f>+'PLANILLA GENERAL'!M20</f>
        <v>IC5087A</v>
      </c>
      <c r="N21" s="3">
        <f>+'PLANILLA GENERAL'!AR20</f>
        <v>3.13</v>
      </c>
      <c r="O21" s="3" t="str">
        <f>+'PLANILLA GENERAL'!AM20</f>
        <v>C</v>
      </c>
    </row>
    <row r="22" spans="2:15" x14ac:dyDescent="0.25">
      <c r="B22" s="8" t="s">
        <v>70</v>
      </c>
      <c r="D22">
        <v>79.58</v>
      </c>
      <c r="E22">
        <v>79.58</v>
      </c>
      <c r="H22" s="3" t="str">
        <f>+'PLANILLA GENERAL'!I21</f>
        <v>SCB-0061[00]a</v>
      </c>
      <c r="I22" s="3" t="str">
        <f t="shared" si="0"/>
        <v/>
      </c>
      <c r="J22" s="3">
        <f t="shared" si="1"/>
        <v>0</v>
      </c>
      <c r="K22" s="3" t="str">
        <f>+'PLANILLA GENERAL'!L21</f>
        <v>Inhibidor de corrosión</v>
      </c>
      <c r="L22" s="3" t="str">
        <f>+'PLANILLA GENERAL'!AL21</f>
        <v>Continua</v>
      </c>
      <c r="M22" s="3" t="str">
        <f>+'PLANILLA GENERAL'!M21</f>
        <v>CY51W</v>
      </c>
      <c r="N22" s="3">
        <f>+'PLANILLA GENERAL'!AR21</f>
        <v>4.8499999999999996</v>
      </c>
      <c r="O22" s="3" t="str">
        <f>+'PLANILLA GENERAL'!AM21</f>
        <v>C</v>
      </c>
    </row>
    <row r="23" spans="2:15" x14ac:dyDescent="0.25">
      <c r="B23" s="8" t="s">
        <v>567</v>
      </c>
      <c r="D23">
        <v>20</v>
      </c>
      <c r="E23">
        <v>20</v>
      </c>
      <c r="H23" s="3" t="str">
        <f>+'PLANILLA GENERAL'!I22</f>
        <v>SCB-0061[00]a</v>
      </c>
      <c r="I23" s="3" t="str">
        <f t="shared" si="0"/>
        <v/>
      </c>
      <c r="J23" s="3">
        <f t="shared" si="1"/>
        <v>0</v>
      </c>
      <c r="K23" s="3" t="str">
        <f>+'PLANILLA GENERAL'!L22</f>
        <v>Secuestrante de sulfhídrico</v>
      </c>
      <c r="L23" s="3" t="str">
        <f>+'PLANILLA GENERAL'!AL22</f>
        <v>Continua</v>
      </c>
      <c r="M23" s="3" t="str">
        <f>+'PLANILLA GENERAL'!M22</f>
        <v>BSH8050</v>
      </c>
      <c r="N23" s="3">
        <f>+'PLANILLA GENERAL'!AR22</f>
        <v>18</v>
      </c>
      <c r="O23" s="3" t="str">
        <f>+'PLANILLA GENERAL'!AM22</f>
        <v>C</v>
      </c>
    </row>
    <row r="24" spans="2:15" x14ac:dyDescent="0.25">
      <c r="B24" s="8" t="s">
        <v>72</v>
      </c>
      <c r="D24">
        <v>62.84</v>
      </c>
      <c r="E24">
        <v>62.84</v>
      </c>
      <c r="H24" s="3" t="str">
        <f>+'PLANILLA GENERAL'!I23</f>
        <v>SCB-0062[00]a</v>
      </c>
      <c r="I24" s="3" t="str">
        <f t="shared" si="0"/>
        <v/>
      </c>
      <c r="J24" s="3">
        <f t="shared" si="1"/>
        <v>0</v>
      </c>
      <c r="K24" s="3" t="str">
        <f>+'PLANILLA GENERAL'!L23</f>
        <v>Inhibidor de incrustaciones</v>
      </c>
      <c r="L24" s="3" t="str">
        <f>+'PLANILLA GENERAL'!AL23</f>
        <v>Continua</v>
      </c>
      <c r="M24" s="3" t="str">
        <f>+'PLANILLA GENERAL'!M23</f>
        <v>IC5087A</v>
      </c>
      <c r="N24" s="3">
        <f>+'PLANILLA GENERAL'!AR23</f>
        <v>2.72</v>
      </c>
      <c r="O24" s="3" t="str">
        <f>+'PLANILLA GENERAL'!AM23</f>
        <v>C</v>
      </c>
    </row>
    <row r="25" spans="2:15" x14ac:dyDescent="0.25">
      <c r="B25" s="8" t="s">
        <v>43</v>
      </c>
      <c r="D25">
        <v>70.38</v>
      </c>
      <c r="E25">
        <v>70.38</v>
      </c>
      <c r="H25" s="3" t="str">
        <f>+'PLANILLA GENERAL'!I24</f>
        <v>SCB-0063[00]a</v>
      </c>
      <c r="I25" s="3" t="str">
        <f t="shared" si="0"/>
        <v/>
      </c>
      <c r="J25" s="3">
        <f t="shared" si="1"/>
        <v>0</v>
      </c>
      <c r="K25" s="3" t="str">
        <f>+'PLANILLA GENERAL'!L24</f>
        <v>Inhibidor de incrustaciones</v>
      </c>
      <c r="L25" s="3" t="str">
        <f>+'PLANILLA GENERAL'!AL24</f>
        <v>Continua</v>
      </c>
      <c r="M25" s="3" t="str">
        <f>+'PLANILLA GENERAL'!M24</f>
        <v>IC5087A</v>
      </c>
      <c r="N25" s="3">
        <f>+'PLANILLA GENERAL'!AR24</f>
        <v>2.06</v>
      </c>
      <c r="O25" s="3" t="str">
        <f>+'PLANILLA GENERAL'!AM24</f>
        <v>C</v>
      </c>
    </row>
    <row r="26" spans="2:15" x14ac:dyDescent="0.25">
      <c r="B26" s="8" t="s">
        <v>102</v>
      </c>
      <c r="D26">
        <v>29.92</v>
      </c>
      <c r="E26">
        <v>29.92</v>
      </c>
      <c r="H26" s="3" t="str">
        <f>+'PLANILLA GENERAL'!I25</f>
        <v>SCB-0065[00]a</v>
      </c>
      <c r="I26" s="3" t="str">
        <f t="shared" si="0"/>
        <v/>
      </c>
      <c r="J26" s="3">
        <f t="shared" si="1"/>
        <v>0</v>
      </c>
      <c r="K26" s="3" t="str">
        <f>+'PLANILLA GENERAL'!L25</f>
        <v>Inhibidor de corrosión/Incrustaciones</v>
      </c>
      <c r="L26" s="3" t="str">
        <f>+'PLANILLA GENERAL'!AL25</f>
        <v>Continua</v>
      </c>
      <c r="M26" s="3" t="str">
        <f>+'PLANILLA GENERAL'!M25</f>
        <v>ICS400</v>
      </c>
      <c r="N26" s="3">
        <f>+'PLANILLA GENERAL'!AR25</f>
        <v>5.99</v>
      </c>
      <c r="O26" s="3" t="str">
        <f>+'PLANILLA GENERAL'!AM25</f>
        <v>C</v>
      </c>
    </row>
    <row r="27" spans="2:15" x14ac:dyDescent="0.25">
      <c r="B27" s="8" t="s">
        <v>73</v>
      </c>
      <c r="C27">
        <v>31.93</v>
      </c>
      <c r="D27">
        <v>31.93</v>
      </c>
      <c r="E27">
        <v>63.86</v>
      </c>
      <c r="H27" s="3" t="str">
        <f>+'PLANILLA GENERAL'!I26</f>
        <v>SCB-0065[00]a</v>
      </c>
      <c r="I27" s="3" t="str">
        <f t="shared" si="0"/>
        <v/>
      </c>
      <c r="J27" s="3">
        <f t="shared" si="1"/>
        <v>0</v>
      </c>
      <c r="K27" s="3" t="str">
        <f>+'PLANILLA GENERAL'!L26</f>
        <v>Secuestrante de sulfhídrico</v>
      </c>
      <c r="L27" s="3" t="str">
        <f>+'PLANILLA GENERAL'!AL26</f>
        <v>Continua</v>
      </c>
      <c r="M27" s="3" t="str">
        <f>+'PLANILLA GENERAL'!M26</f>
        <v>BSH8050</v>
      </c>
      <c r="N27" s="3">
        <f>+'PLANILLA GENERAL'!AR26</f>
        <v>13.5</v>
      </c>
      <c r="O27" s="3" t="str">
        <f>+'PLANILLA GENERAL'!AM26</f>
        <v>C</v>
      </c>
    </row>
    <row r="28" spans="2:15" x14ac:dyDescent="0.25">
      <c r="B28" s="8" t="s">
        <v>103</v>
      </c>
      <c r="D28">
        <v>39.42</v>
      </c>
      <c r="E28">
        <v>39.42</v>
      </c>
      <c r="H28" s="3" t="str">
        <f>+'PLANILLA GENERAL'!I27</f>
        <v>SCB-0067[00]a</v>
      </c>
      <c r="I28" s="3" t="str">
        <f t="shared" si="0"/>
        <v/>
      </c>
      <c r="J28" s="3">
        <f t="shared" si="1"/>
        <v>0</v>
      </c>
      <c r="K28" s="3" t="str">
        <f>+'PLANILLA GENERAL'!L27</f>
        <v>Inhibidor de incrustaciones</v>
      </c>
      <c r="L28" s="3" t="str">
        <f>+'PLANILLA GENERAL'!AL27</f>
        <v>Continua</v>
      </c>
      <c r="M28" s="3" t="str">
        <f>+'PLANILLA GENERAL'!M27</f>
        <v>IC5087A</v>
      </c>
      <c r="N28" s="3">
        <f>+'PLANILLA GENERAL'!AR27</f>
        <v>3.79</v>
      </c>
      <c r="O28" s="3" t="str">
        <f>+'PLANILLA GENERAL'!AM27</f>
        <v>C</v>
      </c>
    </row>
    <row r="29" spans="2:15" x14ac:dyDescent="0.25">
      <c r="B29" s="8" t="s">
        <v>416</v>
      </c>
      <c r="D29">
        <v>57.6</v>
      </c>
      <c r="E29">
        <v>57.6</v>
      </c>
      <c r="H29" s="3" t="str">
        <f>+'PLANILLA GENERAL'!I28</f>
        <v>SCB-0071[00]a</v>
      </c>
      <c r="I29" s="3" t="str">
        <f t="shared" si="0"/>
        <v/>
      </c>
      <c r="J29" s="3">
        <f t="shared" si="1"/>
        <v>0</v>
      </c>
      <c r="K29" s="3" t="str">
        <f>+'PLANILLA GENERAL'!L28</f>
        <v>Inhibidor de incrustaciones</v>
      </c>
      <c r="L29" s="3" t="str">
        <f>+'PLANILLA GENERAL'!AL28</f>
        <v>Continua</v>
      </c>
      <c r="M29" s="3" t="str">
        <f>+'PLANILLA GENERAL'!M28</f>
        <v>IC5087A</v>
      </c>
      <c r="N29" s="3">
        <f>+'PLANILLA GENERAL'!AR28</f>
        <v>1.06</v>
      </c>
      <c r="O29" s="3" t="str">
        <f>+'PLANILLA GENERAL'!AM28</f>
        <v>C</v>
      </c>
    </row>
    <row r="30" spans="2:15" x14ac:dyDescent="0.25">
      <c r="B30" s="8" t="s">
        <v>417</v>
      </c>
      <c r="D30">
        <v>27</v>
      </c>
      <c r="E30">
        <v>27</v>
      </c>
      <c r="H30" s="3" t="str">
        <f>+'PLANILLA GENERAL'!I29</f>
        <v>SCB-0076[00]a</v>
      </c>
      <c r="I30" s="3" t="str">
        <f t="shared" si="0"/>
        <v/>
      </c>
      <c r="J30" s="3">
        <f t="shared" si="1"/>
        <v>0</v>
      </c>
      <c r="K30" s="3" t="str">
        <f>+'PLANILLA GENERAL'!L29</f>
        <v>Inhibidor de incrustaciones</v>
      </c>
      <c r="L30" s="3" t="str">
        <f>+'PLANILLA GENERAL'!AL29</f>
        <v>Continua</v>
      </c>
      <c r="M30" s="3" t="str">
        <f>+'PLANILLA GENERAL'!M29</f>
        <v>IC5087A</v>
      </c>
      <c r="N30" s="3">
        <f>+'PLANILLA GENERAL'!AR29</f>
        <v>1.26</v>
      </c>
      <c r="O30" s="3" t="str">
        <f>+'PLANILLA GENERAL'!AM29</f>
        <v>C</v>
      </c>
    </row>
    <row r="31" spans="2:15" x14ac:dyDescent="0.25">
      <c r="B31" s="8" t="s">
        <v>568</v>
      </c>
      <c r="D31">
        <v>20</v>
      </c>
      <c r="E31">
        <v>20</v>
      </c>
      <c r="H31" s="3" t="str">
        <f>+'PLANILLA GENERAL'!I30</f>
        <v>SCB-11</v>
      </c>
      <c r="I31" s="3" t="str">
        <f t="shared" si="0"/>
        <v/>
      </c>
      <c r="J31" s="3">
        <f t="shared" si="1"/>
        <v>0</v>
      </c>
      <c r="K31" s="3" t="str">
        <f>+'PLANILLA GENERAL'!L30</f>
        <v>Inhibidor de hidratos</v>
      </c>
      <c r="L31" s="3" t="str">
        <f>+'PLANILLA GENERAL'!AL30</f>
        <v>Continua</v>
      </c>
      <c r="M31" s="3" t="str">
        <f>+'PLANILLA GENERAL'!M30</f>
        <v>SB14</v>
      </c>
      <c r="N31" s="3">
        <f>+'PLANILLA GENERAL'!AR30</f>
        <v>25</v>
      </c>
      <c r="O31" s="3" t="str">
        <f>+'PLANILLA GENERAL'!AM30</f>
        <v>C</v>
      </c>
    </row>
    <row r="32" spans="2:15" x14ac:dyDescent="0.25">
      <c r="B32" s="8" t="s">
        <v>435</v>
      </c>
      <c r="C32">
        <v>23.41</v>
      </c>
      <c r="E32">
        <v>23.41</v>
      </c>
      <c r="H32" s="3" t="str">
        <f>+'PLANILLA GENERAL'!I31</f>
        <v>SCB-131a</v>
      </c>
      <c r="I32" s="3" t="str">
        <f t="shared" si="0"/>
        <v/>
      </c>
      <c r="J32" s="3">
        <f t="shared" si="1"/>
        <v>0</v>
      </c>
      <c r="K32" s="3" t="str">
        <f>+'PLANILLA GENERAL'!L31</f>
        <v>Inhibidor de incrustaciones</v>
      </c>
      <c r="L32" s="3" t="str">
        <f>+'PLANILLA GENERAL'!AL31</f>
        <v>Continua</v>
      </c>
      <c r="M32" s="3" t="str">
        <f>+'PLANILLA GENERAL'!M31</f>
        <v>IC5087A</v>
      </c>
      <c r="N32" s="3">
        <f>+'PLANILLA GENERAL'!AR31</f>
        <v>0</v>
      </c>
      <c r="O32" s="3" t="str">
        <f>+'PLANILLA GENERAL'!AM31</f>
        <v>C</v>
      </c>
    </row>
    <row r="33" spans="2:15" x14ac:dyDescent="0.25">
      <c r="B33" s="8" t="s">
        <v>536</v>
      </c>
      <c r="D33">
        <v>253.17</v>
      </c>
      <c r="E33">
        <v>253.17</v>
      </c>
      <c r="H33" s="3" t="str">
        <f>+'PLANILLA GENERAL'!I32</f>
        <v>SCB-132a</v>
      </c>
      <c r="I33" s="3" t="str">
        <f t="shared" si="0"/>
        <v/>
      </c>
      <c r="J33" s="3">
        <f t="shared" si="1"/>
        <v>0</v>
      </c>
      <c r="K33" s="3" t="str">
        <f>+'PLANILLA GENERAL'!L32</f>
        <v>Inhibidor de incrustaciones</v>
      </c>
      <c r="L33" s="3" t="str">
        <f>+'PLANILLA GENERAL'!AL32</f>
        <v>Continua</v>
      </c>
      <c r="M33" s="3" t="str">
        <f>+'PLANILLA GENERAL'!M32</f>
        <v>IC5087A</v>
      </c>
      <c r="N33" s="3">
        <f>+'PLANILLA GENERAL'!AR32</f>
        <v>0</v>
      </c>
      <c r="O33" s="3" t="str">
        <f>+'PLANILLA GENERAL'!AM32</f>
        <v>C</v>
      </c>
    </row>
    <row r="34" spans="2:15" x14ac:dyDescent="0.25">
      <c r="B34" s="8" t="s">
        <v>445</v>
      </c>
      <c r="C34">
        <v>33.229999999999997</v>
      </c>
      <c r="D34">
        <v>33.229999999999997</v>
      </c>
      <c r="E34">
        <v>66.459999999999994</v>
      </c>
      <c r="H34" s="3" t="str">
        <f>+'PLANILLA GENERAL'!I33</f>
        <v>SCB-133a</v>
      </c>
      <c r="I34" s="3" t="str">
        <f t="shared" si="0"/>
        <v/>
      </c>
      <c r="J34" s="3">
        <f t="shared" si="1"/>
        <v>0</v>
      </c>
      <c r="K34" s="3" t="str">
        <f>+'PLANILLA GENERAL'!L33</f>
        <v>Inhibidor de corrosión/Incrustaciones</v>
      </c>
      <c r="L34" s="3" t="str">
        <f>+'PLANILLA GENERAL'!AL33</f>
        <v>Continua</v>
      </c>
      <c r="M34" s="3" t="str">
        <f>+'PLANILLA GENERAL'!M33</f>
        <v>ICS400</v>
      </c>
      <c r="N34" s="3">
        <f>+'PLANILLA GENERAL'!AR33</f>
        <v>8</v>
      </c>
      <c r="O34" s="3" t="str">
        <f>+'PLANILLA GENERAL'!AM33</f>
        <v>C</v>
      </c>
    </row>
    <row r="35" spans="2:15" x14ac:dyDescent="0.25">
      <c r="B35" s="8" t="s">
        <v>458</v>
      </c>
      <c r="D35">
        <v>30.89</v>
      </c>
      <c r="E35">
        <v>30.89</v>
      </c>
      <c r="H35" s="3" t="str">
        <f>+'PLANILLA GENERAL'!I34</f>
        <v>SCB-137a</v>
      </c>
      <c r="I35" s="3" t="str">
        <f t="shared" si="0"/>
        <v/>
      </c>
      <c r="J35" s="3">
        <f t="shared" si="1"/>
        <v>0</v>
      </c>
      <c r="K35" s="3" t="str">
        <f>+'PLANILLA GENERAL'!L34</f>
        <v>Inhibidor de incrustaciones</v>
      </c>
      <c r="L35" s="3" t="str">
        <f>+'PLANILLA GENERAL'!AL34</f>
        <v>Continua</v>
      </c>
      <c r="M35" s="3" t="str">
        <f>+'PLANILLA GENERAL'!M34</f>
        <v>IC5087A</v>
      </c>
      <c r="N35" s="3">
        <f>+'PLANILLA GENERAL'!AR34</f>
        <v>4.04</v>
      </c>
      <c r="O35" s="3" t="str">
        <f>+'PLANILLA GENERAL'!AM34</f>
        <v>C</v>
      </c>
    </row>
    <row r="36" spans="2:15" x14ac:dyDescent="0.25">
      <c r="B36" s="8" t="s">
        <v>460</v>
      </c>
      <c r="D36">
        <v>20</v>
      </c>
      <c r="E36">
        <v>20</v>
      </c>
      <c r="H36" s="3" t="str">
        <f>+'PLANILLA GENERAL'!I35</f>
        <v>SCB-138a</v>
      </c>
      <c r="I36" s="3" t="str">
        <f t="shared" si="0"/>
        <v/>
      </c>
      <c r="J36" s="3">
        <f t="shared" si="1"/>
        <v>0</v>
      </c>
      <c r="K36" s="3" t="str">
        <f>+'PLANILLA GENERAL'!L35</f>
        <v>Secuestrante de sulfhídrico</v>
      </c>
      <c r="L36" s="3" t="str">
        <f>+'PLANILLA GENERAL'!AL35</f>
        <v>Continua</v>
      </c>
      <c r="M36" s="3" t="str">
        <f>+'PLANILLA GENERAL'!M35</f>
        <v>BSH8050</v>
      </c>
      <c r="N36" s="3">
        <f>+'PLANILLA GENERAL'!AR35</f>
        <v>4</v>
      </c>
      <c r="O36" s="3" t="str">
        <f>+'PLANILLA GENERAL'!AM35</f>
        <v>C</v>
      </c>
    </row>
    <row r="37" spans="2:15" x14ac:dyDescent="0.25">
      <c r="B37" s="8" t="s">
        <v>461</v>
      </c>
      <c r="D37">
        <v>20</v>
      </c>
      <c r="E37">
        <v>20</v>
      </c>
      <c r="H37" s="3" t="str">
        <f>+'PLANILLA GENERAL'!I36</f>
        <v>SCB-140a</v>
      </c>
      <c r="I37" s="3" t="str">
        <f t="shared" si="0"/>
        <v/>
      </c>
      <c r="J37" s="3">
        <f t="shared" si="1"/>
        <v>0</v>
      </c>
      <c r="K37" s="3" t="str">
        <f>+'PLANILLA GENERAL'!L36</f>
        <v>Inhibidor de incrustaciones</v>
      </c>
      <c r="L37" s="3" t="str">
        <f>+'PLANILLA GENERAL'!AL36</f>
        <v>Continua</v>
      </c>
      <c r="M37" s="3" t="str">
        <f>+'PLANILLA GENERAL'!M36</f>
        <v>IC5087A</v>
      </c>
      <c r="N37" s="3">
        <f>+'PLANILLA GENERAL'!AR36</f>
        <v>3.38</v>
      </c>
      <c r="O37" s="3" t="str">
        <f>+'PLANILLA GENERAL'!AM36</f>
        <v>C</v>
      </c>
    </row>
    <row r="38" spans="2:15" x14ac:dyDescent="0.25">
      <c r="B38" s="8" t="s">
        <v>463</v>
      </c>
      <c r="D38">
        <v>54.7</v>
      </c>
      <c r="E38">
        <v>54.7</v>
      </c>
      <c r="H38" s="3" t="str">
        <f>+'PLANILLA GENERAL'!I37</f>
        <v>SCB-142a</v>
      </c>
      <c r="I38" s="3" t="str">
        <f t="shared" si="0"/>
        <v/>
      </c>
      <c r="J38" s="3">
        <f t="shared" si="1"/>
        <v>0</v>
      </c>
      <c r="K38" s="3" t="str">
        <f>+'PLANILLA GENERAL'!L37</f>
        <v>Inhibidor de corrosión/Incrustaciones</v>
      </c>
      <c r="L38" s="3" t="str">
        <f>+'PLANILLA GENERAL'!AL37</f>
        <v>Continua</v>
      </c>
      <c r="M38" s="3" t="str">
        <f>+'PLANILLA GENERAL'!M37</f>
        <v>ICS400</v>
      </c>
      <c r="N38" s="3">
        <f>+'PLANILLA GENERAL'!AR37</f>
        <v>4.9000000000000004</v>
      </c>
      <c r="O38" s="3" t="str">
        <f>+'PLANILLA GENERAL'!AM37</f>
        <v>C</v>
      </c>
    </row>
    <row r="39" spans="2:15" x14ac:dyDescent="0.25">
      <c r="B39" s="8" t="s">
        <v>466</v>
      </c>
      <c r="D39">
        <v>39.83</v>
      </c>
      <c r="E39">
        <v>39.83</v>
      </c>
      <c r="H39" s="3" t="str">
        <f>+'PLANILLA GENERAL'!I38</f>
        <v>SCB-144a</v>
      </c>
      <c r="I39" s="3" t="str">
        <f t="shared" si="0"/>
        <v/>
      </c>
      <c r="J39" s="3">
        <f t="shared" si="1"/>
        <v>0</v>
      </c>
      <c r="K39" s="3" t="str">
        <f>+'PLANILLA GENERAL'!L38</f>
        <v>Inhibidor de incrustaciones</v>
      </c>
      <c r="L39" s="3" t="str">
        <f>+'PLANILLA GENERAL'!AL38</f>
        <v>Continua</v>
      </c>
      <c r="M39" s="3" t="str">
        <f>+'PLANILLA GENERAL'!M38</f>
        <v>IC7001</v>
      </c>
      <c r="N39" s="3">
        <f>+'PLANILLA GENERAL'!AR38</f>
        <v>6.22</v>
      </c>
      <c r="O39" s="3" t="str">
        <f>+'PLANILLA GENERAL'!AM38</f>
        <v>C</v>
      </c>
    </row>
    <row r="40" spans="2:15" x14ac:dyDescent="0.25">
      <c r="B40" s="8" t="s">
        <v>358</v>
      </c>
      <c r="C40">
        <v>25.21</v>
      </c>
      <c r="E40">
        <v>25.21</v>
      </c>
      <c r="H40" s="3" t="str">
        <f>+'PLANILLA GENERAL'!I39</f>
        <v>SCB-145a</v>
      </c>
      <c r="I40" s="3" t="str">
        <f t="shared" si="0"/>
        <v/>
      </c>
      <c r="J40" s="3">
        <f t="shared" si="1"/>
        <v>0</v>
      </c>
      <c r="K40" s="3" t="str">
        <f>+'PLANILLA GENERAL'!L39</f>
        <v>Inhibidor de incrustaciones</v>
      </c>
      <c r="L40" s="3" t="str">
        <f>+'PLANILLA GENERAL'!AL39</f>
        <v>Continua</v>
      </c>
      <c r="M40" s="3" t="str">
        <f>+'PLANILLA GENERAL'!M39</f>
        <v>IC5087A</v>
      </c>
      <c r="N40" s="3">
        <f>+'PLANILLA GENERAL'!AR39</f>
        <v>1.52</v>
      </c>
      <c r="O40" s="3" t="str">
        <f>+'PLANILLA GENERAL'!AM39</f>
        <v>C</v>
      </c>
    </row>
    <row r="41" spans="2:15" x14ac:dyDescent="0.25">
      <c r="B41" s="8" t="s">
        <v>145</v>
      </c>
      <c r="D41">
        <v>20</v>
      </c>
      <c r="E41">
        <v>20</v>
      </c>
      <c r="H41" s="3" t="str">
        <f>+'PLANILLA GENERAL'!I40</f>
        <v>SCB-145a</v>
      </c>
      <c r="I41" s="3" t="str">
        <f t="shared" si="0"/>
        <v/>
      </c>
      <c r="J41" s="3">
        <f t="shared" si="1"/>
        <v>0</v>
      </c>
      <c r="K41" s="3" t="str">
        <f>+'PLANILLA GENERAL'!L40</f>
        <v>Inhibidor de incrustaciones</v>
      </c>
      <c r="L41" s="3" t="str">
        <f>+'PLANILLA GENERAL'!AL40</f>
        <v>Continua</v>
      </c>
      <c r="M41" s="3" t="str">
        <f>+'PLANILLA GENERAL'!M40</f>
        <v>IC5087A</v>
      </c>
      <c r="N41" s="3">
        <f>+'PLANILLA GENERAL'!AR40</f>
        <v>1.52</v>
      </c>
      <c r="O41" s="3" t="str">
        <f>+'PLANILLA GENERAL'!AM40</f>
        <v>C</v>
      </c>
    </row>
    <row r="42" spans="2:15" x14ac:dyDescent="0.25">
      <c r="B42" s="8" t="s">
        <v>175</v>
      </c>
      <c r="D42">
        <v>67.680000000000007</v>
      </c>
      <c r="E42">
        <v>67.680000000000007</v>
      </c>
      <c r="H42" s="3" t="str">
        <f>+'PLANILLA GENERAL'!I41</f>
        <v>SCB-146a</v>
      </c>
      <c r="I42" s="3" t="str">
        <f t="shared" si="0"/>
        <v/>
      </c>
      <c r="J42" s="3">
        <f t="shared" si="1"/>
        <v>0</v>
      </c>
      <c r="K42" s="3" t="str">
        <f>+'PLANILLA GENERAL'!L41</f>
        <v>Inhibidor de incrustaciones</v>
      </c>
      <c r="L42" s="3" t="str">
        <f>+'PLANILLA GENERAL'!AL41</f>
        <v>Continua</v>
      </c>
      <c r="M42" s="3" t="str">
        <f>+'PLANILLA GENERAL'!M41</f>
        <v>IC5087A</v>
      </c>
      <c r="N42" s="3">
        <f>+'PLANILLA GENERAL'!AR41</f>
        <v>2.2200000000000002</v>
      </c>
      <c r="O42" s="3" t="str">
        <f>+'PLANILLA GENERAL'!AM41</f>
        <v>C</v>
      </c>
    </row>
    <row r="43" spans="2:15" x14ac:dyDescent="0.25">
      <c r="B43" s="8" t="s">
        <v>297</v>
      </c>
      <c r="D43">
        <v>20</v>
      </c>
      <c r="E43">
        <v>20</v>
      </c>
      <c r="H43" s="3" t="str">
        <f>+'PLANILLA GENERAL'!I42</f>
        <v>SCB-146a</v>
      </c>
      <c r="I43" s="3" t="str">
        <f t="shared" si="0"/>
        <v>SCB-146a</v>
      </c>
      <c r="J43" s="3" t="str">
        <f t="shared" si="1"/>
        <v>SCB-146a</v>
      </c>
      <c r="K43" s="3" t="str">
        <f>+'PLANILLA GENERAL'!L42</f>
        <v>Inhibidor de corrosión</v>
      </c>
      <c r="L43" s="3" t="str">
        <f>+'PLANILLA GENERAL'!AL42</f>
        <v>Batch</v>
      </c>
      <c r="M43" s="3" t="str">
        <f>+'PLANILLA GENERAL'!M42</f>
        <v>CY51W</v>
      </c>
      <c r="N43" s="3">
        <f>+'PLANILLA GENERAL'!AR42</f>
        <v>33.229999999999997</v>
      </c>
      <c r="O43" s="3" t="str">
        <f>+'PLANILLA GENERAL'!AM42</f>
        <v>Q</v>
      </c>
    </row>
    <row r="44" spans="2:15" x14ac:dyDescent="0.25">
      <c r="B44" s="8" t="s">
        <v>118</v>
      </c>
      <c r="D44">
        <v>77.7</v>
      </c>
      <c r="E44">
        <v>77.7</v>
      </c>
      <c r="H44" s="3" t="str">
        <f>+'PLANILLA GENERAL'!I43</f>
        <v>SCB-146a</v>
      </c>
      <c r="I44" s="3" t="str">
        <f t="shared" si="0"/>
        <v>SCB-146a_1</v>
      </c>
      <c r="J44" s="3" t="str">
        <f t="shared" si="1"/>
        <v>SCB-146a</v>
      </c>
      <c r="K44" s="3" t="str">
        <f>+'PLANILLA GENERAL'!L43</f>
        <v>Biocida</v>
      </c>
      <c r="L44" s="3" t="str">
        <f>+'PLANILLA GENERAL'!AL43</f>
        <v>Batch</v>
      </c>
      <c r="M44" s="3" t="str">
        <f>+'PLANILLA GENERAL'!M43</f>
        <v>BX960</v>
      </c>
      <c r="N44" s="3">
        <f>+'PLANILLA GENERAL'!AR43</f>
        <v>33.229999999999997</v>
      </c>
      <c r="O44" s="3" t="str">
        <f>+'PLANILLA GENERAL'!AM43</f>
        <v>Q</v>
      </c>
    </row>
    <row r="45" spans="2:15" x14ac:dyDescent="0.25">
      <c r="B45" s="8" t="s">
        <v>332</v>
      </c>
      <c r="C45">
        <v>94.88</v>
      </c>
      <c r="E45">
        <v>94.88</v>
      </c>
      <c r="H45" s="3" t="str">
        <f>+'PLANILLA GENERAL'!I44</f>
        <v>SCB-20</v>
      </c>
      <c r="I45" s="3" t="str">
        <f t="shared" si="0"/>
        <v/>
      </c>
      <c r="J45" s="3">
        <f t="shared" si="1"/>
        <v>0</v>
      </c>
      <c r="K45" s="3" t="str">
        <f>+'PLANILLA GENERAL'!L44</f>
        <v>Inhibidor de incrustaciones</v>
      </c>
      <c r="L45" s="3" t="str">
        <f>+'PLANILLA GENERAL'!AL44</f>
        <v>Continua</v>
      </c>
      <c r="M45" s="3" t="str">
        <f>+'PLANILLA GENERAL'!M44</f>
        <v>IC5087A</v>
      </c>
      <c r="N45" s="3">
        <f>+'PLANILLA GENERAL'!AR44</f>
        <v>2.12</v>
      </c>
      <c r="O45" s="3" t="str">
        <f>+'PLANILLA GENERAL'!AM44</f>
        <v>C</v>
      </c>
    </row>
    <row r="46" spans="2:15" x14ac:dyDescent="0.25">
      <c r="B46" s="8" t="s">
        <v>334</v>
      </c>
      <c r="C46">
        <v>93.55</v>
      </c>
      <c r="E46">
        <v>93.55</v>
      </c>
      <c r="H46" s="3" t="str">
        <f>+'PLANILLA GENERAL'!I45</f>
        <v>SCB-23</v>
      </c>
      <c r="I46" s="3" t="str">
        <f t="shared" si="0"/>
        <v/>
      </c>
      <c r="J46" s="3">
        <f t="shared" si="1"/>
        <v>0</v>
      </c>
      <c r="K46" s="3" t="str">
        <f>+'PLANILLA GENERAL'!L45</f>
        <v>Inhibidor de incrustaciones</v>
      </c>
      <c r="L46" s="3" t="str">
        <f>+'PLANILLA GENERAL'!AL45</f>
        <v>Continua</v>
      </c>
      <c r="M46" s="3" t="str">
        <f>+'PLANILLA GENERAL'!M45</f>
        <v>IC5087A</v>
      </c>
      <c r="N46" s="3">
        <f>+'PLANILLA GENERAL'!AR45</f>
        <v>2.63</v>
      </c>
      <c r="O46" s="3" t="str">
        <f>+'PLANILLA GENERAL'!AM45</f>
        <v>C</v>
      </c>
    </row>
    <row r="47" spans="2:15" x14ac:dyDescent="0.25">
      <c r="B47" s="8" t="s">
        <v>221</v>
      </c>
      <c r="C47">
        <v>51.37</v>
      </c>
      <c r="E47">
        <v>51.37</v>
      </c>
      <c r="H47" s="3" t="str">
        <f>+'PLANILLA GENERAL'!I46</f>
        <v>SCB-28</v>
      </c>
      <c r="I47" s="3" t="str">
        <f t="shared" si="0"/>
        <v/>
      </c>
      <c r="J47" s="3">
        <f t="shared" si="1"/>
        <v>0</v>
      </c>
      <c r="K47" s="3" t="str">
        <f>+'PLANILLA GENERAL'!L46</f>
        <v>Inhibidor de incrustaciones</v>
      </c>
      <c r="L47" s="3" t="str">
        <f>+'PLANILLA GENERAL'!AL46</f>
        <v>Continua</v>
      </c>
      <c r="M47" s="3" t="str">
        <f>+'PLANILLA GENERAL'!M46</f>
        <v>IC5087A</v>
      </c>
      <c r="N47" s="3">
        <f>+'PLANILLA GENERAL'!AR46</f>
        <v>3.46</v>
      </c>
      <c r="O47" s="3" t="str">
        <f>+'PLANILLA GENERAL'!AM46</f>
        <v>C</v>
      </c>
    </row>
    <row r="48" spans="2:15" x14ac:dyDescent="0.25">
      <c r="B48" s="8" t="s">
        <v>224</v>
      </c>
      <c r="D48">
        <v>20</v>
      </c>
      <c r="E48">
        <v>20</v>
      </c>
      <c r="H48" s="3" t="str">
        <f>+'PLANILLA GENERAL'!I47</f>
        <v>SCB-37</v>
      </c>
      <c r="I48" s="3" t="str">
        <f t="shared" si="0"/>
        <v/>
      </c>
      <c r="J48" s="3">
        <f t="shared" si="1"/>
        <v>0</v>
      </c>
      <c r="K48" s="3" t="str">
        <f>+'PLANILLA GENERAL'!L47</f>
        <v>Inhibidor de incrustaciones</v>
      </c>
      <c r="L48" s="3" t="str">
        <f>+'PLANILLA GENERAL'!AL47</f>
        <v>Continua</v>
      </c>
      <c r="M48" s="3" t="str">
        <f>+'PLANILLA GENERAL'!M47</f>
        <v>IC5087A</v>
      </c>
      <c r="N48" s="3">
        <f>+'PLANILLA GENERAL'!AR47</f>
        <v>3.57</v>
      </c>
      <c r="O48" s="3" t="str">
        <f>+'PLANILLA GENERAL'!AM47</f>
        <v>C</v>
      </c>
    </row>
    <row r="49" spans="2:15" x14ac:dyDescent="0.25">
      <c r="B49" s="8" t="s">
        <v>201</v>
      </c>
      <c r="C49">
        <v>47.36</v>
      </c>
      <c r="D49">
        <v>47.36</v>
      </c>
      <c r="E49">
        <v>94.72</v>
      </c>
      <c r="H49" s="3" t="str">
        <f>+'PLANILLA GENERAL'!I48</f>
        <v>SCB-45</v>
      </c>
      <c r="I49" s="3" t="str">
        <f t="shared" si="0"/>
        <v/>
      </c>
      <c r="J49" s="3">
        <f t="shared" si="1"/>
        <v>0</v>
      </c>
      <c r="K49" s="3" t="str">
        <f>+'PLANILLA GENERAL'!L48</f>
        <v>Inhibidor de incrustaciones</v>
      </c>
      <c r="L49" s="3" t="str">
        <f>+'PLANILLA GENERAL'!AL48</f>
        <v>Continua</v>
      </c>
      <c r="M49" s="3" t="str">
        <f>+'PLANILLA GENERAL'!M48</f>
        <v>IC5087A</v>
      </c>
      <c r="N49" s="3">
        <f>+'PLANILLA GENERAL'!AR48</f>
        <v>1.86</v>
      </c>
      <c r="O49" s="3" t="str">
        <f>+'PLANILLA GENERAL'!AM48</f>
        <v>C</v>
      </c>
    </row>
    <row r="50" spans="2:15" x14ac:dyDescent="0.25">
      <c r="B50" s="8" t="s">
        <v>226</v>
      </c>
      <c r="C50">
        <v>77.099999999999994</v>
      </c>
      <c r="E50">
        <v>77.099999999999994</v>
      </c>
      <c r="H50" s="3" t="str">
        <f>+'PLANILLA GENERAL'!I49</f>
        <v>SCB-48</v>
      </c>
      <c r="I50" s="3" t="str">
        <f t="shared" si="0"/>
        <v/>
      </c>
      <c r="J50" s="3">
        <f t="shared" si="1"/>
        <v>0</v>
      </c>
      <c r="K50" s="3" t="str">
        <f>+'PLANILLA GENERAL'!L49</f>
        <v>Inhibidor de incrustaciones</v>
      </c>
      <c r="L50" s="3" t="str">
        <f>+'PLANILLA GENERAL'!AL49</f>
        <v>Continua</v>
      </c>
      <c r="M50" s="3" t="str">
        <f>+'PLANILLA GENERAL'!M49</f>
        <v>IC5087A</v>
      </c>
      <c r="N50" s="3">
        <f>+'PLANILLA GENERAL'!AR49</f>
        <v>3.09</v>
      </c>
      <c r="O50" s="3" t="str">
        <f>+'PLANILLA GENERAL'!AM49</f>
        <v>C</v>
      </c>
    </row>
    <row r="51" spans="2:15" x14ac:dyDescent="0.25">
      <c r="B51" s="8" t="s">
        <v>181</v>
      </c>
      <c r="C51">
        <v>23.93</v>
      </c>
      <c r="E51">
        <v>23.93</v>
      </c>
      <c r="H51" s="3" t="str">
        <f>+'PLANILLA GENERAL'!I50</f>
        <v>SCB-78a</v>
      </c>
      <c r="I51" s="3" t="str">
        <f t="shared" si="0"/>
        <v/>
      </c>
      <c r="J51" s="3">
        <f t="shared" si="1"/>
        <v>0</v>
      </c>
      <c r="K51" s="3" t="str">
        <f>+'PLANILLA GENERAL'!L50</f>
        <v>Secuestrante de sulfhídrico</v>
      </c>
      <c r="L51" s="3" t="str">
        <f>+'PLANILLA GENERAL'!AL50</f>
        <v>Continua</v>
      </c>
      <c r="M51" s="3" t="str">
        <f>+'PLANILLA GENERAL'!M50</f>
        <v>BSH8050</v>
      </c>
      <c r="N51" s="3">
        <f>+'PLANILLA GENERAL'!AR50</f>
        <v>15</v>
      </c>
      <c r="O51" s="3" t="str">
        <f>+'PLANILLA GENERAL'!AM50</f>
        <v>C</v>
      </c>
    </row>
    <row r="52" spans="2:15" x14ac:dyDescent="0.25">
      <c r="B52" s="8" t="s">
        <v>203</v>
      </c>
      <c r="D52">
        <v>32.51</v>
      </c>
      <c r="E52">
        <v>32.51</v>
      </c>
      <c r="H52" s="3" t="str">
        <f>+'PLANILLA GENERAL'!I51</f>
        <v>SCB-139a</v>
      </c>
      <c r="I52" s="3" t="str">
        <f t="shared" si="0"/>
        <v/>
      </c>
      <c r="J52" s="3">
        <f t="shared" si="1"/>
        <v>0</v>
      </c>
      <c r="K52" s="3" t="str">
        <f>+'PLANILLA GENERAL'!L51</f>
        <v>Inhibidor de corrosión/Incrustaciones</v>
      </c>
      <c r="L52" s="3" t="str">
        <f>+'PLANILLA GENERAL'!AL51</f>
        <v>Continua</v>
      </c>
      <c r="M52" s="3" t="str">
        <f>+'PLANILLA GENERAL'!M51</f>
        <v>ICS400</v>
      </c>
      <c r="N52" s="3">
        <f>+'PLANILLA GENERAL'!AR51</f>
        <v>4.9000000000000004</v>
      </c>
      <c r="O52" s="3" t="str">
        <f>+'PLANILLA GENERAL'!AM51</f>
        <v>C</v>
      </c>
    </row>
    <row r="53" spans="2:15" x14ac:dyDescent="0.25">
      <c r="B53" s="8" t="s">
        <v>300</v>
      </c>
      <c r="D53">
        <v>20.53</v>
      </c>
      <c r="E53">
        <v>20.53</v>
      </c>
      <c r="H53" s="3" t="str">
        <f>+'PLANILLA GENERAL'!I52</f>
        <v>SCB-80a</v>
      </c>
      <c r="I53" s="3" t="str">
        <f t="shared" si="0"/>
        <v/>
      </c>
      <c r="J53" s="3">
        <f t="shared" si="1"/>
        <v>0</v>
      </c>
      <c r="K53" s="3" t="str">
        <f>+'PLANILLA GENERAL'!L52</f>
        <v>Inhibidor de incrustaciones</v>
      </c>
      <c r="L53" s="3" t="str">
        <f>+'PLANILLA GENERAL'!AL52</f>
        <v>Continua</v>
      </c>
      <c r="M53" s="3" t="str">
        <f>+'PLANILLA GENERAL'!M52</f>
        <v>IC5087A</v>
      </c>
      <c r="N53" s="3">
        <f>+'PLANILLA GENERAL'!AR52</f>
        <v>1.24</v>
      </c>
      <c r="O53" s="3" t="str">
        <f>+'PLANILLA GENERAL'!AM52</f>
        <v>C</v>
      </c>
    </row>
    <row r="54" spans="2:15" x14ac:dyDescent="0.25">
      <c r="B54" s="8" t="s">
        <v>301</v>
      </c>
      <c r="D54">
        <v>22.81</v>
      </c>
      <c r="E54">
        <v>22.81</v>
      </c>
      <c r="H54" s="3" t="str">
        <f>+'PLANILLA GENERAL'!I53</f>
        <v>SCB-86a</v>
      </c>
      <c r="I54" s="3" t="str">
        <f t="shared" si="0"/>
        <v/>
      </c>
      <c r="J54" s="3">
        <f t="shared" si="1"/>
        <v>0</v>
      </c>
      <c r="K54" s="3" t="str">
        <f>+'PLANILLA GENERAL'!L53</f>
        <v>Inhibidor de incrustaciones</v>
      </c>
      <c r="L54" s="3" t="str">
        <f>+'PLANILLA GENERAL'!AL53</f>
        <v>Continua</v>
      </c>
      <c r="M54" s="3" t="str">
        <f>+'PLANILLA GENERAL'!M53</f>
        <v>IC5087A</v>
      </c>
      <c r="N54" s="3">
        <f>+'PLANILLA GENERAL'!AR53</f>
        <v>1.1499999999999999</v>
      </c>
      <c r="O54" s="3" t="str">
        <f>+'PLANILLA GENERAL'!AM53</f>
        <v>C</v>
      </c>
    </row>
    <row r="55" spans="2:15" x14ac:dyDescent="0.25">
      <c r="B55" s="8" t="s">
        <v>302</v>
      </c>
      <c r="C55">
        <v>37.25</v>
      </c>
      <c r="D55">
        <v>37.25</v>
      </c>
      <c r="E55">
        <v>74.5</v>
      </c>
      <c r="H55" s="3" t="str">
        <f>+'PLANILLA GENERAL'!I54</f>
        <v>SCB-86a</v>
      </c>
      <c r="I55" s="3" t="str">
        <f t="shared" si="0"/>
        <v/>
      </c>
      <c r="J55" s="3">
        <f t="shared" si="1"/>
        <v>0</v>
      </c>
      <c r="K55" s="3" t="str">
        <f>+'PLANILLA GENERAL'!L54</f>
        <v>Inhibidor de incrustaciones</v>
      </c>
      <c r="L55" s="3" t="str">
        <f>+'PLANILLA GENERAL'!AL54</f>
        <v>Continua</v>
      </c>
      <c r="M55" s="3" t="str">
        <f>+'PLANILLA GENERAL'!M54</f>
        <v>IC5087A</v>
      </c>
      <c r="N55" s="3">
        <f>+'PLANILLA GENERAL'!AR54</f>
        <v>1.1499999999999999</v>
      </c>
      <c r="O55" s="3" t="str">
        <f>+'PLANILLA GENERAL'!AM54</f>
        <v>C</v>
      </c>
    </row>
    <row r="56" spans="2:15" x14ac:dyDescent="0.25">
      <c r="B56" s="8" t="s">
        <v>336</v>
      </c>
      <c r="C56">
        <v>20.55</v>
      </c>
      <c r="E56">
        <v>20.55</v>
      </c>
      <c r="H56" s="3" t="str">
        <f>+'PLANILLA GENERAL'!I55</f>
        <v>SCB-89a</v>
      </c>
      <c r="I56" s="3" t="str">
        <f t="shared" si="0"/>
        <v/>
      </c>
      <c r="J56" s="3">
        <f t="shared" si="1"/>
        <v>0</v>
      </c>
      <c r="K56" s="3" t="str">
        <f>+'PLANILLA GENERAL'!L55</f>
        <v>Inhibidor de incrustaciones</v>
      </c>
      <c r="L56" s="3" t="str">
        <f>+'PLANILLA GENERAL'!AL55</f>
        <v>Continua</v>
      </c>
      <c r="M56" s="3" t="str">
        <f>+'PLANILLA GENERAL'!M55</f>
        <v>IC5087A</v>
      </c>
      <c r="N56" s="3">
        <f>+'PLANILLA GENERAL'!AR55</f>
        <v>1.64</v>
      </c>
      <c r="O56" s="3" t="str">
        <f>+'PLANILLA GENERAL'!AM55</f>
        <v>C</v>
      </c>
    </row>
    <row r="57" spans="2:15" x14ac:dyDescent="0.25">
      <c r="B57" s="8" t="s">
        <v>204</v>
      </c>
      <c r="C57">
        <v>39.54</v>
      </c>
      <c r="D57">
        <v>47.45</v>
      </c>
      <c r="E57">
        <v>86.990000000000009</v>
      </c>
      <c r="H57" s="3" t="str">
        <f>+'PLANILLA GENERAL'!I56</f>
        <v>SCB-92a</v>
      </c>
      <c r="I57" s="3" t="str">
        <f t="shared" si="0"/>
        <v/>
      </c>
      <c r="J57" s="3">
        <f t="shared" si="1"/>
        <v>0</v>
      </c>
      <c r="K57" s="3" t="str">
        <f>+'PLANILLA GENERAL'!L56</f>
        <v>Inhibidor de incrustaciones</v>
      </c>
      <c r="L57" s="3" t="str">
        <f>+'PLANILLA GENERAL'!AL56</f>
        <v>Continua</v>
      </c>
      <c r="M57" s="3" t="str">
        <f>+'PLANILLA GENERAL'!M56</f>
        <v>IC5087A</v>
      </c>
      <c r="N57" s="3">
        <f>+'PLANILLA GENERAL'!AR56</f>
        <v>2.5099999999999998</v>
      </c>
      <c r="O57" s="3" t="str">
        <f>+'PLANILLA GENERAL'!AM56</f>
        <v>C</v>
      </c>
    </row>
    <row r="58" spans="2:15" x14ac:dyDescent="0.25">
      <c r="B58" s="8" t="s">
        <v>304</v>
      </c>
      <c r="D58">
        <v>62.38</v>
      </c>
      <c r="E58">
        <v>62.38</v>
      </c>
      <c r="H58" s="3" t="str">
        <f>+'PLANILLA GENERAL'!I57</f>
        <v>SCB-93a</v>
      </c>
      <c r="I58" s="3" t="str">
        <f t="shared" si="0"/>
        <v/>
      </c>
      <c r="J58" s="3">
        <f t="shared" si="1"/>
        <v>0</v>
      </c>
      <c r="K58" s="3" t="str">
        <f>+'PLANILLA GENERAL'!L57</f>
        <v>Inhibidor de incrustaciones</v>
      </c>
      <c r="L58" s="3" t="str">
        <f>+'PLANILLA GENERAL'!AL57</f>
        <v>Continua</v>
      </c>
      <c r="M58" s="3" t="str">
        <f>+'PLANILLA GENERAL'!M57</f>
        <v>IC5087A</v>
      </c>
      <c r="N58" s="3">
        <f>+'PLANILLA GENERAL'!AR57</f>
        <v>2.19</v>
      </c>
      <c r="O58" s="3" t="str">
        <f>+'PLANILLA GENERAL'!AM57</f>
        <v>C</v>
      </c>
    </row>
    <row r="59" spans="2:15" x14ac:dyDescent="0.25">
      <c r="B59" s="8" t="s">
        <v>227</v>
      </c>
      <c r="D59">
        <v>70.67</v>
      </c>
      <c r="E59">
        <v>70.67</v>
      </c>
      <c r="H59" s="3" t="str">
        <f>+'PLANILLA GENERAL'!I58</f>
        <v>SCB-95a</v>
      </c>
      <c r="I59" s="3" t="str">
        <f t="shared" si="0"/>
        <v/>
      </c>
      <c r="J59" s="3">
        <f t="shared" si="1"/>
        <v>0</v>
      </c>
      <c r="K59" s="3" t="str">
        <f>+'PLANILLA GENERAL'!L58</f>
        <v>Inhibidor de incrustaciones</v>
      </c>
      <c r="L59" s="3" t="str">
        <f>+'PLANILLA GENERAL'!AL58</f>
        <v>Continua</v>
      </c>
      <c r="M59" s="3" t="str">
        <f>+'PLANILLA GENERAL'!M58</f>
        <v>IC5087A</v>
      </c>
      <c r="N59" s="3">
        <f>+'PLANILLA GENERAL'!AR58</f>
        <v>2.57</v>
      </c>
      <c r="O59" s="3" t="str">
        <f>+'PLANILLA GENERAL'!AM58</f>
        <v>C</v>
      </c>
    </row>
    <row r="60" spans="2:15" x14ac:dyDescent="0.25">
      <c r="B60" s="8" t="s">
        <v>205</v>
      </c>
      <c r="D60">
        <v>35.06</v>
      </c>
      <c r="E60">
        <v>35.06</v>
      </c>
      <c r="H60" s="3" t="str">
        <f>+'PLANILLA GENERAL'!I59</f>
        <v>SCB-98a</v>
      </c>
      <c r="I60" s="3" t="str">
        <f t="shared" si="0"/>
        <v/>
      </c>
      <c r="J60" s="3">
        <f t="shared" si="1"/>
        <v>0</v>
      </c>
      <c r="K60" s="3" t="str">
        <f>+'PLANILLA GENERAL'!L59</f>
        <v>Inhibidor de incrustaciones</v>
      </c>
      <c r="L60" s="3" t="str">
        <f>+'PLANILLA GENERAL'!AL59</f>
        <v>Continua</v>
      </c>
      <c r="M60" s="3" t="str">
        <f>+'PLANILLA GENERAL'!M59</f>
        <v>IC5087A</v>
      </c>
      <c r="N60" s="3">
        <f>+'PLANILLA GENERAL'!AR59</f>
        <v>1.67</v>
      </c>
      <c r="O60" s="3" t="str">
        <f>+'PLANILLA GENERAL'!AM59</f>
        <v>C</v>
      </c>
    </row>
    <row r="61" spans="2:15" x14ac:dyDescent="0.25">
      <c r="B61" s="8" t="s">
        <v>207</v>
      </c>
      <c r="D61">
        <v>94.42</v>
      </c>
      <c r="E61">
        <v>94.42</v>
      </c>
      <c r="H61" s="3" t="str">
        <f>+'PLANILLA GENERAL'!I60</f>
        <v>SCB-107a</v>
      </c>
      <c r="I61" s="3" t="str">
        <f t="shared" si="0"/>
        <v/>
      </c>
      <c r="J61" s="3">
        <f t="shared" si="1"/>
        <v>0</v>
      </c>
      <c r="K61" s="3" t="str">
        <f>+'PLANILLA GENERAL'!L60</f>
        <v>Inhibidor de incrustaciones</v>
      </c>
      <c r="L61" s="3" t="str">
        <f>+'PLANILLA GENERAL'!AL60</f>
        <v>Continua</v>
      </c>
      <c r="M61" s="3" t="str">
        <f>+'PLANILLA GENERAL'!M60</f>
        <v>IC5091</v>
      </c>
      <c r="N61" s="3">
        <f>+'PLANILLA GENERAL'!AR60</f>
        <v>5.65</v>
      </c>
      <c r="O61" s="3" t="str">
        <f>+'PLANILLA GENERAL'!AM60</f>
        <v>C</v>
      </c>
    </row>
    <row r="62" spans="2:15" x14ac:dyDescent="0.25">
      <c r="B62" s="8" t="s">
        <v>208</v>
      </c>
      <c r="D62">
        <v>42.25</v>
      </c>
      <c r="E62">
        <v>42.25</v>
      </c>
      <c r="H62" s="3" t="str">
        <f>+'PLANILLA GENERAL'!I61</f>
        <v>SP-0287[00]a</v>
      </c>
      <c r="I62" s="3" t="str">
        <f t="shared" si="0"/>
        <v/>
      </c>
      <c r="J62" s="3">
        <f t="shared" si="1"/>
        <v>0</v>
      </c>
      <c r="K62" s="3" t="str">
        <f>+'PLANILLA GENERAL'!L61</f>
        <v>Inhibidor de incrustaciones</v>
      </c>
      <c r="L62" s="3" t="str">
        <f>+'PLANILLA GENERAL'!AL61</f>
        <v>Continua</v>
      </c>
      <c r="M62" s="3" t="str">
        <f>+'PLANILLA GENERAL'!M61</f>
        <v>IC5087A</v>
      </c>
      <c r="N62" s="3">
        <f>+'PLANILLA GENERAL'!AR61</f>
        <v>1.68</v>
      </c>
      <c r="O62" s="3" t="str">
        <f>+'PLANILLA GENERAL'!AM61</f>
        <v>C</v>
      </c>
    </row>
    <row r="63" spans="2:15" x14ac:dyDescent="0.25">
      <c r="B63" s="8" t="s">
        <v>209</v>
      </c>
      <c r="D63">
        <v>56.67</v>
      </c>
      <c r="E63">
        <v>56.67</v>
      </c>
      <c r="H63" s="3" t="str">
        <f>+'PLANILLA GENERAL'!I62</f>
        <v>SP-18a(I)</v>
      </c>
      <c r="I63" s="3" t="str">
        <f t="shared" si="0"/>
        <v/>
      </c>
      <c r="J63" s="3">
        <f t="shared" si="1"/>
        <v>0</v>
      </c>
      <c r="K63" s="3" t="str">
        <f>+'PLANILLA GENERAL'!L62</f>
        <v>Inhibidor de corrosión</v>
      </c>
      <c r="L63" s="3" t="str">
        <f>+'PLANILLA GENERAL'!AL62</f>
        <v>Continua</v>
      </c>
      <c r="M63" s="3" t="str">
        <f>+'PLANILLA GENERAL'!M62</f>
        <v>CY51W</v>
      </c>
      <c r="N63" s="3">
        <f>+'PLANILLA GENERAL'!AR62</f>
        <v>3.71</v>
      </c>
      <c r="O63" s="3" t="str">
        <f>+'PLANILLA GENERAL'!AM62</f>
        <v>C</v>
      </c>
    </row>
    <row r="64" spans="2:15" x14ac:dyDescent="0.25">
      <c r="B64" s="8" t="s">
        <v>210</v>
      </c>
      <c r="D64">
        <v>30.2</v>
      </c>
      <c r="E64">
        <v>30.2</v>
      </c>
      <c r="H64" s="3" t="str">
        <f>+'PLANILLA GENERAL'!I63</f>
        <v>SP-23</v>
      </c>
      <c r="I64" s="3" t="str">
        <f t="shared" si="0"/>
        <v/>
      </c>
      <c r="J64" s="3">
        <f t="shared" si="1"/>
        <v>0</v>
      </c>
      <c r="K64" s="3" t="str">
        <f>+'PLANILLA GENERAL'!L63</f>
        <v>Encapsulado</v>
      </c>
      <c r="L64" s="3" t="str">
        <f>+'PLANILLA GENERAL'!AL63</f>
        <v>Continua</v>
      </c>
      <c r="M64" s="3" t="str">
        <f>+'PLANILLA GENERAL'!M63</f>
        <v>Encapsulado</v>
      </c>
      <c r="N64" s="3">
        <f>+'PLANILLA GENERAL'!AR63</f>
        <v>0</v>
      </c>
      <c r="O64" s="3" t="str">
        <f>+'PLANILLA GENERAL'!AM63</f>
        <v>C</v>
      </c>
    </row>
    <row r="65" spans="2:15" x14ac:dyDescent="0.25">
      <c r="B65" s="8" t="s">
        <v>122</v>
      </c>
      <c r="C65">
        <v>40.89</v>
      </c>
      <c r="D65">
        <v>61.07</v>
      </c>
      <c r="E65">
        <v>101.96000000000001</v>
      </c>
      <c r="H65" s="3" t="str">
        <f>+'PLANILLA GENERAL'!I64</f>
        <v>SP-252</v>
      </c>
      <c r="I65" s="3" t="str">
        <f t="shared" si="0"/>
        <v/>
      </c>
      <c r="J65" s="3">
        <f t="shared" si="1"/>
        <v>0</v>
      </c>
      <c r="K65" s="3" t="str">
        <f>+'PLANILLA GENERAL'!L64</f>
        <v>Inhibidor de incrustaciones</v>
      </c>
      <c r="L65" s="3" t="str">
        <f>+'PLANILLA GENERAL'!AL64</f>
        <v>Continua</v>
      </c>
      <c r="M65" s="3" t="str">
        <f>+'PLANILLA GENERAL'!M64</f>
        <v>IC5091</v>
      </c>
      <c r="N65" s="3">
        <f>+'PLANILLA GENERAL'!AR64</f>
        <v>1.77</v>
      </c>
      <c r="O65" s="3" t="str">
        <f>+'PLANILLA GENERAL'!AM64</f>
        <v>C</v>
      </c>
    </row>
    <row r="66" spans="2:15" x14ac:dyDescent="0.25">
      <c r="B66" s="8" t="s">
        <v>147</v>
      </c>
      <c r="C66">
        <v>49.58</v>
      </c>
      <c r="D66">
        <v>32.33</v>
      </c>
      <c r="E66">
        <v>81.91</v>
      </c>
      <c r="H66" s="3" t="str">
        <f>+'PLANILLA GENERAL'!I65</f>
        <v>SP-273</v>
      </c>
      <c r="I66" s="3" t="str">
        <f t="shared" si="0"/>
        <v/>
      </c>
      <c r="J66" s="3">
        <f t="shared" si="1"/>
        <v>0</v>
      </c>
      <c r="K66" s="3" t="str">
        <f>+'PLANILLA GENERAL'!L65</f>
        <v>Inhibidor de incrustaciones</v>
      </c>
      <c r="L66" s="3" t="str">
        <f>+'PLANILLA GENERAL'!AL65</f>
        <v>Continua</v>
      </c>
      <c r="M66" s="3" t="str">
        <f>+'PLANILLA GENERAL'!M65</f>
        <v>IC5087A</v>
      </c>
      <c r="N66" s="3">
        <f>+'PLANILLA GENERAL'!AR65</f>
        <v>1.22</v>
      </c>
      <c r="O66" s="3" t="str">
        <f>+'PLANILLA GENERAL'!AM65</f>
        <v>C</v>
      </c>
    </row>
    <row r="67" spans="2:15" x14ac:dyDescent="0.25">
      <c r="B67" s="8" t="s">
        <v>306</v>
      </c>
      <c r="C67">
        <v>55.29</v>
      </c>
      <c r="D67">
        <v>35.479999999999997</v>
      </c>
      <c r="E67">
        <v>90.77</v>
      </c>
      <c r="H67" s="3" t="str">
        <f>+'PLANILLA GENERAL'!I66</f>
        <v>SP-275</v>
      </c>
      <c r="I67" s="3" t="str">
        <f t="shared" si="0"/>
        <v/>
      </c>
      <c r="J67" s="3">
        <f t="shared" si="1"/>
        <v>0</v>
      </c>
      <c r="K67" s="3" t="str">
        <f>+'PLANILLA GENERAL'!L66</f>
        <v>Inhibidor de incrustaciones</v>
      </c>
      <c r="L67" s="3" t="str">
        <f>+'PLANILLA GENERAL'!AL66</f>
        <v>Continua</v>
      </c>
      <c r="M67" s="3" t="str">
        <f>+'PLANILLA GENERAL'!M66</f>
        <v>IC5087A</v>
      </c>
      <c r="N67" s="3">
        <f>+'PLANILLA GENERAL'!AR66</f>
        <v>1.7</v>
      </c>
      <c r="O67" s="3" t="str">
        <f>+'PLANILLA GENERAL'!AM66</f>
        <v>C</v>
      </c>
    </row>
    <row r="68" spans="2:15" x14ac:dyDescent="0.25">
      <c r="B68" s="8" t="s">
        <v>123</v>
      </c>
      <c r="C68">
        <v>71.27</v>
      </c>
      <c r="D68">
        <v>60.47</v>
      </c>
      <c r="E68">
        <v>131.74</v>
      </c>
      <c r="H68" s="3" t="str">
        <f>+'PLANILLA GENERAL'!I67</f>
        <v>SP-62(II)[00]a</v>
      </c>
      <c r="I68" s="3" t="str">
        <f t="shared" si="0"/>
        <v/>
      </c>
      <c r="J68" s="3">
        <f t="shared" si="1"/>
        <v>0</v>
      </c>
      <c r="K68" s="3" t="str">
        <f>+'PLANILLA GENERAL'!L67</f>
        <v>Inhibidor de incrustaciones</v>
      </c>
      <c r="L68" s="3" t="str">
        <f>+'PLANILLA GENERAL'!AL67</f>
        <v>Continua</v>
      </c>
      <c r="M68" s="3" t="str">
        <f>+'PLANILLA GENERAL'!M67</f>
        <v>IC5087A</v>
      </c>
      <c r="N68" s="3">
        <f>+'PLANILLA GENERAL'!AR67</f>
        <v>3.47</v>
      </c>
      <c r="O68" s="3" t="str">
        <f>+'PLANILLA GENERAL'!AM67</f>
        <v>C</v>
      </c>
    </row>
    <row r="69" spans="2:15" x14ac:dyDescent="0.25">
      <c r="B69" s="8" t="s">
        <v>307</v>
      </c>
      <c r="C69">
        <v>20</v>
      </c>
      <c r="E69">
        <v>20</v>
      </c>
      <c r="H69" s="3" t="str">
        <f>+'PLANILLA GENERAL'!I68</f>
        <v>SP-368a</v>
      </c>
      <c r="I69" s="3" t="str">
        <f t="shared" ref="I69:I132" si="2">+IF(AND(H69=H68,L69=L68,I68=H68,L69="Batch"),CONCATENATE(H69,"_1"),IF(AND(H69=H68,L69=L68,I68=H68,L69="Batch",I68=CONCATENATE(H67,"_1")),CONCATENATE(H69,"_2"),IF(L69="Batch",H69,"")))</f>
        <v/>
      </c>
      <c r="J69" s="3">
        <f t="shared" ref="J69:J132" si="3">IF(L69="Batch",H69,0)</f>
        <v>0</v>
      </c>
      <c r="K69" s="3" t="str">
        <f>+'PLANILLA GENERAL'!L68</f>
        <v>Inhibidor de incrustaciones</v>
      </c>
      <c r="L69" s="3" t="str">
        <f>+'PLANILLA GENERAL'!AL68</f>
        <v>Continua</v>
      </c>
      <c r="M69" s="3" t="str">
        <f>+'PLANILLA GENERAL'!M68</f>
        <v>IC5087A</v>
      </c>
      <c r="N69" s="3">
        <f>+'PLANILLA GENERAL'!AR68</f>
        <v>2.02</v>
      </c>
      <c r="O69" s="3" t="str">
        <f>+'PLANILLA GENERAL'!AM68</f>
        <v>C</v>
      </c>
    </row>
    <row r="70" spans="2:15" x14ac:dyDescent="0.25">
      <c r="B70" s="8" t="s">
        <v>337</v>
      </c>
      <c r="D70">
        <v>32.479999999999997</v>
      </c>
      <c r="E70">
        <v>32.479999999999997</v>
      </c>
      <c r="H70" s="3" t="str">
        <f>+'PLANILLA GENERAL'!I69</f>
        <v>SP.a-89</v>
      </c>
      <c r="I70" s="3" t="str">
        <f t="shared" si="2"/>
        <v/>
      </c>
      <c r="J70" s="3">
        <f t="shared" si="3"/>
        <v>0</v>
      </c>
      <c r="K70" s="3" t="str">
        <f>+'PLANILLA GENERAL'!L69</f>
        <v>Inhibidor de incrustaciones</v>
      </c>
      <c r="L70" s="3" t="str">
        <f>+'PLANILLA GENERAL'!AL69</f>
        <v>Continua</v>
      </c>
      <c r="M70" s="3" t="str">
        <f>+'PLANILLA GENERAL'!M69</f>
        <v>IC5087A</v>
      </c>
      <c r="N70" s="3">
        <f>+'PLANILLA GENERAL'!AR69</f>
        <v>0.96</v>
      </c>
      <c r="O70" s="3" t="str">
        <f>+'PLANILLA GENERAL'!AM69</f>
        <v>C</v>
      </c>
    </row>
    <row r="71" spans="2:15" x14ac:dyDescent="0.25">
      <c r="B71" s="8" t="s">
        <v>309</v>
      </c>
      <c r="D71">
        <v>20</v>
      </c>
      <c r="E71">
        <v>20</v>
      </c>
      <c r="H71" s="3" t="str">
        <f>+'PLANILLA GENERAL'!I70</f>
        <v>SP-211</v>
      </c>
      <c r="I71" s="3" t="str">
        <f t="shared" si="2"/>
        <v/>
      </c>
      <c r="J71" s="3">
        <f t="shared" si="3"/>
        <v>0</v>
      </c>
      <c r="K71" s="3" t="str">
        <f>+'PLANILLA GENERAL'!L70</f>
        <v>Inhibidor de incrustaciones</v>
      </c>
      <c r="L71" s="3" t="str">
        <f>+'PLANILLA GENERAL'!AL70</f>
        <v>Continua</v>
      </c>
      <c r="M71" s="3" t="str">
        <f>+'PLANILLA GENERAL'!M70</f>
        <v>IC5087A</v>
      </c>
      <c r="N71" s="3">
        <f>+'PLANILLA GENERAL'!AR70</f>
        <v>2.0099999999999998</v>
      </c>
      <c r="O71" s="3" t="str">
        <f>+'PLANILLA GENERAL'!AM70</f>
        <v>C</v>
      </c>
    </row>
    <row r="72" spans="2:15" x14ac:dyDescent="0.25">
      <c r="B72" s="8" t="s">
        <v>124</v>
      </c>
      <c r="C72">
        <v>22.86</v>
      </c>
      <c r="E72">
        <v>22.86</v>
      </c>
      <c r="H72" s="3" t="str">
        <f>+'PLANILLA GENERAL'!I71</f>
        <v>SP-116(I)[00]a</v>
      </c>
      <c r="I72" s="3" t="str">
        <f t="shared" si="2"/>
        <v/>
      </c>
      <c r="J72" s="3">
        <f t="shared" si="3"/>
        <v>0</v>
      </c>
      <c r="K72" s="3" t="str">
        <f>+'PLANILLA GENERAL'!L71</f>
        <v>Inhibidor de incrustaciones</v>
      </c>
      <c r="L72" s="3" t="str">
        <f>+'PLANILLA GENERAL'!AL71</f>
        <v>Continua</v>
      </c>
      <c r="M72" s="3" t="str">
        <f>+'PLANILLA GENERAL'!M71</f>
        <v>IC5087A</v>
      </c>
      <c r="N72" s="3">
        <f>+'PLANILLA GENERAL'!AR71</f>
        <v>2.2000000000000002</v>
      </c>
      <c r="O72" s="3" t="str">
        <f>+'PLANILLA GENERAL'!AM71</f>
        <v>C</v>
      </c>
    </row>
    <row r="73" spans="2:15" x14ac:dyDescent="0.25">
      <c r="B73" s="8" t="s">
        <v>311</v>
      </c>
      <c r="C73">
        <v>28.2</v>
      </c>
      <c r="D73">
        <v>35.25</v>
      </c>
      <c r="E73">
        <v>63.45</v>
      </c>
      <c r="H73" s="3" t="str">
        <f>+'PLANILLA GENERAL'!I72</f>
        <v>SP-243</v>
      </c>
      <c r="I73" s="3" t="str">
        <f t="shared" si="2"/>
        <v/>
      </c>
      <c r="J73" s="3">
        <f t="shared" si="3"/>
        <v>0</v>
      </c>
      <c r="K73" s="3" t="str">
        <f>+'PLANILLA GENERAL'!L72</f>
        <v>Inhibidor de incrustaciones</v>
      </c>
      <c r="L73" s="3" t="str">
        <f>+'PLANILLA GENERAL'!AL72</f>
        <v>Continua</v>
      </c>
      <c r="M73" s="3" t="str">
        <f>+'PLANILLA GENERAL'!M72</f>
        <v>IC5087A</v>
      </c>
      <c r="N73" s="3">
        <f>+'PLANILLA GENERAL'!AR72</f>
        <v>2.58</v>
      </c>
      <c r="O73" s="3" t="str">
        <f>+'PLANILLA GENERAL'!AM72</f>
        <v>C</v>
      </c>
    </row>
    <row r="74" spans="2:15" x14ac:dyDescent="0.25">
      <c r="B74" s="8" t="s">
        <v>314</v>
      </c>
      <c r="D74">
        <v>56.01</v>
      </c>
      <c r="E74">
        <v>56.01</v>
      </c>
      <c r="H74" s="3" t="str">
        <f>+'PLANILLA GENERAL'!I73</f>
        <v>SP-244</v>
      </c>
      <c r="I74" s="3" t="str">
        <f t="shared" si="2"/>
        <v/>
      </c>
      <c r="J74" s="3">
        <f t="shared" si="3"/>
        <v>0</v>
      </c>
      <c r="K74" s="3" t="str">
        <f>+'PLANILLA GENERAL'!L73</f>
        <v>Secuestrante de sulfhídrico</v>
      </c>
      <c r="L74" s="3" t="str">
        <f>+'PLANILLA GENERAL'!AL73</f>
        <v>Continua</v>
      </c>
      <c r="M74" s="3" t="str">
        <f>+'PLANILLA GENERAL'!M73</f>
        <v>BSH8050</v>
      </c>
      <c r="N74" s="3">
        <f>+'PLANILLA GENERAL'!AR73</f>
        <v>10</v>
      </c>
      <c r="O74" s="3" t="str">
        <f>+'PLANILLA GENERAL'!AM73</f>
        <v>C</v>
      </c>
    </row>
    <row r="75" spans="2:15" x14ac:dyDescent="0.25">
      <c r="B75" s="8" t="s">
        <v>148</v>
      </c>
      <c r="D75">
        <v>25.95</v>
      </c>
      <c r="E75">
        <v>25.95</v>
      </c>
      <c r="H75" s="3" t="str">
        <f>+'PLANILLA GENERAL'!I74</f>
        <v>SP-276</v>
      </c>
      <c r="I75" s="3" t="str">
        <f t="shared" si="2"/>
        <v/>
      </c>
      <c r="J75" s="3">
        <f t="shared" si="3"/>
        <v>0</v>
      </c>
      <c r="K75" s="3" t="str">
        <f>+'PLANILLA GENERAL'!L74</f>
        <v>Inhibidor de corrosión/Incrustaciones</v>
      </c>
      <c r="L75" s="3" t="str">
        <f>+'PLANILLA GENERAL'!AL74</f>
        <v>Continua</v>
      </c>
      <c r="M75" s="3" t="str">
        <f>+'PLANILLA GENERAL'!M74</f>
        <v>ICS400</v>
      </c>
      <c r="N75" s="3">
        <f>+'PLANILLA GENERAL'!AR74</f>
        <v>1.59</v>
      </c>
      <c r="O75" s="3" t="str">
        <f>+'PLANILLA GENERAL'!AM74</f>
        <v>C</v>
      </c>
    </row>
    <row r="76" spans="2:15" x14ac:dyDescent="0.25">
      <c r="B76" s="8" t="s">
        <v>149</v>
      </c>
      <c r="D76">
        <v>115.88</v>
      </c>
      <c r="E76">
        <v>115.88</v>
      </c>
      <c r="H76" s="3" t="str">
        <f>+'PLANILLA GENERAL'!I75</f>
        <v>SP-322a</v>
      </c>
      <c r="I76" s="3" t="str">
        <f t="shared" si="2"/>
        <v/>
      </c>
      <c r="J76" s="3">
        <f t="shared" si="3"/>
        <v>0</v>
      </c>
      <c r="K76" s="3" t="str">
        <f>+'PLANILLA GENERAL'!L75</f>
        <v>Inhibidor de incrustaciones</v>
      </c>
      <c r="L76" s="3" t="str">
        <f>+'PLANILLA GENERAL'!AL75</f>
        <v>Continua</v>
      </c>
      <c r="M76" s="3" t="str">
        <f>+'PLANILLA GENERAL'!M75</f>
        <v>IC5091</v>
      </c>
      <c r="N76" s="3">
        <f>+'PLANILLA GENERAL'!AR75</f>
        <v>0.99</v>
      </c>
      <c r="O76" s="3" t="str">
        <f>+'PLANILLA GENERAL'!AM75</f>
        <v>C</v>
      </c>
    </row>
    <row r="77" spans="2:15" x14ac:dyDescent="0.25">
      <c r="B77" s="8" t="s">
        <v>150</v>
      </c>
      <c r="D77">
        <v>52.19</v>
      </c>
      <c r="E77">
        <v>52.19</v>
      </c>
      <c r="H77" s="3" t="str">
        <f>+'PLANILLA GENERAL'!I76</f>
        <v>SP-337a</v>
      </c>
      <c r="I77" s="3" t="str">
        <f t="shared" si="2"/>
        <v/>
      </c>
      <c r="J77" s="3">
        <f t="shared" si="3"/>
        <v>0</v>
      </c>
      <c r="K77" s="3" t="str">
        <f>+'PLANILLA GENERAL'!L76</f>
        <v>Inhibidor de incrustaciones</v>
      </c>
      <c r="L77" s="3" t="str">
        <f>+'PLANILLA GENERAL'!AL76</f>
        <v>Continua</v>
      </c>
      <c r="M77" s="3" t="str">
        <f>+'PLANILLA GENERAL'!M76</f>
        <v>IC5087A</v>
      </c>
      <c r="N77" s="3">
        <f>+'PLANILLA GENERAL'!AR76</f>
        <v>1.53</v>
      </c>
      <c r="O77" s="3" t="str">
        <f>+'PLANILLA GENERAL'!AM76</f>
        <v>C</v>
      </c>
    </row>
    <row r="78" spans="2:15" x14ac:dyDescent="0.25">
      <c r="B78" s="8" t="s">
        <v>315</v>
      </c>
      <c r="C78">
        <v>20.329999999999998</v>
      </c>
      <c r="D78">
        <v>33</v>
      </c>
      <c r="E78">
        <v>53.33</v>
      </c>
      <c r="H78" s="3" t="str">
        <f>+'PLANILLA GENERAL'!I77</f>
        <v>SP-35</v>
      </c>
      <c r="I78" s="3" t="str">
        <f t="shared" si="2"/>
        <v/>
      </c>
      <c r="J78" s="3">
        <f t="shared" si="3"/>
        <v>0</v>
      </c>
      <c r="K78" s="3" t="str">
        <f>+'PLANILLA GENERAL'!L77</f>
        <v>Inhibidor de incrustaciones</v>
      </c>
      <c r="L78" s="3" t="str">
        <f>+'PLANILLA GENERAL'!AL77</f>
        <v>Continua</v>
      </c>
      <c r="M78" s="3" t="str">
        <f>+'PLANILLA GENERAL'!M77</f>
        <v>IC5087A</v>
      </c>
      <c r="N78" s="3">
        <f>+'PLANILLA GENERAL'!AR77</f>
        <v>1.35</v>
      </c>
      <c r="O78" s="3" t="str">
        <f>+'PLANILLA GENERAL'!AM77</f>
        <v>C</v>
      </c>
    </row>
    <row r="79" spans="2:15" x14ac:dyDescent="0.25">
      <c r="B79" s="8" t="s">
        <v>317</v>
      </c>
      <c r="D79">
        <v>32.43</v>
      </c>
      <c r="E79">
        <v>32.43</v>
      </c>
      <c r="H79" s="3" t="str">
        <f>+'PLANILLA GENERAL'!I78</f>
        <v>SP-46</v>
      </c>
      <c r="I79" s="3" t="str">
        <f t="shared" si="2"/>
        <v/>
      </c>
      <c r="J79" s="3">
        <f t="shared" si="3"/>
        <v>0</v>
      </c>
      <c r="K79" s="3" t="str">
        <f>+'PLANILLA GENERAL'!L78</f>
        <v>Inhibidor de incrustaciones</v>
      </c>
      <c r="L79" s="3" t="str">
        <f>+'PLANILLA GENERAL'!AL78</f>
        <v>Continua</v>
      </c>
      <c r="M79" s="3" t="str">
        <f>+'PLANILLA GENERAL'!M78</f>
        <v>IC5087A</v>
      </c>
      <c r="N79" s="3">
        <f>+'PLANILLA GENERAL'!AR78</f>
        <v>2.79</v>
      </c>
      <c r="O79" s="3" t="str">
        <f>+'PLANILLA GENERAL'!AM78</f>
        <v>C</v>
      </c>
    </row>
    <row r="80" spans="2:15" x14ac:dyDescent="0.25">
      <c r="B80" s="8" t="s">
        <v>318</v>
      </c>
      <c r="C80">
        <v>126.95</v>
      </c>
      <c r="D80">
        <v>101.56</v>
      </c>
      <c r="E80">
        <v>228.51</v>
      </c>
      <c r="H80" s="3" t="str">
        <f>+'PLANILLA GENERAL'!I79</f>
        <v>SP-41</v>
      </c>
      <c r="I80" s="3" t="str">
        <f t="shared" si="2"/>
        <v/>
      </c>
      <c r="J80" s="3">
        <f t="shared" si="3"/>
        <v>0</v>
      </c>
      <c r="K80" s="3" t="str">
        <f>+'PLANILLA GENERAL'!L79</f>
        <v>Inhibidor de incrustaciones</v>
      </c>
      <c r="L80" s="3" t="str">
        <f>+'PLANILLA GENERAL'!AL79</f>
        <v>Continua</v>
      </c>
      <c r="M80" s="3" t="str">
        <f>+'PLANILLA GENERAL'!M79</f>
        <v>IC5087A</v>
      </c>
      <c r="N80" s="3">
        <f>+'PLANILLA GENERAL'!AR79</f>
        <v>3.15</v>
      </c>
      <c r="O80" s="3" t="str">
        <f>+'PLANILLA GENERAL'!AM79</f>
        <v>C</v>
      </c>
    </row>
    <row r="81" spans="2:15" x14ac:dyDescent="0.25">
      <c r="B81" s="8" t="s">
        <v>127</v>
      </c>
      <c r="C81">
        <v>53.16</v>
      </c>
      <c r="E81">
        <v>53.16</v>
      </c>
      <c r="H81" s="3" t="str">
        <f>+'PLANILLA GENERAL'!I80</f>
        <v>SP-278</v>
      </c>
      <c r="I81" s="3" t="str">
        <f t="shared" si="2"/>
        <v/>
      </c>
      <c r="J81" s="3">
        <f t="shared" si="3"/>
        <v>0</v>
      </c>
      <c r="K81" s="3" t="str">
        <f>+'PLANILLA GENERAL'!L80</f>
        <v>Inhibidor de incrustaciones</v>
      </c>
      <c r="L81" s="3" t="str">
        <f>+'PLANILLA GENERAL'!AL80</f>
        <v>Continua</v>
      </c>
      <c r="M81" s="3" t="str">
        <f>+'PLANILLA GENERAL'!M80</f>
        <v>IC5087A</v>
      </c>
      <c r="N81" s="3">
        <f>+'PLANILLA GENERAL'!AR80</f>
        <v>4.21</v>
      </c>
      <c r="O81" s="3" t="str">
        <f>+'PLANILLA GENERAL'!AM80</f>
        <v>C</v>
      </c>
    </row>
    <row r="82" spans="2:15" x14ac:dyDescent="0.25">
      <c r="B82" s="8" t="s">
        <v>340</v>
      </c>
      <c r="C82">
        <v>39.369999999999997</v>
      </c>
      <c r="D82">
        <v>20</v>
      </c>
      <c r="E82">
        <v>59.37</v>
      </c>
      <c r="H82" s="3" t="str">
        <f>+'PLANILLA GENERAL'!I81</f>
        <v>SP-43(I)[00]a</v>
      </c>
      <c r="I82" s="3" t="str">
        <f t="shared" si="2"/>
        <v/>
      </c>
      <c r="J82" s="3">
        <f t="shared" si="3"/>
        <v>0</v>
      </c>
      <c r="K82" s="3" t="str">
        <f>+'PLANILLA GENERAL'!L81</f>
        <v>Inhibidor de incrustaciones</v>
      </c>
      <c r="L82" s="3" t="str">
        <f>+'PLANILLA GENERAL'!AL81</f>
        <v>Continua</v>
      </c>
      <c r="M82" s="3" t="str">
        <f>+'PLANILLA GENERAL'!M81</f>
        <v>IC5087A</v>
      </c>
      <c r="N82" s="3">
        <f>+'PLANILLA GENERAL'!AR81</f>
        <v>1.65</v>
      </c>
      <c r="O82" s="3" t="str">
        <f>+'PLANILLA GENERAL'!AM81</f>
        <v>C</v>
      </c>
    </row>
    <row r="83" spans="2:15" x14ac:dyDescent="0.25">
      <c r="B83" s="8" t="s">
        <v>341</v>
      </c>
      <c r="D83">
        <v>20</v>
      </c>
      <c r="E83">
        <v>20</v>
      </c>
      <c r="H83" s="3" t="str">
        <f>+'PLANILLA GENERAL'!I82</f>
        <v>SP-439a</v>
      </c>
      <c r="I83" s="3" t="str">
        <f t="shared" si="2"/>
        <v/>
      </c>
      <c r="J83" s="3">
        <f t="shared" si="3"/>
        <v>0</v>
      </c>
      <c r="K83" s="3" t="str">
        <f>+'PLANILLA GENERAL'!L82</f>
        <v>Inhibidor de incrustaciones</v>
      </c>
      <c r="L83" s="3" t="str">
        <f>+'PLANILLA GENERAL'!AL82</f>
        <v>Continua</v>
      </c>
      <c r="M83" s="3" t="str">
        <f>+'PLANILLA GENERAL'!M82</f>
        <v>IC5087A</v>
      </c>
      <c r="N83" s="3">
        <f>+'PLANILLA GENERAL'!AR82</f>
        <v>1.02</v>
      </c>
      <c r="O83" s="3" t="str">
        <f>+'PLANILLA GENERAL'!AM82</f>
        <v>C</v>
      </c>
    </row>
    <row r="84" spans="2:15" x14ac:dyDescent="0.25">
      <c r="B84" s="8" t="s">
        <v>130</v>
      </c>
      <c r="D84">
        <v>61.82</v>
      </c>
      <c r="E84">
        <v>61.82</v>
      </c>
      <c r="H84" s="3" t="str">
        <f>+'PLANILLA GENERAL'!I83</f>
        <v>SP-370[00]a</v>
      </c>
      <c r="I84" s="3" t="str">
        <f t="shared" si="2"/>
        <v/>
      </c>
      <c r="J84" s="3">
        <f t="shared" si="3"/>
        <v>0</v>
      </c>
      <c r="K84" s="3" t="str">
        <f>+'PLANILLA GENERAL'!L83</f>
        <v>Inhibidor de asfaltenos</v>
      </c>
      <c r="L84" s="3" t="str">
        <f>+'PLANILLA GENERAL'!AL83</f>
        <v>Continua</v>
      </c>
      <c r="M84" s="3" t="str">
        <f>+'PLANILLA GENERAL'!M83</f>
        <v>IPB6256</v>
      </c>
      <c r="N84" s="3">
        <f>+'PLANILLA GENERAL'!AR83</f>
        <v>4.25</v>
      </c>
      <c r="O84" s="3" t="str">
        <f>+'PLANILLA GENERAL'!AM83</f>
        <v>C</v>
      </c>
    </row>
    <row r="85" spans="2:15" x14ac:dyDescent="0.25">
      <c r="B85" s="8" t="s">
        <v>229</v>
      </c>
      <c r="D85">
        <v>59.23</v>
      </c>
      <c r="E85">
        <v>59.23</v>
      </c>
      <c r="H85" s="3" t="str">
        <f>+'PLANILLA GENERAL'!I84</f>
        <v>SP-50</v>
      </c>
      <c r="I85" s="3" t="str">
        <f t="shared" si="2"/>
        <v/>
      </c>
      <c r="J85" s="3">
        <f t="shared" si="3"/>
        <v>0</v>
      </c>
      <c r="K85" s="3" t="str">
        <f>+'PLANILLA GENERAL'!L84</f>
        <v>Inhibidor de corrosión/Incrustaciones</v>
      </c>
      <c r="L85" s="3" t="str">
        <f>+'PLANILLA GENERAL'!AL84</f>
        <v>Continua</v>
      </c>
      <c r="M85" s="3" t="str">
        <f>+'PLANILLA GENERAL'!M84</f>
        <v>ICS400</v>
      </c>
      <c r="N85" s="3">
        <f>+'PLANILLA GENERAL'!AR84</f>
        <v>8.06</v>
      </c>
      <c r="O85" s="3" t="str">
        <f>+'PLANILLA GENERAL'!AM84</f>
        <v>C</v>
      </c>
    </row>
    <row r="86" spans="2:15" x14ac:dyDescent="0.25">
      <c r="B86" s="8" t="s">
        <v>343</v>
      </c>
      <c r="C86">
        <v>37.03</v>
      </c>
      <c r="E86">
        <v>37.03</v>
      </c>
      <c r="H86" s="3" t="str">
        <f>+'PLANILLA GENERAL'!I85</f>
        <v>SP-13a(I)</v>
      </c>
      <c r="I86" s="3" t="str">
        <f t="shared" si="2"/>
        <v/>
      </c>
      <c r="J86" s="3">
        <f t="shared" si="3"/>
        <v>0</v>
      </c>
      <c r="K86" s="3" t="str">
        <f>+'PLANILLA GENERAL'!L85</f>
        <v>Inhibidor de incrustaciones</v>
      </c>
      <c r="L86" s="3" t="str">
        <f>+'PLANILLA GENERAL'!AL85</f>
        <v>Continua</v>
      </c>
      <c r="M86" s="3" t="str">
        <f>+'PLANILLA GENERAL'!M85</f>
        <v>IC5087A</v>
      </c>
      <c r="N86" s="3">
        <f>+'PLANILLA GENERAL'!AR85</f>
        <v>4.9800000000000004</v>
      </c>
      <c r="O86" s="3" t="str">
        <f>+'PLANILLA GENERAL'!AM85</f>
        <v>C</v>
      </c>
    </row>
    <row r="87" spans="2:15" x14ac:dyDescent="0.25">
      <c r="B87" s="8" t="s">
        <v>131</v>
      </c>
      <c r="C87">
        <v>34.380000000000003</v>
      </c>
      <c r="D87">
        <v>22.92</v>
      </c>
      <c r="E87">
        <v>57.300000000000004</v>
      </c>
      <c r="H87" s="3" t="str">
        <f>+'PLANILLA GENERAL'!I86</f>
        <v>SP-222</v>
      </c>
      <c r="I87" s="3" t="str">
        <f t="shared" si="2"/>
        <v/>
      </c>
      <c r="J87" s="3">
        <f t="shared" si="3"/>
        <v>0</v>
      </c>
      <c r="K87" s="3" t="str">
        <f>+'PLANILLA GENERAL'!L86</f>
        <v>Inhibidor de incrustaciones</v>
      </c>
      <c r="L87" s="3" t="str">
        <f>+'PLANILLA GENERAL'!AL86</f>
        <v>Continua</v>
      </c>
      <c r="M87" s="3" t="str">
        <f>+'PLANILLA GENERAL'!M86</f>
        <v>IC5087A</v>
      </c>
      <c r="N87" s="3">
        <f>+'PLANILLA GENERAL'!AR86</f>
        <v>3.66</v>
      </c>
      <c r="O87" s="3" t="str">
        <f>+'PLANILLA GENERAL'!AM86</f>
        <v>C</v>
      </c>
    </row>
    <row r="88" spans="2:15" x14ac:dyDescent="0.25">
      <c r="B88" s="8" t="s">
        <v>132</v>
      </c>
      <c r="D88">
        <v>67.95</v>
      </c>
      <c r="E88">
        <v>67.95</v>
      </c>
      <c r="H88" s="3" t="str">
        <f>+'PLANILLA GENERAL'!I87</f>
        <v>SP-466a</v>
      </c>
      <c r="I88" s="3" t="str">
        <f t="shared" si="2"/>
        <v/>
      </c>
      <c r="J88" s="3">
        <f t="shared" si="3"/>
        <v>0</v>
      </c>
      <c r="K88" s="3" t="str">
        <f>+'PLANILLA GENERAL'!L87</f>
        <v>Inhibidor de incrustaciones</v>
      </c>
      <c r="L88" s="3" t="str">
        <f>+'PLANILLA GENERAL'!AL87</f>
        <v>Continua</v>
      </c>
      <c r="M88" s="3" t="str">
        <f>+'PLANILLA GENERAL'!M87</f>
        <v>IC5087A</v>
      </c>
      <c r="N88" s="3">
        <f>+'PLANILLA GENERAL'!AR87</f>
        <v>4.09</v>
      </c>
      <c r="O88" s="3" t="str">
        <f>+'PLANILLA GENERAL'!AM87</f>
        <v>C</v>
      </c>
    </row>
    <row r="89" spans="2:15" x14ac:dyDescent="0.25">
      <c r="B89" s="8" t="s">
        <v>152</v>
      </c>
      <c r="C89">
        <v>40.15</v>
      </c>
      <c r="D89">
        <v>40.15</v>
      </c>
      <c r="E89">
        <v>80.3</v>
      </c>
      <c r="H89" s="3" t="str">
        <f>+'PLANILLA GENERAL'!I88</f>
        <v>SP-51</v>
      </c>
      <c r="I89" s="3" t="str">
        <f t="shared" si="2"/>
        <v/>
      </c>
      <c r="J89" s="3">
        <f t="shared" si="3"/>
        <v>0</v>
      </c>
      <c r="K89" s="3" t="str">
        <f>+'PLANILLA GENERAL'!L88</f>
        <v>Inhibidor de incrustaciones</v>
      </c>
      <c r="L89" s="3" t="str">
        <f>+'PLANILLA GENERAL'!AL88</f>
        <v>Continua</v>
      </c>
      <c r="M89" s="3" t="str">
        <f>+'PLANILLA GENERAL'!M88</f>
        <v>IC5087A</v>
      </c>
      <c r="N89" s="3">
        <f>+'PLANILLA GENERAL'!AR88</f>
        <v>5.75</v>
      </c>
      <c r="O89" s="3" t="str">
        <f>+'PLANILLA GENERAL'!AM88</f>
        <v>C</v>
      </c>
    </row>
    <row r="90" spans="2:15" x14ac:dyDescent="0.25">
      <c r="B90" s="8" t="s">
        <v>133</v>
      </c>
      <c r="C90">
        <v>75.180000000000007</v>
      </c>
      <c r="D90">
        <v>56.38</v>
      </c>
      <c r="E90">
        <v>131.56</v>
      </c>
      <c r="H90" s="3" t="str">
        <f>+'PLANILLA GENERAL'!I89</f>
        <v>SP-53</v>
      </c>
      <c r="I90" s="3" t="str">
        <f t="shared" si="2"/>
        <v/>
      </c>
      <c r="J90" s="3">
        <f t="shared" si="3"/>
        <v>0</v>
      </c>
      <c r="K90" s="3" t="str">
        <f>+'PLANILLA GENERAL'!L89</f>
        <v>Inhibidor de incrustaciones</v>
      </c>
      <c r="L90" s="3" t="str">
        <f>+'PLANILLA GENERAL'!AL89</f>
        <v>Continua</v>
      </c>
      <c r="M90" s="3" t="str">
        <f>+'PLANILLA GENERAL'!M89</f>
        <v>IC5087A</v>
      </c>
      <c r="N90" s="3">
        <f>+'PLANILLA GENERAL'!AR89</f>
        <v>3.07</v>
      </c>
      <c r="O90" s="3" t="str">
        <f>+'PLANILLA GENERAL'!AM89</f>
        <v>C</v>
      </c>
    </row>
    <row r="91" spans="2:15" x14ac:dyDescent="0.25">
      <c r="B91" s="8" t="s">
        <v>345</v>
      </c>
      <c r="C91">
        <v>54.45</v>
      </c>
      <c r="D91">
        <v>54.45</v>
      </c>
      <c r="E91">
        <v>108.9</v>
      </c>
      <c r="H91" s="3" t="str">
        <f>+'PLANILLA GENERAL'!I90</f>
        <v>SP-63(I)</v>
      </c>
      <c r="I91" s="3" t="str">
        <f t="shared" si="2"/>
        <v/>
      </c>
      <c r="J91" s="3">
        <f t="shared" si="3"/>
        <v>0</v>
      </c>
      <c r="K91" s="3" t="str">
        <f>+'PLANILLA GENERAL'!L90</f>
        <v>Inhibidor de incrustaciones</v>
      </c>
      <c r="L91" s="3" t="str">
        <f>+'PLANILLA GENERAL'!AL90</f>
        <v>Continua</v>
      </c>
      <c r="M91" s="3" t="str">
        <f>+'PLANILLA GENERAL'!M90</f>
        <v>IC5087A</v>
      </c>
      <c r="N91" s="3">
        <f>+'PLANILLA GENERAL'!AR90</f>
        <v>2.0499999999999998</v>
      </c>
      <c r="O91" s="3" t="str">
        <f>+'PLANILLA GENERAL'!AM90</f>
        <v>C</v>
      </c>
    </row>
    <row r="92" spans="2:15" x14ac:dyDescent="0.25">
      <c r="B92" s="8" t="s">
        <v>234</v>
      </c>
      <c r="D92">
        <v>20</v>
      </c>
      <c r="E92">
        <v>20</v>
      </c>
      <c r="H92" s="3" t="str">
        <f>+'PLANILLA GENERAL'!I91</f>
        <v>SP-65(I)[00]a</v>
      </c>
      <c r="I92" s="3" t="str">
        <f t="shared" si="2"/>
        <v/>
      </c>
      <c r="J92" s="3">
        <f t="shared" si="3"/>
        <v>0</v>
      </c>
      <c r="K92" s="3" t="str">
        <f>+'PLANILLA GENERAL'!L91</f>
        <v>Inhibidor de incrustaciones</v>
      </c>
      <c r="L92" s="3" t="str">
        <f>+'PLANILLA GENERAL'!AL91</f>
        <v>Continua</v>
      </c>
      <c r="M92" s="3" t="str">
        <f>+'PLANILLA GENERAL'!M91</f>
        <v>IC5087A</v>
      </c>
      <c r="N92" s="3">
        <f>+'PLANILLA GENERAL'!AR91</f>
        <v>1.25</v>
      </c>
      <c r="O92" s="3" t="str">
        <f>+'PLANILLA GENERAL'!AM91</f>
        <v>C</v>
      </c>
    </row>
    <row r="93" spans="2:15" x14ac:dyDescent="0.25">
      <c r="B93" s="8" t="s">
        <v>322</v>
      </c>
      <c r="D93">
        <v>20</v>
      </c>
      <c r="E93">
        <v>20</v>
      </c>
      <c r="H93" s="3" t="str">
        <f>+'PLANILLA GENERAL'!I92</f>
        <v>SP-185</v>
      </c>
      <c r="I93" s="3" t="str">
        <f t="shared" si="2"/>
        <v/>
      </c>
      <c r="J93" s="3">
        <f t="shared" si="3"/>
        <v>0</v>
      </c>
      <c r="K93" s="3" t="str">
        <f>+'PLANILLA GENERAL'!L92</f>
        <v>Inhibidor de incrustaciones</v>
      </c>
      <c r="L93" s="3" t="str">
        <f>+'PLANILLA GENERAL'!AL92</f>
        <v>Continua</v>
      </c>
      <c r="M93" s="3" t="str">
        <f>+'PLANILLA GENERAL'!M92</f>
        <v>IC5087A</v>
      </c>
      <c r="N93" s="3">
        <f>+'PLANILLA GENERAL'!AR92</f>
        <v>2.82</v>
      </c>
      <c r="O93" s="3" t="str">
        <f>+'PLANILLA GENERAL'!AM92</f>
        <v>C</v>
      </c>
    </row>
    <row r="94" spans="2:15" x14ac:dyDescent="0.25">
      <c r="B94" s="8" t="s">
        <v>324</v>
      </c>
      <c r="D94">
        <v>20</v>
      </c>
      <c r="E94">
        <v>20</v>
      </c>
      <c r="H94" s="3" t="str">
        <f>+'PLANILLA GENERAL'!I93</f>
        <v>SP-196</v>
      </c>
      <c r="I94" s="3" t="str">
        <f t="shared" si="2"/>
        <v/>
      </c>
      <c r="J94" s="3">
        <f t="shared" si="3"/>
        <v>0</v>
      </c>
      <c r="K94" s="3" t="str">
        <f>+'PLANILLA GENERAL'!L93</f>
        <v>Inhibidor de incrustaciones</v>
      </c>
      <c r="L94" s="3" t="str">
        <f>+'PLANILLA GENERAL'!AL93</f>
        <v>Continua</v>
      </c>
      <c r="M94" s="3" t="str">
        <f>+'PLANILLA GENERAL'!M93</f>
        <v>IC5087A</v>
      </c>
      <c r="N94" s="3">
        <f>+'PLANILLA GENERAL'!AR93</f>
        <v>3.15</v>
      </c>
      <c r="O94" s="3" t="str">
        <f>+'PLANILLA GENERAL'!AM93</f>
        <v>C</v>
      </c>
    </row>
    <row r="95" spans="2:15" x14ac:dyDescent="0.25">
      <c r="B95" s="8" t="s">
        <v>239</v>
      </c>
      <c r="D95">
        <v>38.67</v>
      </c>
      <c r="E95">
        <v>38.67</v>
      </c>
      <c r="H95" s="3" t="str">
        <f>+'PLANILLA GENERAL'!I94</f>
        <v>SP-197</v>
      </c>
      <c r="I95" s="3" t="str">
        <f t="shared" si="2"/>
        <v/>
      </c>
      <c r="J95" s="3">
        <f t="shared" si="3"/>
        <v>0</v>
      </c>
      <c r="K95" s="3" t="str">
        <f>+'PLANILLA GENERAL'!L94</f>
        <v>Inhibidor de incrustaciones</v>
      </c>
      <c r="L95" s="3" t="str">
        <f>+'PLANILLA GENERAL'!AL94</f>
        <v>Continua</v>
      </c>
      <c r="M95" s="3" t="str">
        <f>+'PLANILLA GENERAL'!M94</f>
        <v>IC5087A</v>
      </c>
      <c r="N95" s="3">
        <f>+'PLANILLA GENERAL'!AR94</f>
        <v>1.68</v>
      </c>
      <c r="O95" s="3" t="str">
        <f>+'PLANILLA GENERAL'!AM94</f>
        <v>C</v>
      </c>
    </row>
    <row r="96" spans="2:15" x14ac:dyDescent="0.25">
      <c r="B96" s="8" t="s">
        <v>241</v>
      </c>
      <c r="D96">
        <v>22.69</v>
      </c>
      <c r="E96">
        <v>22.69</v>
      </c>
      <c r="H96" s="3" t="str">
        <f>+'PLANILLA GENERAL'!I95</f>
        <v>SP-420a</v>
      </c>
      <c r="I96" s="3" t="str">
        <f t="shared" si="2"/>
        <v/>
      </c>
      <c r="J96" s="3">
        <f t="shared" si="3"/>
        <v>0</v>
      </c>
      <c r="K96" s="3" t="str">
        <f>+'PLANILLA GENERAL'!L95</f>
        <v>Inhibidor de incrustaciones</v>
      </c>
      <c r="L96" s="3" t="str">
        <f>+'PLANILLA GENERAL'!AL95</f>
        <v>Continua</v>
      </c>
      <c r="M96" s="3" t="str">
        <f>+'PLANILLA GENERAL'!M95</f>
        <v>IC5087A</v>
      </c>
      <c r="N96" s="3">
        <f>+'PLANILLA GENERAL'!AR95</f>
        <v>1.0900000000000001</v>
      </c>
      <c r="O96" s="3" t="str">
        <f>+'PLANILLA GENERAL'!AM95</f>
        <v>C</v>
      </c>
    </row>
    <row r="97" spans="2:15" x14ac:dyDescent="0.25">
      <c r="B97" s="8" t="s">
        <v>243</v>
      </c>
      <c r="C97">
        <v>24.92</v>
      </c>
      <c r="D97">
        <v>24.92</v>
      </c>
      <c r="E97">
        <v>49.84</v>
      </c>
      <c r="H97" s="3" t="str">
        <f>+'PLANILLA GENERAL'!I96</f>
        <v>SP-78</v>
      </c>
      <c r="I97" s="3" t="str">
        <f t="shared" si="2"/>
        <v/>
      </c>
      <c r="J97" s="3">
        <f t="shared" si="3"/>
        <v>0</v>
      </c>
      <c r="K97" s="3" t="str">
        <f>+'PLANILLA GENERAL'!L96</f>
        <v>Inhibidor de incrustaciones</v>
      </c>
      <c r="L97" s="3" t="str">
        <f>+'PLANILLA GENERAL'!AL96</f>
        <v>Continua</v>
      </c>
      <c r="M97" s="3" t="str">
        <f>+'PLANILLA GENERAL'!M96</f>
        <v>IC5087A</v>
      </c>
      <c r="N97" s="3">
        <f>+'PLANILLA GENERAL'!AR96</f>
        <v>2.37</v>
      </c>
      <c r="O97" s="3" t="str">
        <f>+'PLANILLA GENERAL'!AM96</f>
        <v>C</v>
      </c>
    </row>
    <row r="98" spans="2:15" x14ac:dyDescent="0.25">
      <c r="B98" s="8" t="s">
        <v>247</v>
      </c>
      <c r="D98">
        <v>35.78</v>
      </c>
      <c r="E98">
        <v>35.78</v>
      </c>
      <c r="H98" s="3" t="str">
        <f>+'PLANILLA GENERAL'!I97</f>
        <v>SP-270</v>
      </c>
      <c r="I98" s="3" t="str">
        <f t="shared" si="2"/>
        <v/>
      </c>
      <c r="J98" s="3">
        <f t="shared" si="3"/>
        <v>0</v>
      </c>
      <c r="K98" s="3" t="str">
        <f>+'PLANILLA GENERAL'!L97</f>
        <v>Inhibidor de incrustaciones</v>
      </c>
      <c r="L98" s="3" t="str">
        <f>+'PLANILLA GENERAL'!AL97</f>
        <v>Continua</v>
      </c>
      <c r="M98" s="3" t="str">
        <f>+'PLANILLA GENERAL'!M97</f>
        <v>IC5087A</v>
      </c>
      <c r="N98" s="3">
        <f>+'PLANILLA GENERAL'!AR97</f>
        <v>3.87</v>
      </c>
      <c r="O98" s="3" t="str">
        <f>+'PLANILLA GENERAL'!AM97</f>
        <v>C</v>
      </c>
    </row>
    <row r="99" spans="2:15" x14ac:dyDescent="0.25">
      <c r="B99" s="8" t="s">
        <v>134</v>
      </c>
      <c r="C99">
        <v>79.569999999999993</v>
      </c>
      <c r="D99">
        <v>79.569999999999993</v>
      </c>
      <c r="E99">
        <v>159.13999999999999</v>
      </c>
      <c r="H99" s="3" t="str">
        <f>+'PLANILLA GENERAL'!I98</f>
        <v>SP-84</v>
      </c>
      <c r="I99" s="3" t="str">
        <f t="shared" si="2"/>
        <v/>
      </c>
      <c r="J99" s="3">
        <f t="shared" si="3"/>
        <v>0</v>
      </c>
      <c r="K99" s="3" t="str">
        <f>+'PLANILLA GENERAL'!L98</f>
        <v>Inhibidor de incrustaciones</v>
      </c>
      <c r="L99" s="3" t="str">
        <f>+'PLANILLA GENERAL'!AL98</f>
        <v>Continua</v>
      </c>
      <c r="M99" s="3" t="str">
        <f>+'PLANILLA GENERAL'!M98</f>
        <v>IC5087A</v>
      </c>
      <c r="N99" s="3">
        <f>+'PLANILLA GENERAL'!AR98</f>
        <v>0.96</v>
      </c>
      <c r="O99" s="3" t="str">
        <f>+'PLANILLA GENERAL'!AM98</f>
        <v>c</v>
      </c>
    </row>
    <row r="100" spans="2:15" x14ac:dyDescent="0.25">
      <c r="B100" s="8" t="s">
        <v>248</v>
      </c>
      <c r="D100">
        <v>33.76</v>
      </c>
      <c r="E100">
        <v>33.76</v>
      </c>
      <c r="H100" s="3" t="str">
        <f>+'PLANILLA GENERAL'!I99</f>
        <v>SP-109a(I)</v>
      </c>
      <c r="I100" s="3" t="str">
        <f t="shared" si="2"/>
        <v/>
      </c>
      <c r="J100" s="3">
        <f t="shared" si="3"/>
        <v>0</v>
      </c>
      <c r="K100" s="3" t="str">
        <f>+'PLANILLA GENERAL'!L99</f>
        <v>Inhibidor de incrustaciones</v>
      </c>
      <c r="L100" s="3" t="str">
        <f>+'PLANILLA GENERAL'!AL99</f>
        <v>Continua</v>
      </c>
      <c r="M100" s="3" t="str">
        <f>+'PLANILLA GENERAL'!M99</f>
        <v>IC5087A</v>
      </c>
      <c r="N100" s="3">
        <f>+'PLANILLA GENERAL'!AR99</f>
        <v>3.42</v>
      </c>
      <c r="O100" s="3" t="str">
        <f>+'PLANILLA GENERAL'!AM99</f>
        <v>C</v>
      </c>
    </row>
    <row r="101" spans="2:15" x14ac:dyDescent="0.25">
      <c r="B101" s="8" t="s">
        <v>249</v>
      </c>
      <c r="C101">
        <v>72.2</v>
      </c>
      <c r="E101">
        <v>72.2</v>
      </c>
      <c r="H101" s="3" t="str">
        <f>+'PLANILLA GENERAL'!I100</f>
        <v>SP-251</v>
      </c>
      <c r="I101" s="3" t="str">
        <f t="shared" si="2"/>
        <v/>
      </c>
      <c r="J101" s="3">
        <f t="shared" si="3"/>
        <v>0</v>
      </c>
      <c r="K101" s="3" t="str">
        <f>+'PLANILLA GENERAL'!L100</f>
        <v>Inhibidor de incrustaciones</v>
      </c>
      <c r="L101" s="3" t="str">
        <f>+'PLANILLA GENERAL'!AL100</f>
        <v>Continua</v>
      </c>
      <c r="M101" s="3" t="str">
        <f>+'PLANILLA GENERAL'!M100</f>
        <v>IC5091</v>
      </c>
      <c r="N101" s="3">
        <f>+'PLANILLA GENERAL'!AR100</f>
        <v>3.47</v>
      </c>
      <c r="O101" s="3" t="str">
        <f>+'PLANILLA GENERAL'!AM100</f>
        <v>C</v>
      </c>
    </row>
    <row r="102" spans="2:15" x14ac:dyDescent="0.25">
      <c r="B102" s="8" t="s">
        <v>250</v>
      </c>
      <c r="D102">
        <v>23.31</v>
      </c>
      <c r="E102">
        <v>23.31</v>
      </c>
      <c r="H102" s="3" t="str">
        <f>+'PLANILLA GENERAL'!I101</f>
        <v>SP-274</v>
      </c>
      <c r="I102" s="3" t="str">
        <f t="shared" si="2"/>
        <v/>
      </c>
      <c r="J102" s="3">
        <f t="shared" si="3"/>
        <v>0</v>
      </c>
      <c r="K102" s="3" t="str">
        <f>+'PLANILLA GENERAL'!L101</f>
        <v>Inhibidor de incrustaciones</v>
      </c>
      <c r="L102" s="3" t="str">
        <f>+'PLANILLA GENERAL'!AL101</f>
        <v>Continua</v>
      </c>
      <c r="M102" s="3" t="str">
        <f>+'PLANILLA GENERAL'!M101</f>
        <v>IC5091</v>
      </c>
      <c r="N102" s="3">
        <f>+'PLANILLA GENERAL'!AR101</f>
        <v>1.77</v>
      </c>
      <c r="O102" s="3" t="str">
        <f>+'PLANILLA GENERAL'!AM101</f>
        <v>C</v>
      </c>
    </row>
    <row r="103" spans="2:15" x14ac:dyDescent="0.25">
      <c r="B103" s="8" t="s">
        <v>251</v>
      </c>
      <c r="C103">
        <v>38.35</v>
      </c>
      <c r="E103">
        <v>38.35</v>
      </c>
      <c r="H103" s="3" t="str">
        <f>+'PLANILLA GENERAL'!I102</f>
        <v>SP-311a</v>
      </c>
      <c r="I103" s="3" t="str">
        <f t="shared" si="2"/>
        <v/>
      </c>
      <c r="J103" s="3">
        <f t="shared" si="3"/>
        <v>0</v>
      </c>
      <c r="K103" s="3" t="str">
        <f>+'PLANILLA GENERAL'!L102</f>
        <v>Inhibidor de corrosión/Incrustaciones</v>
      </c>
      <c r="L103" s="3" t="str">
        <f>+'PLANILLA GENERAL'!AL102</f>
        <v>Continua</v>
      </c>
      <c r="M103" s="3" t="str">
        <f>+'PLANILLA GENERAL'!M102</f>
        <v>ICS400</v>
      </c>
      <c r="N103" s="3">
        <f>+'PLANILLA GENERAL'!AR102</f>
        <v>5.39</v>
      </c>
      <c r="O103" s="3" t="str">
        <f>+'PLANILLA GENERAL'!AM102</f>
        <v>C</v>
      </c>
    </row>
    <row r="104" spans="2:15" x14ac:dyDescent="0.25">
      <c r="B104" s="8" t="s">
        <v>253</v>
      </c>
      <c r="C104">
        <v>48.73</v>
      </c>
      <c r="E104">
        <v>48.73</v>
      </c>
      <c r="H104" s="3" t="str">
        <f>+'PLANILLA GENERAL'!I103</f>
        <v>SP-319a</v>
      </c>
      <c r="I104" s="3" t="str">
        <f t="shared" si="2"/>
        <v/>
      </c>
      <c r="J104" s="3">
        <f t="shared" si="3"/>
        <v>0</v>
      </c>
      <c r="K104" s="3" t="str">
        <f>+'PLANILLA GENERAL'!L103</f>
        <v>Inhibidor de incrustaciones</v>
      </c>
      <c r="L104" s="3" t="str">
        <f>+'PLANILLA GENERAL'!AL103</f>
        <v>Continua</v>
      </c>
      <c r="M104" s="3" t="str">
        <f>+'PLANILLA GENERAL'!M103</f>
        <v>IC5091</v>
      </c>
      <c r="N104" s="3">
        <f>+'PLANILLA GENERAL'!AR103</f>
        <v>1.3</v>
      </c>
      <c r="O104" s="3" t="str">
        <f>+'PLANILLA GENERAL'!AM103</f>
        <v>C</v>
      </c>
    </row>
    <row r="105" spans="2:15" x14ac:dyDescent="0.25">
      <c r="B105" s="8" t="s">
        <v>154</v>
      </c>
      <c r="C105">
        <v>44.75</v>
      </c>
      <c r="E105">
        <v>44.75</v>
      </c>
      <c r="H105" s="3" t="str">
        <f>+'PLANILLA GENERAL'!I104</f>
        <v>SP-203</v>
      </c>
      <c r="I105" s="3" t="str">
        <f t="shared" si="2"/>
        <v/>
      </c>
      <c r="J105" s="3">
        <f t="shared" si="3"/>
        <v>0</v>
      </c>
      <c r="K105" s="3" t="str">
        <f>+'PLANILLA GENERAL'!L104</f>
        <v>Inhibidor de incrustaciones</v>
      </c>
      <c r="L105" s="3" t="str">
        <f>+'PLANILLA GENERAL'!AL104</f>
        <v>Continua</v>
      </c>
      <c r="M105" s="3" t="str">
        <f>+'PLANILLA GENERAL'!M104</f>
        <v>IC5087A</v>
      </c>
      <c r="N105" s="3">
        <f>+'PLANILLA GENERAL'!AR104</f>
        <v>3.22</v>
      </c>
      <c r="O105" s="3" t="str">
        <f>+'PLANILLA GENERAL'!AM104</f>
        <v>C</v>
      </c>
    </row>
    <row r="106" spans="2:15" x14ac:dyDescent="0.25">
      <c r="B106" s="8" t="s">
        <v>135</v>
      </c>
      <c r="C106">
        <v>51.9</v>
      </c>
      <c r="D106">
        <v>64.88</v>
      </c>
      <c r="E106">
        <v>116.78</v>
      </c>
      <c r="H106" s="3" t="str">
        <f>+'PLANILLA GENERAL'!I105</f>
        <v>SP-328a</v>
      </c>
      <c r="I106" s="3" t="str">
        <f t="shared" si="2"/>
        <v/>
      </c>
      <c r="J106" s="3">
        <f t="shared" si="3"/>
        <v>0</v>
      </c>
      <c r="K106" s="3" t="str">
        <f>+'PLANILLA GENERAL'!L105</f>
        <v>Inhibidor de parafinas y asfaltenos</v>
      </c>
      <c r="L106" s="3" t="str">
        <f>+'PLANILLA GENERAL'!AL105</f>
        <v>Continua</v>
      </c>
      <c r="M106" s="3" t="str">
        <f>+'PLANILLA GENERAL'!M105</f>
        <v>IPB71</v>
      </c>
      <c r="N106" s="3">
        <f>+'PLANILLA GENERAL'!AR105</f>
        <v>5.04</v>
      </c>
      <c r="O106" s="3" t="str">
        <f>+'PLANILLA GENERAL'!AM105</f>
        <v>C</v>
      </c>
    </row>
    <row r="107" spans="2:15" x14ac:dyDescent="0.25">
      <c r="B107" s="8" t="s">
        <v>255</v>
      </c>
      <c r="D107">
        <v>34.54</v>
      </c>
      <c r="E107">
        <v>34.54</v>
      </c>
      <c r="H107" s="3" t="str">
        <f>+'PLANILLA GENERAL'!I106</f>
        <v>SP-33</v>
      </c>
      <c r="I107" s="3" t="str">
        <f t="shared" si="2"/>
        <v/>
      </c>
      <c r="J107" s="3">
        <f t="shared" si="3"/>
        <v>0</v>
      </c>
      <c r="K107" s="3" t="str">
        <f>+'PLANILLA GENERAL'!L106</f>
        <v>Inhibidor de incrustaciones</v>
      </c>
      <c r="L107" s="3" t="str">
        <f>+'PLANILLA GENERAL'!AL106</f>
        <v>Continua</v>
      </c>
      <c r="M107" s="3" t="str">
        <f>+'PLANILLA GENERAL'!M106</f>
        <v>IC5087A</v>
      </c>
      <c r="N107" s="3">
        <f>+'PLANILLA GENERAL'!AR106</f>
        <v>2.2599999999999998</v>
      </c>
      <c r="O107" s="3" t="str">
        <f>+'PLANILLA GENERAL'!AM106</f>
        <v>C</v>
      </c>
    </row>
    <row r="108" spans="2:15" x14ac:dyDescent="0.25">
      <c r="B108" s="8" t="s">
        <v>256</v>
      </c>
      <c r="D108">
        <v>29.04</v>
      </c>
      <c r="E108">
        <v>29.04</v>
      </c>
      <c r="H108" s="3" t="e">
        <f>+'PLANILLA GENERAL'!#REF!</f>
        <v>#REF!</v>
      </c>
      <c r="I108" s="3" t="e">
        <f t="shared" si="2"/>
        <v>#REF!</v>
      </c>
      <c r="J108" s="3" t="e">
        <f t="shared" si="3"/>
        <v>#REF!</v>
      </c>
      <c r="K108" s="3" t="e">
        <f>+'PLANILLA GENERAL'!#REF!</f>
        <v>#REF!</v>
      </c>
      <c r="L108" s="3" t="e">
        <f>+'PLANILLA GENERAL'!#REF!</f>
        <v>#REF!</v>
      </c>
      <c r="M108" s="3" t="e">
        <f>+'PLANILLA GENERAL'!#REF!</f>
        <v>#REF!</v>
      </c>
      <c r="N108" s="3" t="e">
        <f>+'PLANILLA GENERAL'!#REF!</f>
        <v>#REF!</v>
      </c>
      <c r="O108" s="3" t="e">
        <f>+'PLANILLA GENERAL'!#REF!</f>
        <v>#REF!</v>
      </c>
    </row>
    <row r="109" spans="2:15" x14ac:dyDescent="0.25">
      <c r="B109" s="8" t="s">
        <v>257</v>
      </c>
      <c r="D109">
        <v>25.22</v>
      </c>
      <c r="E109">
        <v>25.22</v>
      </c>
      <c r="H109" s="3" t="str">
        <f>+'PLANILLA GENERAL'!I107</f>
        <v>SP-355a</v>
      </c>
      <c r="I109" s="3" t="e">
        <f t="shared" si="2"/>
        <v>#REF!</v>
      </c>
      <c r="J109" s="3">
        <f t="shared" si="3"/>
        <v>0</v>
      </c>
      <c r="K109" s="3" t="str">
        <f>+'PLANILLA GENERAL'!L107</f>
        <v>Inhibidor de incrustaciones</v>
      </c>
      <c r="L109" s="3" t="str">
        <f>+'PLANILLA GENERAL'!AL107</f>
        <v>Continua</v>
      </c>
      <c r="M109" s="3" t="str">
        <f>+'PLANILLA GENERAL'!M107</f>
        <v>IC5091</v>
      </c>
      <c r="N109" s="3">
        <f>+'PLANILLA GENERAL'!AR107</f>
        <v>0.96</v>
      </c>
      <c r="O109" s="3" t="str">
        <f>+'PLANILLA GENERAL'!AM107</f>
        <v>C</v>
      </c>
    </row>
    <row r="110" spans="2:15" x14ac:dyDescent="0.25">
      <c r="B110" s="8" t="s">
        <v>259</v>
      </c>
      <c r="D110">
        <v>64.73</v>
      </c>
      <c r="E110">
        <v>64.73</v>
      </c>
      <c r="H110" s="3" t="str">
        <f>+'PLANILLA GENERAL'!I108</f>
        <v>SP-355a</v>
      </c>
      <c r="I110" s="3" t="e">
        <f t="shared" si="2"/>
        <v>#REF!</v>
      </c>
      <c r="J110" s="3">
        <f t="shared" si="3"/>
        <v>0</v>
      </c>
      <c r="K110" s="3" t="str">
        <f>+'PLANILLA GENERAL'!L108</f>
        <v>Reductor de fricción</v>
      </c>
      <c r="L110" s="3" t="str">
        <f>+'PLANILLA GENERAL'!AL108</f>
        <v>Continua</v>
      </c>
      <c r="M110" s="3" t="str">
        <f>+'PLANILLA GENERAL'!M108</f>
        <v>RFB790</v>
      </c>
      <c r="N110" s="3">
        <f>+'PLANILLA GENERAL'!AR108</f>
        <v>5.9</v>
      </c>
      <c r="O110" s="3" t="str">
        <f>+'PLANILLA GENERAL'!AM108</f>
        <v>C</v>
      </c>
    </row>
    <row r="111" spans="2:15" x14ac:dyDescent="0.25">
      <c r="B111" s="8" t="s">
        <v>346</v>
      </c>
      <c r="C111">
        <v>20.170000000000002</v>
      </c>
      <c r="D111">
        <v>20</v>
      </c>
      <c r="E111">
        <v>40.17</v>
      </c>
      <c r="H111" s="3" t="str">
        <f>+'PLANILLA GENERAL'!I109</f>
        <v>SP-361a</v>
      </c>
      <c r="I111" s="3" t="e">
        <f t="shared" si="2"/>
        <v>#REF!</v>
      </c>
      <c r="J111" s="3">
        <f t="shared" si="3"/>
        <v>0</v>
      </c>
      <c r="K111" s="3" t="str">
        <f>+'PLANILLA GENERAL'!L109</f>
        <v>Reductor de fricción</v>
      </c>
      <c r="L111" s="3" t="str">
        <f>+'PLANILLA GENERAL'!AL109</f>
        <v>Continua</v>
      </c>
      <c r="M111" s="3" t="str">
        <f>+'PLANILLA GENERAL'!M109</f>
        <v>RFB790</v>
      </c>
      <c r="N111" s="3">
        <f>+'PLANILLA GENERAL'!AR109</f>
        <v>6.02</v>
      </c>
      <c r="O111" s="3" t="str">
        <f>+'PLANILLA GENERAL'!AM109</f>
        <v>C</v>
      </c>
    </row>
    <row r="112" spans="2:15" x14ac:dyDescent="0.25">
      <c r="B112" s="8" t="s">
        <v>347</v>
      </c>
      <c r="D112">
        <v>26.48</v>
      </c>
      <c r="E112">
        <v>26.48</v>
      </c>
      <c r="H112" s="3" t="str">
        <f>+'PLANILLA GENERAL'!I110</f>
        <v>SP-362a</v>
      </c>
      <c r="I112" s="3" t="e">
        <f t="shared" si="2"/>
        <v>#REF!</v>
      </c>
      <c r="J112" s="3">
        <f t="shared" si="3"/>
        <v>0</v>
      </c>
      <c r="K112" s="3" t="str">
        <f>+'PLANILLA GENERAL'!L110</f>
        <v>Reductor de fricción</v>
      </c>
      <c r="L112" s="3" t="str">
        <f>+'PLANILLA GENERAL'!AL110</f>
        <v>Continua</v>
      </c>
      <c r="M112" s="3" t="str">
        <f>+'PLANILLA GENERAL'!M110</f>
        <v>RFB790</v>
      </c>
      <c r="N112" s="3">
        <f>+'PLANILLA GENERAL'!AR110</f>
        <v>3.02</v>
      </c>
      <c r="O112" s="3" t="str">
        <f>+'PLANILLA GENERAL'!AM110</f>
        <v>C</v>
      </c>
    </row>
    <row r="113" spans="2:15" x14ac:dyDescent="0.25">
      <c r="B113" s="8" t="s">
        <v>156</v>
      </c>
      <c r="D113">
        <v>38.200000000000003</v>
      </c>
      <c r="E113">
        <v>38.200000000000003</v>
      </c>
      <c r="H113" s="3" t="str">
        <f>+'PLANILLA GENERAL'!I111</f>
        <v>SP-366a</v>
      </c>
      <c r="I113" s="3" t="e">
        <f t="shared" si="2"/>
        <v>#REF!</v>
      </c>
      <c r="J113" s="3">
        <f t="shared" si="3"/>
        <v>0</v>
      </c>
      <c r="K113" s="3" t="str">
        <f>+'PLANILLA GENERAL'!L111</f>
        <v>Encapsulado</v>
      </c>
      <c r="L113" s="3" t="str">
        <f>+'PLANILLA GENERAL'!AL111</f>
        <v>Continua</v>
      </c>
      <c r="M113" s="3" t="str">
        <f>+'PLANILLA GENERAL'!M111</f>
        <v>Encapsulado</v>
      </c>
      <c r="N113" s="3">
        <f>+'PLANILLA GENERAL'!AR111</f>
        <v>0</v>
      </c>
      <c r="O113" s="3" t="str">
        <f>+'PLANILLA GENERAL'!AM111</f>
        <v>C</v>
      </c>
    </row>
    <row r="114" spans="2:15" x14ac:dyDescent="0.25">
      <c r="B114" s="8" t="s">
        <v>157</v>
      </c>
      <c r="D114">
        <v>40.89</v>
      </c>
      <c r="E114">
        <v>40.89</v>
      </c>
      <c r="H114" s="3" t="str">
        <f>+'PLANILLA GENERAL'!I112</f>
        <v>SP-389a</v>
      </c>
      <c r="I114" s="3" t="e">
        <f t="shared" si="2"/>
        <v>#REF!</v>
      </c>
      <c r="J114" s="3">
        <f t="shared" si="3"/>
        <v>0</v>
      </c>
      <c r="K114" s="3" t="str">
        <f>+'PLANILLA GENERAL'!L112</f>
        <v>Inhibidor de corrosión/Incrustaciones</v>
      </c>
      <c r="L114" s="3" t="str">
        <f>+'PLANILLA GENERAL'!AL112</f>
        <v>Continua</v>
      </c>
      <c r="M114" s="3" t="str">
        <f>+'PLANILLA GENERAL'!M112</f>
        <v>ICS400</v>
      </c>
      <c r="N114" s="3">
        <f>+'PLANILLA GENERAL'!AR112</f>
        <v>7.32</v>
      </c>
      <c r="O114" s="3" t="str">
        <f>+'PLANILLA GENERAL'!AM112</f>
        <v>C</v>
      </c>
    </row>
    <row r="115" spans="2:15" x14ac:dyDescent="0.25">
      <c r="B115" s="8" t="s">
        <v>261</v>
      </c>
      <c r="C115">
        <v>31.42</v>
      </c>
      <c r="D115">
        <v>40.4</v>
      </c>
      <c r="E115">
        <v>71.819999999999993</v>
      </c>
      <c r="H115" s="3" t="str">
        <f>+'PLANILLA GENERAL'!I113</f>
        <v>SP-392a</v>
      </c>
      <c r="I115" s="3" t="e">
        <f t="shared" si="2"/>
        <v>#REF!</v>
      </c>
      <c r="J115" s="3">
        <f t="shared" si="3"/>
        <v>0</v>
      </c>
      <c r="K115" s="3" t="str">
        <f>+'PLANILLA GENERAL'!L113</f>
        <v>Inhibidor de parafinas</v>
      </c>
      <c r="L115" s="3" t="str">
        <f>+'PLANILLA GENERAL'!AL113</f>
        <v>Continua</v>
      </c>
      <c r="M115" s="3" t="str">
        <f>+'PLANILLA GENERAL'!M113</f>
        <v>IPB658</v>
      </c>
      <c r="N115" s="3">
        <f>+'PLANILLA GENERAL'!AR113</f>
        <v>8.26</v>
      </c>
      <c r="O115" s="3" t="str">
        <f>+'PLANILLA GENERAL'!AM113</f>
        <v>C</v>
      </c>
    </row>
    <row r="116" spans="2:15" x14ac:dyDescent="0.25">
      <c r="B116" s="8" t="s">
        <v>262</v>
      </c>
      <c r="C116">
        <v>34.76</v>
      </c>
      <c r="D116">
        <v>20</v>
      </c>
      <c r="E116">
        <v>54.76</v>
      </c>
      <c r="H116" s="3" t="e">
        <f>+'PLANILLA GENERAL'!#REF!</f>
        <v>#REF!</v>
      </c>
      <c r="I116" s="3" t="e">
        <f t="shared" si="2"/>
        <v>#REF!</v>
      </c>
      <c r="J116" s="3" t="e">
        <f t="shared" si="3"/>
        <v>#REF!</v>
      </c>
      <c r="K116" s="3" t="e">
        <f>+'PLANILLA GENERAL'!#REF!</f>
        <v>#REF!</v>
      </c>
      <c r="L116" s="3" t="e">
        <f>+'PLANILLA GENERAL'!#REF!</f>
        <v>#REF!</v>
      </c>
      <c r="M116" s="3" t="e">
        <f>+'PLANILLA GENERAL'!#REF!</f>
        <v>#REF!</v>
      </c>
      <c r="N116" s="3" t="e">
        <f>+'PLANILLA GENERAL'!#REF!</f>
        <v>#REF!</v>
      </c>
      <c r="O116" s="3" t="e">
        <f>+'PLANILLA GENERAL'!#REF!</f>
        <v>#REF!</v>
      </c>
    </row>
    <row r="117" spans="2:15" x14ac:dyDescent="0.25">
      <c r="B117" s="8" t="s">
        <v>263</v>
      </c>
      <c r="C117">
        <v>28.23</v>
      </c>
      <c r="D117">
        <v>37.65</v>
      </c>
      <c r="E117">
        <v>65.88</v>
      </c>
      <c r="H117" s="3" t="str">
        <f>+'PLANILLA GENERAL'!I114</f>
        <v>SP-404a</v>
      </c>
      <c r="I117" s="3" t="e">
        <f t="shared" si="2"/>
        <v>#REF!</v>
      </c>
      <c r="J117" s="3">
        <f t="shared" si="3"/>
        <v>0</v>
      </c>
      <c r="K117" s="3" t="str">
        <f>+'PLANILLA GENERAL'!L114</f>
        <v>Reductor de fricción</v>
      </c>
      <c r="L117" s="3" t="str">
        <f>+'PLANILLA GENERAL'!AL114</f>
        <v>Continua</v>
      </c>
      <c r="M117" s="3" t="str">
        <f>+'PLANILLA GENERAL'!M114</f>
        <v>RFB790</v>
      </c>
      <c r="N117" s="3">
        <f>+'PLANILLA GENERAL'!AR114</f>
        <v>3.92</v>
      </c>
      <c r="O117" s="3" t="str">
        <f>+'PLANILLA GENERAL'!AM114</f>
        <v>C</v>
      </c>
    </row>
    <row r="118" spans="2:15" x14ac:dyDescent="0.25">
      <c r="B118" s="8" t="s">
        <v>326</v>
      </c>
      <c r="D118">
        <v>31.55</v>
      </c>
      <c r="E118">
        <v>31.55</v>
      </c>
      <c r="H118" s="3" t="str">
        <f>+'PLANILLA GENERAL'!I115</f>
        <v>SP-445a</v>
      </c>
      <c r="I118" s="3" t="e">
        <f t="shared" si="2"/>
        <v>#REF!</v>
      </c>
      <c r="J118" s="3">
        <f t="shared" si="3"/>
        <v>0</v>
      </c>
      <c r="K118" s="3" t="str">
        <f>+'PLANILLA GENERAL'!L115</f>
        <v>Inhibidor de incrustaciones</v>
      </c>
      <c r="L118" s="3" t="str">
        <f>+'PLANILLA GENERAL'!AL115</f>
        <v>Continua</v>
      </c>
      <c r="M118" s="3" t="str">
        <f>+'PLANILLA GENERAL'!M115</f>
        <v>IC5087A</v>
      </c>
      <c r="N118" s="3">
        <f>+'PLANILLA GENERAL'!AR115</f>
        <v>1.02</v>
      </c>
      <c r="O118" s="3" t="str">
        <f>+'PLANILLA GENERAL'!AM115</f>
        <v>C</v>
      </c>
    </row>
    <row r="119" spans="2:15" x14ac:dyDescent="0.25">
      <c r="B119" s="8" t="s">
        <v>265</v>
      </c>
      <c r="C119">
        <v>63.74</v>
      </c>
      <c r="D119">
        <v>29.74</v>
      </c>
      <c r="E119">
        <v>93.48</v>
      </c>
      <c r="H119" s="3" t="str">
        <f>+'PLANILLA GENERAL'!I116</f>
        <v>SP-440a</v>
      </c>
      <c r="I119" s="3" t="e">
        <f t="shared" si="2"/>
        <v>#REF!</v>
      </c>
      <c r="J119" s="3">
        <f t="shared" si="3"/>
        <v>0</v>
      </c>
      <c r="K119" s="3" t="str">
        <f>+'PLANILLA GENERAL'!L116</f>
        <v>Reductor de fricción</v>
      </c>
      <c r="L119" s="3" t="str">
        <f>+'PLANILLA GENERAL'!AL116</f>
        <v>Continua</v>
      </c>
      <c r="M119" s="3" t="str">
        <f>+'PLANILLA GENERAL'!M116</f>
        <v>RFB790</v>
      </c>
      <c r="N119" s="3">
        <f>+'PLANILLA GENERAL'!AR116</f>
        <v>6.11</v>
      </c>
      <c r="O119" s="3" t="str">
        <f>+'PLANILLA GENERAL'!AM116</f>
        <v>C</v>
      </c>
    </row>
    <row r="120" spans="2:15" x14ac:dyDescent="0.25">
      <c r="B120" s="8" t="s">
        <v>158</v>
      </c>
      <c r="D120">
        <v>54.09</v>
      </c>
      <c r="E120">
        <v>54.09</v>
      </c>
      <c r="H120" s="3" t="str">
        <f>+'PLANILLA GENERAL'!I117</f>
        <v>SP-114</v>
      </c>
      <c r="I120" s="3" t="e">
        <f t="shared" si="2"/>
        <v>#REF!</v>
      </c>
      <c r="J120" s="3">
        <f t="shared" si="3"/>
        <v>0</v>
      </c>
      <c r="K120" s="3" t="str">
        <f>+'PLANILLA GENERAL'!L117</f>
        <v>Inhibidor de incrustaciones</v>
      </c>
      <c r="L120" s="3" t="str">
        <f>+'PLANILLA GENERAL'!AL117</f>
        <v>Continua</v>
      </c>
      <c r="M120" s="3" t="str">
        <f>+'PLANILLA GENERAL'!M117</f>
        <v>IC5087A</v>
      </c>
      <c r="N120" s="3">
        <f>+'PLANILLA GENERAL'!AR117</f>
        <v>3.4</v>
      </c>
      <c r="O120" s="3" t="str">
        <f>+'PLANILLA GENERAL'!AM117</f>
        <v>C</v>
      </c>
    </row>
    <row r="121" spans="2:15" x14ac:dyDescent="0.25">
      <c r="B121" s="8" t="s">
        <v>267</v>
      </c>
      <c r="C121">
        <v>20.12</v>
      </c>
      <c r="D121">
        <v>20.12</v>
      </c>
      <c r="E121">
        <v>40.24</v>
      </c>
      <c r="H121" s="3" t="str">
        <f>+'PLANILLA GENERAL'!I118</f>
        <v>SP-229</v>
      </c>
      <c r="I121" s="3" t="e">
        <f t="shared" si="2"/>
        <v>#REF!</v>
      </c>
      <c r="J121" s="3">
        <f t="shared" si="3"/>
        <v>0</v>
      </c>
      <c r="K121" s="3" t="str">
        <f>+'PLANILLA GENERAL'!L118</f>
        <v>Inhibidor de incrustaciones</v>
      </c>
      <c r="L121" s="3" t="str">
        <f>+'PLANILLA GENERAL'!AL118</f>
        <v>Continua</v>
      </c>
      <c r="M121" s="3" t="str">
        <f>+'PLANILLA GENERAL'!M118</f>
        <v>IC5091</v>
      </c>
      <c r="N121" s="3">
        <f>+'PLANILLA GENERAL'!AR118</f>
        <v>2.09</v>
      </c>
      <c r="O121" s="3" t="str">
        <f>+'PLANILLA GENERAL'!AM118</f>
        <v>C</v>
      </c>
    </row>
    <row r="122" spans="2:15" x14ac:dyDescent="0.25">
      <c r="B122" s="8" t="s">
        <v>268</v>
      </c>
      <c r="D122">
        <v>20</v>
      </c>
      <c r="E122">
        <v>20</v>
      </c>
      <c r="H122" s="3" t="str">
        <f>+'PLANILLA GENERAL'!I119</f>
        <v>SP-229</v>
      </c>
      <c r="I122" s="3" t="e">
        <f t="shared" si="2"/>
        <v>#REF!</v>
      </c>
      <c r="J122" s="3">
        <f t="shared" si="3"/>
        <v>0</v>
      </c>
      <c r="K122" s="3" t="str">
        <f>+'PLANILLA GENERAL'!L119</f>
        <v>Inhibidor de parafinas y asfaltenos</v>
      </c>
      <c r="L122" s="3" t="str">
        <f>+'PLANILLA GENERAL'!AL119</f>
        <v>Continua</v>
      </c>
      <c r="M122" s="3" t="str">
        <f>+'PLANILLA GENERAL'!M119</f>
        <v>IPB71</v>
      </c>
      <c r="N122" s="3">
        <f>+'PLANILLA GENERAL'!AR119</f>
        <v>4.51</v>
      </c>
      <c r="O122" s="3" t="str">
        <f>+'PLANILLA GENERAL'!AM119</f>
        <v>C</v>
      </c>
    </row>
    <row r="123" spans="2:15" x14ac:dyDescent="0.25">
      <c r="B123" s="8" t="s">
        <v>270</v>
      </c>
      <c r="D123">
        <v>73.959999999999994</v>
      </c>
      <c r="E123">
        <v>73.959999999999994</v>
      </c>
      <c r="H123" s="3" t="str">
        <f>+'PLANILLA GENERAL'!I120</f>
        <v>SP-257</v>
      </c>
      <c r="I123" s="3" t="e">
        <f t="shared" si="2"/>
        <v>#REF!</v>
      </c>
      <c r="J123" s="3">
        <f t="shared" si="3"/>
        <v>0</v>
      </c>
      <c r="K123" s="3" t="str">
        <f>+'PLANILLA GENERAL'!L120</f>
        <v>Inhibidor de incrustaciones</v>
      </c>
      <c r="L123" s="3" t="str">
        <f>+'PLANILLA GENERAL'!AL120</f>
        <v>Continua</v>
      </c>
      <c r="M123" s="3" t="str">
        <f>+'PLANILLA GENERAL'!M120</f>
        <v>IC5087A</v>
      </c>
      <c r="N123" s="3">
        <f>+'PLANILLA GENERAL'!AR120</f>
        <v>3.25</v>
      </c>
      <c r="O123" s="3" t="str">
        <f>+'PLANILLA GENERAL'!AM120</f>
        <v>C</v>
      </c>
    </row>
    <row r="124" spans="2:15" x14ac:dyDescent="0.25">
      <c r="B124" s="8" t="s">
        <v>271</v>
      </c>
      <c r="D124">
        <v>59.76</v>
      </c>
      <c r="E124">
        <v>59.76</v>
      </c>
      <c r="H124" s="3" t="str">
        <f>+'PLANILLA GENERAL'!I121</f>
        <v>PuB-141[00]a</v>
      </c>
      <c r="I124" s="3" t="e">
        <f t="shared" si="2"/>
        <v>#REF!</v>
      </c>
      <c r="J124" s="3">
        <f t="shared" si="3"/>
        <v>0</v>
      </c>
      <c r="K124" s="3" t="str">
        <f>+'PLANILLA GENERAL'!L121</f>
        <v>Inhibidor de incrustaciones</v>
      </c>
      <c r="L124" s="3" t="str">
        <f>+'PLANILLA GENERAL'!AL121</f>
        <v>Continua</v>
      </c>
      <c r="M124" s="3" t="str">
        <f>+'PLANILLA GENERAL'!M121</f>
        <v>IC5087A</v>
      </c>
      <c r="N124" s="3">
        <f>+'PLANILLA GENERAL'!AR121</f>
        <v>0.87</v>
      </c>
      <c r="O124" s="3" t="str">
        <f>+'PLANILLA GENERAL'!AM121</f>
        <v>C</v>
      </c>
    </row>
    <row r="125" spans="2:15" x14ac:dyDescent="0.25">
      <c r="B125" s="8" t="s">
        <v>273</v>
      </c>
      <c r="D125">
        <v>20</v>
      </c>
      <c r="E125">
        <v>20</v>
      </c>
      <c r="H125" s="3" t="str">
        <f>+'PLANILLA GENERAL'!I122</f>
        <v>SP-0294[00]a</v>
      </c>
      <c r="I125" s="3" t="e">
        <f t="shared" si="2"/>
        <v>#REF!</v>
      </c>
      <c r="J125" s="3">
        <f t="shared" si="3"/>
        <v>0</v>
      </c>
      <c r="K125" s="3" t="str">
        <f>+'PLANILLA GENERAL'!L122</f>
        <v>Inhibidor de incrustaciones</v>
      </c>
      <c r="L125" s="3" t="str">
        <f>+'PLANILLA GENERAL'!AL122</f>
        <v>Continua</v>
      </c>
      <c r="M125" s="3" t="str">
        <f>+'PLANILLA GENERAL'!M122</f>
        <v>IC5087A</v>
      </c>
      <c r="N125" s="3">
        <f>+'PLANILLA GENERAL'!AR122</f>
        <v>2.5299999999999998</v>
      </c>
      <c r="O125" s="3" t="str">
        <f>+'PLANILLA GENERAL'!AM122</f>
        <v>C</v>
      </c>
    </row>
    <row r="126" spans="2:15" x14ac:dyDescent="0.25">
      <c r="B126" s="8" t="s">
        <v>274</v>
      </c>
      <c r="D126">
        <v>32.979999999999997</v>
      </c>
      <c r="E126">
        <v>32.979999999999997</v>
      </c>
      <c r="H126" s="3" t="str">
        <f>+'PLANILLA GENERAL'!I123</f>
        <v>SP-152a(I)</v>
      </c>
      <c r="I126" s="3" t="e">
        <f t="shared" si="2"/>
        <v>#REF!</v>
      </c>
      <c r="J126" s="3">
        <f t="shared" si="3"/>
        <v>0</v>
      </c>
      <c r="K126" s="3" t="str">
        <f>+'PLANILLA GENERAL'!L123</f>
        <v>Inhibidor de incrustaciones</v>
      </c>
      <c r="L126" s="3" t="str">
        <f>+'PLANILLA GENERAL'!AL123</f>
        <v>Continua</v>
      </c>
      <c r="M126" s="3" t="str">
        <f>+'PLANILLA GENERAL'!M123</f>
        <v>IC5087A</v>
      </c>
      <c r="N126" s="3">
        <f>+'PLANILLA GENERAL'!AR123</f>
        <v>1.6</v>
      </c>
      <c r="O126" s="3" t="str">
        <f>+'PLANILLA GENERAL'!AM123</f>
        <v>C</v>
      </c>
    </row>
    <row r="127" spans="2:15" x14ac:dyDescent="0.25">
      <c r="B127" s="8" t="s">
        <v>276</v>
      </c>
      <c r="C127">
        <v>36.130000000000003</v>
      </c>
      <c r="D127">
        <v>36.130000000000003</v>
      </c>
      <c r="E127">
        <v>72.260000000000005</v>
      </c>
      <c r="H127" s="3" t="str">
        <f>+'PLANILLA GENERAL'!I124</f>
        <v>SP-272</v>
      </c>
      <c r="I127" s="3" t="e">
        <f t="shared" si="2"/>
        <v>#REF!</v>
      </c>
      <c r="J127" s="3">
        <f t="shared" si="3"/>
        <v>0</v>
      </c>
      <c r="K127" s="3" t="str">
        <f>+'PLANILLA GENERAL'!L124</f>
        <v>Inhibidor de incrustaciones</v>
      </c>
      <c r="L127" s="3" t="str">
        <f>+'PLANILLA GENERAL'!AL124</f>
        <v>Continua</v>
      </c>
      <c r="M127" s="3" t="str">
        <f>+'PLANILLA GENERAL'!M124</f>
        <v>IC5087A</v>
      </c>
      <c r="N127" s="3">
        <f>+'PLANILLA GENERAL'!AR124</f>
        <v>1.23</v>
      </c>
      <c r="O127" s="3" t="str">
        <f>+'PLANILLA GENERAL'!AM124</f>
        <v>C</v>
      </c>
    </row>
    <row r="128" spans="2:15" x14ac:dyDescent="0.25">
      <c r="B128" s="8" t="s">
        <v>136</v>
      </c>
      <c r="C128">
        <v>24.2</v>
      </c>
      <c r="E128">
        <v>24.2</v>
      </c>
      <c r="H128" s="3" t="str">
        <f>+'PLANILLA GENERAL'!I125</f>
        <v>SP-333[00]a</v>
      </c>
      <c r="I128" s="3" t="e">
        <f t="shared" si="2"/>
        <v>#REF!</v>
      </c>
      <c r="J128" s="3">
        <f t="shared" si="3"/>
        <v>0</v>
      </c>
      <c r="K128" s="3" t="str">
        <f>+'PLANILLA GENERAL'!L125</f>
        <v>Inhibidor de incrustaciones</v>
      </c>
      <c r="L128" s="3" t="str">
        <f>+'PLANILLA GENERAL'!AL125</f>
        <v>Continua</v>
      </c>
      <c r="M128" s="3" t="str">
        <f>+'PLANILLA GENERAL'!M125</f>
        <v>IC5087A</v>
      </c>
      <c r="N128" s="3">
        <f>+'PLANILLA GENERAL'!AR125</f>
        <v>1.08</v>
      </c>
      <c r="O128" s="3" t="str">
        <f>+'PLANILLA GENERAL'!AM125</f>
        <v>C</v>
      </c>
    </row>
    <row r="129" spans="2:15" x14ac:dyDescent="0.25">
      <c r="B129" s="8" t="s">
        <v>328</v>
      </c>
      <c r="C129">
        <v>23.51</v>
      </c>
      <c r="D129">
        <v>23.51</v>
      </c>
      <c r="E129">
        <v>47.02</v>
      </c>
      <c r="H129" s="3" t="str">
        <f>+'PLANILLA GENERAL'!I126</f>
        <v>SP-503a</v>
      </c>
      <c r="I129" s="3" t="e">
        <f t="shared" si="2"/>
        <v>#REF!</v>
      </c>
      <c r="J129" s="3">
        <f t="shared" si="3"/>
        <v>0</v>
      </c>
      <c r="K129" s="3" t="str">
        <f>+'PLANILLA GENERAL'!L126</f>
        <v>Inhibidor de corrosión</v>
      </c>
      <c r="L129" s="3" t="str">
        <f>+'PLANILLA GENERAL'!AL126</f>
        <v>Continua</v>
      </c>
      <c r="M129" s="3" t="str">
        <f>+'PLANILLA GENERAL'!M126</f>
        <v>CY51W</v>
      </c>
      <c r="N129" s="3">
        <f>+'PLANILLA GENERAL'!AR126</f>
        <v>6.08</v>
      </c>
      <c r="O129" s="3" t="str">
        <f>+'PLANILLA GENERAL'!AM126</f>
        <v>C</v>
      </c>
    </row>
    <row r="130" spans="2:15" x14ac:dyDescent="0.25">
      <c r="B130" s="8" t="s">
        <v>277</v>
      </c>
      <c r="D130">
        <v>41.94</v>
      </c>
      <c r="E130">
        <v>41.94</v>
      </c>
      <c r="H130" s="3" t="str">
        <f>+'PLANILLA GENERAL'!I127</f>
        <v>RiAl-3a</v>
      </c>
      <c r="I130" s="3" t="e">
        <f t="shared" si="2"/>
        <v>#REF!</v>
      </c>
      <c r="J130" s="3">
        <f t="shared" si="3"/>
        <v>0</v>
      </c>
      <c r="K130" s="3" t="str">
        <f>+'PLANILLA GENERAL'!L127</f>
        <v>Inhibidor de corrosión/Incrustaciones</v>
      </c>
      <c r="L130" s="3" t="str">
        <f>+'PLANILLA GENERAL'!AL127</f>
        <v>Continua</v>
      </c>
      <c r="M130" s="3" t="str">
        <f>+'PLANILLA GENERAL'!M127</f>
        <v>ICS400</v>
      </c>
      <c r="N130" s="3">
        <f>+'PLANILLA GENERAL'!AR127</f>
        <v>3.99</v>
      </c>
      <c r="O130" s="3" t="str">
        <f>+'PLANILLA GENERAL'!AM127</f>
        <v>C</v>
      </c>
    </row>
    <row r="131" spans="2:15" x14ac:dyDescent="0.25">
      <c r="B131" s="8" t="s">
        <v>139</v>
      </c>
      <c r="C131">
        <v>31.32</v>
      </c>
      <c r="D131">
        <v>35.729999999999997</v>
      </c>
      <c r="E131">
        <v>67.05</v>
      </c>
      <c r="H131" s="3" t="str">
        <f>+'PLANILLA GENERAL'!I128</f>
        <v>Compresora VAM</v>
      </c>
      <c r="I131" s="3" t="e">
        <f t="shared" si="2"/>
        <v>#REF!</v>
      </c>
      <c r="J131" s="3">
        <f t="shared" si="3"/>
        <v>0</v>
      </c>
      <c r="K131" s="3" t="str">
        <f>+'PLANILLA GENERAL'!L128</f>
        <v>Inhibidor de hidratos</v>
      </c>
      <c r="L131" s="3" t="str">
        <f>+'PLANILLA GENERAL'!AL128</f>
        <v>Continua</v>
      </c>
      <c r="M131" s="3" t="str">
        <f>+'PLANILLA GENERAL'!M128</f>
        <v>SB14</v>
      </c>
      <c r="N131" s="3">
        <f>+'PLANILLA GENERAL'!AR128</f>
        <v>22</v>
      </c>
      <c r="O131" s="3" t="str">
        <f>+'PLANILLA GENERAL'!AM128</f>
        <v>C</v>
      </c>
    </row>
    <row r="132" spans="2:15" x14ac:dyDescent="0.25">
      <c r="B132" s="8" t="s">
        <v>280</v>
      </c>
      <c r="D132">
        <v>31.29</v>
      </c>
      <c r="E132">
        <v>31.29</v>
      </c>
      <c r="H132" s="3" t="str">
        <f>+'PLANILLA GENERAL'!I129</f>
        <v>Compresora VAM Sda</v>
      </c>
      <c r="I132" s="3" t="e">
        <f t="shared" si="2"/>
        <v>#REF!</v>
      </c>
      <c r="J132" s="3">
        <f t="shared" si="3"/>
        <v>0</v>
      </c>
      <c r="K132" s="3" t="str">
        <f>+'PLANILLA GENERAL'!L129</f>
        <v>Secuestrante de sulfhídrico</v>
      </c>
      <c r="L132" s="3" t="str">
        <f>+'PLANILLA GENERAL'!AL129</f>
        <v>Continua</v>
      </c>
      <c r="M132" s="3" t="str">
        <f>+'PLANILLA GENERAL'!M129</f>
        <v>BSH8050</v>
      </c>
      <c r="N132" s="3">
        <f>+'PLANILLA GENERAL'!AR129</f>
        <v>30</v>
      </c>
      <c r="O132" s="3" t="str">
        <f>+'PLANILLA GENERAL'!AM129</f>
        <v>C</v>
      </c>
    </row>
    <row r="133" spans="2:15" x14ac:dyDescent="0.25">
      <c r="B133" s="8" t="s">
        <v>281</v>
      </c>
      <c r="D133">
        <v>33.229999999999997</v>
      </c>
      <c r="E133">
        <v>33.229999999999997</v>
      </c>
      <c r="H133" s="3" t="str">
        <f>+'PLANILLA GENERAL'!I130</f>
        <v>RiAl-4a</v>
      </c>
      <c r="I133" s="3" t="e">
        <f t="shared" ref="I133:I196" si="4">+IF(AND(H133=H132,L133=L132,I132=H132,L133="Batch"),CONCATENATE(H133,"_1"),IF(AND(H133=H132,L133=L132,I132=H132,L133="Batch",I132=CONCATENATE(H131,"_1")),CONCATENATE(H133,"_2"),IF(L133="Batch",H133,"")))</f>
        <v>#REF!</v>
      </c>
      <c r="J133" s="3">
        <f t="shared" ref="J133:J196" si="5">IF(L133="Batch",H133,0)</f>
        <v>0</v>
      </c>
      <c r="K133" s="3" t="str">
        <f>+'PLANILLA GENERAL'!L130</f>
        <v>Inhibidor de parafinas</v>
      </c>
      <c r="L133" s="3" t="str">
        <f>+'PLANILLA GENERAL'!AL130</f>
        <v>Continua</v>
      </c>
      <c r="M133" s="3" t="str">
        <f>+'PLANILLA GENERAL'!M130</f>
        <v>IPB658</v>
      </c>
      <c r="N133" s="3">
        <f>+'PLANILLA GENERAL'!AR130</f>
        <v>17.25</v>
      </c>
      <c r="O133" s="3" t="str">
        <f>+'PLANILLA GENERAL'!AM130</f>
        <v>C</v>
      </c>
    </row>
    <row r="134" spans="2:15" x14ac:dyDescent="0.25">
      <c r="B134" s="8" t="s">
        <v>287</v>
      </c>
      <c r="D134">
        <v>20.89</v>
      </c>
      <c r="E134">
        <v>20.89</v>
      </c>
      <c r="H134" s="3" t="str">
        <f>+'PLANILLA GENERAL'!I131</f>
        <v>RiAl-4a</v>
      </c>
      <c r="I134" s="3" t="e">
        <f t="shared" si="4"/>
        <v>#REF!</v>
      </c>
      <c r="J134" s="3">
        <f t="shared" si="5"/>
        <v>0</v>
      </c>
      <c r="K134" s="3" t="str">
        <f>+'PLANILLA GENERAL'!L131</f>
        <v>Inhibidor de incrustaciones</v>
      </c>
      <c r="L134" s="3" t="str">
        <f>+'PLANILLA GENERAL'!AL131</f>
        <v>Continua</v>
      </c>
      <c r="M134" s="3" t="str">
        <f>+'PLANILLA GENERAL'!M131</f>
        <v>IC5091</v>
      </c>
      <c r="N134" s="3">
        <f>+'PLANILLA GENERAL'!AR131</f>
        <v>0.81</v>
      </c>
      <c r="O134" s="3" t="str">
        <f>+'PLANILLA GENERAL'!AM131</f>
        <v>C</v>
      </c>
    </row>
    <row r="135" spans="2:15" x14ac:dyDescent="0.25">
      <c r="B135" s="8" t="s">
        <v>360</v>
      </c>
      <c r="C135">
        <v>43.64</v>
      </c>
      <c r="D135">
        <v>43.64</v>
      </c>
      <c r="E135">
        <v>87.28</v>
      </c>
      <c r="H135" s="3" t="str">
        <f>+'PLANILLA GENERAL'!I132</f>
        <v>RiAl-4a</v>
      </c>
      <c r="I135" s="3" t="e">
        <f t="shared" si="4"/>
        <v>#REF!</v>
      </c>
      <c r="J135" s="3">
        <f t="shared" si="5"/>
        <v>0</v>
      </c>
      <c r="K135" s="3" t="str">
        <f>+'PLANILLA GENERAL'!L132</f>
        <v>Inhibidor de corrosión</v>
      </c>
      <c r="L135" s="3" t="str">
        <f>+'PLANILLA GENERAL'!AL132</f>
        <v>Continua</v>
      </c>
      <c r="M135" s="3" t="str">
        <f>+'PLANILLA GENERAL'!M132</f>
        <v>CY51W</v>
      </c>
      <c r="N135" s="3">
        <f>+'PLANILLA GENERAL'!AR132</f>
        <v>6.16</v>
      </c>
      <c r="O135" s="3" t="str">
        <f>+'PLANILLA GENERAL'!AM132</f>
        <v>C</v>
      </c>
    </row>
    <row r="136" spans="2:15" x14ac:dyDescent="0.25">
      <c r="B136" s="8" t="s">
        <v>164</v>
      </c>
      <c r="D136">
        <v>50.24</v>
      </c>
      <c r="E136">
        <v>50.24</v>
      </c>
      <c r="H136" s="3" t="str">
        <f>+'PLANILLA GENERAL'!I133</f>
        <v>RiAl-7a</v>
      </c>
      <c r="I136" s="3" t="e">
        <f t="shared" si="4"/>
        <v>#REF!</v>
      </c>
      <c r="J136" s="3">
        <f t="shared" si="5"/>
        <v>0</v>
      </c>
      <c r="K136" s="3" t="str">
        <f>+'PLANILLA GENERAL'!L133</f>
        <v>Inhibidor de corrosión</v>
      </c>
      <c r="L136" s="3" t="str">
        <f>+'PLANILLA GENERAL'!AL133</f>
        <v>Continua</v>
      </c>
      <c r="M136" s="3" t="str">
        <f>+'PLANILLA GENERAL'!M133</f>
        <v>CY51W</v>
      </c>
      <c r="N136" s="3">
        <f>+'PLANILLA GENERAL'!AR133</f>
        <v>3.6</v>
      </c>
      <c r="O136" s="3" t="str">
        <f>+'PLANILLA GENERAL'!AM133</f>
        <v>C</v>
      </c>
    </row>
    <row r="137" spans="2:15" x14ac:dyDescent="0.25">
      <c r="B137" s="8" t="s">
        <v>363</v>
      </c>
      <c r="C137">
        <v>65.37</v>
      </c>
      <c r="D137">
        <v>33.9</v>
      </c>
      <c r="E137">
        <v>99.27000000000001</v>
      </c>
      <c r="H137" s="3" t="str">
        <f>+'PLANILLA GENERAL'!I134</f>
        <v>RiAl-7a</v>
      </c>
      <c r="I137" s="3" t="e">
        <f t="shared" si="4"/>
        <v>#REF!</v>
      </c>
      <c r="J137" s="3">
        <f t="shared" si="5"/>
        <v>0</v>
      </c>
      <c r="K137" s="3" t="str">
        <f>+'PLANILLA GENERAL'!L134</f>
        <v>Inhibidor de parafinas</v>
      </c>
      <c r="L137" s="3" t="str">
        <f>+'PLANILLA GENERAL'!AL134</f>
        <v>Continua</v>
      </c>
      <c r="M137" s="3" t="str">
        <f>+'PLANILLA GENERAL'!M134</f>
        <v>IPB658</v>
      </c>
      <c r="N137" s="3">
        <f>+'PLANILLA GENERAL'!AR134</f>
        <v>8.8000000000000007</v>
      </c>
      <c r="O137" s="3" t="str">
        <f>+'PLANILLA GENERAL'!AM134</f>
        <v>C</v>
      </c>
    </row>
    <row r="138" spans="2:15" x14ac:dyDescent="0.25">
      <c r="B138" s="8" t="s">
        <v>215</v>
      </c>
      <c r="D138">
        <v>29.41</v>
      </c>
      <c r="E138">
        <v>29.41</v>
      </c>
      <c r="H138" s="3" t="str">
        <f>+'PLANILLA GENERAL'!I135</f>
        <v>Colector 4 VAM</v>
      </c>
      <c r="I138" s="3" t="e">
        <f t="shared" si="4"/>
        <v>#REF!</v>
      </c>
      <c r="J138" s="3">
        <f t="shared" si="5"/>
        <v>0</v>
      </c>
      <c r="K138" s="3" t="str">
        <f>+'PLANILLA GENERAL'!L135</f>
        <v>Inhibidor de hidratos</v>
      </c>
      <c r="L138" s="3" t="str">
        <f>+'PLANILLA GENERAL'!AL135</f>
        <v>Continua</v>
      </c>
      <c r="M138" s="3" t="str">
        <f>+'PLANILLA GENERAL'!M135</f>
        <v>SB14</v>
      </c>
      <c r="N138" s="3">
        <f>+'PLANILLA GENERAL'!AR135</f>
        <v>10</v>
      </c>
      <c r="O138" s="3" t="str">
        <f>+'PLANILLA GENERAL'!AM135</f>
        <v>C</v>
      </c>
    </row>
    <row r="139" spans="2:15" x14ac:dyDescent="0.25">
      <c r="B139" s="8" t="s">
        <v>348</v>
      </c>
      <c r="D139">
        <v>20</v>
      </c>
      <c r="E139">
        <v>20</v>
      </c>
      <c r="H139" s="3" t="str">
        <f>+'PLANILLA GENERAL'!I136</f>
        <v>Colector VAM 80</v>
      </c>
      <c r="I139" s="3" t="e">
        <f t="shared" si="4"/>
        <v>#REF!</v>
      </c>
      <c r="J139" s="3">
        <f t="shared" si="5"/>
        <v>0</v>
      </c>
      <c r="K139" s="3" t="str">
        <f>+'PLANILLA GENERAL'!L136</f>
        <v>Inhibidor de parafinas</v>
      </c>
      <c r="L139" s="3" t="str">
        <f>+'PLANILLA GENERAL'!AL136</f>
        <v>Continua</v>
      </c>
      <c r="M139" s="3" t="str">
        <f>+'PLANILLA GENERAL'!M136</f>
        <v>IPB650</v>
      </c>
      <c r="N139" s="3">
        <f>+'PLANILLA GENERAL'!AR136</f>
        <v>24.66</v>
      </c>
      <c r="O139" s="3" t="str">
        <f>+'PLANILLA GENERAL'!AM136</f>
        <v>C</v>
      </c>
    </row>
    <row r="140" spans="2:15" x14ac:dyDescent="0.25">
      <c r="B140" s="8" t="s">
        <v>349</v>
      </c>
      <c r="D140">
        <v>38.32</v>
      </c>
      <c r="E140">
        <v>38.32</v>
      </c>
      <c r="H140" s="3" t="str">
        <f>+'PLANILLA GENERAL'!I137</f>
        <v>Motocompresora SCB</v>
      </c>
      <c r="I140" s="3" t="e">
        <f t="shared" si="4"/>
        <v>#REF!</v>
      </c>
      <c r="J140" s="3">
        <f t="shared" si="5"/>
        <v>0</v>
      </c>
      <c r="K140" s="3" t="str">
        <f>+'PLANILLA GENERAL'!L137</f>
        <v>Inhibidor de hidratos</v>
      </c>
      <c r="L140" s="3" t="str">
        <f>+'PLANILLA GENERAL'!AL137</f>
        <v>Continua</v>
      </c>
      <c r="M140" s="3" t="str">
        <f>+'PLANILLA GENERAL'!M137</f>
        <v>SB14</v>
      </c>
      <c r="N140" s="3">
        <f>+'PLANILLA GENERAL'!AR137</f>
        <v>22</v>
      </c>
      <c r="O140" s="3" t="str">
        <f>+'PLANILLA GENERAL'!AM137</f>
        <v>C</v>
      </c>
    </row>
    <row r="141" spans="2:15" x14ac:dyDescent="0.25">
      <c r="B141" s="8" t="s">
        <v>350</v>
      </c>
      <c r="D141">
        <v>20</v>
      </c>
      <c r="E141">
        <v>20</v>
      </c>
      <c r="H141" s="3" t="str">
        <f>+'PLANILLA GENERAL'!I138</f>
        <v>Separador VAM-32</v>
      </c>
      <c r="I141" s="3" t="e">
        <f t="shared" si="4"/>
        <v>#REF!</v>
      </c>
      <c r="J141" s="3">
        <f t="shared" si="5"/>
        <v>0</v>
      </c>
      <c r="K141" s="3" t="str">
        <f>+'PLANILLA GENERAL'!L138</f>
        <v>Inhibidor de hidratos</v>
      </c>
      <c r="L141" s="3" t="str">
        <f>+'PLANILLA GENERAL'!AL138</f>
        <v>Continua</v>
      </c>
      <c r="M141" s="3" t="str">
        <f>+'PLANILLA GENERAL'!M138</f>
        <v>SB14</v>
      </c>
      <c r="N141" s="3">
        <f>+'PLANILLA GENERAL'!AR138</f>
        <v>10</v>
      </c>
      <c r="O141" s="3" t="str">
        <f>+'PLANILLA GENERAL'!AM138</f>
        <v>C</v>
      </c>
    </row>
    <row r="142" spans="2:15" x14ac:dyDescent="0.25">
      <c r="B142" s="8" t="s">
        <v>165</v>
      </c>
      <c r="C142">
        <v>99.05</v>
      </c>
      <c r="E142">
        <v>99.05</v>
      </c>
      <c r="H142" s="3" t="str">
        <f>+'PLANILLA GENERAL'!I139</f>
        <v>VAM-0007[00]a</v>
      </c>
      <c r="I142" s="3" t="e">
        <f t="shared" si="4"/>
        <v>#REF!</v>
      </c>
      <c r="J142" s="3">
        <f t="shared" si="5"/>
        <v>0</v>
      </c>
      <c r="K142" s="3" t="str">
        <f>+'PLANILLA GENERAL'!L139</f>
        <v>Inhibidor de corrosión</v>
      </c>
      <c r="L142" s="3" t="str">
        <f>+'PLANILLA GENERAL'!AL139</f>
        <v>Continua</v>
      </c>
      <c r="M142" s="3" t="str">
        <f>+'PLANILLA GENERAL'!M139</f>
        <v>CY51W</v>
      </c>
      <c r="N142" s="3">
        <f>+'PLANILLA GENERAL'!AR139</f>
        <v>3.66</v>
      </c>
      <c r="O142" s="3" t="str">
        <f>+'PLANILLA GENERAL'!AM139</f>
        <v>C</v>
      </c>
    </row>
    <row r="143" spans="2:15" x14ac:dyDescent="0.25">
      <c r="B143" s="8" t="s">
        <v>166</v>
      </c>
      <c r="D143">
        <v>20</v>
      </c>
      <c r="E143">
        <v>20</v>
      </c>
      <c r="H143" s="3" t="str">
        <f>+'PLANILLA GENERAL'!I140</f>
        <v>VAM-0008[00]a</v>
      </c>
      <c r="I143" s="3" t="e">
        <f t="shared" si="4"/>
        <v>#REF!</v>
      </c>
      <c r="J143" s="3">
        <f t="shared" si="5"/>
        <v>0</v>
      </c>
      <c r="K143" s="3" t="str">
        <f>+'PLANILLA GENERAL'!L140</f>
        <v>Inhibidor de corrosión</v>
      </c>
      <c r="L143" s="3" t="str">
        <f>+'PLANILLA GENERAL'!AL140</f>
        <v>Continua</v>
      </c>
      <c r="M143" s="3" t="str">
        <f>+'PLANILLA GENERAL'!M140</f>
        <v>CY51W</v>
      </c>
      <c r="N143" s="3">
        <f>+'PLANILLA GENERAL'!AR140</f>
        <v>4.38</v>
      </c>
      <c r="O143" s="3" t="str">
        <f>+'PLANILLA GENERAL'!AM140</f>
        <v>C</v>
      </c>
    </row>
    <row r="144" spans="2:15" x14ac:dyDescent="0.25">
      <c r="B144" s="8" t="s">
        <v>292</v>
      </c>
      <c r="D144">
        <v>20</v>
      </c>
      <c r="E144">
        <v>20</v>
      </c>
      <c r="H144" s="3" t="str">
        <f>+'PLANILLA GENERAL'!I141</f>
        <v>VAM-0008[00]a</v>
      </c>
      <c r="I144" s="3" t="e">
        <f t="shared" si="4"/>
        <v>#REF!</v>
      </c>
      <c r="J144" s="3" t="str">
        <f t="shared" si="5"/>
        <v>VAM-0008[00]a</v>
      </c>
      <c r="K144" s="3" t="str">
        <f>+'PLANILLA GENERAL'!L141</f>
        <v>Biocida</v>
      </c>
      <c r="L144" s="3" t="str">
        <f>+'PLANILLA GENERAL'!AL141</f>
        <v>Batch</v>
      </c>
      <c r="M144" s="3" t="str">
        <f>+'PLANILLA GENERAL'!M141</f>
        <v>BX960</v>
      </c>
      <c r="N144" s="3">
        <f>+'PLANILLA GENERAL'!AR141</f>
        <v>20</v>
      </c>
      <c r="O144" s="3" t="str">
        <f>+'PLANILLA GENERAL'!AM141</f>
        <v>Q</v>
      </c>
    </row>
    <row r="145" spans="2:15" x14ac:dyDescent="0.25">
      <c r="B145" s="8" t="s">
        <v>294</v>
      </c>
      <c r="C145">
        <v>22.92</v>
      </c>
      <c r="D145">
        <v>20</v>
      </c>
      <c r="E145">
        <v>42.92</v>
      </c>
      <c r="H145" s="3" t="str">
        <f>+'PLANILLA GENERAL'!I142</f>
        <v>VAM-0011[00]a(I)</v>
      </c>
      <c r="I145" s="3" t="e">
        <f t="shared" si="4"/>
        <v>#REF!</v>
      </c>
      <c r="J145" s="3">
        <f t="shared" si="5"/>
        <v>0</v>
      </c>
      <c r="K145" s="3" t="str">
        <f>+'PLANILLA GENERAL'!L142</f>
        <v>Inhibidor de corrosión/Incrustaciones</v>
      </c>
      <c r="L145" s="3" t="str">
        <f>+'PLANILLA GENERAL'!AL142</f>
        <v>Continua</v>
      </c>
      <c r="M145" s="3" t="str">
        <f>+'PLANILLA GENERAL'!M142</f>
        <v>ICS400</v>
      </c>
      <c r="N145" s="3">
        <f>+'PLANILLA GENERAL'!AR142</f>
        <v>7.65</v>
      </c>
      <c r="O145" s="3" t="str">
        <f>+'PLANILLA GENERAL'!AM142</f>
        <v>C</v>
      </c>
    </row>
    <row r="146" spans="2:15" x14ac:dyDescent="0.25">
      <c r="B146" s="8" t="s">
        <v>188</v>
      </c>
      <c r="D146">
        <v>20</v>
      </c>
      <c r="E146">
        <v>20</v>
      </c>
      <c r="H146" s="3" t="str">
        <f>+'PLANILLA GENERAL'!I143</f>
        <v>VAM-0013[00]a</v>
      </c>
      <c r="I146" s="3" t="e">
        <f t="shared" si="4"/>
        <v>#REF!</v>
      </c>
      <c r="J146" s="3">
        <f t="shared" si="5"/>
        <v>0</v>
      </c>
      <c r="K146" s="3" t="str">
        <f>+'PLANILLA GENERAL'!L143</f>
        <v>Inhibidor de hidratos</v>
      </c>
      <c r="L146" s="3" t="str">
        <f>+'PLANILLA GENERAL'!AL143</f>
        <v>Continua</v>
      </c>
      <c r="M146" s="3" t="str">
        <f>+'PLANILLA GENERAL'!M143</f>
        <v>SB14</v>
      </c>
      <c r="N146" s="3">
        <f>+'PLANILLA GENERAL'!AR143</f>
        <v>25</v>
      </c>
      <c r="O146" s="3" t="str">
        <f>+'PLANILLA GENERAL'!AM143</f>
        <v>C</v>
      </c>
    </row>
    <row r="147" spans="2:15" x14ac:dyDescent="0.25">
      <c r="B147" s="8" t="s">
        <v>167</v>
      </c>
      <c r="D147">
        <v>32.97</v>
      </c>
      <c r="E147">
        <v>32.97</v>
      </c>
      <c r="H147" s="3" t="str">
        <f>+'PLANILLA GENERAL'!I144</f>
        <v>VAM-0017[00]a</v>
      </c>
      <c r="I147" s="3" t="e">
        <f t="shared" si="4"/>
        <v>#REF!</v>
      </c>
      <c r="J147" s="3">
        <f t="shared" si="5"/>
        <v>0</v>
      </c>
      <c r="K147" s="3" t="str">
        <f>+'PLANILLA GENERAL'!L144</f>
        <v>Inhibidor de corrosión/Incrustaciones</v>
      </c>
      <c r="L147" s="3" t="str">
        <f>+'PLANILLA GENERAL'!AL144</f>
        <v>Continua</v>
      </c>
      <c r="M147" s="3" t="str">
        <f>+'PLANILLA GENERAL'!M144</f>
        <v>ICS400</v>
      </c>
      <c r="N147" s="3">
        <f>+'PLANILLA GENERAL'!AR144</f>
        <v>5.61</v>
      </c>
      <c r="O147" s="3" t="str">
        <f>+'PLANILLA GENERAL'!AM144</f>
        <v>C</v>
      </c>
    </row>
    <row r="148" spans="2:15" x14ac:dyDescent="0.25">
      <c r="B148" s="8" t="s">
        <v>372</v>
      </c>
      <c r="C148">
        <v>46.46</v>
      </c>
      <c r="D148">
        <v>46.46</v>
      </c>
      <c r="E148">
        <v>92.92</v>
      </c>
      <c r="H148" s="3" t="str">
        <f>+'PLANILLA GENERAL'!I145</f>
        <v>VAM-100(d)[00]a</v>
      </c>
      <c r="I148" s="3" t="e">
        <f t="shared" si="4"/>
        <v>#REF!</v>
      </c>
      <c r="J148" s="3">
        <f t="shared" si="5"/>
        <v>0</v>
      </c>
      <c r="K148" s="3" t="str">
        <f>+'PLANILLA GENERAL'!L145</f>
        <v>Inhibidor de corrosión/Incrustaciones</v>
      </c>
      <c r="L148" s="3" t="str">
        <f>+'PLANILLA GENERAL'!AL145</f>
        <v>Continua</v>
      </c>
      <c r="M148" s="3" t="str">
        <f>+'PLANILLA GENERAL'!M145</f>
        <v>ICS400</v>
      </c>
      <c r="N148" s="3">
        <f>+'PLANILLA GENERAL'!AR145</f>
        <v>6.41</v>
      </c>
      <c r="O148" s="3" t="str">
        <f>+'PLANILLA GENERAL'!AM145</f>
        <v>C</v>
      </c>
    </row>
    <row r="149" spans="2:15" x14ac:dyDescent="0.25">
      <c r="B149" s="8" t="s">
        <v>140</v>
      </c>
      <c r="D149">
        <v>20</v>
      </c>
      <c r="E149">
        <v>20</v>
      </c>
      <c r="H149" s="3" t="str">
        <f>+'PLANILLA GENERAL'!I146</f>
        <v>VAM-14a</v>
      </c>
      <c r="I149" s="3" t="e">
        <f t="shared" si="4"/>
        <v>#REF!</v>
      </c>
      <c r="J149" s="3">
        <f t="shared" si="5"/>
        <v>0</v>
      </c>
      <c r="K149" s="3" t="str">
        <f>+'PLANILLA GENERAL'!L146</f>
        <v>Inhibidor de corrosión</v>
      </c>
      <c r="L149" s="3" t="str">
        <f>+'PLANILLA GENERAL'!AL146</f>
        <v>Continua</v>
      </c>
      <c r="M149" s="3" t="str">
        <f>+'PLANILLA GENERAL'!M146</f>
        <v>CY51W</v>
      </c>
      <c r="N149" s="3">
        <f>+'PLANILLA GENERAL'!AR146</f>
        <v>5.88</v>
      </c>
      <c r="O149" s="3" t="str">
        <f>+'PLANILLA GENERAL'!AM146</f>
        <v>C</v>
      </c>
    </row>
    <row r="150" spans="2:15" x14ac:dyDescent="0.25">
      <c r="B150" s="8" t="s">
        <v>171</v>
      </c>
      <c r="C150">
        <v>24.82</v>
      </c>
      <c r="E150">
        <v>24.82</v>
      </c>
      <c r="H150" s="3" t="str">
        <f>+'PLANILLA GENERAL'!I147</f>
        <v>VAM-15a</v>
      </c>
      <c r="I150" s="3" t="e">
        <f t="shared" si="4"/>
        <v>#REF!</v>
      </c>
      <c r="J150" s="3">
        <f t="shared" si="5"/>
        <v>0</v>
      </c>
      <c r="K150" s="3" t="str">
        <f>+'PLANILLA GENERAL'!L147</f>
        <v>Inhibidor de corrosión/Incrustaciones</v>
      </c>
      <c r="L150" s="3" t="str">
        <f>+'PLANILLA GENERAL'!AL147</f>
        <v>Continua</v>
      </c>
      <c r="M150" s="3" t="str">
        <f>+'PLANILLA GENERAL'!M147</f>
        <v>ICS400</v>
      </c>
      <c r="N150" s="3">
        <f>+'PLANILLA GENERAL'!AR147</f>
        <v>6.98</v>
      </c>
      <c r="O150" s="3" t="str">
        <f>+'PLANILLA GENERAL'!AM147</f>
        <v>C</v>
      </c>
    </row>
    <row r="151" spans="2:15" x14ac:dyDescent="0.25">
      <c r="B151" s="8" t="s">
        <v>330</v>
      </c>
      <c r="C151">
        <v>102.91</v>
      </c>
      <c r="E151">
        <v>102.91</v>
      </c>
      <c r="H151" s="3" t="str">
        <f>+'PLANILLA GENERAL'!I148</f>
        <v>VAM-18a</v>
      </c>
      <c r="I151" s="3" t="e">
        <f t="shared" si="4"/>
        <v>#REF!</v>
      </c>
      <c r="J151" s="3">
        <f t="shared" si="5"/>
        <v>0</v>
      </c>
      <c r="K151" s="3" t="str">
        <f>+'PLANILLA GENERAL'!L148</f>
        <v>Inhibidor de incrustaciones</v>
      </c>
      <c r="L151" s="3" t="str">
        <f>+'PLANILLA GENERAL'!AL148</f>
        <v>Continua</v>
      </c>
      <c r="M151" s="3" t="str">
        <f>+'PLANILLA GENERAL'!M148</f>
        <v>IC5087A</v>
      </c>
      <c r="N151" s="3">
        <f>+'PLANILLA GENERAL'!AR148</f>
        <v>2.4700000000000002</v>
      </c>
      <c r="O151" s="3" t="str">
        <f>+'PLANILLA GENERAL'!AM148</f>
        <v>C</v>
      </c>
    </row>
    <row r="152" spans="2:15" x14ac:dyDescent="0.25">
      <c r="B152" s="8" t="s">
        <v>172</v>
      </c>
      <c r="C152">
        <v>70.62</v>
      </c>
      <c r="E152">
        <v>70.62</v>
      </c>
      <c r="H152" s="3" t="str">
        <f>+'PLANILLA GENERAL'!I149</f>
        <v>VAM-19a</v>
      </c>
      <c r="I152" s="3" t="e">
        <f t="shared" si="4"/>
        <v>#REF!</v>
      </c>
      <c r="J152" s="3">
        <f t="shared" si="5"/>
        <v>0</v>
      </c>
      <c r="K152" s="3" t="str">
        <f>+'PLANILLA GENERAL'!L149</f>
        <v>Inhibidor de corrosión</v>
      </c>
      <c r="L152" s="3" t="str">
        <f>+'PLANILLA GENERAL'!AL149</f>
        <v>Continua</v>
      </c>
      <c r="M152" s="3" t="str">
        <f>+'PLANILLA GENERAL'!M149</f>
        <v>CY51W</v>
      </c>
      <c r="N152" s="3">
        <f>+'PLANILLA GENERAL'!AR149</f>
        <v>4</v>
      </c>
      <c r="O152" s="3" t="str">
        <f>+'PLANILLA GENERAL'!AM149</f>
        <v>C</v>
      </c>
    </row>
    <row r="153" spans="2:15" x14ac:dyDescent="0.25">
      <c r="B153" s="8" t="s">
        <v>374</v>
      </c>
      <c r="C153">
        <v>20</v>
      </c>
      <c r="D153">
        <v>25.89</v>
      </c>
      <c r="E153">
        <v>45.89</v>
      </c>
      <c r="H153" s="3" t="str">
        <f>+'PLANILLA GENERAL'!I150</f>
        <v>VAM-22a</v>
      </c>
      <c r="I153" s="3" t="e">
        <f t="shared" si="4"/>
        <v>#REF!</v>
      </c>
      <c r="J153" s="3">
        <f t="shared" si="5"/>
        <v>0</v>
      </c>
      <c r="K153" s="3" t="str">
        <f>+'PLANILLA GENERAL'!L150</f>
        <v>Inhibidor de incrustaciones</v>
      </c>
      <c r="L153" s="3" t="str">
        <f>+'PLANILLA GENERAL'!AL150</f>
        <v>Continua</v>
      </c>
      <c r="M153" s="3" t="str">
        <f>+'PLANILLA GENERAL'!M150</f>
        <v>IC5087A</v>
      </c>
      <c r="N153" s="3">
        <f>+'PLANILLA GENERAL'!AR150</f>
        <v>5.99</v>
      </c>
      <c r="O153" s="3" t="str">
        <f>+'PLANILLA GENERAL'!AM150</f>
        <v>C</v>
      </c>
    </row>
    <row r="154" spans="2:15" x14ac:dyDescent="0.25">
      <c r="B154" s="8" t="s">
        <v>375</v>
      </c>
      <c r="C154">
        <v>53.27</v>
      </c>
      <c r="D154">
        <v>53.27</v>
      </c>
      <c r="E154">
        <v>106.54</v>
      </c>
      <c r="H154" s="3" t="str">
        <f>+'PLANILLA GENERAL'!I151</f>
        <v>VAM-66a</v>
      </c>
      <c r="I154" s="3" t="e">
        <f t="shared" si="4"/>
        <v>#REF!</v>
      </c>
      <c r="J154" s="3">
        <f t="shared" si="5"/>
        <v>0</v>
      </c>
      <c r="K154" s="3" t="str">
        <f>+'PLANILLA GENERAL'!L151</f>
        <v>Inhibidor de corrosión</v>
      </c>
      <c r="L154" s="3" t="str">
        <f>+'PLANILLA GENERAL'!AL151</f>
        <v>Continua</v>
      </c>
      <c r="M154" s="3" t="str">
        <f>+'PLANILLA GENERAL'!M151</f>
        <v>CY51W</v>
      </c>
      <c r="N154" s="3">
        <f>+'PLANILLA GENERAL'!AR151</f>
        <v>3.47</v>
      </c>
      <c r="O154" s="3" t="str">
        <f>+'PLANILLA GENERAL'!AM151</f>
        <v>C</v>
      </c>
    </row>
    <row r="155" spans="2:15" x14ac:dyDescent="0.25">
      <c r="B155" s="8" t="s">
        <v>379</v>
      </c>
      <c r="D155">
        <v>29.49</v>
      </c>
      <c r="E155">
        <v>29.49</v>
      </c>
      <c r="H155" s="3" t="str">
        <f>+'PLANILLA GENERAL'!I152</f>
        <v>VAM-26a</v>
      </c>
      <c r="I155" s="3" t="e">
        <f t="shared" si="4"/>
        <v>#REF!</v>
      </c>
      <c r="J155" s="3">
        <f t="shared" si="5"/>
        <v>0</v>
      </c>
      <c r="K155" s="3" t="str">
        <f>+'PLANILLA GENERAL'!L152</f>
        <v>Inhibidor de corrosión/Incrustaciones</v>
      </c>
      <c r="L155" s="3" t="str">
        <f>+'PLANILLA GENERAL'!AL152</f>
        <v>Continua</v>
      </c>
      <c r="M155" s="3" t="str">
        <f>+'PLANILLA GENERAL'!M152</f>
        <v>ICS400</v>
      </c>
      <c r="N155" s="3">
        <f>+'PLANILLA GENERAL'!AR152</f>
        <v>3.94</v>
      </c>
      <c r="O155" s="3" t="str">
        <f>+'PLANILLA GENERAL'!AM152</f>
        <v>C</v>
      </c>
    </row>
    <row r="156" spans="2:15" x14ac:dyDescent="0.25">
      <c r="B156" s="8" t="s">
        <v>354</v>
      </c>
      <c r="C156">
        <v>20</v>
      </c>
      <c r="E156">
        <v>20</v>
      </c>
      <c r="H156" s="3" t="str">
        <f>+'PLANILLA GENERAL'!I153</f>
        <v>VAM-27a</v>
      </c>
      <c r="I156" s="3" t="e">
        <f t="shared" si="4"/>
        <v>#REF!</v>
      </c>
      <c r="J156" s="3">
        <f t="shared" si="5"/>
        <v>0</v>
      </c>
      <c r="K156" s="3" t="str">
        <f>+'PLANILLA GENERAL'!L153</f>
        <v>Inhibidor de corrosión</v>
      </c>
      <c r="L156" s="3" t="str">
        <f>+'PLANILLA GENERAL'!AL153</f>
        <v>Continua</v>
      </c>
      <c r="M156" s="3" t="str">
        <f>+'PLANILLA GENERAL'!M153</f>
        <v>CY51W</v>
      </c>
      <c r="N156" s="3">
        <f>+'PLANILLA GENERAL'!AR153</f>
        <v>4.17</v>
      </c>
      <c r="O156" s="3" t="str">
        <f>+'PLANILLA GENERAL'!AM153</f>
        <v>C</v>
      </c>
    </row>
    <row r="157" spans="2:15" x14ac:dyDescent="0.25">
      <c r="B157" s="8" t="s">
        <v>382</v>
      </c>
      <c r="C157">
        <v>30.09</v>
      </c>
      <c r="D157">
        <v>29.36</v>
      </c>
      <c r="E157">
        <v>59.45</v>
      </c>
      <c r="H157" s="3" t="str">
        <f>+'PLANILLA GENERAL'!I154</f>
        <v>VAM-34a</v>
      </c>
      <c r="I157" s="3" t="e">
        <f t="shared" si="4"/>
        <v>#REF!</v>
      </c>
      <c r="J157" s="3">
        <f t="shared" si="5"/>
        <v>0</v>
      </c>
      <c r="K157" s="3" t="str">
        <f>+'PLANILLA GENERAL'!L154</f>
        <v>Inhibidor de corrosión</v>
      </c>
      <c r="L157" s="3" t="str">
        <f>+'PLANILLA GENERAL'!AL154</f>
        <v>Continua</v>
      </c>
      <c r="M157" s="3" t="str">
        <f>+'PLANILLA GENERAL'!M154</f>
        <v>CY51W</v>
      </c>
      <c r="N157" s="3">
        <f>+'PLANILLA GENERAL'!AR154</f>
        <v>6.14</v>
      </c>
      <c r="O157" s="3" t="str">
        <f>+'PLANILLA GENERAL'!AM154</f>
        <v>C</v>
      </c>
    </row>
    <row r="158" spans="2:15" x14ac:dyDescent="0.25">
      <c r="B158" s="8" t="s">
        <v>174</v>
      </c>
      <c r="D158">
        <v>57.49</v>
      </c>
      <c r="E158">
        <v>57.49</v>
      </c>
      <c r="H158" s="3" t="str">
        <f>+'PLANILLA GENERAL'!I155</f>
        <v>VAM-45a</v>
      </c>
      <c r="I158" s="3" t="e">
        <f t="shared" si="4"/>
        <v>#REF!</v>
      </c>
      <c r="J158" s="3">
        <f t="shared" si="5"/>
        <v>0</v>
      </c>
      <c r="K158" s="3" t="str">
        <f>+'PLANILLA GENERAL'!L155</f>
        <v>Inhibidor de corrosión</v>
      </c>
      <c r="L158" s="3" t="str">
        <f>+'PLANILLA GENERAL'!AL155</f>
        <v>Continua</v>
      </c>
      <c r="M158" s="3" t="str">
        <f>+'PLANILLA GENERAL'!M155</f>
        <v>CY51W</v>
      </c>
      <c r="N158" s="3">
        <f>+'PLANILLA GENERAL'!AR155</f>
        <v>3.88</v>
      </c>
      <c r="O158" s="3" t="str">
        <f>+'PLANILLA GENERAL'!AM155</f>
        <v>C</v>
      </c>
    </row>
    <row r="159" spans="2:15" x14ac:dyDescent="0.25">
      <c r="B159" s="8" t="s">
        <v>384</v>
      </c>
      <c r="D159">
        <v>20</v>
      </c>
      <c r="E159">
        <v>20</v>
      </c>
      <c r="H159" s="3" t="str">
        <f>+'PLANILLA GENERAL'!I156</f>
        <v>VAM-46a</v>
      </c>
      <c r="I159" s="3" t="e">
        <f t="shared" si="4"/>
        <v>#REF!</v>
      </c>
      <c r="J159" s="3">
        <f t="shared" si="5"/>
        <v>0</v>
      </c>
      <c r="K159" s="3" t="str">
        <f>+'PLANILLA GENERAL'!L156</f>
        <v>Inhibidor de parafinas</v>
      </c>
      <c r="L159" s="3" t="str">
        <f>+'PLANILLA GENERAL'!AL156</f>
        <v>Continua</v>
      </c>
      <c r="M159" s="3" t="str">
        <f>+'PLANILLA GENERAL'!M156</f>
        <v>IPB658</v>
      </c>
      <c r="N159" s="3">
        <f>+'PLANILLA GENERAL'!AR156</f>
        <v>4.0999999999999996</v>
      </c>
      <c r="O159" s="3" t="str">
        <f>+'PLANILLA GENERAL'!AM156</f>
        <v>C</v>
      </c>
    </row>
    <row r="160" spans="2:15" x14ac:dyDescent="0.25">
      <c r="B160" s="8" t="s">
        <v>386</v>
      </c>
      <c r="C160">
        <v>20</v>
      </c>
      <c r="D160">
        <v>20</v>
      </c>
      <c r="E160">
        <v>40</v>
      </c>
      <c r="H160" s="3" t="str">
        <f>+'PLANILLA GENERAL'!I157</f>
        <v>VAM-47a</v>
      </c>
      <c r="I160" s="3" t="e">
        <f t="shared" si="4"/>
        <v>#REF!</v>
      </c>
      <c r="J160" s="3">
        <f t="shared" si="5"/>
        <v>0</v>
      </c>
      <c r="K160" s="3" t="str">
        <f>+'PLANILLA GENERAL'!L157</f>
        <v>Inhibidor de incrustaciones</v>
      </c>
      <c r="L160" s="3" t="str">
        <f>+'PLANILLA GENERAL'!AL157</f>
        <v>Continua</v>
      </c>
      <c r="M160" s="3" t="str">
        <f>+'PLANILLA GENERAL'!M157</f>
        <v>IC5087A</v>
      </c>
      <c r="N160" s="3">
        <f>+'PLANILLA GENERAL'!AR157</f>
        <v>1.48</v>
      </c>
      <c r="O160" s="3" t="str">
        <f>+'PLANILLA GENERAL'!AM157</f>
        <v>C</v>
      </c>
    </row>
    <row r="161" spans="2:15" x14ac:dyDescent="0.25">
      <c r="B161" s="8" t="s">
        <v>355</v>
      </c>
      <c r="C161">
        <v>43.16</v>
      </c>
      <c r="D161">
        <v>63.99</v>
      </c>
      <c r="E161">
        <v>107.15</v>
      </c>
      <c r="H161" s="3" t="str">
        <f>+'PLANILLA GENERAL'!I158</f>
        <v>VAM-47a</v>
      </c>
      <c r="I161" s="3" t="e">
        <f t="shared" si="4"/>
        <v>#REF!</v>
      </c>
      <c r="J161" s="3">
        <f t="shared" si="5"/>
        <v>0</v>
      </c>
      <c r="K161" s="3" t="str">
        <f>+'PLANILLA GENERAL'!L158</f>
        <v>Inhibidor de parafinas</v>
      </c>
      <c r="L161" s="3" t="str">
        <f>+'PLANILLA GENERAL'!AL158</f>
        <v>Continua</v>
      </c>
      <c r="M161" s="3" t="str">
        <f>+'PLANILLA GENERAL'!M158</f>
        <v>IPB650</v>
      </c>
      <c r="N161" s="3">
        <f>+'PLANILLA GENERAL'!AR158</f>
        <v>10.92</v>
      </c>
      <c r="O161" s="3" t="str">
        <f>+'PLANILLA GENERAL'!AM158</f>
        <v>C</v>
      </c>
    </row>
    <row r="162" spans="2:15" x14ac:dyDescent="0.25">
      <c r="B162" s="8" t="s">
        <v>193</v>
      </c>
      <c r="C162">
        <v>46.06</v>
      </c>
      <c r="E162">
        <v>46.06</v>
      </c>
      <c r="H162" s="3" t="str">
        <f>+'PLANILLA GENERAL'!I159</f>
        <v>VAM-50a</v>
      </c>
      <c r="I162" s="3" t="e">
        <f t="shared" si="4"/>
        <v>#REF!</v>
      </c>
      <c r="J162" s="3">
        <f t="shared" si="5"/>
        <v>0</v>
      </c>
      <c r="K162" s="3" t="str">
        <f>+'PLANILLA GENERAL'!L159</f>
        <v>Inhibidor de corrosión</v>
      </c>
      <c r="L162" s="3" t="str">
        <f>+'PLANILLA GENERAL'!AL159</f>
        <v>Continua</v>
      </c>
      <c r="M162" s="3" t="str">
        <f>+'PLANILLA GENERAL'!M159</f>
        <v>CY51W</v>
      </c>
      <c r="N162" s="3">
        <f>+'PLANILLA GENERAL'!AR159</f>
        <v>3.82</v>
      </c>
      <c r="O162" s="3" t="str">
        <f>+'PLANILLA GENERAL'!AM159</f>
        <v>C</v>
      </c>
    </row>
    <row r="163" spans="2:15" x14ac:dyDescent="0.25">
      <c r="B163" s="8" t="s">
        <v>197</v>
      </c>
      <c r="C163">
        <v>57.04</v>
      </c>
      <c r="D163">
        <v>29.28</v>
      </c>
      <c r="E163">
        <v>86.32</v>
      </c>
      <c r="H163" s="3" t="str">
        <f>+'PLANILLA GENERAL'!I160</f>
        <v>VAM-52a</v>
      </c>
      <c r="I163" s="3" t="e">
        <f t="shared" si="4"/>
        <v>#REF!</v>
      </c>
      <c r="J163" s="3">
        <f t="shared" si="5"/>
        <v>0</v>
      </c>
      <c r="K163" s="3" t="str">
        <f>+'PLANILLA GENERAL'!L160</f>
        <v>Inhibidor de corrosión</v>
      </c>
      <c r="L163" s="3" t="str">
        <f>+'PLANILLA GENERAL'!AL160</f>
        <v>Continua</v>
      </c>
      <c r="M163" s="3" t="str">
        <f>+'PLANILLA GENERAL'!M160</f>
        <v>CY51W</v>
      </c>
      <c r="N163" s="3">
        <f>+'PLANILLA GENERAL'!AR160</f>
        <v>3.58</v>
      </c>
      <c r="O163" s="3" t="str">
        <f>+'PLANILLA GENERAL'!AM160</f>
        <v>C</v>
      </c>
    </row>
    <row r="164" spans="2:15" x14ac:dyDescent="0.25">
      <c r="B164" s="8" t="s">
        <v>198</v>
      </c>
      <c r="C164">
        <v>35.82</v>
      </c>
      <c r="D164">
        <v>36.22</v>
      </c>
      <c r="E164">
        <v>72.039999999999992</v>
      </c>
      <c r="H164" s="3" t="str">
        <f>+'PLANILLA GENERAL'!I161</f>
        <v>VAM-53(d)[00]a</v>
      </c>
      <c r="I164" s="3" t="e">
        <f t="shared" si="4"/>
        <v>#REF!</v>
      </c>
      <c r="J164" s="3">
        <f t="shared" si="5"/>
        <v>0</v>
      </c>
      <c r="K164" s="3" t="str">
        <f>+'PLANILLA GENERAL'!L161</f>
        <v>Inhibidor de corrosión/Incrustaciones</v>
      </c>
      <c r="L164" s="3" t="str">
        <f>+'PLANILLA GENERAL'!AL161</f>
        <v>Continua</v>
      </c>
      <c r="M164" s="3" t="str">
        <f>+'PLANILLA GENERAL'!M161</f>
        <v>ICS400</v>
      </c>
      <c r="N164" s="3">
        <f>+'PLANILLA GENERAL'!AR161</f>
        <v>5.12</v>
      </c>
      <c r="O164" s="3" t="str">
        <f>+'PLANILLA GENERAL'!AM161</f>
        <v>C</v>
      </c>
    </row>
    <row r="165" spans="2:15" x14ac:dyDescent="0.25">
      <c r="B165" s="8" t="s">
        <v>331</v>
      </c>
      <c r="C165">
        <v>42.28</v>
      </c>
      <c r="D165">
        <v>73.989999999999995</v>
      </c>
      <c r="E165">
        <v>116.27</v>
      </c>
      <c r="H165" s="3" t="str">
        <f>+'PLANILLA GENERAL'!I162</f>
        <v>VAM-58(d)[00]a</v>
      </c>
      <c r="I165" s="3" t="e">
        <f t="shared" si="4"/>
        <v>#REF!</v>
      </c>
      <c r="J165" s="3">
        <f t="shared" si="5"/>
        <v>0</v>
      </c>
      <c r="K165" s="3" t="str">
        <f>+'PLANILLA GENERAL'!L162</f>
        <v>Inhibidor de corrosión</v>
      </c>
      <c r="L165" s="3" t="str">
        <f>+'PLANILLA GENERAL'!AL162</f>
        <v>Continua</v>
      </c>
      <c r="M165" s="3" t="str">
        <f>+'PLANILLA GENERAL'!M162</f>
        <v>CY51W</v>
      </c>
      <c r="N165" s="3">
        <f>+'PLANILLA GENERAL'!AR162</f>
        <v>6.24</v>
      </c>
      <c r="O165" s="3" t="str">
        <f>+'PLANILLA GENERAL'!AM162</f>
        <v>C</v>
      </c>
    </row>
    <row r="166" spans="2:15" x14ac:dyDescent="0.25">
      <c r="B166" s="8" t="s">
        <v>216</v>
      </c>
      <c r="C166">
        <v>39.08</v>
      </c>
      <c r="D166">
        <v>20</v>
      </c>
      <c r="E166">
        <v>59.08</v>
      </c>
      <c r="H166" s="3" t="str">
        <f>+'PLANILLA GENERAL'!I163</f>
        <v>VAM-59(d)[00]a</v>
      </c>
      <c r="I166" s="3" t="e">
        <f t="shared" si="4"/>
        <v>#REF!</v>
      </c>
      <c r="J166" s="3">
        <f t="shared" si="5"/>
        <v>0</v>
      </c>
      <c r="K166" s="3" t="str">
        <f>+'PLANILLA GENERAL'!L163</f>
        <v>Inhibidor de corrosión/Incrustaciones</v>
      </c>
      <c r="L166" s="3" t="str">
        <f>+'PLANILLA GENERAL'!AL163</f>
        <v>Continua</v>
      </c>
      <c r="M166" s="3" t="str">
        <f>+'PLANILLA GENERAL'!M163</f>
        <v>ICS400</v>
      </c>
      <c r="N166" s="3">
        <f>+'PLANILLA GENERAL'!AR163</f>
        <v>5.63</v>
      </c>
      <c r="O166" s="3" t="str">
        <f>+'PLANILLA GENERAL'!AM163</f>
        <v>C</v>
      </c>
    </row>
    <row r="167" spans="2:15" x14ac:dyDescent="0.25">
      <c r="B167" s="8" t="s">
        <v>356</v>
      </c>
      <c r="C167">
        <v>50.64</v>
      </c>
      <c r="D167">
        <v>32.72</v>
      </c>
      <c r="E167">
        <v>83.36</v>
      </c>
      <c r="H167" s="3" t="str">
        <f>+'PLANILLA GENERAL'!I164</f>
        <v>VAM-66a</v>
      </c>
      <c r="I167" s="3" t="e">
        <f t="shared" si="4"/>
        <v>#REF!</v>
      </c>
      <c r="J167" s="3">
        <f t="shared" si="5"/>
        <v>0</v>
      </c>
      <c r="K167" s="3" t="str">
        <f>+'PLANILLA GENERAL'!L164</f>
        <v>Inhibidor de parafinas</v>
      </c>
      <c r="L167" s="3" t="str">
        <f>+'PLANILLA GENERAL'!AL164</f>
        <v>Continua</v>
      </c>
      <c r="M167" s="3" t="str">
        <f>+'PLANILLA GENERAL'!M164</f>
        <v>IPB650</v>
      </c>
      <c r="N167" s="3">
        <f>+'PLANILLA GENERAL'!AR164</f>
        <v>13.73</v>
      </c>
      <c r="O167" s="3" t="str">
        <f>+'PLANILLA GENERAL'!AM164</f>
        <v>C</v>
      </c>
    </row>
    <row r="168" spans="2:15" x14ac:dyDescent="0.25">
      <c r="B168" s="8" t="s">
        <v>143</v>
      </c>
      <c r="C168">
        <v>63.79</v>
      </c>
      <c r="D168">
        <v>83.35</v>
      </c>
      <c r="E168">
        <v>147.13999999999999</v>
      </c>
      <c r="H168" s="3" t="str">
        <f>+'PLANILLA GENERAL'!I165</f>
        <v>VAM-70[00]a</v>
      </c>
      <c r="I168" s="3" t="e">
        <f t="shared" si="4"/>
        <v>#REF!</v>
      </c>
      <c r="J168" s="3">
        <f t="shared" si="5"/>
        <v>0</v>
      </c>
      <c r="K168" s="3" t="str">
        <f>+'PLANILLA GENERAL'!L165</f>
        <v>Inhibidor de corrosión/Incrustaciones</v>
      </c>
      <c r="L168" s="3" t="str">
        <f>+'PLANILLA GENERAL'!AL165</f>
        <v>Continua</v>
      </c>
      <c r="M168" s="3" t="str">
        <f>+'PLANILLA GENERAL'!M165</f>
        <v>ICS400</v>
      </c>
      <c r="N168" s="3">
        <f>+'PLANILLA GENERAL'!AR165</f>
        <v>0</v>
      </c>
      <c r="O168" s="3" t="str">
        <f>+'PLANILLA GENERAL'!AM165</f>
        <v>C</v>
      </c>
    </row>
    <row r="169" spans="2:15" x14ac:dyDescent="0.25">
      <c r="B169" s="8" t="s">
        <v>357</v>
      </c>
      <c r="C169">
        <v>20</v>
      </c>
      <c r="D169">
        <v>20</v>
      </c>
      <c r="E169">
        <v>40</v>
      </c>
      <c r="H169" s="3" t="str">
        <f>+'PLANILLA GENERAL'!I166</f>
        <v>VAM-73(d)[00]a</v>
      </c>
      <c r="I169" s="3" t="e">
        <f t="shared" si="4"/>
        <v>#REF!</v>
      </c>
      <c r="J169" s="3">
        <f t="shared" si="5"/>
        <v>0</v>
      </c>
      <c r="K169" s="3" t="str">
        <f>+'PLANILLA GENERAL'!L166</f>
        <v>Inhibidor de corrosión/Incrustaciones</v>
      </c>
      <c r="L169" s="3" t="str">
        <f>+'PLANILLA GENERAL'!AL166</f>
        <v>Continua</v>
      </c>
      <c r="M169" s="3" t="str">
        <f>+'PLANILLA GENERAL'!M166</f>
        <v>ICS400</v>
      </c>
      <c r="N169" s="3">
        <f>+'PLANILLA GENERAL'!AR166</f>
        <v>8.02</v>
      </c>
      <c r="O169" s="3" t="str">
        <f>+'PLANILLA GENERAL'!AM166</f>
        <v>C</v>
      </c>
    </row>
    <row r="170" spans="2:15" x14ac:dyDescent="0.25">
      <c r="B170" s="8" t="s">
        <v>218</v>
      </c>
      <c r="D170">
        <v>20</v>
      </c>
      <c r="E170">
        <v>20</v>
      </c>
      <c r="H170" s="3" t="str">
        <f>+'PLANILLA GENERAL'!I167</f>
        <v>VAM-89(d)[00]a</v>
      </c>
      <c r="I170" s="3" t="e">
        <f t="shared" si="4"/>
        <v>#REF!</v>
      </c>
      <c r="J170" s="3">
        <f t="shared" si="5"/>
        <v>0</v>
      </c>
      <c r="K170" s="3" t="str">
        <f>+'PLANILLA GENERAL'!L167</f>
        <v>Inhibidor de corrosión/Incrustaciones</v>
      </c>
      <c r="L170" s="3" t="str">
        <f>+'PLANILLA GENERAL'!AL167</f>
        <v>Continua</v>
      </c>
      <c r="M170" s="3" t="str">
        <f>+'PLANILLA GENERAL'!M167</f>
        <v>ICS400</v>
      </c>
      <c r="N170" s="3">
        <f>+'PLANILLA GENERAL'!AR167</f>
        <v>7.64</v>
      </c>
      <c r="O170" s="3" t="str">
        <f>+'PLANILLA GENERAL'!AM167</f>
        <v>C</v>
      </c>
    </row>
    <row r="171" spans="2:15" x14ac:dyDescent="0.25">
      <c r="B171" s="8" t="s">
        <v>478</v>
      </c>
      <c r="C171">
        <v>20</v>
      </c>
      <c r="E171">
        <v>20</v>
      </c>
      <c r="H171" s="3" t="str">
        <f>+'PLANILLA GENERAL'!I168</f>
        <v>VAM-89(d)[00]a</v>
      </c>
      <c r="I171" s="3" t="e">
        <f t="shared" si="4"/>
        <v>#REF!</v>
      </c>
      <c r="J171" s="3">
        <f t="shared" si="5"/>
        <v>0</v>
      </c>
      <c r="K171" s="3" t="str">
        <f>+'PLANILLA GENERAL'!L168</f>
        <v>Inhibidor de parafinas</v>
      </c>
      <c r="L171" s="3" t="str">
        <f>+'PLANILLA GENERAL'!AL168</f>
        <v>Continua</v>
      </c>
      <c r="M171" s="3" t="str">
        <f>+'PLANILLA GENERAL'!M168</f>
        <v>IPB279</v>
      </c>
      <c r="N171" s="3">
        <f>+'PLANILLA GENERAL'!AR168</f>
        <v>11.61</v>
      </c>
      <c r="O171" s="3" t="str">
        <f>+'PLANILLA GENERAL'!AM168</f>
        <v>C</v>
      </c>
    </row>
    <row r="172" spans="2:15" x14ac:dyDescent="0.25">
      <c r="B172" s="8" t="s">
        <v>488</v>
      </c>
      <c r="D172">
        <v>29.15</v>
      </c>
      <c r="E172">
        <v>29.15</v>
      </c>
      <c r="H172" s="3" t="str">
        <f>+'PLANILLA GENERAL'!I169</f>
        <v>VAM.a-87(d)[00]a</v>
      </c>
      <c r="I172" s="3" t="e">
        <f t="shared" si="4"/>
        <v>#REF!</v>
      </c>
      <c r="J172" s="3">
        <f t="shared" si="5"/>
        <v>0</v>
      </c>
      <c r="K172" s="3" t="str">
        <f>+'PLANILLA GENERAL'!L169</f>
        <v>Inhibidor de parafinas</v>
      </c>
      <c r="L172" s="3" t="str">
        <f>+'PLANILLA GENERAL'!AL169</f>
        <v>Continua</v>
      </c>
      <c r="M172" s="3" t="str">
        <f>+'PLANILLA GENERAL'!M169</f>
        <v>IPB658</v>
      </c>
      <c r="N172" s="3">
        <f>+'PLANILLA GENERAL'!AR169</f>
        <v>6.1</v>
      </c>
      <c r="O172" s="3" t="str">
        <f>+'PLANILLA GENERAL'!AM169</f>
        <v>C</v>
      </c>
    </row>
    <row r="173" spans="2:15" x14ac:dyDescent="0.25">
      <c r="B173" s="8" t="s">
        <v>496</v>
      </c>
      <c r="D173">
        <v>35.82</v>
      </c>
      <c r="E173">
        <v>35.82</v>
      </c>
      <c r="H173" s="3" t="str">
        <f>+'PLANILLA GENERAL'!I170</f>
        <v>VAM-65a(d)</v>
      </c>
      <c r="I173" s="3" t="e">
        <f t="shared" si="4"/>
        <v>#REF!</v>
      </c>
      <c r="J173" s="3">
        <f t="shared" si="5"/>
        <v>0</v>
      </c>
      <c r="K173" s="3" t="str">
        <f>+'PLANILLA GENERAL'!L170</f>
        <v>Inhibidor de parafinas</v>
      </c>
      <c r="L173" s="3" t="str">
        <f>+'PLANILLA GENERAL'!AL170</f>
        <v>Continua</v>
      </c>
      <c r="M173" s="3" t="str">
        <f>+'PLANILLA GENERAL'!M170</f>
        <v>IPB658</v>
      </c>
      <c r="N173" s="3">
        <f>+'PLANILLA GENERAL'!AR170</f>
        <v>16.489999999999998</v>
      </c>
      <c r="O173" s="3" t="str">
        <f>+'PLANILLA GENERAL'!AM170</f>
        <v>C</v>
      </c>
    </row>
    <row r="174" spans="2:15" x14ac:dyDescent="0.25">
      <c r="B174" s="8" t="s">
        <v>497</v>
      </c>
      <c r="C174">
        <v>20</v>
      </c>
      <c r="E174">
        <v>20</v>
      </c>
      <c r="H174" s="3" t="str">
        <f>+'PLANILLA GENERAL'!I171</f>
        <v>RiAlN-2[01]b</v>
      </c>
      <c r="I174" s="3" t="e">
        <f t="shared" si="4"/>
        <v>#REF!</v>
      </c>
      <c r="J174" s="3">
        <f t="shared" si="5"/>
        <v>0</v>
      </c>
      <c r="K174" s="3" t="str">
        <f>+'PLANILLA GENERAL'!L171</f>
        <v>Inhibidor de parafinas</v>
      </c>
      <c r="L174" s="3" t="str">
        <f>+'PLANILLA GENERAL'!AL171</f>
        <v>Continua</v>
      </c>
      <c r="M174" s="3" t="str">
        <f>+'PLANILLA GENERAL'!M171</f>
        <v>IPB279</v>
      </c>
      <c r="N174" s="3">
        <f>+'PLANILLA GENERAL'!AR171</f>
        <v>12.12</v>
      </c>
      <c r="O174" s="3" t="str">
        <f>+'PLANILLA GENERAL'!AM171</f>
        <v>C</v>
      </c>
    </row>
    <row r="175" spans="2:15" x14ac:dyDescent="0.25">
      <c r="B175" s="8" t="s">
        <v>498</v>
      </c>
      <c r="C175">
        <v>49.98</v>
      </c>
      <c r="E175">
        <v>49.98</v>
      </c>
      <c r="H175" s="3" t="str">
        <f>+'PLANILLA GENERAL'!I172</f>
        <v>SP-138(I)[00]a</v>
      </c>
      <c r="I175" s="3" t="e">
        <f t="shared" si="4"/>
        <v>#REF!</v>
      </c>
      <c r="J175" s="3">
        <f t="shared" si="5"/>
        <v>0</v>
      </c>
      <c r="K175" s="3" t="str">
        <f>+'PLANILLA GENERAL'!L172</f>
        <v>Inhibidor de corrosión</v>
      </c>
      <c r="L175" s="3" t="str">
        <f>+'PLANILLA GENERAL'!AL172</f>
        <v>Continua</v>
      </c>
      <c r="M175" s="3" t="str">
        <f>+'PLANILLA GENERAL'!M172</f>
        <v>CY51W</v>
      </c>
      <c r="N175" s="3">
        <f>+'PLANILLA GENERAL'!AR172</f>
        <v>5.14</v>
      </c>
      <c r="O175" s="3" t="str">
        <f>+'PLANILLA GENERAL'!AM172</f>
        <v>C</v>
      </c>
    </row>
    <row r="176" spans="2:15" x14ac:dyDescent="0.25">
      <c r="B176" s="8" t="s">
        <v>500</v>
      </c>
      <c r="D176">
        <v>20</v>
      </c>
      <c r="E176">
        <v>20</v>
      </c>
      <c r="H176" s="3" t="str">
        <f>+'PLANILLA GENERAL'!I173</f>
        <v>SP-504a</v>
      </c>
      <c r="I176" s="3" t="e">
        <f t="shared" si="4"/>
        <v>#REF!</v>
      </c>
      <c r="J176" s="3">
        <f t="shared" si="5"/>
        <v>0</v>
      </c>
      <c r="K176" s="3" t="str">
        <f>+'PLANILLA GENERAL'!L173</f>
        <v>Inhibidor de corrosión</v>
      </c>
      <c r="L176" s="3" t="str">
        <f>+'PLANILLA GENERAL'!AL173</f>
        <v>Continua</v>
      </c>
      <c r="M176" s="3" t="str">
        <f>+'PLANILLA GENERAL'!M173</f>
        <v>CY51W</v>
      </c>
      <c r="N176" s="3">
        <f>+'PLANILLA GENERAL'!AR173</f>
        <v>4.74</v>
      </c>
      <c r="O176" s="3" t="str">
        <f>+'PLANILLA GENERAL'!AM173</f>
        <v>C</v>
      </c>
    </row>
    <row r="177" spans="2:15" x14ac:dyDescent="0.25">
      <c r="B177" s="8" t="s">
        <v>502</v>
      </c>
      <c r="D177">
        <v>52.89</v>
      </c>
      <c r="E177">
        <v>52.89</v>
      </c>
      <c r="H177" s="3" t="str">
        <f>+'PLANILLA GENERAL'!I174</f>
        <v>VAM-25a</v>
      </c>
      <c r="I177" s="3" t="e">
        <f t="shared" si="4"/>
        <v>#REF!</v>
      </c>
      <c r="J177" s="3">
        <f t="shared" si="5"/>
        <v>0</v>
      </c>
      <c r="K177" s="3" t="str">
        <f>+'PLANILLA GENERAL'!L174</f>
        <v>Inhibidor de incrustaciones</v>
      </c>
      <c r="L177" s="3" t="str">
        <f>+'PLANILLA GENERAL'!AL174</f>
        <v>Continua</v>
      </c>
      <c r="M177" s="3" t="str">
        <f>+'PLANILLA GENERAL'!M174</f>
        <v>IC5087A</v>
      </c>
      <c r="N177" s="3">
        <f>+'PLANILLA GENERAL'!AR174</f>
        <v>1.31</v>
      </c>
      <c r="O177" s="3" t="str">
        <f>+'PLANILLA GENERAL'!AM174</f>
        <v>C</v>
      </c>
    </row>
    <row r="178" spans="2:15" x14ac:dyDescent="0.25">
      <c r="B178" s="8" t="s">
        <v>504</v>
      </c>
      <c r="D178">
        <v>24.57</v>
      </c>
      <c r="E178">
        <v>24.57</v>
      </c>
      <c r="H178" s="3" t="str">
        <f>+'PLANILLA GENERAL'!I175</f>
        <v>SP-148(I)[00]a</v>
      </c>
      <c r="I178" s="3" t="e">
        <f t="shared" si="4"/>
        <v>#REF!</v>
      </c>
      <c r="J178" s="3">
        <f t="shared" si="5"/>
        <v>0</v>
      </c>
      <c r="K178" s="3" t="str">
        <f>+'PLANILLA GENERAL'!L175</f>
        <v>Inhibidor de incrustaciones</v>
      </c>
      <c r="L178" s="3" t="str">
        <f>+'PLANILLA GENERAL'!AL175</f>
        <v>Continua</v>
      </c>
      <c r="M178" s="3" t="str">
        <f>+'PLANILLA GENERAL'!M175</f>
        <v>IC5087A</v>
      </c>
      <c r="N178" s="3">
        <f>+'PLANILLA GENERAL'!AR175</f>
        <v>3.74</v>
      </c>
      <c r="O178" s="3" t="str">
        <f>+'PLANILLA GENERAL'!AM175</f>
        <v>C</v>
      </c>
    </row>
    <row r="179" spans="2:15" x14ac:dyDescent="0.25">
      <c r="B179" s="8" t="s">
        <v>505</v>
      </c>
      <c r="D179">
        <v>27.79</v>
      </c>
      <c r="E179">
        <v>27.79</v>
      </c>
      <c r="H179" s="3" t="str">
        <f>+'PLANILLA GENERAL'!I176</f>
        <v>SP-392a</v>
      </c>
      <c r="I179" s="3" t="e">
        <f t="shared" si="4"/>
        <v>#REF!</v>
      </c>
      <c r="J179" s="3">
        <f t="shared" si="5"/>
        <v>0</v>
      </c>
      <c r="K179" s="3" t="str">
        <f>+'PLANILLA GENERAL'!L176</f>
        <v>Inhibidor de corrosión</v>
      </c>
      <c r="L179" s="3" t="str">
        <f>+'PLANILLA GENERAL'!AL176</f>
        <v>Continua</v>
      </c>
      <c r="M179" s="3" t="str">
        <f>+'PLANILLA GENERAL'!M176</f>
        <v>CY51W</v>
      </c>
      <c r="N179" s="3">
        <f>+'PLANILLA GENERAL'!AR176</f>
        <v>4.18</v>
      </c>
      <c r="O179" s="3" t="str">
        <f>+'PLANILLA GENERAL'!AM176</f>
        <v>C</v>
      </c>
    </row>
    <row r="180" spans="2:15" x14ac:dyDescent="0.25">
      <c r="B180" s="8" t="s">
        <v>507</v>
      </c>
      <c r="D180">
        <v>41.65</v>
      </c>
      <c r="E180">
        <v>41.65</v>
      </c>
      <c r="H180" s="3" t="str">
        <f>+'PLANILLA GENERAL'!I177</f>
        <v>SP-476a</v>
      </c>
      <c r="I180" s="3" t="e">
        <f t="shared" si="4"/>
        <v>#REF!</v>
      </c>
      <c r="J180" s="3">
        <f t="shared" si="5"/>
        <v>0</v>
      </c>
      <c r="K180" s="3" t="str">
        <f>+'PLANILLA GENERAL'!L177</f>
        <v>Inhibidor de incrustaciones</v>
      </c>
      <c r="L180" s="3" t="str">
        <f>+'PLANILLA GENERAL'!AL177</f>
        <v>Continua</v>
      </c>
      <c r="M180" s="3" t="str">
        <f>+'PLANILLA GENERAL'!M177</f>
        <v>IC5087A</v>
      </c>
      <c r="N180" s="3">
        <f>+'PLANILLA GENERAL'!AR177</f>
        <v>4.9000000000000004</v>
      </c>
      <c r="O180" s="3" t="str">
        <f>+'PLANILLA GENERAL'!AM177</f>
        <v>C</v>
      </c>
    </row>
    <row r="181" spans="2:15" x14ac:dyDescent="0.25">
      <c r="B181" s="8" t="s">
        <v>524</v>
      </c>
      <c r="D181">
        <v>20</v>
      </c>
      <c r="E181">
        <v>20</v>
      </c>
      <c r="H181" s="3" t="str">
        <f>+'PLANILLA GENERAL'!I178</f>
        <v>SP-278</v>
      </c>
      <c r="I181" s="3" t="e">
        <f t="shared" si="4"/>
        <v>#REF!</v>
      </c>
      <c r="J181" s="3" t="str">
        <f t="shared" si="5"/>
        <v>SP-278</v>
      </c>
      <c r="K181" s="3" t="str">
        <f>+'PLANILLA GENERAL'!L178</f>
        <v>Biocida</v>
      </c>
      <c r="L181" s="3" t="str">
        <f>+'PLANILLA GENERAL'!AL178</f>
        <v>Batch</v>
      </c>
      <c r="M181" s="3" t="str">
        <f>+'PLANILLA GENERAL'!M178</f>
        <v>BX960</v>
      </c>
      <c r="N181" s="3">
        <f>+'PLANILLA GENERAL'!AR178</f>
        <v>47.32</v>
      </c>
      <c r="O181" s="3" t="str">
        <f>+'PLANILLA GENERAL'!AM178</f>
        <v>Q</v>
      </c>
    </row>
    <row r="182" spans="2:15" x14ac:dyDescent="0.25">
      <c r="B182" s="8" t="s">
        <v>237</v>
      </c>
      <c r="C182">
        <v>34.04</v>
      </c>
      <c r="D182">
        <v>23.4</v>
      </c>
      <c r="E182">
        <v>57.44</v>
      </c>
      <c r="H182" s="3" t="str">
        <f>+'PLANILLA GENERAL'!I179</f>
        <v>SP-63(I)</v>
      </c>
      <c r="I182" s="3" t="e">
        <f t="shared" si="4"/>
        <v>#REF!</v>
      </c>
      <c r="J182" s="3" t="str">
        <f t="shared" si="5"/>
        <v>SP-63(I)</v>
      </c>
      <c r="K182" s="3" t="str">
        <f>+'PLANILLA GENERAL'!L179</f>
        <v>Biocida</v>
      </c>
      <c r="L182" s="3" t="str">
        <f>+'PLANILLA GENERAL'!AL179</f>
        <v>Batch</v>
      </c>
      <c r="M182" s="3" t="str">
        <f>+'PLANILLA GENERAL'!M179</f>
        <v>BX960</v>
      </c>
      <c r="N182" s="3">
        <f>+'PLANILLA GENERAL'!AR179</f>
        <v>46.06</v>
      </c>
      <c r="O182" s="3" t="str">
        <f>+'PLANILLA GENERAL'!AM179</f>
        <v>Q</v>
      </c>
    </row>
    <row r="183" spans="2:15" x14ac:dyDescent="0.25">
      <c r="B183" s="8" t="s">
        <v>245</v>
      </c>
      <c r="C183">
        <v>20</v>
      </c>
      <c r="D183">
        <v>20</v>
      </c>
      <c r="E183">
        <v>40</v>
      </c>
      <c r="H183" s="3" t="str">
        <f>+'PLANILLA GENERAL'!I180</f>
        <v>SP-311a</v>
      </c>
      <c r="I183" s="3" t="e">
        <f t="shared" si="4"/>
        <v>#REF!</v>
      </c>
      <c r="J183" s="3" t="str">
        <f t="shared" si="5"/>
        <v>SP-311a</v>
      </c>
      <c r="K183" s="3" t="str">
        <f>+'PLANILLA GENERAL'!L180</f>
        <v>Biocida</v>
      </c>
      <c r="L183" s="3" t="str">
        <f>+'PLANILLA GENERAL'!AL180</f>
        <v>Batch</v>
      </c>
      <c r="M183" s="3" t="str">
        <f>+'PLANILLA GENERAL'!M180</f>
        <v>BX960</v>
      </c>
      <c r="N183" s="3">
        <f>+'PLANILLA GENERAL'!AR180</f>
        <v>72.2</v>
      </c>
      <c r="O183" s="3" t="str">
        <f>+'PLANILLA GENERAL'!AM180</f>
        <v>Q</v>
      </c>
    </row>
    <row r="184" spans="2:15" x14ac:dyDescent="0.25">
      <c r="B184" s="8" t="s">
        <v>380</v>
      </c>
      <c r="C184">
        <v>20.48</v>
      </c>
      <c r="D184">
        <v>42.67</v>
      </c>
      <c r="E184">
        <v>63.150000000000006</v>
      </c>
      <c r="H184" s="3" t="str">
        <f>+'PLANILLA GENERAL'!I181</f>
        <v>SP-109a(I)</v>
      </c>
      <c r="I184" s="3" t="e">
        <f t="shared" si="4"/>
        <v>#REF!</v>
      </c>
      <c r="J184" s="3" t="str">
        <f t="shared" si="5"/>
        <v>SP-109a(I)</v>
      </c>
      <c r="K184" s="3" t="str">
        <f>+'PLANILLA GENERAL'!L181</f>
        <v>Biocida</v>
      </c>
      <c r="L184" s="3" t="str">
        <f>+'PLANILLA GENERAL'!AL181</f>
        <v>Batch</v>
      </c>
      <c r="M184" s="3" t="str">
        <f>+'PLANILLA GENERAL'!M181</f>
        <v>BX960</v>
      </c>
      <c r="N184" s="3">
        <f>+'PLANILLA GENERAL'!AR181</f>
        <v>51.37</v>
      </c>
      <c r="O184" s="3" t="str">
        <f>+'PLANILLA GENERAL'!AM181</f>
        <v>Q</v>
      </c>
    </row>
    <row r="185" spans="2:15" x14ac:dyDescent="0.25">
      <c r="B185" s="8" t="s">
        <v>40</v>
      </c>
      <c r="C185">
        <v>26.98</v>
      </c>
      <c r="E185">
        <v>26.98</v>
      </c>
      <c r="H185" s="3" t="str">
        <f>+'PLANILLA GENERAL'!I182</f>
        <v>SCB-139a</v>
      </c>
      <c r="I185" s="3" t="e">
        <f t="shared" si="4"/>
        <v>#REF!</v>
      </c>
      <c r="J185" s="3" t="str">
        <f t="shared" si="5"/>
        <v>SCB-139a</v>
      </c>
      <c r="K185" s="3" t="str">
        <f>+'PLANILLA GENERAL'!L182</f>
        <v>Inhibidor de corrosión</v>
      </c>
      <c r="L185" s="3" t="str">
        <f>+'PLANILLA GENERAL'!AL182</f>
        <v>Batch</v>
      </c>
      <c r="M185" s="3" t="str">
        <f>+'PLANILLA GENERAL'!M182</f>
        <v>CY51W</v>
      </c>
      <c r="N185" s="3">
        <f>+'PLANILLA GENERAL'!AR182</f>
        <v>36.770000000000003</v>
      </c>
      <c r="O185" s="3" t="str">
        <f>+'PLANILLA GENERAL'!AM182</f>
        <v>Q</v>
      </c>
    </row>
    <row r="186" spans="2:15" x14ac:dyDescent="0.25">
      <c r="B186" s="8" t="s">
        <v>151</v>
      </c>
      <c r="C186">
        <v>34.65</v>
      </c>
      <c r="D186">
        <v>34.65</v>
      </c>
      <c r="E186">
        <v>69.3</v>
      </c>
      <c r="H186" s="3" t="str">
        <f>+'PLANILLA GENERAL'!I183</f>
        <v>SCB-139a</v>
      </c>
      <c r="I186" s="3" t="e">
        <f t="shared" si="4"/>
        <v>#REF!</v>
      </c>
      <c r="J186" s="3" t="str">
        <f t="shared" si="5"/>
        <v>SCB-139a</v>
      </c>
      <c r="K186" s="3" t="str">
        <f>+'PLANILLA GENERAL'!L183</f>
        <v>Biocida</v>
      </c>
      <c r="L186" s="3" t="str">
        <f>+'PLANILLA GENERAL'!AL183</f>
        <v>Batch</v>
      </c>
      <c r="M186" s="3" t="str">
        <f>+'PLANILLA GENERAL'!M183</f>
        <v>BX960</v>
      </c>
      <c r="N186" s="3">
        <f>+'PLANILLA GENERAL'!AR183</f>
        <v>36.770000000000003</v>
      </c>
      <c r="O186" s="3" t="str">
        <f>+'PLANILLA GENERAL'!AM183</f>
        <v>Q</v>
      </c>
    </row>
    <row r="187" spans="2:15" x14ac:dyDescent="0.25">
      <c r="B187" s="8" t="s">
        <v>111</v>
      </c>
      <c r="C187">
        <v>20</v>
      </c>
      <c r="E187">
        <v>20</v>
      </c>
      <c r="H187" s="3" t="str">
        <f>+'PLANILLA GENERAL'!I184</f>
        <v>SP-138(I)[00]a</v>
      </c>
      <c r="I187" s="3" t="e">
        <f t="shared" si="4"/>
        <v>#REF!</v>
      </c>
      <c r="J187" s="3" t="str">
        <f t="shared" si="5"/>
        <v>SP-138(I)[00]a</v>
      </c>
      <c r="K187" s="3" t="str">
        <f>+'PLANILLA GENERAL'!L184</f>
        <v>Biocida</v>
      </c>
      <c r="L187" s="3" t="str">
        <f>+'PLANILLA GENERAL'!AL184</f>
        <v>Batch</v>
      </c>
      <c r="M187" s="3" t="str">
        <f>+'PLANILLA GENERAL'!M184</f>
        <v>BX960</v>
      </c>
      <c r="N187" s="3">
        <f>+'PLANILLA GENERAL'!AR184</f>
        <v>77.099999999999994</v>
      </c>
      <c r="O187" s="3" t="str">
        <f>+'PLANILLA GENERAL'!AM184</f>
        <v>Q</v>
      </c>
    </row>
    <row r="188" spans="2:15" x14ac:dyDescent="0.25">
      <c r="B188" s="8" t="s">
        <v>373</v>
      </c>
      <c r="C188">
        <v>29.27</v>
      </c>
      <c r="E188">
        <v>29.27</v>
      </c>
      <c r="H188" s="3" t="str">
        <f>+'PLANILLA GENERAL'!I185</f>
        <v>SP-0044[00]a(I)</v>
      </c>
      <c r="I188" s="3" t="e">
        <f t="shared" si="4"/>
        <v>#REF!</v>
      </c>
      <c r="J188" s="3" t="str">
        <f t="shared" si="5"/>
        <v>SP-0044[00]a(I)</v>
      </c>
      <c r="K188" s="3" t="str">
        <f>+'PLANILLA GENERAL'!L185</f>
        <v>Inhibidor de corrosión</v>
      </c>
      <c r="L188" s="3" t="str">
        <f>+'PLANILLA GENERAL'!AL185</f>
        <v>Batch</v>
      </c>
      <c r="M188" s="3" t="str">
        <f>+'PLANILLA GENERAL'!M185</f>
        <v>CY51W</v>
      </c>
      <c r="N188" s="3">
        <f>+'PLANILLA GENERAL'!AR185</f>
        <v>20</v>
      </c>
      <c r="O188" s="3" t="str">
        <f>+'PLANILLA GENERAL'!AM185</f>
        <v>Q</v>
      </c>
    </row>
    <row r="189" spans="2:15" x14ac:dyDescent="0.25">
      <c r="B189" s="8" t="s">
        <v>65</v>
      </c>
      <c r="D189">
        <v>41.66</v>
      </c>
      <c r="E189">
        <v>41.66</v>
      </c>
      <c r="H189" s="3" t="str">
        <f>+'PLANILLA GENERAL'!I186</f>
        <v>SP-370[00]a</v>
      </c>
      <c r="I189" s="3" t="e">
        <f t="shared" si="4"/>
        <v>#REF!</v>
      </c>
      <c r="J189" s="3" t="str">
        <f t="shared" si="5"/>
        <v>SP-370[00]a</v>
      </c>
      <c r="K189" s="3" t="str">
        <f>+'PLANILLA GENERAL'!L186</f>
        <v>Inhibidor de parafinas</v>
      </c>
      <c r="L189" s="3" t="str">
        <f>+'PLANILLA GENERAL'!AL186</f>
        <v>Batch</v>
      </c>
      <c r="M189" s="3" t="str">
        <f>+'PLANILLA GENERAL'!M186</f>
        <v>IPB658</v>
      </c>
      <c r="N189" s="3">
        <f>+'PLANILLA GENERAL'!AR186</f>
        <v>31.88</v>
      </c>
      <c r="O189" s="3" t="str">
        <f>+'PLANILLA GENERAL'!AM186</f>
        <v>Q</v>
      </c>
    </row>
    <row r="190" spans="2:15" x14ac:dyDescent="0.25">
      <c r="B190" s="8" t="s">
        <v>146</v>
      </c>
      <c r="D190">
        <v>41.16</v>
      </c>
      <c r="E190">
        <v>41.16</v>
      </c>
      <c r="H190" s="3" t="str">
        <f>+'PLANILLA GENERAL'!I187</f>
        <v>SP-83</v>
      </c>
      <c r="I190" s="3" t="e">
        <f t="shared" si="4"/>
        <v>#REF!</v>
      </c>
      <c r="J190" s="3" t="str">
        <f t="shared" si="5"/>
        <v>SP-83</v>
      </c>
      <c r="K190" s="3" t="str">
        <f>+'PLANILLA GENERAL'!L187</f>
        <v>Inhibidor de corrosión</v>
      </c>
      <c r="L190" s="3" t="str">
        <f>+'PLANILLA GENERAL'!AL187</f>
        <v>Batch</v>
      </c>
      <c r="M190" s="3" t="str">
        <f>+'PLANILLA GENERAL'!M187</f>
        <v>CY51W</v>
      </c>
      <c r="N190" s="3">
        <f>+'PLANILLA GENERAL'!AR187</f>
        <v>20</v>
      </c>
      <c r="O190" s="3" t="str">
        <f>+'PLANILLA GENERAL'!AM187</f>
        <v>S</v>
      </c>
    </row>
    <row r="191" spans="2:15" x14ac:dyDescent="0.25">
      <c r="B191" s="8" t="s">
        <v>254</v>
      </c>
      <c r="C191">
        <v>20</v>
      </c>
      <c r="E191">
        <v>20</v>
      </c>
      <c r="H191" s="3" t="str">
        <f>+'PLANILLA GENERAL'!I188</f>
        <v>SP-251</v>
      </c>
      <c r="I191" s="3" t="e">
        <f t="shared" si="4"/>
        <v>#REF!</v>
      </c>
      <c r="J191" s="3" t="str">
        <f t="shared" si="5"/>
        <v>SP-251</v>
      </c>
      <c r="K191" s="3" t="str">
        <f>+'PLANILLA GENERAL'!L188</f>
        <v>Biocida</v>
      </c>
      <c r="L191" s="3" t="str">
        <f>+'PLANILLA GENERAL'!AL188</f>
        <v>Batch</v>
      </c>
      <c r="M191" s="3" t="str">
        <f>+'PLANILLA GENERAL'!M188</f>
        <v>BX960</v>
      </c>
      <c r="N191" s="3">
        <f>+'PLANILLA GENERAL'!AR188</f>
        <v>85.65</v>
      </c>
      <c r="O191" s="3" t="str">
        <f>+'PLANILLA GENERAL'!AM188</f>
        <v>Q</v>
      </c>
    </row>
    <row r="192" spans="2:15" x14ac:dyDescent="0.25">
      <c r="B192" s="8" t="s">
        <v>61</v>
      </c>
      <c r="D192">
        <v>34.450000000000003</v>
      </c>
      <c r="E192">
        <v>34.450000000000003</v>
      </c>
      <c r="H192" s="3" t="str">
        <f>+'PLANILLA GENERAL'!I189</f>
        <v>SP-0294[00]a</v>
      </c>
      <c r="I192" s="3" t="e">
        <f t="shared" si="4"/>
        <v>#REF!</v>
      </c>
      <c r="J192" s="3" t="str">
        <f t="shared" si="5"/>
        <v>SP-0294[00]a</v>
      </c>
      <c r="K192" s="3" t="str">
        <f>+'PLANILLA GENERAL'!L189</f>
        <v>Biocida</v>
      </c>
      <c r="L192" s="3" t="str">
        <f>+'PLANILLA GENERAL'!AL189</f>
        <v>Batch</v>
      </c>
      <c r="M192" s="3" t="str">
        <f>+'PLANILLA GENERAL'!M189</f>
        <v>BX960</v>
      </c>
      <c r="N192" s="3">
        <f>+'PLANILLA GENERAL'!AR189</f>
        <v>94.88</v>
      </c>
      <c r="O192" s="3" t="str">
        <f>+'PLANILLA GENERAL'!AM189</f>
        <v>Q</v>
      </c>
    </row>
    <row r="193" spans="2:15" x14ac:dyDescent="0.25">
      <c r="B193" s="8" t="s">
        <v>41</v>
      </c>
      <c r="C193">
        <v>35.93</v>
      </c>
      <c r="D193">
        <v>35.93</v>
      </c>
      <c r="E193">
        <v>71.86</v>
      </c>
      <c r="H193" s="3" t="str">
        <f>+'PLANILLA GENERAL'!I190</f>
        <v>SCB-138a</v>
      </c>
      <c r="I193" s="3" t="e">
        <f t="shared" si="4"/>
        <v>#REF!</v>
      </c>
      <c r="J193" s="3" t="str">
        <f t="shared" si="5"/>
        <v>SCB-138a</v>
      </c>
      <c r="K193" s="3" t="str">
        <f>+'PLANILLA GENERAL'!L190</f>
        <v>Biocida</v>
      </c>
      <c r="L193" s="3" t="str">
        <f>+'PLANILLA GENERAL'!AL190</f>
        <v>Batch</v>
      </c>
      <c r="M193" s="3" t="str">
        <f>+'PLANILLA GENERAL'!M190</f>
        <v>BX960</v>
      </c>
      <c r="N193" s="3">
        <f>+'PLANILLA GENERAL'!AR190</f>
        <v>23.41</v>
      </c>
      <c r="O193" s="3" t="str">
        <f>+'PLANILLA GENERAL'!AM190</f>
        <v>Q</v>
      </c>
    </row>
    <row r="194" spans="2:15" x14ac:dyDescent="0.25">
      <c r="B194" s="8" t="s">
        <v>153</v>
      </c>
      <c r="C194">
        <v>47.32</v>
      </c>
      <c r="E194">
        <v>47.32</v>
      </c>
      <c r="H194" s="3" t="str">
        <f>+'PLANILLA GENERAL'!I191</f>
        <v>SCB-84a</v>
      </c>
      <c r="I194" s="3" t="e">
        <f t="shared" si="4"/>
        <v>#REF!</v>
      </c>
      <c r="J194" s="3" t="str">
        <f t="shared" si="5"/>
        <v>SCB-84a</v>
      </c>
      <c r="K194" s="3" t="str">
        <f>+'PLANILLA GENERAL'!L191</f>
        <v>Inhibidor de corrosión</v>
      </c>
      <c r="L194" s="3" t="str">
        <f>+'PLANILLA GENERAL'!AL191</f>
        <v>Batch</v>
      </c>
      <c r="M194" s="3" t="str">
        <f>+'PLANILLA GENERAL'!M191</f>
        <v>CY51W</v>
      </c>
      <c r="N194" s="3">
        <f>+'PLANILLA GENERAL'!AR191</f>
        <v>20</v>
      </c>
      <c r="O194" s="3" t="str">
        <f>+'PLANILLA GENERAL'!AM191</f>
        <v>Q</v>
      </c>
    </row>
    <row r="195" spans="2:15" x14ac:dyDescent="0.25">
      <c r="B195" s="8" t="s">
        <v>223</v>
      </c>
      <c r="C195">
        <v>27.92</v>
      </c>
      <c r="D195">
        <v>20</v>
      </c>
      <c r="E195">
        <v>47.92</v>
      </c>
      <c r="H195" s="3" t="str">
        <f>+'PLANILLA GENERAL'!I192</f>
        <v>SP-116(I)[00]a</v>
      </c>
      <c r="I195" s="3" t="e">
        <f t="shared" si="4"/>
        <v>#REF!</v>
      </c>
      <c r="J195" s="3" t="str">
        <f t="shared" si="5"/>
        <v>SP-116(I)[00]a</v>
      </c>
      <c r="K195" s="3" t="str">
        <f>+'PLANILLA GENERAL'!L192</f>
        <v>Inhibidor de corrosión</v>
      </c>
      <c r="L195" s="3" t="str">
        <f>+'PLANILLA GENERAL'!AL192</f>
        <v>Batch</v>
      </c>
      <c r="M195" s="3" t="str">
        <f>+'PLANILLA GENERAL'!M192</f>
        <v>CY51W</v>
      </c>
      <c r="N195" s="3">
        <f>+'PLANILLA GENERAL'!AR192</f>
        <v>41.16</v>
      </c>
      <c r="O195" s="3" t="str">
        <f>+'PLANILLA GENERAL'!AM192</f>
        <v>Q</v>
      </c>
    </row>
    <row r="196" spans="2:15" x14ac:dyDescent="0.25">
      <c r="B196" s="8" t="s">
        <v>362</v>
      </c>
      <c r="C196">
        <v>30.27</v>
      </c>
      <c r="D196">
        <v>30.27</v>
      </c>
      <c r="E196">
        <v>60.54</v>
      </c>
      <c r="H196" s="3" t="str">
        <f>+'PLANILLA GENERAL'!I193</f>
        <v>VAM-45a</v>
      </c>
      <c r="I196" s="3" t="e">
        <f t="shared" si="4"/>
        <v>#REF!</v>
      </c>
      <c r="J196" s="3" t="str">
        <f t="shared" si="5"/>
        <v>VAM-45a</v>
      </c>
      <c r="K196" s="3" t="str">
        <f>+'PLANILLA GENERAL'!L193</f>
        <v>Inhibidor de corrosión</v>
      </c>
      <c r="L196" s="3" t="str">
        <f>+'PLANILLA GENERAL'!AL193</f>
        <v>Batch</v>
      </c>
      <c r="M196" s="3" t="str">
        <f>+'PLANILLA GENERAL'!M193</f>
        <v>CY51W</v>
      </c>
      <c r="N196" s="3">
        <f>+'PLANILLA GENERAL'!AR193</f>
        <v>52.89</v>
      </c>
      <c r="O196" s="3" t="str">
        <f>+'PLANILLA GENERAL'!AM193</f>
        <v>Q</v>
      </c>
    </row>
    <row r="197" spans="2:15" x14ac:dyDescent="0.25">
      <c r="B197" s="8" t="s">
        <v>187</v>
      </c>
      <c r="C197">
        <v>35.1</v>
      </c>
      <c r="D197">
        <v>35.1</v>
      </c>
      <c r="E197">
        <v>70.2</v>
      </c>
      <c r="H197" s="3" t="str">
        <f>+'PLANILLA GENERAL'!I194</f>
        <v>SP-503a</v>
      </c>
      <c r="I197" s="3" t="e">
        <f t="shared" ref="I197:I260" si="6">+IF(AND(H197=H196,L197=L196,I196=H196,L197="Batch"),CONCATENATE(H197,"_1"),IF(AND(H197=H196,L197=L196,I196=H196,L197="Batch",I196=CONCATENATE(H195,"_1")),CONCATENATE(H197,"_2"),IF(L197="Batch",H197,"")))</f>
        <v>#REF!</v>
      </c>
      <c r="J197" s="3" t="str">
        <f t="shared" ref="J197:J260" si="7">IF(L197="Batch",H197,0)</f>
        <v>SP-503a</v>
      </c>
      <c r="K197" s="3" t="str">
        <f>+'PLANILLA GENERAL'!L194</f>
        <v>Biocida</v>
      </c>
      <c r="L197" s="3" t="str">
        <f>+'PLANILLA GENERAL'!AL194</f>
        <v>Batch</v>
      </c>
      <c r="M197" s="3" t="str">
        <f>+'PLANILLA GENERAL'!M194</f>
        <v>BX960</v>
      </c>
      <c r="N197" s="3">
        <f>+'PLANILLA GENERAL'!AR194</f>
        <v>20</v>
      </c>
      <c r="O197" s="3" t="str">
        <f>+'PLANILLA GENERAL'!AM194</f>
        <v>Q</v>
      </c>
    </row>
    <row r="198" spans="2:15" x14ac:dyDescent="0.25">
      <c r="B198" s="8" t="s">
        <v>126</v>
      </c>
      <c r="C198">
        <v>85.65</v>
      </c>
      <c r="E198">
        <v>85.65</v>
      </c>
      <c r="H198" s="3" t="str">
        <f>+'PLANILLA GENERAL'!I195</f>
        <v>SP-511a</v>
      </c>
      <c r="I198" s="3" t="e">
        <f t="shared" si="6"/>
        <v>#REF!</v>
      </c>
      <c r="J198" s="3" t="str">
        <f t="shared" si="7"/>
        <v>SP-511a</v>
      </c>
      <c r="K198" s="3" t="str">
        <f>+'PLANILLA GENERAL'!L195</f>
        <v>Biocida</v>
      </c>
      <c r="L198" s="3" t="str">
        <f>+'PLANILLA GENERAL'!AL195</f>
        <v>Batch</v>
      </c>
      <c r="M198" s="3" t="str">
        <f>+'PLANILLA GENERAL'!M195</f>
        <v>BX960</v>
      </c>
      <c r="N198" s="3">
        <f>+'PLANILLA GENERAL'!AR195</f>
        <v>22.32</v>
      </c>
      <c r="O198" s="3" t="str">
        <f>+'PLANILLA GENERAL'!AM195</f>
        <v>Q</v>
      </c>
    </row>
    <row r="199" spans="2:15" x14ac:dyDescent="0.25">
      <c r="B199" s="8" t="s">
        <v>77</v>
      </c>
      <c r="C199">
        <v>27.1</v>
      </c>
      <c r="D199">
        <v>27.1</v>
      </c>
      <c r="E199">
        <v>54.2</v>
      </c>
      <c r="H199" s="3" t="str">
        <f>+'PLANILLA GENERAL'!I196</f>
        <v>SP-511a</v>
      </c>
      <c r="I199" s="3" t="e">
        <f t="shared" si="6"/>
        <v>#REF!</v>
      </c>
      <c r="J199" s="3" t="str">
        <f t="shared" si="7"/>
        <v>SP-511a</v>
      </c>
      <c r="K199" s="3" t="str">
        <f>+'PLANILLA GENERAL'!L196</f>
        <v>Inhibidor de corrosión</v>
      </c>
      <c r="L199" s="3" t="str">
        <f>+'PLANILLA GENERAL'!AL196</f>
        <v>Batch</v>
      </c>
      <c r="M199" s="3" t="str">
        <f>+'PLANILLA GENERAL'!M196</f>
        <v>CY51W</v>
      </c>
      <c r="N199" s="3">
        <f>+'PLANILLA GENERAL'!AR196</f>
        <v>22.32</v>
      </c>
      <c r="O199" s="3" t="str">
        <f>+'PLANILLA GENERAL'!AM196</f>
        <v>Q</v>
      </c>
    </row>
    <row r="200" spans="2:15" x14ac:dyDescent="0.25">
      <c r="B200" s="8" t="s">
        <v>80</v>
      </c>
      <c r="C200">
        <v>25.17</v>
      </c>
      <c r="D200">
        <v>25.17</v>
      </c>
      <c r="E200">
        <v>50.34</v>
      </c>
      <c r="H200" s="3" t="str">
        <f>+'PLANILLA GENERAL'!I197</f>
        <v>VAM-26a</v>
      </c>
      <c r="I200" s="3" t="e">
        <f t="shared" si="6"/>
        <v>#REF!</v>
      </c>
      <c r="J200" s="3" t="str">
        <f t="shared" si="7"/>
        <v>VAM-26a</v>
      </c>
      <c r="K200" s="3" t="str">
        <f>+'PLANILLA GENERAL'!L197</f>
        <v>Biocida</v>
      </c>
      <c r="L200" s="3" t="str">
        <f>+'PLANILLA GENERAL'!AL197</f>
        <v>Batch</v>
      </c>
      <c r="M200" s="3" t="str">
        <f>+'PLANILLA GENERAL'!M197</f>
        <v>BX960</v>
      </c>
      <c r="N200" s="3">
        <f>+'PLANILLA GENERAL'!AR197</f>
        <v>20</v>
      </c>
      <c r="O200" s="3" t="str">
        <f>+'PLANILLA GENERAL'!AM197</f>
        <v>Q</v>
      </c>
    </row>
    <row r="201" spans="2:15" x14ac:dyDescent="0.25">
      <c r="B201" s="8" t="s">
        <v>82</v>
      </c>
      <c r="C201">
        <v>20</v>
      </c>
      <c r="D201">
        <v>20</v>
      </c>
      <c r="E201">
        <v>40</v>
      </c>
      <c r="H201" s="3" t="str">
        <f>+'PLANILLA GENERAL'!I198</f>
        <v>SP-476a</v>
      </c>
      <c r="I201" s="3" t="e">
        <f t="shared" si="6"/>
        <v>#REF!</v>
      </c>
      <c r="J201" s="3" t="str">
        <f t="shared" si="7"/>
        <v>SP-476a</v>
      </c>
      <c r="K201" s="3" t="str">
        <f>+'PLANILLA GENERAL'!L198</f>
        <v>Biocida</v>
      </c>
      <c r="L201" s="3" t="str">
        <f>+'PLANILLA GENERAL'!AL198</f>
        <v>Batch</v>
      </c>
      <c r="M201" s="3" t="str">
        <f>+'PLANILLA GENERAL'!M198</f>
        <v>BX960</v>
      </c>
      <c r="N201" s="3">
        <f>+'PLANILLA GENERAL'!AR198</f>
        <v>102.91</v>
      </c>
      <c r="O201" s="3" t="str">
        <f>+'PLANILLA GENERAL'!AM198</f>
        <v>Q</v>
      </c>
    </row>
    <row r="202" spans="2:15" x14ac:dyDescent="0.25">
      <c r="B202" s="8" t="s">
        <v>436</v>
      </c>
      <c r="C202">
        <v>36.770000000000003</v>
      </c>
      <c r="D202">
        <v>36.770000000000003</v>
      </c>
      <c r="E202">
        <v>73.540000000000006</v>
      </c>
      <c r="H202" s="3" t="str">
        <f>+'PLANILLA GENERAL'!I199</f>
        <v>SP-307a</v>
      </c>
      <c r="I202" s="3" t="e">
        <f t="shared" si="6"/>
        <v>#REF!</v>
      </c>
      <c r="J202" s="3" t="str">
        <f t="shared" si="7"/>
        <v>SP-307a</v>
      </c>
      <c r="K202" s="3" t="str">
        <f>+'PLANILLA GENERAL'!L199</f>
        <v>Inhibidor de corrosión</v>
      </c>
      <c r="L202" s="3" t="str">
        <f>+'PLANILLA GENERAL'!AL199</f>
        <v>Batch</v>
      </c>
      <c r="M202" s="3" t="str">
        <f>+'PLANILLA GENERAL'!M199</f>
        <v>CY51W</v>
      </c>
      <c r="N202" s="3">
        <f>+'PLANILLA GENERAL'!AR199</f>
        <v>20</v>
      </c>
      <c r="O202" s="3" t="str">
        <f>+'PLANILLA GENERAL'!AM199</f>
        <v>Q</v>
      </c>
    </row>
    <row r="203" spans="2:15" x14ac:dyDescent="0.25">
      <c r="B203" s="8" t="s">
        <v>33</v>
      </c>
      <c r="C203">
        <v>45.43</v>
      </c>
      <c r="D203">
        <v>46.73</v>
      </c>
      <c r="E203">
        <v>92.16</v>
      </c>
      <c r="H203" s="3" t="str">
        <f>+'PLANILLA GENERAL'!I200</f>
        <v>SP-440a</v>
      </c>
      <c r="I203" s="3" t="e">
        <f t="shared" si="6"/>
        <v>#REF!</v>
      </c>
      <c r="J203" s="3" t="str">
        <f t="shared" si="7"/>
        <v>SP-440a</v>
      </c>
      <c r="K203" s="3" t="str">
        <f>+'PLANILLA GENERAL'!L200</f>
        <v>Biocida</v>
      </c>
      <c r="L203" s="3" t="str">
        <f>+'PLANILLA GENERAL'!AL200</f>
        <v>Batch</v>
      </c>
      <c r="M203" s="3" t="str">
        <f>+'PLANILLA GENERAL'!M200</f>
        <v>BX960</v>
      </c>
      <c r="N203" s="3">
        <f>+'PLANILLA GENERAL'!AR200</f>
        <v>35.1</v>
      </c>
      <c r="O203" s="3" t="str">
        <f>+'PLANILLA GENERAL'!AM200</f>
        <v>Q</v>
      </c>
    </row>
    <row r="204" spans="2:15" x14ac:dyDescent="0.25">
      <c r="B204" s="8" t="s">
        <v>312</v>
      </c>
      <c r="C204">
        <v>96.38</v>
      </c>
      <c r="D204">
        <v>49.98</v>
      </c>
      <c r="E204">
        <v>146.35999999999999</v>
      </c>
      <c r="H204" s="3" t="str">
        <f>+'PLANILLA GENERAL'!I201</f>
        <v>SP-440a</v>
      </c>
      <c r="I204" s="3" t="e">
        <f t="shared" si="6"/>
        <v>#REF!</v>
      </c>
      <c r="J204" s="3" t="str">
        <f t="shared" si="7"/>
        <v>SP-440a</v>
      </c>
      <c r="K204" s="3" t="str">
        <f>+'PLANILLA GENERAL'!L201</f>
        <v>Inhibidor de corrosión</v>
      </c>
      <c r="L204" s="3" t="str">
        <f>+'PLANILLA GENERAL'!AL201</f>
        <v>Batch</v>
      </c>
      <c r="M204" s="3" t="str">
        <f>+'PLANILLA GENERAL'!M201</f>
        <v>CY51W</v>
      </c>
      <c r="N204" s="3">
        <f>+'PLANILLA GENERAL'!AR201</f>
        <v>35.1</v>
      </c>
      <c r="O204" s="3" t="str">
        <f>+'PLANILLA GENERAL'!AM201</f>
        <v>Q</v>
      </c>
    </row>
    <row r="205" spans="2:15" x14ac:dyDescent="0.25">
      <c r="B205" s="8" t="s">
        <v>296</v>
      </c>
      <c r="C205">
        <v>22.32</v>
      </c>
      <c r="D205">
        <v>22.32</v>
      </c>
      <c r="E205">
        <v>44.64</v>
      </c>
      <c r="H205" s="3" t="str">
        <f>+'PLANILLA GENERAL'!I202</f>
        <v>SP-307a</v>
      </c>
      <c r="I205" s="3" t="e">
        <f t="shared" si="6"/>
        <v>#REF!</v>
      </c>
      <c r="J205" s="3" t="str">
        <f t="shared" si="7"/>
        <v>SP-307a</v>
      </c>
      <c r="K205" s="3" t="str">
        <f>+'PLANILLA GENERAL'!L202</f>
        <v>Biocida</v>
      </c>
      <c r="L205" s="3" t="str">
        <f>+'PLANILLA GENERAL'!AL202</f>
        <v>Batch</v>
      </c>
      <c r="M205" s="3" t="str">
        <f>+'PLANILLA GENERAL'!M202</f>
        <v>BX960</v>
      </c>
      <c r="N205" s="3">
        <f>+'PLANILLA GENERAL'!AR202</f>
        <v>20</v>
      </c>
      <c r="O205" s="3" t="str">
        <f>+'PLANILLA GENERAL'!AM202</f>
        <v>Q</v>
      </c>
    </row>
    <row r="206" spans="2:15" x14ac:dyDescent="0.25">
      <c r="B206" s="8" t="s">
        <v>64</v>
      </c>
      <c r="D206">
        <v>24.01</v>
      </c>
      <c r="E206">
        <v>24.01</v>
      </c>
      <c r="H206" s="3" t="str">
        <f>+'PLANILLA GENERAL'!I203</f>
        <v>PuB-123</v>
      </c>
      <c r="I206" s="3" t="e">
        <f t="shared" si="6"/>
        <v>#REF!</v>
      </c>
      <c r="J206" s="3" t="str">
        <f t="shared" si="7"/>
        <v>PuB-123</v>
      </c>
      <c r="K206" s="3" t="str">
        <f>+'PLANILLA GENERAL'!L203</f>
        <v>Inhibidor de corrosión</v>
      </c>
      <c r="L206" s="3" t="str">
        <f>+'PLANILLA GENERAL'!AL203</f>
        <v>Batch</v>
      </c>
      <c r="M206" s="3" t="str">
        <f>+'PLANILLA GENERAL'!M203</f>
        <v>CY51W</v>
      </c>
      <c r="N206" s="3">
        <f>+'PLANILLA GENERAL'!AR203</f>
        <v>47.34</v>
      </c>
      <c r="O206" s="3" t="str">
        <f>+'PLANILLA GENERAL'!AM203</f>
        <v>M</v>
      </c>
    </row>
    <row r="207" spans="2:15" x14ac:dyDescent="0.25">
      <c r="B207" s="8" t="s">
        <v>98</v>
      </c>
      <c r="C207">
        <v>20.59</v>
      </c>
      <c r="E207">
        <v>20.59</v>
      </c>
      <c r="H207" s="3" t="str">
        <f>+'PLANILLA GENERAL'!I204</f>
        <v>PuB-109a</v>
      </c>
      <c r="I207" s="3" t="e">
        <f t="shared" si="6"/>
        <v>#REF!</v>
      </c>
      <c r="J207" s="3" t="str">
        <f t="shared" si="7"/>
        <v>PuB-109a</v>
      </c>
      <c r="K207" s="3" t="str">
        <f>+'PLANILLA GENERAL'!L204</f>
        <v>Inhibidor de corrosión</v>
      </c>
      <c r="L207" s="3" t="str">
        <f>+'PLANILLA GENERAL'!AL204</f>
        <v>Batch</v>
      </c>
      <c r="M207" s="3" t="str">
        <f>+'PLANILLA GENERAL'!M204</f>
        <v>CY51W</v>
      </c>
      <c r="N207" s="3">
        <f>+'PLANILLA GENERAL'!AR204</f>
        <v>24.01</v>
      </c>
      <c r="O207" s="3" t="str">
        <f>+'PLANILLA GENERAL'!AM204</f>
        <v>Q</v>
      </c>
    </row>
    <row r="208" spans="2:15" x14ac:dyDescent="0.25">
      <c r="B208" s="60" t="s">
        <v>12</v>
      </c>
      <c r="C208" s="59">
        <v>4145.8599999999997</v>
      </c>
      <c r="D208" s="59">
        <v>6596.2799999999979</v>
      </c>
      <c r="E208" s="59">
        <v>10742.14</v>
      </c>
      <c r="H208" s="3" t="str">
        <f>+'PLANILLA GENERAL'!I205</f>
        <v>PuB-123</v>
      </c>
      <c r="I208" s="3" t="e">
        <f t="shared" si="6"/>
        <v>#REF!</v>
      </c>
      <c r="J208" s="3" t="str">
        <f t="shared" si="7"/>
        <v>PuB-123</v>
      </c>
      <c r="K208" s="3" t="str">
        <f>+'PLANILLA GENERAL'!L205</f>
        <v>Biocida</v>
      </c>
      <c r="L208" s="3" t="str">
        <f>+'PLANILLA GENERAL'!AL205</f>
        <v>Batch</v>
      </c>
      <c r="M208" s="3" t="str">
        <f>+'PLANILLA GENERAL'!M205</f>
        <v>BX960</v>
      </c>
      <c r="N208" s="3">
        <f>+'PLANILLA GENERAL'!AR205</f>
        <v>71</v>
      </c>
      <c r="O208" s="3" t="str">
        <f>+'PLANILLA GENERAL'!AM205</f>
        <v>M</v>
      </c>
    </row>
    <row r="209" spans="8:15" x14ac:dyDescent="0.25">
      <c r="H209" s="3" t="str">
        <f>+'PLANILLA GENERAL'!I206</f>
        <v>PuB-203[00]a</v>
      </c>
      <c r="I209" s="3" t="e">
        <f t="shared" si="6"/>
        <v>#REF!</v>
      </c>
      <c r="J209" s="3" t="str">
        <f t="shared" si="7"/>
        <v>PuB-203[00]a</v>
      </c>
      <c r="K209" s="3" t="str">
        <f>+'PLANILLA GENERAL'!L206</f>
        <v>Inhibidor de corrosión</v>
      </c>
      <c r="L209" s="3" t="str">
        <f>+'PLANILLA GENERAL'!AL206</f>
        <v>Batch</v>
      </c>
      <c r="M209" s="3" t="str">
        <f>+'PLANILLA GENERAL'!M206</f>
        <v>CY51W</v>
      </c>
      <c r="N209" s="3">
        <f>+'PLANILLA GENERAL'!AR206</f>
        <v>35.93</v>
      </c>
      <c r="O209" s="3" t="str">
        <f>+'PLANILLA GENERAL'!AM206</f>
        <v>Q</v>
      </c>
    </row>
    <row r="210" spans="8:15" x14ac:dyDescent="0.25">
      <c r="H210" s="3" t="str">
        <f>+'PLANILLA GENERAL'!I207</f>
        <v>PuB-203[00]a</v>
      </c>
      <c r="I210" s="3" t="e">
        <f t="shared" si="6"/>
        <v>#REF!</v>
      </c>
      <c r="J210" s="3" t="str">
        <f t="shared" si="7"/>
        <v>PuB-203[00]a</v>
      </c>
      <c r="K210" s="3" t="str">
        <f>+'PLANILLA GENERAL'!L207</f>
        <v>Biocida</v>
      </c>
      <c r="L210" s="3" t="str">
        <f>+'PLANILLA GENERAL'!AL207</f>
        <v>Batch</v>
      </c>
      <c r="M210" s="3" t="str">
        <f>+'PLANILLA GENERAL'!M207</f>
        <v>BX960</v>
      </c>
      <c r="N210" s="3">
        <f>+'PLANILLA GENERAL'!AR207</f>
        <v>35.93</v>
      </c>
      <c r="O210" s="3" t="str">
        <f>+'PLANILLA GENERAL'!AM207</f>
        <v>Q</v>
      </c>
    </row>
    <row r="211" spans="8:15" x14ac:dyDescent="0.25">
      <c r="H211" s="3" t="str">
        <f>+'PLANILLA GENERAL'!I208</f>
        <v>PuB-128a</v>
      </c>
      <c r="I211" s="3" t="e">
        <f t="shared" si="6"/>
        <v>#REF!</v>
      </c>
      <c r="J211" s="3" t="str">
        <f t="shared" si="7"/>
        <v>PuB-128a</v>
      </c>
      <c r="K211" s="3" t="str">
        <f>+'PLANILLA GENERAL'!L208</f>
        <v>Inhibidor de corrosión</v>
      </c>
      <c r="L211" s="3" t="str">
        <f>+'PLANILLA GENERAL'!AL208</f>
        <v>Batch</v>
      </c>
      <c r="M211" s="3" t="str">
        <f>+'PLANILLA GENERAL'!M208</f>
        <v>CY51W</v>
      </c>
      <c r="N211" s="3">
        <f>+'PLANILLA GENERAL'!AR208</f>
        <v>39.729999999999997</v>
      </c>
      <c r="O211" s="3" t="str">
        <f>+'PLANILLA GENERAL'!AM208</f>
        <v>Q</v>
      </c>
    </row>
    <row r="212" spans="8:15" x14ac:dyDescent="0.25">
      <c r="H212" s="3" t="str">
        <f>+'PLANILLA GENERAL'!I209</f>
        <v>PuB-136[00]a</v>
      </c>
      <c r="I212" s="3" t="e">
        <f t="shared" si="6"/>
        <v>#REF!</v>
      </c>
      <c r="J212" s="3" t="str">
        <f t="shared" si="7"/>
        <v>PuB-136[00]a</v>
      </c>
      <c r="K212" s="3" t="str">
        <f>+'PLANILLA GENERAL'!L209</f>
        <v>Inhibidor de corrosión</v>
      </c>
      <c r="L212" s="3" t="str">
        <f>+'PLANILLA GENERAL'!AL209</f>
        <v>Batch</v>
      </c>
      <c r="M212" s="3" t="str">
        <f>+'PLANILLA GENERAL'!M209</f>
        <v>CY51W</v>
      </c>
      <c r="N212" s="3">
        <f>+'PLANILLA GENERAL'!AR209</f>
        <v>72.33</v>
      </c>
      <c r="O212" s="3" t="str">
        <f>+'PLANILLA GENERAL'!AM209</f>
        <v>Q</v>
      </c>
    </row>
    <row r="213" spans="8:15" x14ac:dyDescent="0.25">
      <c r="H213" s="3" t="str">
        <f>+'PLANILLA GENERAL'!I210</f>
        <v>PuB-5</v>
      </c>
      <c r="I213" s="3" t="e">
        <f t="shared" si="6"/>
        <v>#REF!</v>
      </c>
      <c r="J213" s="3" t="str">
        <f t="shared" si="7"/>
        <v>PuB-5</v>
      </c>
      <c r="K213" s="3" t="str">
        <f>+'PLANILLA GENERAL'!L210</f>
        <v>Inhibidor de corrosión</v>
      </c>
      <c r="L213" s="3" t="str">
        <f>+'PLANILLA GENERAL'!AL210</f>
        <v>Batch</v>
      </c>
      <c r="M213" s="3" t="str">
        <f>+'PLANILLA GENERAL'!M210</f>
        <v>CY51W</v>
      </c>
      <c r="N213" s="3">
        <f>+'PLANILLA GENERAL'!AR210</f>
        <v>20</v>
      </c>
      <c r="O213" s="3" t="str">
        <f>+'PLANILLA GENERAL'!AM210</f>
        <v>M</v>
      </c>
    </row>
    <row r="214" spans="8:15" x14ac:dyDescent="0.25">
      <c r="H214" s="3" t="str">
        <f>+'PLANILLA GENERAL'!I211</f>
        <v>PuB-57</v>
      </c>
      <c r="I214" s="3" t="e">
        <f t="shared" si="6"/>
        <v>#REF!</v>
      </c>
      <c r="J214" s="3" t="str">
        <f t="shared" si="7"/>
        <v>PuB-57</v>
      </c>
      <c r="K214" s="3" t="str">
        <f>+'PLANILLA GENERAL'!L211</f>
        <v>Inhibidor de corrosión</v>
      </c>
      <c r="L214" s="3" t="str">
        <f>+'PLANILLA GENERAL'!AL211</f>
        <v>Batch</v>
      </c>
      <c r="M214" s="3" t="str">
        <f>+'PLANILLA GENERAL'!M211</f>
        <v>CY51W</v>
      </c>
      <c r="N214" s="3">
        <f>+'PLANILLA GENERAL'!AR211</f>
        <v>70.38</v>
      </c>
      <c r="O214" s="3" t="str">
        <f>+'PLANILLA GENERAL'!AM211</f>
        <v>Q</v>
      </c>
    </row>
    <row r="215" spans="8:15" x14ac:dyDescent="0.25">
      <c r="H215" s="3" t="str">
        <f>+'PLANILLA GENERAL'!I212</f>
        <v>PuB-202[00]a</v>
      </c>
      <c r="I215" s="3" t="e">
        <f t="shared" si="6"/>
        <v>#REF!</v>
      </c>
      <c r="J215" s="3" t="str">
        <f t="shared" si="7"/>
        <v>PuB-202[00]a</v>
      </c>
      <c r="K215" s="3" t="str">
        <f>+'PLANILLA GENERAL'!L212</f>
        <v>Biocida</v>
      </c>
      <c r="L215" s="3" t="str">
        <f>+'PLANILLA GENERAL'!AL212</f>
        <v>Batch</v>
      </c>
      <c r="M215" s="3" t="str">
        <f>+'PLANILLA GENERAL'!M212</f>
        <v>BX960</v>
      </c>
      <c r="N215" s="3">
        <f>+'PLANILLA GENERAL'!AR212</f>
        <v>26.98</v>
      </c>
      <c r="O215" s="3" t="str">
        <f>+'PLANILLA GENERAL'!AM212</f>
        <v>Q</v>
      </c>
    </row>
    <row r="216" spans="8:15" x14ac:dyDescent="0.25">
      <c r="H216" s="3" t="str">
        <f>+'PLANILLA GENERAL'!I213</f>
        <v>PuB-125a</v>
      </c>
      <c r="I216" s="3" t="e">
        <f t="shared" si="6"/>
        <v>#REF!</v>
      </c>
      <c r="J216" s="3" t="str">
        <f t="shared" si="7"/>
        <v>PuB-125a</v>
      </c>
      <c r="K216" s="3" t="str">
        <f>+'PLANILLA GENERAL'!L213</f>
        <v>Biocida</v>
      </c>
      <c r="L216" s="3" t="str">
        <f>+'PLANILLA GENERAL'!AL213</f>
        <v>Batch</v>
      </c>
      <c r="M216" s="3" t="str">
        <f>+'PLANILLA GENERAL'!M213</f>
        <v>BX960</v>
      </c>
      <c r="N216" s="3">
        <f>+'PLANILLA GENERAL'!AR213</f>
        <v>45.43</v>
      </c>
      <c r="O216" s="3" t="str">
        <f>+'PLANILLA GENERAL'!AM213</f>
        <v>Q</v>
      </c>
    </row>
    <row r="217" spans="8:15" x14ac:dyDescent="0.25">
      <c r="H217" s="3" t="str">
        <f>+'PLANILLA GENERAL'!I214</f>
        <v>PuB.a-166[00]a</v>
      </c>
      <c r="I217" s="3" t="e">
        <f t="shared" si="6"/>
        <v>#REF!</v>
      </c>
      <c r="J217" s="3" t="str">
        <f t="shared" si="7"/>
        <v>PuB.a-166[00]a</v>
      </c>
      <c r="K217" s="3" t="str">
        <f>+'PLANILLA GENERAL'!L214</f>
        <v>Inhibidor de corrosión</v>
      </c>
      <c r="L217" s="3" t="str">
        <f>+'PLANILLA GENERAL'!AL214</f>
        <v>Batch</v>
      </c>
      <c r="M217" s="3" t="str">
        <f>+'PLANILLA GENERAL'!M214</f>
        <v>CY51W</v>
      </c>
      <c r="N217" s="3">
        <f>+'PLANILLA GENERAL'!AR214</f>
        <v>20</v>
      </c>
      <c r="O217" s="3" t="str">
        <f>+'PLANILLA GENERAL'!AM214</f>
        <v>Q</v>
      </c>
    </row>
    <row r="218" spans="8:15" x14ac:dyDescent="0.25">
      <c r="H218" s="3" t="str">
        <f>+'PLANILLA GENERAL'!I215</f>
        <v>PuB.a-80</v>
      </c>
      <c r="I218" s="3" t="e">
        <f t="shared" si="6"/>
        <v>#REF!</v>
      </c>
      <c r="J218" s="3" t="str">
        <f t="shared" si="7"/>
        <v>PuB.a-80</v>
      </c>
      <c r="K218" s="3" t="str">
        <f>+'PLANILLA GENERAL'!L215</f>
        <v>Inhibidor de corrosión</v>
      </c>
      <c r="L218" s="3" t="str">
        <f>+'PLANILLA GENERAL'!AL215</f>
        <v>Batch</v>
      </c>
      <c r="M218" s="3" t="str">
        <f>+'PLANILLA GENERAL'!M215</f>
        <v>CY51W</v>
      </c>
      <c r="N218" s="3">
        <f>+'PLANILLA GENERAL'!AR215</f>
        <v>22.87</v>
      </c>
      <c r="O218" s="3" t="str">
        <f>+'PLANILLA GENERAL'!AM215</f>
        <v>M</v>
      </c>
    </row>
    <row r="219" spans="8:15" x14ac:dyDescent="0.25">
      <c r="H219" s="3" t="str">
        <f>+'PLANILLA GENERAL'!I216</f>
        <v>PuB-147a</v>
      </c>
      <c r="I219" s="3" t="e">
        <f t="shared" si="6"/>
        <v>#REF!</v>
      </c>
      <c r="J219" s="3" t="str">
        <f t="shared" si="7"/>
        <v>PuB-147a</v>
      </c>
      <c r="K219" s="3" t="str">
        <f>+'PLANILLA GENERAL'!L216</f>
        <v>Inhibidor de corrosión</v>
      </c>
      <c r="L219" s="3" t="str">
        <f>+'PLANILLA GENERAL'!AL216</f>
        <v>Batch</v>
      </c>
      <c r="M219" s="3" t="str">
        <f>+'PLANILLA GENERAL'!M216</f>
        <v>CY51W</v>
      </c>
      <c r="N219" s="3">
        <f>+'PLANILLA GENERAL'!AR216</f>
        <v>57.27</v>
      </c>
      <c r="O219" s="3" t="str">
        <f>+'PLANILLA GENERAL'!AM216</f>
        <v>Q</v>
      </c>
    </row>
    <row r="220" spans="8:15" x14ac:dyDescent="0.25">
      <c r="H220" s="3" t="str">
        <f>+'PLANILLA GENERAL'!I217</f>
        <v>PuB-153a</v>
      </c>
      <c r="I220" s="3" t="e">
        <f t="shared" si="6"/>
        <v>#REF!</v>
      </c>
      <c r="J220" s="3" t="str">
        <f t="shared" si="7"/>
        <v>PuB-153a</v>
      </c>
      <c r="K220" s="3" t="str">
        <f>+'PLANILLA GENERAL'!L217</f>
        <v>Inhibidor de corrosión</v>
      </c>
      <c r="L220" s="3" t="str">
        <f>+'PLANILLA GENERAL'!AL217</f>
        <v>Batch</v>
      </c>
      <c r="M220" s="3" t="str">
        <f>+'PLANILLA GENERAL'!M217</f>
        <v>CY51W</v>
      </c>
      <c r="N220" s="3">
        <f>+'PLANILLA GENERAL'!AR217</f>
        <v>41.66</v>
      </c>
      <c r="O220" s="3" t="str">
        <f>+'PLANILLA GENERAL'!AM217</f>
        <v>Q</v>
      </c>
    </row>
    <row r="221" spans="8:15" x14ac:dyDescent="0.25">
      <c r="H221" s="3" t="str">
        <f>+'PLANILLA GENERAL'!I218</f>
        <v>PuB-31</v>
      </c>
      <c r="I221" s="3" t="e">
        <f t="shared" si="6"/>
        <v>#REF!</v>
      </c>
      <c r="J221" s="3" t="str">
        <f t="shared" si="7"/>
        <v>PuB-31</v>
      </c>
      <c r="K221" s="3" t="str">
        <f>+'PLANILLA GENERAL'!L218</f>
        <v>Inhibidor de corrosión</v>
      </c>
      <c r="L221" s="3" t="str">
        <f>+'PLANILLA GENERAL'!AL218</f>
        <v>Batch</v>
      </c>
      <c r="M221" s="3" t="str">
        <f>+'PLANILLA GENERAL'!M218</f>
        <v>CY51W</v>
      </c>
      <c r="N221" s="3">
        <f>+'PLANILLA GENERAL'!AR218</f>
        <v>66.180000000000007</v>
      </c>
      <c r="O221" s="3" t="str">
        <f>+'PLANILLA GENERAL'!AM218</f>
        <v>S</v>
      </c>
    </row>
    <row r="222" spans="8:15" x14ac:dyDescent="0.25">
      <c r="H222" s="3" t="str">
        <f>+'PLANILLA GENERAL'!I219</f>
        <v>PuB-31</v>
      </c>
      <c r="I222" s="3" t="e">
        <f t="shared" si="6"/>
        <v>#REF!</v>
      </c>
      <c r="J222" s="3" t="str">
        <f t="shared" si="7"/>
        <v>PuB-31</v>
      </c>
      <c r="K222" s="3" t="str">
        <f>+'PLANILLA GENERAL'!L219</f>
        <v>Biocida</v>
      </c>
      <c r="L222" s="3" t="str">
        <f>+'PLANILLA GENERAL'!AL219</f>
        <v>Batch</v>
      </c>
      <c r="M222" s="3" t="str">
        <f>+'PLANILLA GENERAL'!M219</f>
        <v>BX960</v>
      </c>
      <c r="N222" s="3">
        <f>+'PLANILLA GENERAL'!AR219</f>
        <v>63.03</v>
      </c>
      <c r="O222" s="3" t="str">
        <f>+'PLANILLA GENERAL'!AM219</f>
        <v>Q</v>
      </c>
    </row>
    <row r="223" spans="8:15" x14ac:dyDescent="0.25">
      <c r="H223" s="3" t="str">
        <f>+'PLANILLA GENERAL'!I220</f>
        <v>PuB-98[00]a</v>
      </c>
      <c r="I223" s="3" t="e">
        <f t="shared" si="6"/>
        <v>#REF!</v>
      </c>
      <c r="J223" s="3" t="str">
        <f t="shared" si="7"/>
        <v>PuB-98[00]a</v>
      </c>
      <c r="K223" s="3" t="str">
        <f>+'PLANILLA GENERAL'!L220</f>
        <v>Inhibidor de corrosión</v>
      </c>
      <c r="L223" s="3" t="str">
        <f>+'PLANILLA GENERAL'!AL220</f>
        <v>Batch</v>
      </c>
      <c r="M223" s="3" t="str">
        <f>+'PLANILLA GENERAL'!M220</f>
        <v>CY51W</v>
      </c>
      <c r="N223" s="3">
        <f>+'PLANILLA GENERAL'!AR220</f>
        <v>27.1</v>
      </c>
      <c r="O223" s="3" t="str">
        <f>+'PLANILLA GENERAL'!AM220</f>
        <v>Q</v>
      </c>
    </row>
    <row r="224" spans="8:15" x14ac:dyDescent="0.25">
      <c r="H224" s="3" t="str">
        <f>+'PLANILLA GENERAL'!I221</f>
        <v>PuB-98[00]a</v>
      </c>
      <c r="I224" s="3" t="e">
        <f t="shared" si="6"/>
        <v>#REF!</v>
      </c>
      <c r="J224" s="3" t="str">
        <f t="shared" si="7"/>
        <v>PuB-98[00]a</v>
      </c>
      <c r="K224" s="3" t="str">
        <f>+'PLANILLA GENERAL'!L221</f>
        <v>Biocida</v>
      </c>
      <c r="L224" s="3" t="str">
        <f>+'PLANILLA GENERAL'!AL221</f>
        <v>Batch</v>
      </c>
      <c r="M224" s="3" t="str">
        <f>+'PLANILLA GENERAL'!M221</f>
        <v>BX960</v>
      </c>
      <c r="N224" s="3">
        <f>+'PLANILLA GENERAL'!AR221</f>
        <v>27.1</v>
      </c>
      <c r="O224" s="3" t="str">
        <f>+'PLANILLA GENERAL'!AM221</f>
        <v>Q</v>
      </c>
    </row>
    <row r="225" spans="8:15" x14ac:dyDescent="0.25">
      <c r="H225" s="3" t="str">
        <f>+'PLANILLA GENERAL'!I222</f>
        <v>PuB-102</v>
      </c>
      <c r="I225" s="3" t="e">
        <f t="shared" si="6"/>
        <v>#REF!</v>
      </c>
      <c r="J225" s="3" t="str">
        <f t="shared" si="7"/>
        <v>PuB-102</v>
      </c>
      <c r="K225" s="3" t="str">
        <f>+'PLANILLA GENERAL'!L222</f>
        <v>Inhibidor de corrosión</v>
      </c>
      <c r="L225" s="3" t="str">
        <f>+'PLANILLA GENERAL'!AL222</f>
        <v>Batch</v>
      </c>
      <c r="M225" s="3" t="str">
        <f>+'PLANILLA GENERAL'!M222</f>
        <v>CY51W</v>
      </c>
      <c r="N225" s="3">
        <f>+'PLANILLA GENERAL'!AR222</f>
        <v>25.17</v>
      </c>
      <c r="O225" s="3" t="str">
        <f>+'PLANILLA GENERAL'!AM222</f>
        <v>Q</v>
      </c>
    </row>
    <row r="226" spans="8:15" x14ac:dyDescent="0.25">
      <c r="H226" s="3" t="str">
        <f>+'PLANILLA GENERAL'!I223</f>
        <v>PuB-102</v>
      </c>
      <c r="I226" s="3" t="e">
        <f t="shared" si="6"/>
        <v>#REF!</v>
      </c>
      <c r="J226" s="3" t="str">
        <f t="shared" si="7"/>
        <v>PuB-102</v>
      </c>
      <c r="K226" s="3" t="str">
        <f>+'PLANILLA GENERAL'!L223</f>
        <v>Biocida</v>
      </c>
      <c r="L226" s="3" t="str">
        <f>+'PLANILLA GENERAL'!AL223</f>
        <v>Batch</v>
      </c>
      <c r="M226" s="3" t="str">
        <f>+'PLANILLA GENERAL'!M223</f>
        <v>BX960</v>
      </c>
      <c r="N226" s="3">
        <f>+'PLANILLA GENERAL'!AR223</f>
        <v>25.17</v>
      </c>
      <c r="O226" s="3" t="str">
        <f>+'PLANILLA GENERAL'!AM223</f>
        <v>Q</v>
      </c>
    </row>
    <row r="227" spans="8:15" x14ac:dyDescent="0.25">
      <c r="H227" s="3" t="str">
        <f>+'PLANILLA GENERAL'!I224</f>
        <v>PuB-107</v>
      </c>
      <c r="I227" s="3" t="e">
        <f t="shared" si="6"/>
        <v>#REF!</v>
      </c>
      <c r="J227" s="3" t="str">
        <f t="shared" si="7"/>
        <v>PuB-107</v>
      </c>
      <c r="K227" s="3" t="str">
        <f>+'PLANILLA GENERAL'!L224</f>
        <v>Inhibidor de corrosión</v>
      </c>
      <c r="L227" s="3" t="str">
        <f>+'PLANILLA GENERAL'!AL224</f>
        <v>Batch</v>
      </c>
      <c r="M227" s="3" t="str">
        <f>+'PLANILLA GENERAL'!M224</f>
        <v>CY51W</v>
      </c>
      <c r="N227" s="3">
        <f>+'PLANILLA GENERAL'!AR224</f>
        <v>20</v>
      </c>
      <c r="O227" s="3" t="str">
        <f>+'PLANILLA GENERAL'!AM224</f>
        <v>Q</v>
      </c>
    </row>
    <row r="228" spans="8:15" x14ac:dyDescent="0.25">
      <c r="H228" s="3" t="str">
        <f>+'PLANILLA GENERAL'!I225</f>
        <v>PuB-107</v>
      </c>
      <c r="I228" s="3" t="e">
        <f t="shared" si="6"/>
        <v>#REF!</v>
      </c>
      <c r="J228" s="3" t="str">
        <f t="shared" si="7"/>
        <v>PuB-107</v>
      </c>
      <c r="K228" s="3" t="str">
        <f>+'PLANILLA GENERAL'!L225</f>
        <v>Biocida</v>
      </c>
      <c r="L228" s="3" t="str">
        <f>+'PLANILLA GENERAL'!AL225</f>
        <v>Batch</v>
      </c>
      <c r="M228" s="3" t="str">
        <f>+'PLANILLA GENERAL'!M225</f>
        <v>BX960</v>
      </c>
      <c r="N228" s="3">
        <f>+'PLANILLA GENERAL'!AR225</f>
        <v>20</v>
      </c>
      <c r="O228" s="3" t="str">
        <f>+'PLANILLA GENERAL'!AM225</f>
        <v>Q</v>
      </c>
    </row>
    <row r="229" spans="8:15" x14ac:dyDescent="0.25">
      <c r="H229" s="3" t="str">
        <f>+'PLANILLA GENERAL'!I226</f>
        <v>PuB-27</v>
      </c>
      <c r="I229" s="3" t="e">
        <f t="shared" si="6"/>
        <v>#REF!</v>
      </c>
      <c r="J229" s="3" t="str">
        <f t="shared" si="7"/>
        <v>PuB-27</v>
      </c>
      <c r="K229" s="3" t="str">
        <f>+'PLANILLA GENERAL'!L226</f>
        <v>Inhibidor de corrosión</v>
      </c>
      <c r="L229" s="3" t="str">
        <f>+'PLANILLA GENERAL'!AL226</f>
        <v>Batch</v>
      </c>
      <c r="M229" s="3" t="str">
        <f>+'PLANILLA GENERAL'!M226</f>
        <v>CY51W</v>
      </c>
      <c r="N229" s="3">
        <f>+'PLANILLA GENERAL'!AR226</f>
        <v>27.23</v>
      </c>
      <c r="O229" s="3" t="str">
        <f>+'PLANILLA GENERAL'!AM226</f>
        <v>Q</v>
      </c>
    </row>
    <row r="230" spans="8:15" x14ac:dyDescent="0.25">
      <c r="H230" s="3" t="str">
        <f>+'PLANILLA GENERAL'!I227</f>
        <v>PuB-42</v>
      </c>
      <c r="I230" s="3" t="e">
        <f t="shared" si="6"/>
        <v>#REF!</v>
      </c>
      <c r="J230" s="3" t="str">
        <f t="shared" si="7"/>
        <v>PuB-42</v>
      </c>
      <c r="K230" s="3" t="str">
        <f>+'PLANILLA GENERAL'!L227</f>
        <v>Inhibidor de corrosión</v>
      </c>
      <c r="L230" s="3" t="str">
        <f>+'PLANILLA GENERAL'!AL227</f>
        <v>Batch</v>
      </c>
      <c r="M230" s="3" t="str">
        <f>+'PLANILLA GENERAL'!M227</f>
        <v>CY51W</v>
      </c>
      <c r="N230" s="3">
        <f>+'PLANILLA GENERAL'!AR227</f>
        <v>79.58</v>
      </c>
      <c r="O230" s="3" t="str">
        <f>+'PLANILLA GENERAL'!AM227</f>
        <v>Q</v>
      </c>
    </row>
    <row r="231" spans="8:15" x14ac:dyDescent="0.25">
      <c r="H231" s="3" t="str">
        <f>+'PLANILLA GENERAL'!I228</f>
        <v>PuB-52</v>
      </c>
      <c r="I231" s="3" t="e">
        <f t="shared" si="6"/>
        <v>#REF!</v>
      </c>
      <c r="J231" s="3" t="str">
        <f t="shared" si="7"/>
        <v>PuB-52</v>
      </c>
      <c r="K231" s="3" t="str">
        <f>+'PLANILLA GENERAL'!L228</f>
        <v>Inhibidor de corrosión</v>
      </c>
      <c r="L231" s="3" t="str">
        <f>+'PLANILLA GENERAL'!AL228</f>
        <v>Batch</v>
      </c>
      <c r="M231" s="3" t="str">
        <f>+'PLANILLA GENERAL'!M228</f>
        <v>CY51W</v>
      </c>
      <c r="N231" s="3">
        <f>+'PLANILLA GENERAL'!AR228</f>
        <v>62.84</v>
      </c>
      <c r="O231" s="3" t="str">
        <f>+'PLANILLA GENERAL'!AM228</f>
        <v>Q</v>
      </c>
    </row>
    <row r="232" spans="8:15" x14ac:dyDescent="0.25">
      <c r="H232" s="3" t="str">
        <f>+'PLANILLA GENERAL'!I229</f>
        <v>PuB-68</v>
      </c>
      <c r="I232" s="3" t="e">
        <f t="shared" si="6"/>
        <v>#REF!</v>
      </c>
      <c r="J232" s="3" t="str">
        <f t="shared" si="7"/>
        <v>PuB-68</v>
      </c>
      <c r="K232" s="3" t="str">
        <f>+'PLANILLA GENERAL'!L229</f>
        <v>Biocida</v>
      </c>
      <c r="L232" s="3" t="str">
        <f>+'PLANILLA GENERAL'!AL229</f>
        <v>Batch</v>
      </c>
      <c r="M232" s="3" t="str">
        <f>+'PLANILLA GENERAL'!M229</f>
        <v>BX960</v>
      </c>
      <c r="N232" s="3">
        <f>+'PLANILLA GENERAL'!AR229</f>
        <v>31.93</v>
      </c>
      <c r="O232" s="3" t="str">
        <f>+'PLANILLA GENERAL'!AM229</f>
        <v>Q</v>
      </c>
    </row>
    <row r="233" spans="8:15" x14ac:dyDescent="0.25">
      <c r="H233" s="3" t="str">
        <f>+'PLANILLA GENERAL'!I230</f>
        <v>PuB-68</v>
      </c>
      <c r="I233" s="3" t="e">
        <f t="shared" si="6"/>
        <v>#REF!</v>
      </c>
      <c r="J233" s="3" t="str">
        <f t="shared" si="7"/>
        <v>PuB-68</v>
      </c>
      <c r="K233" s="3" t="str">
        <f>+'PLANILLA GENERAL'!L230</f>
        <v>Inhibidor de corrosión</v>
      </c>
      <c r="L233" s="3" t="str">
        <f>+'PLANILLA GENERAL'!AL230</f>
        <v>Batch</v>
      </c>
      <c r="M233" s="3" t="str">
        <f>+'PLANILLA GENERAL'!M230</f>
        <v>CY51W</v>
      </c>
      <c r="N233" s="3">
        <f>+'PLANILLA GENERAL'!AR230</f>
        <v>31.93</v>
      </c>
      <c r="O233" s="3" t="str">
        <f>+'PLANILLA GENERAL'!AM230</f>
        <v>Q</v>
      </c>
    </row>
    <row r="234" spans="8:15" x14ac:dyDescent="0.25">
      <c r="H234" s="3" t="str">
        <f>+'PLANILLA GENERAL'!I231</f>
        <v>PuB-100</v>
      </c>
      <c r="I234" s="3" t="e">
        <f t="shared" si="6"/>
        <v>#REF!</v>
      </c>
      <c r="J234" s="3" t="str">
        <f t="shared" si="7"/>
        <v>PuB-100</v>
      </c>
      <c r="K234" s="3" t="str">
        <f>+'PLANILLA GENERAL'!L231</f>
        <v>Inhibidor de corrosión</v>
      </c>
      <c r="L234" s="3" t="str">
        <f>+'PLANILLA GENERAL'!AL231</f>
        <v>Batch</v>
      </c>
      <c r="M234" s="3" t="str">
        <f>+'PLANILLA GENERAL'!M231</f>
        <v>CY51W</v>
      </c>
      <c r="N234" s="3">
        <f>+'PLANILLA GENERAL'!AR231</f>
        <v>20.37</v>
      </c>
      <c r="O234" s="3" t="str">
        <f>+'PLANILLA GENERAL'!AM231</f>
        <v>Q</v>
      </c>
    </row>
    <row r="235" spans="8:15" x14ac:dyDescent="0.25">
      <c r="H235" s="3" t="str">
        <f>+'PLANILLA GENERAL'!I232</f>
        <v>PuB-141[00]a</v>
      </c>
      <c r="I235" s="3" t="e">
        <f t="shared" si="6"/>
        <v>#REF!</v>
      </c>
      <c r="J235" s="3" t="str">
        <f t="shared" si="7"/>
        <v>PuB-141[00]a</v>
      </c>
      <c r="K235" s="3" t="str">
        <f>+'PLANILLA GENERAL'!L232</f>
        <v>Inhibidor de corrosión</v>
      </c>
      <c r="L235" s="3" t="str">
        <f>+'PLANILLA GENERAL'!AL232</f>
        <v>Batch</v>
      </c>
      <c r="M235" s="3" t="str">
        <f>+'PLANILLA GENERAL'!M232</f>
        <v>CY51W</v>
      </c>
      <c r="N235" s="3">
        <f>+'PLANILLA GENERAL'!AR232</f>
        <v>20</v>
      </c>
      <c r="O235" s="3" t="str">
        <f>+'PLANILLA GENERAL'!AM232</f>
        <v>Q</v>
      </c>
    </row>
    <row r="236" spans="8:15" x14ac:dyDescent="0.25">
      <c r="H236" s="3" t="str">
        <f>+'PLANILLA GENERAL'!I233</f>
        <v>PuB-141[00]a</v>
      </c>
      <c r="I236" s="3" t="e">
        <f t="shared" si="6"/>
        <v>#REF!</v>
      </c>
      <c r="J236" s="3" t="str">
        <f t="shared" si="7"/>
        <v>PuB-141[00]a</v>
      </c>
      <c r="K236" s="3" t="str">
        <f>+'PLANILLA GENERAL'!L233</f>
        <v>Biocida</v>
      </c>
      <c r="L236" s="3" t="str">
        <f>+'PLANILLA GENERAL'!AL233</f>
        <v>Batch</v>
      </c>
      <c r="M236" s="3" t="str">
        <f>+'PLANILLA GENERAL'!M233</f>
        <v>BX960</v>
      </c>
      <c r="N236" s="3">
        <f>+'PLANILLA GENERAL'!AR233</f>
        <v>20</v>
      </c>
      <c r="O236" s="3" t="str">
        <f>+'PLANILLA GENERAL'!AM233</f>
        <v>Q</v>
      </c>
    </row>
    <row r="237" spans="8:15" x14ac:dyDescent="0.25">
      <c r="H237" s="3" t="str">
        <f>+'PLANILLA GENERAL'!I234</f>
        <v>PuB-155a</v>
      </c>
      <c r="I237" s="3" t="e">
        <f t="shared" si="6"/>
        <v>#REF!</v>
      </c>
      <c r="J237" s="3" t="str">
        <f t="shared" si="7"/>
        <v>PuB-155a</v>
      </c>
      <c r="K237" s="3" t="str">
        <f>+'PLANILLA GENERAL'!L234</f>
        <v>Inhibidor de corrosión</v>
      </c>
      <c r="L237" s="3" t="str">
        <f>+'PLANILLA GENERAL'!AL234</f>
        <v>Batch</v>
      </c>
      <c r="M237" s="3" t="str">
        <f>+'PLANILLA GENERAL'!M234</f>
        <v>CY51W</v>
      </c>
      <c r="N237" s="3">
        <f>+'PLANILLA GENERAL'!AR234</f>
        <v>30.97</v>
      </c>
      <c r="O237" s="3" t="str">
        <f>+'PLANILLA GENERAL'!AM234</f>
        <v>Q</v>
      </c>
    </row>
    <row r="238" spans="8:15" x14ac:dyDescent="0.25">
      <c r="H238" s="3" t="str">
        <f>+'PLANILLA GENERAL'!I235</f>
        <v>PuB-155a</v>
      </c>
      <c r="I238" s="3" t="e">
        <f t="shared" si="6"/>
        <v>#REF!</v>
      </c>
      <c r="J238" s="3" t="str">
        <f t="shared" si="7"/>
        <v>PuB-155a</v>
      </c>
      <c r="K238" s="3" t="str">
        <f>+'PLANILLA GENERAL'!L235</f>
        <v>Biocida</v>
      </c>
      <c r="L238" s="3" t="str">
        <f>+'PLANILLA GENERAL'!AL235</f>
        <v>Batch</v>
      </c>
      <c r="M238" s="3" t="str">
        <f>+'PLANILLA GENERAL'!M235</f>
        <v>BX960</v>
      </c>
      <c r="N238" s="3">
        <f>+'PLANILLA GENERAL'!AR235</f>
        <v>30.97</v>
      </c>
      <c r="O238" s="3" t="str">
        <f>+'PLANILLA GENERAL'!AM235</f>
        <v>Q</v>
      </c>
    </row>
    <row r="239" spans="8:15" x14ac:dyDescent="0.25">
      <c r="H239" s="3" t="str">
        <f>+'PLANILLA GENERAL'!I236</f>
        <v>PuB-161[00]a</v>
      </c>
      <c r="I239" s="3" t="e">
        <f t="shared" si="6"/>
        <v>#REF!</v>
      </c>
      <c r="J239" s="3" t="str">
        <f t="shared" si="7"/>
        <v>PuB-161[00]a</v>
      </c>
      <c r="K239" s="3" t="str">
        <f>+'PLANILLA GENERAL'!L236</f>
        <v>Inhibidor de corrosión</v>
      </c>
      <c r="L239" s="3" t="str">
        <f>+'PLANILLA GENERAL'!AL236</f>
        <v>Batch</v>
      </c>
      <c r="M239" s="3" t="str">
        <f>+'PLANILLA GENERAL'!M236</f>
        <v>CY51W</v>
      </c>
      <c r="N239" s="3">
        <f>+'PLANILLA GENERAL'!AR236</f>
        <v>27.97</v>
      </c>
      <c r="O239" s="3" t="str">
        <f>+'PLANILLA GENERAL'!AM236</f>
        <v>M</v>
      </c>
    </row>
    <row r="240" spans="8:15" x14ac:dyDescent="0.25">
      <c r="H240" s="3" t="str">
        <f>+'PLANILLA GENERAL'!I237</f>
        <v>PuB-162[00]a</v>
      </c>
      <c r="I240" s="3" t="e">
        <f t="shared" si="6"/>
        <v>#REF!</v>
      </c>
      <c r="J240" s="3" t="str">
        <f t="shared" si="7"/>
        <v>PuB-162[00]a</v>
      </c>
      <c r="K240" s="3" t="str">
        <f>+'PLANILLA GENERAL'!L237</f>
        <v>Inhibidor de corrosión</v>
      </c>
      <c r="L240" s="3" t="str">
        <f>+'PLANILLA GENERAL'!AL237</f>
        <v>Batch</v>
      </c>
      <c r="M240" s="3" t="str">
        <f>+'PLANILLA GENERAL'!M237</f>
        <v>CY51W</v>
      </c>
      <c r="N240" s="3">
        <f>+'PLANILLA GENERAL'!AR237</f>
        <v>37.17</v>
      </c>
      <c r="O240" s="3" t="str">
        <f>+'PLANILLA GENERAL'!AM237</f>
        <v>Q</v>
      </c>
    </row>
    <row r="241" spans="8:15" x14ac:dyDescent="0.25">
      <c r="H241" s="3" t="str">
        <f>+'PLANILLA GENERAL'!I238</f>
        <v>PuB-174[00]a</v>
      </c>
      <c r="I241" s="3" t="e">
        <f t="shared" si="6"/>
        <v>#REF!</v>
      </c>
      <c r="J241" s="3" t="str">
        <f t="shared" si="7"/>
        <v>PuB-174[00]a</v>
      </c>
      <c r="K241" s="3" t="str">
        <f>+'PLANILLA GENERAL'!L238</f>
        <v>Inhibidor de corrosión</v>
      </c>
      <c r="L241" s="3" t="str">
        <f>+'PLANILLA GENERAL'!AL238</f>
        <v>Batch</v>
      </c>
      <c r="M241" s="3" t="str">
        <f>+'PLANILLA GENERAL'!M238</f>
        <v>CY51W</v>
      </c>
      <c r="N241" s="3">
        <f>+'PLANILLA GENERAL'!AR238</f>
        <v>20</v>
      </c>
      <c r="O241" s="3" t="str">
        <f>+'PLANILLA GENERAL'!AM238</f>
        <v>M</v>
      </c>
    </row>
    <row r="242" spans="8:15" x14ac:dyDescent="0.25">
      <c r="H242" s="3" t="str">
        <f>+'PLANILLA GENERAL'!I239</f>
        <v>PuB-195[00]a</v>
      </c>
      <c r="I242" s="3" t="e">
        <f t="shared" si="6"/>
        <v>#REF!</v>
      </c>
      <c r="J242" s="3" t="str">
        <f t="shared" si="7"/>
        <v>PuB-195[00]a</v>
      </c>
      <c r="K242" s="3" t="str">
        <f>+'PLANILLA GENERAL'!L239</f>
        <v>Inhibidor de corrosión</v>
      </c>
      <c r="L242" s="3" t="str">
        <f>+'PLANILLA GENERAL'!AL239</f>
        <v>Batch</v>
      </c>
      <c r="M242" s="3" t="str">
        <f>+'PLANILLA GENERAL'!M239</f>
        <v>CY51W</v>
      </c>
      <c r="N242" s="3">
        <f>+'PLANILLA GENERAL'!AR239</f>
        <v>20</v>
      </c>
      <c r="O242" s="3" t="str">
        <f>+'PLANILLA GENERAL'!AM239</f>
        <v>M</v>
      </c>
    </row>
    <row r="243" spans="8:15" x14ac:dyDescent="0.25">
      <c r="H243" s="3" t="str">
        <f>+'PLANILLA GENERAL'!I240</f>
        <v>PuB-196[00]a</v>
      </c>
      <c r="I243" s="3" t="e">
        <f t="shared" si="6"/>
        <v>#REF!</v>
      </c>
      <c r="J243" s="3" t="str">
        <f t="shared" si="7"/>
        <v>PuB-196[00]a</v>
      </c>
      <c r="K243" s="3" t="str">
        <f>+'PLANILLA GENERAL'!L240</f>
        <v>Inhibidor de corrosión</v>
      </c>
      <c r="L243" s="3" t="str">
        <f>+'PLANILLA GENERAL'!AL240</f>
        <v>Batch</v>
      </c>
      <c r="M243" s="3" t="str">
        <f>+'PLANILLA GENERAL'!M240</f>
        <v>CY51W</v>
      </c>
      <c r="N243" s="3">
        <f>+'PLANILLA GENERAL'!AR240</f>
        <v>28.2</v>
      </c>
      <c r="O243" s="3" t="str">
        <f>+'PLANILLA GENERAL'!AM240</f>
        <v>Q</v>
      </c>
    </row>
    <row r="244" spans="8:15" x14ac:dyDescent="0.25">
      <c r="H244" s="3" t="str">
        <f>+'PLANILLA GENERAL'!I241</f>
        <v>PuB-196[00]a</v>
      </c>
      <c r="I244" s="3" t="e">
        <f t="shared" si="6"/>
        <v>#REF!</v>
      </c>
      <c r="J244" s="3" t="str">
        <f t="shared" si="7"/>
        <v>PuB-196[00]a</v>
      </c>
      <c r="K244" s="3" t="str">
        <f>+'PLANILLA GENERAL'!L241</f>
        <v>Biocida</v>
      </c>
      <c r="L244" s="3" t="str">
        <f>+'PLANILLA GENERAL'!AL241</f>
        <v>Batch</v>
      </c>
      <c r="M244" s="3" t="str">
        <f>+'PLANILLA GENERAL'!M241</f>
        <v>BX960</v>
      </c>
      <c r="N244" s="3">
        <f>+'PLANILLA GENERAL'!AR241</f>
        <v>28.2</v>
      </c>
      <c r="O244" s="3" t="str">
        <f>+'PLANILLA GENERAL'!AM241</f>
        <v>Q</v>
      </c>
    </row>
    <row r="245" spans="8:15" x14ac:dyDescent="0.25">
      <c r="H245" s="3" t="str">
        <f>+'PLANILLA GENERAL'!I242</f>
        <v>PuB-105a</v>
      </c>
      <c r="I245" s="3" t="e">
        <f t="shared" si="6"/>
        <v>#REF!</v>
      </c>
      <c r="J245" s="3" t="str">
        <f t="shared" si="7"/>
        <v>PuB-105a</v>
      </c>
      <c r="K245" s="3" t="str">
        <f>+'PLANILLA GENERAL'!L242</f>
        <v>Inhibidor de corrosión</v>
      </c>
      <c r="L245" s="3" t="str">
        <f>+'PLANILLA GENERAL'!AL242</f>
        <v>Batch</v>
      </c>
      <c r="M245" s="3" t="str">
        <f>+'PLANILLA GENERAL'!M242</f>
        <v>CY51W</v>
      </c>
      <c r="N245" s="3">
        <f>+'PLANILLA GENERAL'!AR242</f>
        <v>34.450000000000003</v>
      </c>
      <c r="O245" s="3" t="str">
        <f>+'PLANILLA GENERAL'!AM242</f>
        <v>Q</v>
      </c>
    </row>
    <row r="246" spans="8:15" x14ac:dyDescent="0.25">
      <c r="H246" s="3" t="str">
        <f>+'PLANILLA GENERAL'!I243</f>
        <v>PuB-66</v>
      </c>
      <c r="I246" s="3" t="e">
        <f t="shared" si="6"/>
        <v>#REF!</v>
      </c>
      <c r="J246" s="3" t="str">
        <f t="shared" si="7"/>
        <v>PuB-66</v>
      </c>
      <c r="K246" s="3" t="str">
        <f>+'PLANILLA GENERAL'!L243</f>
        <v>Inhibidor de corrosión</v>
      </c>
      <c r="L246" s="3" t="str">
        <f>+'PLANILLA GENERAL'!AL243</f>
        <v>Batch</v>
      </c>
      <c r="M246" s="3" t="str">
        <f>+'PLANILLA GENERAL'!M243</f>
        <v>CY51W</v>
      </c>
      <c r="N246" s="3">
        <f>+'PLANILLA GENERAL'!AR243</f>
        <v>29.92</v>
      </c>
      <c r="O246" s="3" t="str">
        <f>+'PLANILLA GENERAL'!AM243</f>
        <v>M</v>
      </c>
    </row>
    <row r="247" spans="8:15" x14ac:dyDescent="0.25">
      <c r="H247" s="3" t="str">
        <f>+'PLANILLA GENERAL'!I244</f>
        <v>PuB-70</v>
      </c>
      <c r="I247" s="3" t="e">
        <f t="shared" si="6"/>
        <v>#REF!</v>
      </c>
      <c r="J247" s="3" t="str">
        <f t="shared" si="7"/>
        <v>PuB-70</v>
      </c>
      <c r="K247" s="3" t="str">
        <f>+'PLANILLA GENERAL'!L244</f>
        <v>Inhibidor de corrosión</v>
      </c>
      <c r="L247" s="3" t="str">
        <f>+'PLANILLA GENERAL'!AL244</f>
        <v>Batch</v>
      </c>
      <c r="M247" s="3" t="str">
        <f>+'PLANILLA GENERAL'!M244</f>
        <v>CY51W</v>
      </c>
      <c r="N247" s="3">
        <f>+'PLANILLA GENERAL'!AR244</f>
        <v>39.42</v>
      </c>
      <c r="O247" s="3" t="str">
        <f>+'PLANILLA GENERAL'!AM244</f>
        <v>M</v>
      </c>
    </row>
    <row r="248" spans="8:15" x14ac:dyDescent="0.25">
      <c r="H248" s="3" t="str">
        <f>+'PLANILLA GENERAL'!I245</f>
        <v>SCB-0064[02]a</v>
      </c>
      <c r="I248" s="3" t="e">
        <f t="shared" si="6"/>
        <v>#REF!</v>
      </c>
      <c r="J248" s="3" t="str">
        <f t="shared" si="7"/>
        <v>SCB-0064[02]a</v>
      </c>
      <c r="K248" s="3" t="str">
        <f>+'PLANILLA GENERAL'!L245</f>
        <v>Inhibidor de corrosión</v>
      </c>
      <c r="L248" s="3" t="str">
        <f>+'PLANILLA GENERAL'!AL245</f>
        <v>Batch</v>
      </c>
      <c r="M248" s="3" t="str">
        <f>+'PLANILLA GENERAL'!M245</f>
        <v>CY51W</v>
      </c>
      <c r="N248" s="3">
        <f>+'PLANILLA GENERAL'!AR245</f>
        <v>57.6</v>
      </c>
      <c r="O248" s="3" t="str">
        <f>+'PLANILLA GENERAL'!AM245</f>
        <v>M</v>
      </c>
    </row>
    <row r="249" spans="8:15" x14ac:dyDescent="0.25">
      <c r="H249" s="3" t="str">
        <f>+'PLANILLA GENERAL'!I246</f>
        <v>SCB-0065[00]a</v>
      </c>
      <c r="I249" s="3" t="e">
        <f t="shared" si="6"/>
        <v>#REF!</v>
      </c>
      <c r="J249" s="3" t="str">
        <f t="shared" si="7"/>
        <v>SCB-0065[00]a</v>
      </c>
      <c r="K249" s="3" t="str">
        <f>+'PLANILLA GENERAL'!L246</f>
        <v>Inhibidor de corrosión</v>
      </c>
      <c r="L249" s="3" t="str">
        <f>+'PLANILLA GENERAL'!AL246</f>
        <v>Batch</v>
      </c>
      <c r="M249" s="3" t="str">
        <f>+'PLANILLA GENERAL'!M246</f>
        <v>CY51W</v>
      </c>
      <c r="N249" s="3">
        <f>+'PLANILLA GENERAL'!AR246</f>
        <v>27</v>
      </c>
      <c r="O249" s="3" t="str">
        <f>+'PLANILLA GENERAL'!AM246</f>
        <v>M</v>
      </c>
    </row>
    <row r="250" spans="8:15" x14ac:dyDescent="0.25">
      <c r="H250" s="3" t="str">
        <f>+'PLANILLA GENERAL'!I247</f>
        <v>SCB-131a</v>
      </c>
      <c r="I250" s="3" t="e">
        <f t="shared" si="6"/>
        <v>#REF!</v>
      </c>
      <c r="J250" s="3" t="str">
        <f t="shared" si="7"/>
        <v>SCB-131a</v>
      </c>
      <c r="K250" s="3" t="str">
        <f>+'PLANILLA GENERAL'!L247</f>
        <v>Inhibidor de corrosión</v>
      </c>
      <c r="L250" s="3" t="str">
        <f>+'PLANILLA GENERAL'!AL247</f>
        <v>Batch</v>
      </c>
      <c r="M250" s="3" t="str">
        <f>+'PLANILLA GENERAL'!M247</f>
        <v>CY51W</v>
      </c>
      <c r="N250" s="3">
        <f>+'PLANILLA GENERAL'!AR247</f>
        <v>20</v>
      </c>
      <c r="O250" s="3" t="str">
        <f>+'PLANILLA GENERAL'!AM247</f>
        <v>M</v>
      </c>
    </row>
    <row r="251" spans="8:15" x14ac:dyDescent="0.25">
      <c r="H251" s="3" t="str">
        <f>+'PLANILLA GENERAL'!I248</f>
        <v>SCB-80a</v>
      </c>
      <c r="I251" s="3" t="e">
        <f t="shared" si="6"/>
        <v>#REF!</v>
      </c>
      <c r="J251" s="3" t="str">
        <f t="shared" si="7"/>
        <v>SCB-80a</v>
      </c>
      <c r="K251" s="3" t="str">
        <f>+'PLANILLA GENERAL'!L248</f>
        <v>Inhibidor de corrosión</v>
      </c>
      <c r="L251" s="3" t="str">
        <f>+'PLANILLA GENERAL'!AL248</f>
        <v>Batch</v>
      </c>
      <c r="M251" s="3" t="str">
        <f>+'PLANILLA GENERAL'!M248</f>
        <v>CY51W</v>
      </c>
      <c r="N251" s="3">
        <f>+'PLANILLA GENERAL'!AR248</f>
        <v>30.89</v>
      </c>
      <c r="O251" s="3" t="str">
        <f>+'PLANILLA GENERAL'!AM248</f>
        <v>M</v>
      </c>
    </row>
    <row r="252" spans="8:15" x14ac:dyDescent="0.25">
      <c r="H252" s="3" t="str">
        <f>+'PLANILLA GENERAL'!I249</f>
        <v>SCB-86a</v>
      </c>
      <c r="I252" s="3" t="e">
        <f t="shared" si="6"/>
        <v>#REF!</v>
      </c>
      <c r="J252" s="3" t="str">
        <f t="shared" si="7"/>
        <v>SCB-86a</v>
      </c>
      <c r="K252" s="3" t="str">
        <f>+'PLANILLA GENERAL'!L249</f>
        <v>Inhibidor de corrosión</v>
      </c>
      <c r="L252" s="3" t="str">
        <f>+'PLANILLA GENERAL'!AL249</f>
        <v>Batch</v>
      </c>
      <c r="M252" s="3" t="str">
        <f>+'PLANILLA GENERAL'!M249</f>
        <v>CY51W</v>
      </c>
      <c r="N252" s="3">
        <f>+'PLANILLA GENERAL'!AR249</f>
        <v>20</v>
      </c>
      <c r="O252" s="3" t="str">
        <f>+'PLANILLA GENERAL'!AM249</f>
        <v>Q</v>
      </c>
    </row>
    <row r="253" spans="8:15" x14ac:dyDescent="0.25">
      <c r="H253" s="3" t="str">
        <f>+'PLANILLA GENERAL'!I250</f>
        <v>SCB-89a</v>
      </c>
      <c r="I253" s="3" t="e">
        <f t="shared" si="6"/>
        <v>#REF!</v>
      </c>
      <c r="J253" s="3" t="str">
        <f t="shared" si="7"/>
        <v>SCB-89a</v>
      </c>
      <c r="K253" s="3" t="str">
        <f>+'PLANILLA GENERAL'!L250</f>
        <v>Inhibidor de corrosión</v>
      </c>
      <c r="L253" s="3" t="str">
        <f>+'PLANILLA GENERAL'!AL250</f>
        <v>Batch</v>
      </c>
      <c r="M253" s="3" t="str">
        <f>+'PLANILLA GENERAL'!M250</f>
        <v>CY51W</v>
      </c>
      <c r="N253" s="3">
        <f>+'PLANILLA GENERAL'!AR250</f>
        <v>54.7</v>
      </c>
      <c r="O253" s="3" t="str">
        <f>+'PLANILLA GENERAL'!AM250</f>
        <v>M</v>
      </c>
    </row>
    <row r="254" spans="8:15" x14ac:dyDescent="0.25">
      <c r="H254" s="3" t="str">
        <f>+'PLANILLA GENERAL'!I251</f>
        <v>SCB-93a</v>
      </c>
      <c r="I254" s="3" t="e">
        <f t="shared" si="6"/>
        <v>#REF!</v>
      </c>
      <c r="J254" s="3" t="str">
        <f t="shared" si="7"/>
        <v>SCB-93a</v>
      </c>
      <c r="K254" s="3" t="str">
        <f>+'PLANILLA GENERAL'!L251</f>
        <v>Inhibidor de corrosión</v>
      </c>
      <c r="L254" s="3" t="str">
        <f>+'PLANILLA GENERAL'!AL251</f>
        <v>Batch</v>
      </c>
      <c r="M254" s="3" t="str">
        <f>+'PLANILLA GENERAL'!M251</f>
        <v>CY51W</v>
      </c>
      <c r="N254" s="3">
        <f>+'PLANILLA GENERAL'!AR251</f>
        <v>39.83</v>
      </c>
      <c r="O254" s="3" t="str">
        <f>+'PLANILLA GENERAL'!AM251</f>
        <v>Q</v>
      </c>
    </row>
    <row r="255" spans="8:15" x14ac:dyDescent="0.25">
      <c r="H255" s="3" t="str">
        <f>+'PLANILLA GENERAL'!I252</f>
        <v>SP-45</v>
      </c>
      <c r="I255" s="3" t="e">
        <f t="shared" si="6"/>
        <v>#REF!</v>
      </c>
      <c r="J255" s="3" t="str">
        <f t="shared" si="7"/>
        <v>SP-45</v>
      </c>
      <c r="K255" s="3" t="str">
        <f>+'PLANILLA GENERAL'!L252</f>
        <v>Inhibidor de corrosión</v>
      </c>
      <c r="L255" s="3" t="str">
        <f>+'PLANILLA GENERAL'!AL252</f>
        <v>Batch</v>
      </c>
      <c r="M255" s="3" t="str">
        <f>+'PLANILLA GENERAL'!M252</f>
        <v>CY51W</v>
      </c>
      <c r="N255" s="3">
        <f>+'PLANILLA GENERAL'!AR252</f>
        <v>32.97</v>
      </c>
      <c r="O255" s="3" t="str">
        <f>+'PLANILLA GENERAL'!AM252</f>
        <v>S</v>
      </c>
    </row>
    <row r="256" spans="8:15" x14ac:dyDescent="0.25">
      <c r="H256" s="3" t="str">
        <f>+'PLANILLA GENERAL'!I253</f>
        <v>SP-0289[00]a</v>
      </c>
      <c r="I256" s="3" t="e">
        <f t="shared" si="6"/>
        <v>#REF!</v>
      </c>
      <c r="J256" s="3" t="str">
        <f t="shared" si="7"/>
        <v>SP-0289[00]a</v>
      </c>
      <c r="K256" s="3" t="str">
        <f>+'PLANILLA GENERAL'!L253</f>
        <v>Inhibidor de corrosión</v>
      </c>
      <c r="L256" s="3" t="str">
        <f>+'PLANILLA GENERAL'!AL253</f>
        <v>Batch</v>
      </c>
      <c r="M256" s="3" t="str">
        <f>+'PLANILLA GENERAL'!M253</f>
        <v>CY51W</v>
      </c>
      <c r="N256" s="3">
        <f>+'PLANILLA GENERAL'!AR253</f>
        <v>77.7</v>
      </c>
      <c r="O256" s="3" t="str">
        <f>+'PLANILLA GENERAL'!AM253</f>
        <v>Q</v>
      </c>
    </row>
    <row r="257" spans="8:15" x14ac:dyDescent="0.25">
      <c r="H257" s="3" t="str">
        <f>+'PLANILLA GENERAL'!I254</f>
        <v>SP-455a</v>
      </c>
      <c r="I257" s="3" t="e">
        <f t="shared" si="6"/>
        <v>#REF!</v>
      </c>
      <c r="J257" s="3" t="str">
        <f t="shared" si="7"/>
        <v>SP-455a</v>
      </c>
      <c r="K257" s="3" t="str">
        <f>+'PLANILLA GENERAL'!L254</f>
        <v>Biocida</v>
      </c>
      <c r="L257" s="3" t="str">
        <f>+'PLANILLA GENERAL'!AL254</f>
        <v>Batch</v>
      </c>
      <c r="M257" s="3" t="str">
        <f>+'PLANILLA GENERAL'!M254</f>
        <v>BX960</v>
      </c>
      <c r="N257" s="3">
        <f>+'PLANILLA GENERAL'!AR254</f>
        <v>29.27</v>
      </c>
      <c r="O257" s="3" t="str">
        <f>+'PLANILLA GENERAL'!AM254</f>
        <v>Q</v>
      </c>
    </row>
    <row r="258" spans="8:15" x14ac:dyDescent="0.25">
      <c r="H258" s="3" t="str">
        <f>+'PLANILLA GENERAL'!I255</f>
        <v>SP-21</v>
      </c>
      <c r="I258" s="3" t="e">
        <f t="shared" si="6"/>
        <v>#REF!</v>
      </c>
      <c r="J258" s="3" t="str">
        <f t="shared" si="7"/>
        <v>SP-21</v>
      </c>
      <c r="K258" s="3" t="str">
        <f>+'PLANILLA GENERAL'!L255</f>
        <v>Inhibidor de corrosión</v>
      </c>
      <c r="L258" s="3" t="str">
        <f>+'PLANILLA GENERAL'!AL255</f>
        <v>Batch</v>
      </c>
      <c r="M258" s="3" t="str">
        <f>+'PLANILLA GENERAL'!M255</f>
        <v>CY51W</v>
      </c>
      <c r="N258" s="3">
        <f>+'PLANILLA GENERAL'!AR255</f>
        <v>61.07</v>
      </c>
      <c r="O258" s="3" t="str">
        <f>+'PLANILLA GENERAL'!AM255</f>
        <v>S</v>
      </c>
    </row>
    <row r="259" spans="8:15" x14ac:dyDescent="0.25">
      <c r="H259" s="3" t="str">
        <f>+'PLANILLA GENERAL'!I256</f>
        <v>SP-21</v>
      </c>
      <c r="I259" s="3" t="e">
        <f t="shared" si="6"/>
        <v>#REF!</v>
      </c>
      <c r="J259" s="3" t="str">
        <f t="shared" si="7"/>
        <v>SP-21</v>
      </c>
      <c r="K259" s="3" t="str">
        <f>+'PLANILLA GENERAL'!L256</f>
        <v>Biocida</v>
      </c>
      <c r="L259" s="3" t="str">
        <f>+'PLANILLA GENERAL'!AL256</f>
        <v>Batch</v>
      </c>
      <c r="M259" s="3" t="str">
        <f>+'PLANILLA GENERAL'!M256</f>
        <v>BX960</v>
      </c>
      <c r="N259" s="3">
        <f>+'PLANILLA GENERAL'!AR256</f>
        <v>40.89</v>
      </c>
      <c r="O259" s="3" t="str">
        <f>+'PLANILLA GENERAL'!AM256</f>
        <v>Q</v>
      </c>
    </row>
    <row r="260" spans="8:15" x14ac:dyDescent="0.25">
      <c r="H260" s="3" t="str">
        <f>+'PLANILLA GENERAL'!I257</f>
        <v>SP-22</v>
      </c>
      <c r="I260" s="3" t="e">
        <f t="shared" si="6"/>
        <v>#REF!</v>
      </c>
      <c r="J260" s="3" t="str">
        <f t="shared" si="7"/>
        <v>SP-22</v>
      </c>
      <c r="K260" s="3" t="str">
        <f>+'PLANILLA GENERAL'!L257</f>
        <v>Inhibidor de corrosión</v>
      </c>
      <c r="L260" s="3" t="str">
        <f>+'PLANILLA GENERAL'!AL257</f>
        <v>Batch</v>
      </c>
      <c r="M260" s="3" t="str">
        <f>+'PLANILLA GENERAL'!M257</f>
        <v>CY51W</v>
      </c>
      <c r="N260" s="3">
        <f>+'PLANILLA GENERAL'!AR257</f>
        <v>60.47</v>
      </c>
      <c r="O260" s="3" t="str">
        <f>+'PLANILLA GENERAL'!AM257</f>
        <v>S</v>
      </c>
    </row>
    <row r="261" spans="8:15" x14ac:dyDescent="0.25">
      <c r="H261" s="3" t="str">
        <f>+'PLANILLA GENERAL'!I258</f>
        <v>SP-22</v>
      </c>
      <c r="I261" s="3" t="e">
        <f t="shared" ref="I261:I324" si="8">+IF(AND(H261=H260,L261=L260,I260=H260,L261="Batch"),CONCATENATE(H261,"_1"),IF(AND(H261=H260,L261=L260,I260=H260,L261="Batch",I260=CONCATENATE(H259,"_1")),CONCATENATE(H261,"_2"),IF(L261="Batch",H261,"")))</f>
        <v>#REF!</v>
      </c>
      <c r="J261" s="3" t="str">
        <f t="shared" ref="J261:J324" si="9">IF(L261="Batch",H261,0)</f>
        <v>SP-22</v>
      </c>
      <c r="K261" s="3" t="str">
        <f>+'PLANILLA GENERAL'!L258</f>
        <v>Biocida</v>
      </c>
      <c r="L261" s="3" t="str">
        <f>+'PLANILLA GENERAL'!AL258</f>
        <v>Batch</v>
      </c>
      <c r="M261" s="3" t="str">
        <f>+'PLANILLA GENERAL'!M258</f>
        <v>BX960</v>
      </c>
      <c r="N261" s="3">
        <f>+'PLANILLA GENERAL'!AR258</f>
        <v>71.27</v>
      </c>
      <c r="O261" s="3" t="str">
        <f>+'PLANILLA GENERAL'!AM258</f>
        <v>Q</v>
      </c>
    </row>
    <row r="262" spans="8:15" x14ac:dyDescent="0.25">
      <c r="H262" s="3" t="str">
        <f>+'PLANILLA GENERAL'!I259</f>
        <v>SP-23</v>
      </c>
      <c r="I262" s="3" t="e">
        <f t="shared" si="8"/>
        <v>#REF!</v>
      </c>
      <c r="J262" s="3" t="str">
        <f t="shared" si="9"/>
        <v>SP-23</v>
      </c>
      <c r="K262" s="3" t="str">
        <f>+'PLANILLA GENERAL'!L259</f>
        <v>Biocida</v>
      </c>
      <c r="L262" s="3" t="str">
        <f>+'PLANILLA GENERAL'!AL259</f>
        <v>Batch</v>
      </c>
      <c r="M262" s="3" t="str">
        <f>+'PLANILLA GENERAL'!M259</f>
        <v>BX960</v>
      </c>
      <c r="N262" s="3">
        <f>+'PLANILLA GENERAL'!AR259</f>
        <v>22.86</v>
      </c>
      <c r="O262" s="3" t="str">
        <f>+'PLANILLA GENERAL'!AM259</f>
        <v>Q</v>
      </c>
    </row>
    <row r="263" spans="8:15" x14ac:dyDescent="0.25">
      <c r="H263" s="3" t="str">
        <f>+'PLANILLA GENERAL'!I260</f>
        <v>SP-252</v>
      </c>
      <c r="I263" s="3" t="e">
        <f t="shared" si="8"/>
        <v>#REF!</v>
      </c>
      <c r="J263" s="3" t="str">
        <f t="shared" si="9"/>
        <v>SP-252</v>
      </c>
      <c r="K263" s="3" t="str">
        <f>+'PLANILLA GENERAL'!L260</f>
        <v>Biocida</v>
      </c>
      <c r="L263" s="3" t="str">
        <f>+'PLANILLA GENERAL'!AL260</f>
        <v>Batch</v>
      </c>
      <c r="M263" s="3" t="str">
        <f>+'PLANILLA GENERAL'!M260</f>
        <v>BX960</v>
      </c>
      <c r="N263" s="3">
        <f>+'PLANILLA GENERAL'!AR260</f>
        <v>53.16</v>
      </c>
      <c r="O263" s="3" t="str">
        <f>+'PLANILLA GENERAL'!AM260</f>
        <v>Q</v>
      </c>
    </row>
    <row r="264" spans="8:15" x14ac:dyDescent="0.25">
      <c r="H264" s="3" t="str">
        <f>+'PLANILLA GENERAL'!I261</f>
        <v>SP-262</v>
      </c>
      <c r="I264" s="3" t="e">
        <f t="shared" si="8"/>
        <v>#REF!</v>
      </c>
      <c r="J264" s="3" t="str">
        <f t="shared" si="9"/>
        <v>SP-262</v>
      </c>
      <c r="K264" s="3" t="str">
        <f>+'PLANILLA GENERAL'!L261</f>
        <v>Inhibidor de corrosión</v>
      </c>
      <c r="L264" s="3" t="str">
        <f>+'PLANILLA GENERAL'!AL261</f>
        <v>Batch</v>
      </c>
      <c r="M264" s="3" t="str">
        <f>+'PLANILLA GENERAL'!M261</f>
        <v>CY51W</v>
      </c>
      <c r="N264" s="3">
        <f>+'PLANILLA GENERAL'!AR261</f>
        <v>61.82</v>
      </c>
      <c r="O264" s="3" t="str">
        <f>+'PLANILLA GENERAL'!AM261</f>
        <v>Q</v>
      </c>
    </row>
    <row r="265" spans="8:15" x14ac:dyDescent="0.25">
      <c r="H265" s="3" t="str">
        <f>+'PLANILLA GENERAL'!I262</f>
        <v>SP-273</v>
      </c>
      <c r="I265" s="3" t="e">
        <f t="shared" si="8"/>
        <v>#REF!</v>
      </c>
      <c r="J265" s="3" t="str">
        <f t="shared" si="9"/>
        <v>SP-273</v>
      </c>
      <c r="K265" s="3" t="str">
        <f>+'PLANILLA GENERAL'!L262</f>
        <v>Inhibidor de corrosión</v>
      </c>
      <c r="L265" s="3" t="str">
        <f>+'PLANILLA GENERAL'!AL262</f>
        <v>Batch</v>
      </c>
      <c r="M265" s="3" t="str">
        <f>+'PLANILLA GENERAL'!M262</f>
        <v>CY51W</v>
      </c>
      <c r="N265" s="3">
        <f>+'PLANILLA GENERAL'!AR262</f>
        <v>22.92</v>
      </c>
      <c r="O265" s="3" t="str">
        <f>+'PLANILLA GENERAL'!AM262</f>
        <v>Q</v>
      </c>
    </row>
    <row r="266" spans="8:15" x14ac:dyDescent="0.25">
      <c r="H266" s="3" t="str">
        <f>+'PLANILLA GENERAL'!I263</f>
        <v>SP-273</v>
      </c>
      <c r="I266" s="3" t="e">
        <f t="shared" si="8"/>
        <v>#REF!</v>
      </c>
      <c r="J266" s="3" t="str">
        <f t="shared" si="9"/>
        <v>SP-273</v>
      </c>
      <c r="K266" s="3" t="str">
        <f>+'PLANILLA GENERAL'!L263</f>
        <v>Biocida</v>
      </c>
      <c r="L266" s="3" t="str">
        <f>+'PLANILLA GENERAL'!AL263</f>
        <v>Batch</v>
      </c>
      <c r="M266" s="3" t="str">
        <f>+'PLANILLA GENERAL'!M263</f>
        <v>BX960</v>
      </c>
      <c r="N266" s="3">
        <f>+'PLANILLA GENERAL'!AR263</f>
        <v>34.380000000000003</v>
      </c>
      <c r="O266" s="3" t="str">
        <f>+'PLANILLA GENERAL'!AM263</f>
        <v>Q</v>
      </c>
    </row>
    <row r="267" spans="8:15" x14ac:dyDescent="0.25">
      <c r="H267" s="3" t="str">
        <f>+'PLANILLA GENERAL'!I264</f>
        <v>SP-275</v>
      </c>
      <c r="I267" s="3" t="e">
        <f t="shared" si="8"/>
        <v>#REF!</v>
      </c>
      <c r="J267" s="3" t="str">
        <f t="shared" si="9"/>
        <v>SP-275</v>
      </c>
      <c r="K267" s="3" t="str">
        <f>+'PLANILLA GENERAL'!L264</f>
        <v>Inhibidor de corrosión</v>
      </c>
      <c r="L267" s="3" t="str">
        <f>+'PLANILLA GENERAL'!AL264</f>
        <v>Batch</v>
      </c>
      <c r="M267" s="3" t="str">
        <f>+'PLANILLA GENERAL'!M264</f>
        <v>CY51W</v>
      </c>
      <c r="N267" s="3">
        <f>+'PLANILLA GENERAL'!AR264</f>
        <v>67.95</v>
      </c>
      <c r="O267" s="3" t="str">
        <f>+'PLANILLA GENERAL'!AM264</f>
        <v>M</v>
      </c>
    </row>
    <row r="268" spans="8:15" x14ac:dyDescent="0.25">
      <c r="H268" s="3" t="str">
        <f>+'PLANILLA GENERAL'!I265</f>
        <v>SP-27a(I)</v>
      </c>
      <c r="I268" s="3" t="e">
        <f t="shared" si="8"/>
        <v>#REF!</v>
      </c>
      <c r="J268" s="3" t="str">
        <f t="shared" si="9"/>
        <v>SP-27a(I)</v>
      </c>
      <c r="K268" s="3" t="str">
        <f>+'PLANILLA GENERAL'!L265</f>
        <v>Inhibidor de corrosión</v>
      </c>
      <c r="L268" s="3" t="str">
        <f>+'PLANILLA GENERAL'!AL265</f>
        <v>Batch</v>
      </c>
      <c r="M268" s="3" t="str">
        <f>+'PLANILLA GENERAL'!M265</f>
        <v>CY51W</v>
      </c>
      <c r="N268" s="3">
        <f>+'PLANILLA GENERAL'!AR265</f>
        <v>56.38</v>
      </c>
      <c r="O268" s="3" t="str">
        <f>+'PLANILLA GENERAL'!AM265</f>
        <v>Q</v>
      </c>
    </row>
    <row r="269" spans="8:15" x14ac:dyDescent="0.25">
      <c r="H269" s="3" t="str">
        <f>+'PLANILLA GENERAL'!I266</f>
        <v>SP-237(I)[00]a</v>
      </c>
      <c r="I269" s="3" t="e">
        <f t="shared" si="8"/>
        <v>#REF!</v>
      </c>
      <c r="J269" s="3" t="str">
        <f t="shared" si="9"/>
        <v>SP-237(I)[00]a</v>
      </c>
      <c r="K269" s="3" t="str">
        <f>+'PLANILLA GENERAL'!L266</f>
        <v>Inhibidor de corrosión</v>
      </c>
      <c r="L269" s="3" t="str">
        <f>+'PLANILLA GENERAL'!AL266</f>
        <v>Batch</v>
      </c>
      <c r="M269" s="3" t="str">
        <f>+'PLANILLA GENERAL'!M266</f>
        <v>CY51W</v>
      </c>
      <c r="N269" s="3">
        <f>+'PLANILLA GENERAL'!AR266</f>
        <v>49.98</v>
      </c>
      <c r="O269" s="3" t="str">
        <f>+'PLANILLA GENERAL'!AM266</f>
        <v>S</v>
      </c>
    </row>
    <row r="270" spans="8:15" x14ac:dyDescent="0.25">
      <c r="H270" s="3" t="str">
        <f>+'PLANILLA GENERAL'!I267</f>
        <v>SP-237(I)[00]a</v>
      </c>
      <c r="I270" s="3" t="e">
        <f t="shared" si="8"/>
        <v>#REF!</v>
      </c>
      <c r="J270" s="3" t="str">
        <f t="shared" si="9"/>
        <v>SP-237(I)[00]a</v>
      </c>
      <c r="K270" s="3" t="str">
        <f>+'PLANILLA GENERAL'!L267</f>
        <v>Biocida</v>
      </c>
      <c r="L270" s="3" t="str">
        <f>+'PLANILLA GENERAL'!AL267</f>
        <v>Batch</v>
      </c>
      <c r="M270" s="3" t="str">
        <f>+'PLANILLA GENERAL'!M267</f>
        <v>BX960</v>
      </c>
      <c r="N270" s="3">
        <f>+'PLANILLA GENERAL'!AR267</f>
        <v>96.38</v>
      </c>
      <c r="O270" s="3" t="str">
        <f>+'PLANILLA GENERAL'!AM267</f>
        <v>Q</v>
      </c>
    </row>
    <row r="271" spans="8:15" x14ac:dyDescent="0.25">
      <c r="H271" s="3" t="str">
        <f>+'PLANILLA GENERAL'!I268</f>
        <v>SP-369[00]a</v>
      </c>
      <c r="I271" s="3" t="e">
        <f t="shared" si="8"/>
        <v>#REF!</v>
      </c>
      <c r="J271" s="3" t="str">
        <f t="shared" si="9"/>
        <v>SP-369[00]a</v>
      </c>
      <c r="K271" s="3" t="str">
        <f>+'PLANILLA GENERAL'!L268</f>
        <v>Inhibidor de corrosión</v>
      </c>
      <c r="L271" s="3" t="str">
        <f>+'PLANILLA GENERAL'!AL268</f>
        <v>Batch</v>
      </c>
      <c r="M271" s="3" t="str">
        <f>+'PLANILLA GENERAL'!M268</f>
        <v>CY51W</v>
      </c>
      <c r="N271" s="3">
        <f>+'PLANILLA GENERAL'!AR268</f>
        <v>23.51</v>
      </c>
      <c r="O271" s="3" t="str">
        <f>+'PLANILLA GENERAL'!AM268</f>
        <v>Q</v>
      </c>
    </row>
    <row r="272" spans="8:15" x14ac:dyDescent="0.25">
      <c r="H272" s="3" t="str">
        <f>+'PLANILLA GENERAL'!I269</f>
        <v>SP-369[00]a</v>
      </c>
      <c r="I272" s="3" t="e">
        <f t="shared" si="8"/>
        <v>#REF!</v>
      </c>
      <c r="J272" s="3" t="str">
        <f t="shared" si="9"/>
        <v>SP-369[00]a</v>
      </c>
      <c r="K272" s="3" t="str">
        <f>+'PLANILLA GENERAL'!L269</f>
        <v>Biocida</v>
      </c>
      <c r="L272" s="3" t="str">
        <f>+'PLANILLA GENERAL'!AL269</f>
        <v>Batch</v>
      </c>
      <c r="M272" s="3" t="str">
        <f>+'PLANILLA GENERAL'!M269</f>
        <v>BX960</v>
      </c>
      <c r="N272" s="3">
        <f>+'PLANILLA GENERAL'!AR269</f>
        <v>23.51</v>
      </c>
      <c r="O272" s="3" t="str">
        <f>+'PLANILLA GENERAL'!AM269</f>
        <v>Q</v>
      </c>
    </row>
    <row r="273" spans="8:15" x14ac:dyDescent="0.25">
      <c r="H273" s="3" t="str">
        <f>+'PLANILLA GENERAL'!I270</f>
        <v>SP-27a(I)</v>
      </c>
      <c r="I273" s="3" t="e">
        <f t="shared" si="8"/>
        <v>#REF!</v>
      </c>
      <c r="J273" s="3" t="str">
        <f t="shared" si="9"/>
        <v>SP-27a(I)</v>
      </c>
      <c r="K273" s="3" t="str">
        <f>+'PLANILLA GENERAL'!L270</f>
        <v>Biocida</v>
      </c>
      <c r="L273" s="3" t="str">
        <f>+'PLANILLA GENERAL'!AL270</f>
        <v>Batch</v>
      </c>
      <c r="M273" s="3" t="str">
        <f>+'PLANILLA GENERAL'!M270</f>
        <v>BX960</v>
      </c>
      <c r="N273" s="3">
        <f>+'PLANILLA GENERAL'!AR270</f>
        <v>75.180000000000007</v>
      </c>
      <c r="O273" s="3" t="str">
        <f>+'PLANILLA GENERAL'!AM270</f>
        <v>Q</v>
      </c>
    </row>
    <row r="274" spans="8:15" x14ac:dyDescent="0.25">
      <c r="H274" s="3" t="str">
        <f>+'PLANILLA GENERAL'!I271</f>
        <v>SP-29</v>
      </c>
      <c r="I274" s="3" t="e">
        <f t="shared" si="8"/>
        <v>#REF!</v>
      </c>
      <c r="J274" s="3" t="str">
        <f t="shared" si="9"/>
        <v>SP-29</v>
      </c>
      <c r="K274" s="3" t="str">
        <f>+'PLANILLA GENERAL'!L271</f>
        <v>Biocida</v>
      </c>
      <c r="L274" s="3" t="str">
        <f>+'PLANILLA GENERAL'!AL271</f>
        <v>Batch</v>
      </c>
      <c r="M274" s="3" t="str">
        <f>+'PLANILLA GENERAL'!M271</f>
        <v>BX960</v>
      </c>
      <c r="N274" s="3">
        <f>+'PLANILLA GENERAL'!AR271</f>
        <v>34.04</v>
      </c>
      <c r="O274" s="3" t="str">
        <f>+'PLANILLA GENERAL'!AM271</f>
        <v>Q</v>
      </c>
    </row>
    <row r="275" spans="8:15" x14ac:dyDescent="0.25">
      <c r="H275" s="3" t="str">
        <f>+'PLANILLA GENERAL'!I272</f>
        <v>SP-29</v>
      </c>
      <c r="I275" s="3" t="e">
        <f t="shared" si="8"/>
        <v>#REF!</v>
      </c>
      <c r="J275" s="3" t="str">
        <f t="shared" si="9"/>
        <v>SP-29</v>
      </c>
      <c r="K275" s="3" t="str">
        <f>+'PLANILLA GENERAL'!L272</f>
        <v>Inhibidor de corrosión</v>
      </c>
      <c r="L275" s="3" t="str">
        <f>+'PLANILLA GENERAL'!AL272</f>
        <v>Batch</v>
      </c>
      <c r="M275" s="3" t="str">
        <f>+'PLANILLA GENERAL'!M272</f>
        <v>CY51W</v>
      </c>
      <c r="N275" s="3">
        <f>+'PLANILLA GENERAL'!AR272</f>
        <v>23.4</v>
      </c>
      <c r="O275" s="3" t="str">
        <f>+'PLANILLA GENERAL'!AM272</f>
        <v>Q</v>
      </c>
    </row>
    <row r="276" spans="8:15" x14ac:dyDescent="0.25">
      <c r="H276" s="3" t="str">
        <f>+'PLANILLA GENERAL'!I273</f>
        <v>SP-31(I)[00]a</v>
      </c>
      <c r="I276" s="3" t="e">
        <f t="shared" si="8"/>
        <v>#REF!</v>
      </c>
      <c r="J276" s="3" t="str">
        <f t="shared" si="9"/>
        <v>SP-31(I)[00]a</v>
      </c>
      <c r="K276" s="3" t="str">
        <f>+'PLANILLA GENERAL'!L273</f>
        <v>Biocida</v>
      </c>
      <c r="L276" s="3" t="str">
        <f>+'PLANILLA GENERAL'!AL273</f>
        <v>Batch</v>
      </c>
      <c r="M276" s="3" t="str">
        <f>+'PLANILLA GENERAL'!M273</f>
        <v>BX960</v>
      </c>
      <c r="N276" s="3">
        <f>+'PLANILLA GENERAL'!AR273</f>
        <v>79.569999999999993</v>
      </c>
      <c r="O276" s="3" t="str">
        <f>+'PLANILLA GENERAL'!AM273</f>
        <v>Q</v>
      </c>
    </row>
    <row r="277" spans="8:15" x14ac:dyDescent="0.25">
      <c r="H277" s="3" t="str">
        <f>+'PLANILLA GENERAL'!I274</f>
        <v>SP-31(I)[00]a</v>
      </c>
      <c r="I277" s="3" t="e">
        <f t="shared" si="8"/>
        <v>#REF!</v>
      </c>
      <c r="J277" s="3" t="str">
        <f t="shared" si="9"/>
        <v>SP-31(I)[00]a</v>
      </c>
      <c r="K277" s="3" t="str">
        <f>+'PLANILLA GENERAL'!L274</f>
        <v>Inhibidor de corrosión</v>
      </c>
      <c r="L277" s="3" t="str">
        <f>+'PLANILLA GENERAL'!AL274</f>
        <v>Batch</v>
      </c>
      <c r="M277" s="3" t="str">
        <f>+'PLANILLA GENERAL'!M274</f>
        <v>CY51W</v>
      </c>
      <c r="N277" s="3">
        <f>+'PLANILLA GENERAL'!AR274</f>
        <v>79.569999999999993</v>
      </c>
      <c r="O277" s="3" t="str">
        <f>+'PLANILLA GENERAL'!AM274</f>
        <v>Q</v>
      </c>
    </row>
    <row r="278" spans="8:15" x14ac:dyDescent="0.25">
      <c r="H278" s="3" t="str">
        <f>+'PLANILLA GENERAL'!I275</f>
        <v>SP-121a(I)</v>
      </c>
      <c r="I278" s="3" t="e">
        <f t="shared" si="8"/>
        <v>#REF!</v>
      </c>
      <c r="J278" s="3" t="str">
        <f t="shared" si="9"/>
        <v>SP-121a(I)</v>
      </c>
      <c r="K278" s="3" t="str">
        <f>+'PLANILLA GENERAL'!L275</f>
        <v>Biocida</v>
      </c>
      <c r="L278" s="3" t="str">
        <f>+'PLANILLA GENERAL'!AL275</f>
        <v>Batch</v>
      </c>
      <c r="M278" s="3" t="str">
        <f>+'PLANILLA GENERAL'!M275</f>
        <v>BX960</v>
      </c>
      <c r="N278" s="3">
        <f>+'PLANILLA GENERAL'!AR275</f>
        <v>27.92</v>
      </c>
      <c r="O278" s="3" t="str">
        <f>+'PLANILLA GENERAL'!AM275</f>
        <v>Q</v>
      </c>
    </row>
    <row r="279" spans="8:15" x14ac:dyDescent="0.25">
      <c r="H279" s="3" t="str">
        <f>+'PLANILLA GENERAL'!I276</f>
        <v>SP-121a(I)</v>
      </c>
      <c r="I279" s="3" t="e">
        <f t="shared" si="8"/>
        <v>#REF!</v>
      </c>
      <c r="J279" s="3" t="str">
        <f t="shared" si="9"/>
        <v>SP-121a(I)</v>
      </c>
      <c r="K279" s="3" t="str">
        <f>+'PLANILLA GENERAL'!L276</f>
        <v>Inhibidor de corrosión</v>
      </c>
      <c r="L279" s="3" t="str">
        <f>+'PLANILLA GENERAL'!AL276</f>
        <v>Batch</v>
      </c>
      <c r="M279" s="3" t="str">
        <f>+'PLANILLA GENERAL'!M276</f>
        <v>CY51W</v>
      </c>
      <c r="N279" s="3">
        <f>+'PLANILLA GENERAL'!AR276</f>
        <v>20</v>
      </c>
      <c r="O279" s="3" t="str">
        <f>+'PLANILLA GENERAL'!AM276</f>
        <v>S</v>
      </c>
    </row>
    <row r="280" spans="8:15" x14ac:dyDescent="0.25">
      <c r="H280" s="3" t="str">
        <f>+'PLANILLA GENERAL'!I277</f>
        <v>SP-325[]a</v>
      </c>
      <c r="I280" s="3" t="e">
        <f t="shared" si="8"/>
        <v>#REF!</v>
      </c>
      <c r="J280" s="3" t="str">
        <f t="shared" si="9"/>
        <v>SP-325[]a</v>
      </c>
      <c r="K280" s="3" t="str">
        <f>+'PLANILLA GENERAL'!L277</f>
        <v>Biocida</v>
      </c>
      <c r="L280" s="3" t="str">
        <f>+'PLANILLA GENERAL'!AL277</f>
        <v>Batch</v>
      </c>
      <c r="M280" s="3" t="str">
        <f>+'PLANILLA GENERAL'!M277</f>
        <v>BX960</v>
      </c>
      <c r="N280" s="3">
        <f>+'PLANILLA GENERAL'!AR277</f>
        <v>51.9</v>
      </c>
      <c r="O280" s="3" t="str">
        <f>+'PLANILLA GENERAL'!AM277</f>
        <v>Q</v>
      </c>
    </row>
    <row r="281" spans="8:15" x14ac:dyDescent="0.25">
      <c r="H281" s="3" t="str">
        <f>+'PLANILLA GENERAL'!I278</f>
        <v>SP-325[]a</v>
      </c>
      <c r="I281" s="3" t="e">
        <f t="shared" si="8"/>
        <v>#REF!</v>
      </c>
      <c r="J281" s="3" t="str">
        <f t="shared" si="9"/>
        <v>SP-325[]a</v>
      </c>
      <c r="K281" s="3" t="str">
        <f>+'PLANILLA GENERAL'!L278</f>
        <v>Inhibidor de corrosión</v>
      </c>
      <c r="L281" s="3" t="str">
        <f>+'PLANILLA GENERAL'!AL278</f>
        <v>Batch</v>
      </c>
      <c r="M281" s="3" t="str">
        <f>+'PLANILLA GENERAL'!M278</f>
        <v>CY51W</v>
      </c>
      <c r="N281" s="3">
        <f>+'PLANILLA GENERAL'!AR278</f>
        <v>64.88</v>
      </c>
      <c r="O281" s="3" t="str">
        <f>+'PLANILLA GENERAL'!AM278</f>
        <v>Q</v>
      </c>
    </row>
    <row r="282" spans="8:15" x14ac:dyDescent="0.25">
      <c r="H282" s="3" t="str">
        <f>+'PLANILLA GENERAL'!I279</f>
        <v>SP-326a</v>
      </c>
      <c r="I282" s="3" t="e">
        <f t="shared" si="8"/>
        <v>#REF!</v>
      </c>
      <c r="J282" s="3" t="str">
        <f t="shared" si="9"/>
        <v>SP-326a</v>
      </c>
      <c r="K282" s="3" t="str">
        <f>+'PLANILLA GENERAL'!L279</f>
        <v>Biocida</v>
      </c>
      <c r="L282" s="3" t="str">
        <f>+'PLANILLA GENERAL'!AL279</f>
        <v>Batch</v>
      </c>
      <c r="M282" s="3" t="str">
        <f>+'PLANILLA GENERAL'!M279</f>
        <v>BX960</v>
      </c>
      <c r="N282" s="3">
        <f>+'PLANILLA GENERAL'!AR279</f>
        <v>20</v>
      </c>
      <c r="O282" s="3" t="str">
        <f>+'PLANILLA GENERAL'!AM279</f>
        <v>Q</v>
      </c>
    </row>
    <row r="283" spans="8:15" x14ac:dyDescent="0.25">
      <c r="H283" s="3" t="str">
        <f>+'PLANILLA GENERAL'!I280</f>
        <v>SP-368a</v>
      </c>
      <c r="I283" s="3" t="e">
        <f t="shared" si="8"/>
        <v>#REF!</v>
      </c>
      <c r="J283" s="3" t="str">
        <f t="shared" si="9"/>
        <v>SP-368a</v>
      </c>
      <c r="K283" s="3" t="str">
        <f>+'PLANILLA GENERAL'!L280</f>
        <v>Biocida</v>
      </c>
      <c r="L283" s="3" t="str">
        <f>+'PLANILLA GENERAL'!AL280</f>
        <v>Batch</v>
      </c>
      <c r="M283" s="3" t="str">
        <f>+'PLANILLA GENERAL'!M280</f>
        <v>BX960</v>
      </c>
      <c r="N283" s="3">
        <f>+'PLANILLA GENERAL'!AR280</f>
        <v>24.2</v>
      </c>
      <c r="O283" s="3" t="str">
        <f>+'PLANILLA GENERAL'!AM280</f>
        <v>M</v>
      </c>
    </row>
    <row r="284" spans="8:15" x14ac:dyDescent="0.25">
      <c r="H284" s="3" t="str">
        <f>+'PLANILLA GENERAL'!I281</f>
        <v>SP-388a</v>
      </c>
      <c r="I284" s="3" t="e">
        <f t="shared" si="8"/>
        <v>#REF!</v>
      </c>
      <c r="J284" s="3" t="str">
        <f t="shared" si="9"/>
        <v>SP-388a</v>
      </c>
      <c r="K284" s="3" t="str">
        <f>+'PLANILLA GENERAL'!L281</f>
        <v>Inhibidor de corrosión</v>
      </c>
      <c r="L284" s="3" t="str">
        <f>+'PLANILLA GENERAL'!AL281</f>
        <v>Batch</v>
      </c>
      <c r="M284" s="3" t="str">
        <f>+'PLANILLA GENERAL'!M281</f>
        <v>CY51W</v>
      </c>
      <c r="N284" s="3">
        <f>+'PLANILLA GENERAL'!AR281</f>
        <v>35.729999999999997</v>
      </c>
      <c r="O284" s="3" t="str">
        <f>+'PLANILLA GENERAL'!AM281</f>
        <v>S</v>
      </c>
    </row>
    <row r="285" spans="8:15" x14ac:dyDescent="0.25">
      <c r="H285" s="3" t="str">
        <f>+'PLANILLA GENERAL'!I282</f>
        <v>SP-388a</v>
      </c>
      <c r="I285" s="3" t="e">
        <f t="shared" si="8"/>
        <v>#REF!</v>
      </c>
      <c r="J285" s="3" t="str">
        <f t="shared" si="9"/>
        <v>SP-388a</v>
      </c>
      <c r="K285" s="3" t="str">
        <f>+'PLANILLA GENERAL'!L282</f>
        <v>Biocida</v>
      </c>
      <c r="L285" s="3" t="str">
        <f>+'PLANILLA GENERAL'!AL282</f>
        <v>Batch</v>
      </c>
      <c r="M285" s="3" t="str">
        <f>+'PLANILLA GENERAL'!M282</f>
        <v>BX960</v>
      </c>
      <c r="N285" s="3">
        <f>+'PLANILLA GENERAL'!AR282</f>
        <v>31.32</v>
      </c>
      <c r="O285" s="3" t="str">
        <f>+'PLANILLA GENERAL'!AM282</f>
        <v>Q</v>
      </c>
    </row>
    <row r="286" spans="8:15" x14ac:dyDescent="0.25">
      <c r="H286" s="3" t="str">
        <f>+'PLANILLA GENERAL'!I283</f>
        <v>SP-462a</v>
      </c>
      <c r="I286" s="3" t="e">
        <f t="shared" si="8"/>
        <v>#REF!</v>
      </c>
      <c r="J286" s="3" t="str">
        <f t="shared" si="9"/>
        <v>SP-462a</v>
      </c>
      <c r="K286" s="3" t="str">
        <f>+'PLANILLA GENERAL'!L283</f>
        <v>Inhibidor de corrosión</v>
      </c>
      <c r="L286" s="3" t="str">
        <f>+'PLANILLA GENERAL'!AL283</f>
        <v>Batch</v>
      </c>
      <c r="M286" s="3" t="str">
        <f>+'PLANILLA GENERAL'!M283</f>
        <v>CY51W</v>
      </c>
      <c r="N286" s="3">
        <f>+'PLANILLA GENERAL'!AR283</f>
        <v>20</v>
      </c>
      <c r="O286" s="3" t="str">
        <f>+'PLANILLA GENERAL'!AM283</f>
        <v>Q</v>
      </c>
    </row>
    <row r="287" spans="8:15" x14ac:dyDescent="0.25">
      <c r="H287" s="3" t="str">
        <f>+'PLANILLA GENERAL'!I284</f>
        <v>EBS.x-1</v>
      </c>
      <c r="I287" s="3" t="e">
        <f t="shared" si="8"/>
        <v>#REF!</v>
      </c>
      <c r="J287" s="3" t="str">
        <f t="shared" si="9"/>
        <v>EBS.x-1</v>
      </c>
      <c r="K287" s="3" t="str">
        <f>+'PLANILLA GENERAL'!L284</f>
        <v>Inhibidor de corrosión</v>
      </c>
      <c r="L287" s="3" t="str">
        <f>+'PLANILLA GENERAL'!AL284</f>
        <v>Batch</v>
      </c>
      <c r="M287" s="3" t="str">
        <f>+'PLANILLA GENERAL'!M284</f>
        <v>CY51W</v>
      </c>
      <c r="N287" s="3">
        <f>+'PLANILLA GENERAL'!AR284</f>
        <v>27.34</v>
      </c>
      <c r="O287" s="3" t="str">
        <f>+'PLANILLA GENERAL'!AM284</f>
        <v>Q</v>
      </c>
    </row>
    <row r="288" spans="8:15" x14ac:dyDescent="0.25">
      <c r="H288" s="3" t="str">
        <f>+'PLANILLA GENERAL'!I285</f>
        <v>EBS.x-1</v>
      </c>
      <c r="I288" s="3" t="e">
        <f t="shared" si="8"/>
        <v>#REF!</v>
      </c>
      <c r="J288" s="3" t="str">
        <f t="shared" si="9"/>
        <v>EBS.x-1</v>
      </c>
      <c r="K288" s="3" t="str">
        <f>+'PLANILLA GENERAL'!L285</f>
        <v>Biocida</v>
      </c>
      <c r="L288" s="3" t="str">
        <f>+'PLANILLA GENERAL'!AL285</f>
        <v>Batch</v>
      </c>
      <c r="M288" s="3" t="str">
        <f>+'PLANILLA GENERAL'!M285</f>
        <v>BX960</v>
      </c>
      <c r="N288" s="3">
        <f>+'PLANILLA GENERAL'!AR285</f>
        <v>21.87</v>
      </c>
      <c r="O288" s="3" t="str">
        <f>+'PLANILLA GENERAL'!AM285</f>
        <v>M</v>
      </c>
    </row>
    <row r="289" spans="8:15" x14ac:dyDescent="0.25">
      <c r="H289" s="3" t="str">
        <f>+'PLANILLA GENERAL'!I286</f>
        <v>SP.a-89</v>
      </c>
      <c r="I289" s="3" t="e">
        <f t="shared" si="8"/>
        <v>#REF!</v>
      </c>
      <c r="J289" s="3" t="str">
        <f t="shared" si="9"/>
        <v>SP.a-89</v>
      </c>
      <c r="K289" s="3" t="str">
        <f>+'PLANILLA GENERAL'!L286</f>
        <v>Biocida</v>
      </c>
      <c r="L289" s="3" t="str">
        <f>+'PLANILLA GENERAL'!AL286</f>
        <v>Batch</v>
      </c>
      <c r="M289" s="3" t="str">
        <f>+'PLANILLA GENERAL'!M286</f>
        <v>BX960</v>
      </c>
      <c r="N289" s="3">
        <f>+'PLANILLA GENERAL'!AR286</f>
        <v>25.21</v>
      </c>
      <c r="O289" s="3" t="str">
        <f>+'PLANILLA GENERAL'!AM286</f>
        <v>Q</v>
      </c>
    </row>
    <row r="290" spans="8:15" x14ac:dyDescent="0.25">
      <c r="H290" s="3" t="str">
        <f>+'PLANILLA GENERAL'!I287</f>
        <v>SP-407a</v>
      </c>
      <c r="I290" s="3" t="e">
        <f t="shared" si="8"/>
        <v>#REF!</v>
      </c>
      <c r="J290" s="3" t="str">
        <f t="shared" si="9"/>
        <v>SP-407a</v>
      </c>
      <c r="K290" s="3" t="str">
        <f>+'PLANILLA GENERAL'!L287</f>
        <v>Inhibidor de corrosión</v>
      </c>
      <c r="L290" s="3" t="str">
        <f>+'PLANILLA GENERAL'!AL287</f>
        <v>Batch</v>
      </c>
      <c r="M290" s="3" t="str">
        <f>+'PLANILLA GENERAL'!M287</f>
        <v>CY51W</v>
      </c>
      <c r="N290" s="3">
        <f>+'PLANILLA GENERAL'!AR287</f>
        <v>43.64</v>
      </c>
      <c r="O290" s="3" t="str">
        <f>+'PLANILLA GENERAL'!AM287</f>
        <v>Q</v>
      </c>
    </row>
    <row r="291" spans="8:15" x14ac:dyDescent="0.25">
      <c r="H291" s="3" t="str">
        <f>+'PLANILLA GENERAL'!I288</f>
        <v>SP-407a</v>
      </c>
      <c r="I291" s="3" t="e">
        <f t="shared" si="8"/>
        <v>#REF!</v>
      </c>
      <c r="J291" s="3" t="str">
        <f t="shared" si="9"/>
        <v>SP-407a</v>
      </c>
      <c r="K291" s="3" t="str">
        <f>+'PLANILLA GENERAL'!L288</f>
        <v>Biocida</v>
      </c>
      <c r="L291" s="3" t="str">
        <f>+'PLANILLA GENERAL'!AL288</f>
        <v>Batch</v>
      </c>
      <c r="M291" s="3" t="str">
        <f>+'PLANILLA GENERAL'!M288</f>
        <v>BX960</v>
      </c>
      <c r="N291" s="3">
        <f>+'PLANILLA GENERAL'!AR288</f>
        <v>43.64</v>
      </c>
      <c r="O291" s="3" t="str">
        <f>+'PLANILLA GENERAL'!AM288</f>
        <v>Q</v>
      </c>
    </row>
    <row r="292" spans="8:15" x14ac:dyDescent="0.25">
      <c r="H292" s="3" t="str">
        <f>+'PLANILLA GENERAL'!I289</f>
        <v>SP-413a</v>
      </c>
      <c r="I292" s="3" t="e">
        <f t="shared" si="8"/>
        <v>#REF!</v>
      </c>
      <c r="J292" s="3" t="str">
        <f t="shared" si="9"/>
        <v>SP-413a</v>
      </c>
      <c r="K292" s="3" t="str">
        <f>+'PLANILLA GENERAL'!L289</f>
        <v>Biocida</v>
      </c>
      <c r="L292" s="3" t="str">
        <f>+'PLANILLA GENERAL'!AL289</f>
        <v>Batch</v>
      </c>
      <c r="M292" s="3" t="str">
        <f>+'PLANILLA GENERAL'!M289</f>
        <v>BX960</v>
      </c>
      <c r="N292" s="3">
        <f>+'PLANILLA GENERAL'!AR289</f>
        <v>65.37</v>
      </c>
      <c r="O292" s="3" t="str">
        <f>+'PLANILLA GENERAL'!AM289</f>
        <v>Q</v>
      </c>
    </row>
    <row r="293" spans="8:15" x14ac:dyDescent="0.25">
      <c r="H293" s="3" t="str">
        <f>+'PLANILLA GENERAL'!I290</f>
        <v>SP-413a</v>
      </c>
      <c r="I293" s="3" t="e">
        <f t="shared" si="8"/>
        <v>#REF!</v>
      </c>
      <c r="J293" s="3" t="str">
        <f t="shared" si="9"/>
        <v>SP-413a</v>
      </c>
      <c r="K293" s="3" t="str">
        <f>+'PLANILLA GENERAL'!L290</f>
        <v>Inhibidor de corrosión</v>
      </c>
      <c r="L293" s="3" t="str">
        <f>+'PLANILLA GENERAL'!AL290</f>
        <v>Batch</v>
      </c>
      <c r="M293" s="3" t="str">
        <f>+'PLANILLA GENERAL'!M290</f>
        <v>CY51W</v>
      </c>
      <c r="N293" s="3">
        <f>+'PLANILLA GENERAL'!AR290</f>
        <v>33.9</v>
      </c>
      <c r="O293" s="3" t="str">
        <f>+'PLANILLA GENERAL'!AM290</f>
        <v>S</v>
      </c>
    </row>
    <row r="294" spans="8:15" x14ac:dyDescent="0.25">
      <c r="H294" s="3" t="str">
        <f>+'PLANILLA GENERAL'!I291</f>
        <v>SP-453a</v>
      </c>
      <c r="I294" s="3" t="e">
        <f t="shared" si="8"/>
        <v>#REF!</v>
      </c>
      <c r="J294" s="3" t="str">
        <f t="shared" si="9"/>
        <v>SP-453a</v>
      </c>
      <c r="K294" s="3" t="str">
        <f>+'PLANILLA GENERAL'!L291</f>
        <v>Biocida</v>
      </c>
      <c r="L294" s="3" t="str">
        <f>+'PLANILLA GENERAL'!AL291</f>
        <v>Batch</v>
      </c>
      <c r="M294" s="3" t="str">
        <f>+'PLANILLA GENERAL'!M291</f>
        <v>BX960</v>
      </c>
      <c r="N294" s="3">
        <f>+'PLANILLA GENERAL'!AR291</f>
        <v>46.46</v>
      </c>
      <c r="O294" s="3" t="str">
        <f>+'PLANILLA GENERAL'!AM291</f>
        <v>Q</v>
      </c>
    </row>
    <row r="295" spans="8:15" x14ac:dyDescent="0.25">
      <c r="H295" s="3" t="str">
        <f>+'PLANILLA GENERAL'!I292</f>
        <v>SP-453a</v>
      </c>
      <c r="I295" s="3" t="e">
        <f t="shared" si="8"/>
        <v>#REF!</v>
      </c>
      <c r="J295" s="3" t="str">
        <f t="shared" si="9"/>
        <v>SP-453a</v>
      </c>
      <c r="K295" s="3" t="str">
        <f>+'PLANILLA GENERAL'!L292</f>
        <v>Inhibidor de corrosión</v>
      </c>
      <c r="L295" s="3" t="str">
        <f>+'PLANILLA GENERAL'!AL292</f>
        <v>Batch</v>
      </c>
      <c r="M295" s="3" t="str">
        <f>+'PLANILLA GENERAL'!M292</f>
        <v>CY51W</v>
      </c>
      <c r="N295" s="3">
        <f>+'PLANILLA GENERAL'!AR292</f>
        <v>46.46</v>
      </c>
      <c r="O295" s="3" t="str">
        <f>+'PLANILLA GENERAL'!AM292</f>
        <v>Q</v>
      </c>
    </row>
    <row r="296" spans="8:15" x14ac:dyDescent="0.25">
      <c r="H296" s="3" t="str">
        <f>+'PLANILLA GENERAL'!I293</f>
        <v>SP-495a</v>
      </c>
      <c r="I296" s="3" t="e">
        <f t="shared" si="8"/>
        <v>#REF!</v>
      </c>
      <c r="J296" s="3" t="str">
        <f t="shared" si="9"/>
        <v>SP-495a</v>
      </c>
      <c r="K296" s="3" t="str">
        <f>+'PLANILLA GENERAL'!L293</f>
        <v>Inhibidor de corrosión</v>
      </c>
      <c r="L296" s="3" t="str">
        <f>+'PLANILLA GENERAL'!AL293</f>
        <v>Batch</v>
      </c>
      <c r="M296" s="3" t="str">
        <f>+'PLANILLA GENERAL'!M293</f>
        <v>CY51W</v>
      </c>
      <c r="N296" s="3">
        <f>+'PLANILLA GENERAL'!AR293</f>
        <v>25.89</v>
      </c>
      <c r="O296" s="3" t="str">
        <f>+'PLANILLA GENERAL'!AM293</f>
        <v>M</v>
      </c>
    </row>
    <row r="297" spans="8:15" x14ac:dyDescent="0.25">
      <c r="H297" s="3" t="str">
        <f>+'PLANILLA GENERAL'!I294</f>
        <v>SP-495a</v>
      </c>
      <c r="I297" s="3" t="e">
        <f t="shared" si="8"/>
        <v>#REF!</v>
      </c>
      <c r="J297" s="3" t="str">
        <f t="shared" si="9"/>
        <v>SP-495a</v>
      </c>
      <c r="K297" s="3" t="str">
        <f>+'PLANILLA GENERAL'!L294</f>
        <v>Biocida</v>
      </c>
      <c r="L297" s="3" t="str">
        <f>+'PLANILLA GENERAL'!AL294</f>
        <v>Batch</v>
      </c>
      <c r="M297" s="3" t="str">
        <f>+'PLANILLA GENERAL'!M294</f>
        <v>BX960</v>
      </c>
      <c r="N297" s="3">
        <f>+'PLANILLA GENERAL'!AR294</f>
        <v>20</v>
      </c>
      <c r="O297" s="3" t="str">
        <f>+'PLANILLA GENERAL'!AM294</f>
        <v>M</v>
      </c>
    </row>
    <row r="298" spans="8:15" x14ac:dyDescent="0.25">
      <c r="H298" s="3" t="str">
        <f>+'PLANILLA GENERAL'!I295</f>
        <v>SP-496a</v>
      </c>
      <c r="I298" s="3" t="e">
        <f t="shared" si="8"/>
        <v>#REF!</v>
      </c>
      <c r="J298" s="3" t="str">
        <f t="shared" si="9"/>
        <v>SP-496a</v>
      </c>
      <c r="K298" s="3" t="str">
        <f>+'PLANILLA GENERAL'!L295</f>
        <v>Inhibidor de corrosión</v>
      </c>
      <c r="L298" s="3" t="str">
        <f>+'PLANILLA GENERAL'!AL295</f>
        <v>Batch</v>
      </c>
      <c r="M298" s="3" t="str">
        <f>+'PLANILLA GENERAL'!M295</f>
        <v>CY51W</v>
      </c>
      <c r="N298" s="3">
        <f>+'PLANILLA GENERAL'!AR295</f>
        <v>53.27</v>
      </c>
      <c r="O298" s="3" t="str">
        <f>+'PLANILLA GENERAL'!AM295</f>
        <v>Q</v>
      </c>
    </row>
    <row r="299" spans="8:15" x14ac:dyDescent="0.25">
      <c r="H299" s="3" t="str">
        <f>+'PLANILLA GENERAL'!I296</f>
        <v>SP-496a</v>
      </c>
      <c r="I299" s="3" t="e">
        <f t="shared" si="8"/>
        <v>#REF!</v>
      </c>
      <c r="J299" s="3" t="str">
        <f t="shared" si="9"/>
        <v>SP-496a</v>
      </c>
      <c r="K299" s="3" t="str">
        <f>+'PLANILLA GENERAL'!L296</f>
        <v>Biocida</v>
      </c>
      <c r="L299" s="3" t="str">
        <f>+'PLANILLA GENERAL'!AL296</f>
        <v>Batch</v>
      </c>
      <c r="M299" s="3" t="str">
        <f>+'PLANILLA GENERAL'!M296</f>
        <v>BX960</v>
      </c>
      <c r="N299" s="3">
        <f>+'PLANILLA GENERAL'!AR296</f>
        <v>53.27</v>
      </c>
      <c r="O299" s="3" t="str">
        <f>+'PLANILLA GENERAL'!AM296</f>
        <v>Q</v>
      </c>
    </row>
    <row r="300" spans="8:15" x14ac:dyDescent="0.25">
      <c r="H300" s="3" t="str">
        <f>+'PLANILLA GENERAL'!I297</f>
        <v>SP-499a</v>
      </c>
      <c r="I300" s="3" t="e">
        <f t="shared" si="8"/>
        <v>#REF!</v>
      </c>
      <c r="J300" s="3" t="str">
        <f t="shared" si="9"/>
        <v>SP-499a</v>
      </c>
      <c r="K300" s="3" t="str">
        <f>+'PLANILLA GENERAL'!L297</f>
        <v>Inhibidor de corrosión</v>
      </c>
      <c r="L300" s="3" t="str">
        <f>+'PLANILLA GENERAL'!AL297</f>
        <v>Batch</v>
      </c>
      <c r="M300" s="3" t="str">
        <f>+'PLANILLA GENERAL'!M297</f>
        <v>CY51W</v>
      </c>
      <c r="N300" s="3">
        <f>+'PLANILLA GENERAL'!AR297</f>
        <v>29.49</v>
      </c>
      <c r="O300" s="3" t="str">
        <f>+'PLANILLA GENERAL'!AM297</f>
        <v>M</v>
      </c>
    </row>
    <row r="301" spans="8:15" x14ac:dyDescent="0.25">
      <c r="H301" s="3" t="str">
        <f>+'PLANILLA GENERAL'!I298</f>
        <v>SP-504a</v>
      </c>
      <c r="I301" s="3" t="e">
        <f t="shared" si="8"/>
        <v>#REF!</v>
      </c>
      <c r="J301" s="3" t="str">
        <f t="shared" si="9"/>
        <v>SP-504a</v>
      </c>
      <c r="K301" s="3" t="str">
        <f>+'PLANILLA GENERAL'!L298</f>
        <v>Biocida</v>
      </c>
      <c r="L301" s="3" t="str">
        <f>+'PLANILLA GENERAL'!AL298</f>
        <v>Batch</v>
      </c>
      <c r="M301" s="3" t="str">
        <f>+'PLANILLA GENERAL'!M298</f>
        <v>BX960</v>
      </c>
      <c r="N301" s="3">
        <f>+'PLANILLA GENERAL'!AR298</f>
        <v>30.09</v>
      </c>
      <c r="O301" s="3" t="str">
        <f>+'PLANILLA GENERAL'!AM298</f>
        <v>Q</v>
      </c>
    </row>
    <row r="302" spans="8:15" x14ac:dyDescent="0.25">
      <c r="H302" s="3" t="str">
        <f>+'PLANILLA GENERAL'!I299</f>
        <v>SP-504a</v>
      </c>
      <c r="I302" s="3" t="e">
        <f t="shared" si="8"/>
        <v>#REF!</v>
      </c>
      <c r="J302" s="3" t="str">
        <f t="shared" si="9"/>
        <v>SP-504a</v>
      </c>
      <c r="K302" s="3" t="str">
        <f>+'PLANILLA GENERAL'!L299</f>
        <v>Inhibidor de corrosión</v>
      </c>
      <c r="L302" s="3" t="str">
        <f>+'PLANILLA GENERAL'!AL299</f>
        <v>Batch</v>
      </c>
      <c r="M302" s="3" t="str">
        <f>+'PLANILLA GENERAL'!M299</f>
        <v>CY51W</v>
      </c>
      <c r="N302" s="3">
        <f>+'PLANILLA GENERAL'!AR299</f>
        <v>29.36</v>
      </c>
      <c r="O302" s="3" t="str">
        <f>+'PLANILLA GENERAL'!AM299</f>
        <v>S</v>
      </c>
    </row>
    <row r="303" spans="8:15" x14ac:dyDescent="0.25">
      <c r="H303" s="3" t="str">
        <f>+'PLANILLA GENERAL'!I300</f>
        <v>SP-516[00]a</v>
      </c>
      <c r="I303" s="3" t="e">
        <f t="shared" si="8"/>
        <v>#REF!</v>
      </c>
      <c r="J303" s="3" t="str">
        <f t="shared" si="9"/>
        <v>SP-516[00]a</v>
      </c>
      <c r="K303" s="3" t="str">
        <f>+'PLANILLA GENERAL'!L300</f>
        <v>Inhibidor de corrosión</v>
      </c>
      <c r="L303" s="3" t="str">
        <f>+'PLANILLA GENERAL'!AL300</f>
        <v>Batch</v>
      </c>
      <c r="M303" s="3" t="str">
        <f>+'PLANILLA GENERAL'!M300</f>
        <v>CY51W</v>
      </c>
      <c r="N303" s="3">
        <f>+'PLANILLA GENERAL'!AR300</f>
        <v>20</v>
      </c>
      <c r="O303" s="3" t="str">
        <f>+'PLANILLA GENERAL'!AM300</f>
        <v>M</v>
      </c>
    </row>
    <row r="304" spans="8:15" x14ac:dyDescent="0.25">
      <c r="H304" s="3" t="str">
        <f>+'PLANILLA GENERAL'!I301</f>
        <v>SP-211</v>
      </c>
      <c r="I304" s="3" t="e">
        <f t="shared" si="8"/>
        <v>#REF!</v>
      </c>
      <c r="J304" s="3" t="str">
        <f t="shared" si="9"/>
        <v>SP-211</v>
      </c>
      <c r="K304" s="3" t="str">
        <f>+'PLANILLA GENERAL'!L301</f>
        <v>Inhibidor de corrosión</v>
      </c>
      <c r="L304" s="3" t="str">
        <f>+'PLANILLA GENERAL'!AL301</f>
        <v>Batch</v>
      </c>
      <c r="M304" s="3" t="str">
        <f>+'PLANILLA GENERAL'!M301</f>
        <v>CY51W</v>
      </c>
      <c r="N304" s="3">
        <f>+'PLANILLA GENERAL'!AR301</f>
        <v>32.33</v>
      </c>
      <c r="O304" s="3" t="str">
        <f>+'PLANILLA GENERAL'!AM301</f>
        <v>M</v>
      </c>
    </row>
    <row r="305" spans="8:15" x14ac:dyDescent="0.25">
      <c r="H305" s="3" t="str">
        <f>+'PLANILLA GENERAL'!I302</f>
        <v>SP-211</v>
      </c>
      <c r="I305" s="3" t="e">
        <f t="shared" si="8"/>
        <v>#REF!</v>
      </c>
      <c r="J305" s="3" t="str">
        <f t="shared" si="9"/>
        <v>SP-211</v>
      </c>
      <c r="K305" s="3" t="str">
        <f>+'PLANILLA GENERAL'!L302</f>
        <v>Biocida</v>
      </c>
      <c r="L305" s="3" t="str">
        <f>+'PLANILLA GENERAL'!AL302</f>
        <v>Batch</v>
      </c>
      <c r="M305" s="3" t="str">
        <f>+'PLANILLA GENERAL'!M302</f>
        <v>BX960</v>
      </c>
      <c r="N305" s="3">
        <f>+'PLANILLA GENERAL'!AR302</f>
        <v>49.58</v>
      </c>
      <c r="O305" s="3" t="str">
        <f>+'PLANILLA GENERAL'!AM302</f>
        <v>M</v>
      </c>
    </row>
    <row r="306" spans="8:15" x14ac:dyDescent="0.25">
      <c r="H306" s="3" t="str">
        <f>+'PLANILLA GENERAL'!I303</f>
        <v>SP-263</v>
      </c>
      <c r="I306" s="3" t="e">
        <f t="shared" si="8"/>
        <v>#REF!</v>
      </c>
      <c r="J306" s="3" t="str">
        <f t="shared" si="9"/>
        <v>SP-263</v>
      </c>
      <c r="K306" s="3" t="str">
        <f>+'PLANILLA GENERAL'!L303</f>
        <v>Inhibidor de corrosión</v>
      </c>
      <c r="L306" s="3" t="str">
        <f>+'PLANILLA GENERAL'!AL303</f>
        <v>Batch</v>
      </c>
      <c r="M306" s="3" t="str">
        <f>+'PLANILLA GENERAL'!M303</f>
        <v>CY51W</v>
      </c>
      <c r="N306" s="3">
        <f>+'PLANILLA GENERAL'!AR303</f>
        <v>34.65</v>
      </c>
      <c r="O306" s="3" t="str">
        <f>+'PLANILLA GENERAL'!AM303</f>
        <v>Q</v>
      </c>
    </row>
    <row r="307" spans="8:15" x14ac:dyDescent="0.25">
      <c r="H307" s="3" t="str">
        <f>+'PLANILLA GENERAL'!I304</f>
        <v>SP-263</v>
      </c>
      <c r="I307" s="3" t="e">
        <f t="shared" si="8"/>
        <v>#REF!</v>
      </c>
      <c r="J307" s="3" t="str">
        <f t="shared" si="9"/>
        <v>SP-263</v>
      </c>
      <c r="K307" s="3" t="str">
        <f>+'PLANILLA GENERAL'!L304</f>
        <v>Biocida</v>
      </c>
      <c r="L307" s="3" t="str">
        <f>+'PLANILLA GENERAL'!AL304</f>
        <v>Batch</v>
      </c>
      <c r="M307" s="3" t="str">
        <f>+'PLANILLA GENERAL'!M304</f>
        <v>BX960</v>
      </c>
      <c r="N307" s="3">
        <f>+'PLANILLA GENERAL'!AR304</f>
        <v>34.65</v>
      </c>
      <c r="O307" s="3" t="str">
        <f>+'PLANILLA GENERAL'!AM304</f>
        <v>Q</v>
      </c>
    </row>
    <row r="308" spans="8:15" x14ac:dyDescent="0.25">
      <c r="H308" s="3" t="str">
        <f>+'PLANILLA GENERAL'!I305</f>
        <v>SP-242</v>
      </c>
      <c r="I308" s="3" t="e">
        <f t="shared" si="8"/>
        <v>#REF!</v>
      </c>
      <c r="J308" s="3" t="str">
        <f t="shared" si="9"/>
        <v>SP-242</v>
      </c>
      <c r="K308" s="3" t="str">
        <f>+'PLANILLA GENERAL'!L305</f>
        <v>Inhibidor de corrosión</v>
      </c>
      <c r="L308" s="3" t="str">
        <f>+'PLANILLA GENERAL'!AL305</f>
        <v>Batch</v>
      </c>
      <c r="M308" s="3" t="str">
        <f>+'PLANILLA GENERAL'!M305</f>
        <v>CY51W</v>
      </c>
      <c r="N308" s="3">
        <f>+'PLANILLA GENERAL'!AR305</f>
        <v>25.95</v>
      </c>
      <c r="O308" s="3" t="str">
        <f>+'PLANILLA GENERAL'!AM305</f>
        <v>Q</v>
      </c>
    </row>
    <row r="309" spans="8:15" x14ac:dyDescent="0.25">
      <c r="H309" s="3" t="str">
        <f>+'PLANILLA GENERAL'!I306</f>
        <v>SP-243</v>
      </c>
      <c r="I309" s="3" t="e">
        <f t="shared" si="8"/>
        <v>#REF!</v>
      </c>
      <c r="J309" s="3" t="str">
        <f t="shared" si="9"/>
        <v>SP-243</v>
      </c>
      <c r="K309" s="3" t="str">
        <f>+'PLANILLA GENERAL'!L306</f>
        <v>Inhibidor de corrosión</v>
      </c>
      <c r="L309" s="3" t="str">
        <f>+'PLANILLA GENERAL'!AL306</f>
        <v>Batch</v>
      </c>
      <c r="M309" s="3" t="str">
        <f>+'PLANILLA GENERAL'!M306</f>
        <v>CY51W</v>
      </c>
      <c r="N309" s="3">
        <f>+'PLANILLA GENERAL'!AR306</f>
        <v>115.88</v>
      </c>
      <c r="O309" s="3" t="str">
        <f>+'PLANILLA GENERAL'!AM306</f>
        <v>Q</v>
      </c>
    </row>
    <row r="310" spans="8:15" x14ac:dyDescent="0.25">
      <c r="H310" s="3" t="str">
        <f>+'PLANILLA GENERAL'!I307</f>
        <v>SP-244</v>
      </c>
      <c r="I310" s="3" t="e">
        <f t="shared" si="8"/>
        <v>#REF!</v>
      </c>
      <c r="J310" s="3" t="str">
        <f t="shared" si="9"/>
        <v>SP-244</v>
      </c>
      <c r="K310" s="3" t="str">
        <f>+'PLANILLA GENERAL'!L307</f>
        <v>Inhibidor de corrosión</v>
      </c>
      <c r="L310" s="3" t="str">
        <f>+'PLANILLA GENERAL'!AL307</f>
        <v>Batch</v>
      </c>
      <c r="M310" s="3" t="str">
        <f>+'PLANILLA GENERAL'!M307</f>
        <v>CY51W</v>
      </c>
      <c r="N310" s="3">
        <f>+'PLANILLA GENERAL'!AR307</f>
        <v>52.19</v>
      </c>
      <c r="O310" s="3" t="str">
        <f>+'PLANILLA GENERAL'!AM307</f>
        <v>Q</v>
      </c>
    </row>
    <row r="311" spans="8:15" x14ac:dyDescent="0.25">
      <c r="H311" s="3" t="str">
        <f>+'PLANILLA GENERAL'!I308</f>
        <v>SP-276</v>
      </c>
      <c r="I311" s="3" t="e">
        <f t="shared" si="8"/>
        <v>#REF!</v>
      </c>
      <c r="J311" s="3" t="str">
        <f t="shared" si="9"/>
        <v>SP-276</v>
      </c>
      <c r="K311" s="3" t="str">
        <f>+'PLANILLA GENERAL'!L308</f>
        <v>Biocida</v>
      </c>
      <c r="L311" s="3" t="str">
        <f>+'PLANILLA GENERAL'!AL308</f>
        <v>Batch</v>
      </c>
      <c r="M311" s="3" t="str">
        <f>+'PLANILLA GENERAL'!M308</f>
        <v>BX960</v>
      </c>
      <c r="N311" s="3">
        <f>+'PLANILLA GENERAL'!AR308</f>
        <v>40.15</v>
      </c>
      <c r="O311" s="3" t="str">
        <f>+'PLANILLA GENERAL'!AM308</f>
        <v>Q</v>
      </c>
    </row>
    <row r="312" spans="8:15" x14ac:dyDescent="0.25">
      <c r="H312" s="3" t="str">
        <f>+'PLANILLA GENERAL'!I309</f>
        <v>SP-276</v>
      </c>
      <c r="I312" s="3" t="e">
        <f t="shared" si="8"/>
        <v>#REF!</v>
      </c>
      <c r="J312" s="3" t="str">
        <f t="shared" si="9"/>
        <v>SP-276</v>
      </c>
      <c r="K312" s="3" t="str">
        <f>+'PLANILLA GENERAL'!L309</f>
        <v>Inhibidor de corrosión</v>
      </c>
      <c r="L312" s="3" t="str">
        <f>+'PLANILLA GENERAL'!AL309</f>
        <v>Batch</v>
      </c>
      <c r="M312" s="3" t="str">
        <f>+'PLANILLA GENERAL'!M309</f>
        <v>CY51W</v>
      </c>
      <c r="N312" s="3">
        <f>+'PLANILLA GENERAL'!AR309</f>
        <v>40.15</v>
      </c>
      <c r="O312" s="3" t="str">
        <f>+'PLANILLA GENERAL'!AM309</f>
        <v>Q</v>
      </c>
    </row>
    <row r="313" spans="8:15" x14ac:dyDescent="0.25">
      <c r="H313" s="3" t="str">
        <f>+'PLANILLA GENERAL'!I310</f>
        <v>SP-322a</v>
      </c>
      <c r="I313" s="3" t="e">
        <f t="shared" si="8"/>
        <v>#REF!</v>
      </c>
      <c r="J313" s="3" t="str">
        <f t="shared" si="9"/>
        <v>SP-322a</v>
      </c>
      <c r="K313" s="3" t="str">
        <f>+'PLANILLA GENERAL'!L310</f>
        <v>Biocida</v>
      </c>
      <c r="L313" s="3" t="str">
        <f>+'PLANILLA GENERAL'!AL310</f>
        <v>Batch</v>
      </c>
      <c r="M313" s="3" t="str">
        <f>+'PLANILLA GENERAL'!M310</f>
        <v>BX960</v>
      </c>
      <c r="N313" s="3">
        <f>+'PLANILLA GENERAL'!AR310</f>
        <v>44.75</v>
      </c>
      <c r="O313" s="3" t="str">
        <f>+'PLANILLA GENERAL'!AM310</f>
        <v>Q</v>
      </c>
    </row>
    <row r="314" spans="8:15" x14ac:dyDescent="0.25">
      <c r="H314" s="3" t="str">
        <f>+'PLANILLA GENERAL'!I311</f>
        <v>SP-336a</v>
      </c>
      <c r="I314" s="3" t="e">
        <f t="shared" si="8"/>
        <v>#REF!</v>
      </c>
      <c r="J314" s="3" t="str">
        <f t="shared" si="9"/>
        <v>SP-336a</v>
      </c>
      <c r="K314" s="3" t="str">
        <f>+'PLANILLA GENERAL'!L311</f>
        <v>Inhibidor de corrosión</v>
      </c>
      <c r="L314" s="3" t="str">
        <f>+'PLANILLA GENERAL'!AL311</f>
        <v>Batch</v>
      </c>
      <c r="M314" s="3" t="str">
        <f>+'PLANILLA GENERAL'!M311</f>
        <v>CY51W</v>
      </c>
      <c r="N314" s="3">
        <f>+'PLANILLA GENERAL'!AR311</f>
        <v>38.200000000000003</v>
      </c>
      <c r="O314" s="3" t="str">
        <f>+'PLANILLA GENERAL'!AM311</f>
        <v>S</v>
      </c>
    </row>
    <row r="315" spans="8:15" x14ac:dyDescent="0.25">
      <c r="H315" s="3" t="str">
        <f>+'PLANILLA GENERAL'!I312</f>
        <v>SP-337a</v>
      </c>
      <c r="I315" s="3" t="e">
        <f t="shared" si="8"/>
        <v>#REF!</v>
      </c>
      <c r="J315" s="3" t="str">
        <f t="shared" si="9"/>
        <v>SP-337a</v>
      </c>
      <c r="K315" s="3" t="str">
        <f>+'PLANILLA GENERAL'!L312</f>
        <v>Inhibidor de corrosión</v>
      </c>
      <c r="L315" s="3" t="str">
        <f>+'PLANILLA GENERAL'!AL312</f>
        <v>Batch</v>
      </c>
      <c r="M315" s="3" t="str">
        <f>+'PLANILLA GENERAL'!M312</f>
        <v>CY51W</v>
      </c>
      <c r="N315" s="3">
        <f>+'PLANILLA GENERAL'!AR312</f>
        <v>40.89</v>
      </c>
      <c r="O315" s="3" t="str">
        <f>+'PLANILLA GENERAL'!AM312</f>
        <v>Q</v>
      </c>
    </row>
    <row r="316" spans="8:15" x14ac:dyDescent="0.25">
      <c r="H316" s="3" t="str">
        <f>+'PLANILLA GENERAL'!I313</f>
        <v>SP-35</v>
      </c>
      <c r="I316" s="3" t="e">
        <f t="shared" si="8"/>
        <v>#REF!</v>
      </c>
      <c r="J316" s="3" t="str">
        <f t="shared" si="9"/>
        <v>SP-35</v>
      </c>
      <c r="K316" s="3" t="str">
        <f>+'PLANILLA GENERAL'!L313</f>
        <v>Inhibidor de corrosión</v>
      </c>
      <c r="L316" s="3" t="str">
        <f>+'PLANILLA GENERAL'!AL313</f>
        <v>Batch</v>
      </c>
      <c r="M316" s="3" t="str">
        <f>+'PLANILLA GENERAL'!M313</f>
        <v>CY51W</v>
      </c>
      <c r="N316" s="3">
        <f>+'PLANILLA GENERAL'!AR313</f>
        <v>54.09</v>
      </c>
      <c r="O316" s="3" t="str">
        <f>+'PLANILLA GENERAL'!AM313</f>
        <v>Q</v>
      </c>
    </row>
    <row r="317" spans="8:15" x14ac:dyDescent="0.25">
      <c r="H317" s="3" t="str">
        <f>+'PLANILLA GENERAL'!I314</f>
        <v>SP-41</v>
      </c>
      <c r="I317" s="3" t="e">
        <f t="shared" si="8"/>
        <v>#REF!</v>
      </c>
      <c r="J317" s="3" t="str">
        <f t="shared" si="9"/>
        <v>SP-41</v>
      </c>
      <c r="K317" s="3" t="str">
        <f>+'PLANILLA GENERAL'!L314</f>
        <v>Inhibidor de corrosión</v>
      </c>
      <c r="L317" s="3" t="str">
        <f>+'PLANILLA GENERAL'!AL314</f>
        <v>Batch</v>
      </c>
      <c r="M317" s="3" t="str">
        <f>+'PLANILLA GENERAL'!M314</f>
        <v>CY51W</v>
      </c>
      <c r="N317" s="3">
        <f>+'PLANILLA GENERAL'!AR314</f>
        <v>50.24</v>
      </c>
      <c r="O317" s="3" t="str">
        <f>+'PLANILLA GENERAL'!AM314</f>
        <v>Q</v>
      </c>
    </row>
    <row r="318" spans="8:15" x14ac:dyDescent="0.25">
      <c r="H318" s="3" t="str">
        <f>+'PLANILLA GENERAL'!I315</f>
        <v>SP-43(I)[00]a</v>
      </c>
      <c r="I318" s="3" t="e">
        <f t="shared" si="8"/>
        <v>#REF!</v>
      </c>
      <c r="J318" s="3" t="str">
        <f t="shared" si="9"/>
        <v>SP-43(I)[00]a</v>
      </c>
      <c r="K318" s="3" t="str">
        <f>+'PLANILLA GENERAL'!L315</f>
        <v>Biocida</v>
      </c>
      <c r="L318" s="3" t="str">
        <f>+'PLANILLA GENERAL'!AL315</f>
        <v>Batch</v>
      </c>
      <c r="M318" s="3" t="str">
        <f>+'PLANILLA GENERAL'!M315</f>
        <v>BX960</v>
      </c>
      <c r="N318" s="3">
        <f>+'PLANILLA GENERAL'!AR315</f>
        <v>99.05</v>
      </c>
      <c r="O318" s="3" t="str">
        <f>+'PLANILLA GENERAL'!AM315</f>
        <v>Q</v>
      </c>
    </row>
    <row r="319" spans="8:15" x14ac:dyDescent="0.25">
      <c r="H319" s="3" t="str">
        <f>+'PLANILLA GENERAL'!I316</f>
        <v>SP-439a</v>
      </c>
      <c r="I319" s="3" t="e">
        <f t="shared" si="8"/>
        <v>#REF!</v>
      </c>
      <c r="J319" s="3" t="str">
        <f t="shared" si="9"/>
        <v>SP-439a</v>
      </c>
      <c r="K319" s="3" t="str">
        <f>+'PLANILLA GENERAL'!L316</f>
        <v>Inhibidor de corrosión</v>
      </c>
      <c r="L319" s="3" t="str">
        <f>+'PLANILLA GENERAL'!AL316</f>
        <v>Batch</v>
      </c>
      <c r="M319" s="3" t="str">
        <f>+'PLANILLA GENERAL'!M316</f>
        <v>CY51W</v>
      </c>
      <c r="N319" s="3">
        <f>+'PLANILLA GENERAL'!AR316</f>
        <v>20</v>
      </c>
      <c r="O319" s="3" t="str">
        <f>+'PLANILLA GENERAL'!AM316</f>
        <v>Q</v>
      </c>
    </row>
    <row r="320" spans="8:15" x14ac:dyDescent="0.25">
      <c r="H320" s="3" t="str">
        <f>+'PLANILLA GENERAL'!I317</f>
        <v>SP-474a</v>
      </c>
      <c r="I320" s="3" t="e">
        <f t="shared" si="8"/>
        <v>#REF!</v>
      </c>
      <c r="J320" s="3" t="str">
        <f t="shared" si="9"/>
        <v>SP-474a</v>
      </c>
      <c r="K320" s="3" t="str">
        <f>+'PLANILLA GENERAL'!L317</f>
        <v>Biocida</v>
      </c>
      <c r="L320" s="3" t="str">
        <f>+'PLANILLA GENERAL'!AL317</f>
        <v>Batch</v>
      </c>
      <c r="M320" s="3" t="str">
        <f>+'PLANILLA GENERAL'!M317</f>
        <v>BX960</v>
      </c>
      <c r="N320" s="3">
        <f>+'PLANILLA GENERAL'!AR317</f>
        <v>24.82</v>
      </c>
      <c r="O320" s="3" t="str">
        <f>+'PLANILLA GENERAL'!AM317</f>
        <v>M</v>
      </c>
    </row>
    <row r="321" spans="8:15" x14ac:dyDescent="0.25">
      <c r="H321" s="3" t="str">
        <f>+'PLANILLA GENERAL'!I318</f>
        <v>SP-49</v>
      </c>
      <c r="I321" s="3" t="e">
        <f t="shared" si="8"/>
        <v>#REF!</v>
      </c>
      <c r="J321" s="3" t="str">
        <f t="shared" si="9"/>
        <v>SP-49</v>
      </c>
      <c r="K321" s="3" t="str">
        <f>+'PLANILLA GENERAL'!L318</f>
        <v>Biocida</v>
      </c>
      <c r="L321" s="3" t="str">
        <f>+'PLANILLA GENERAL'!AL318</f>
        <v>Batch</v>
      </c>
      <c r="M321" s="3" t="str">
        <f>+'PLANILLA GENERAL'!M318</f>
        <v>BX960</v>
      </c>
      <c r="N321" s="3">
        <f>+'PLANILLA GENERAL'!AR318</f>
        <v>70.62</v>
      </c>
      <c r="O321" s="3" t="str">
        <f>+'PLANILLA GENERAL'!AM318</f>
        <v>Q</v>
      </c>
    </row>
    <row r="322" spans="8:15" x14ac:dyDescent="0.25">
      <c r="H322" s="3" t="str">
        <f>+'PLANILLA GENERAL'!I319</f>
        <v>SP-8a(I)</v>
      </c>
      <c r="I322" s="3" t="e">
        <f t="shared" si="8"/>
        <v>#REF!</v>
      </c>
      <c r="J322" s="3" t="str">
        <f t="shared" si="9"/>
        <v>SP-8a(I)</v>
      </c>
      <c r="K322" s="3" t="str">
        <f>+'PLANILLA GENERAL'!L319</f>
        <v>Biocida</v>
      </c>
      <c r="L322" s="3" t="str">
        <f>+'PLANILLA GENERAL'!AL319</f>
        <v>Batch</v>
      </c>
      <c r="M322" s="3" t="str">
        <f>+'PLANILLA GENERAL'!M319</f>
        <v>BX960</v>
      </c>
      <c r="N322" s="3">
        <f>+'PLANILLA GENERAL'!AR319</f>
        <v>63.79</v>
      </c>
      <c r="O322" s="3" t="str">
        <f>+'PLANILLA GENERAL'!AM319</f>
        <v>Q</v>
      </c>
    </row>
    <row r="323" spans="8:15" x14ac:dyDescent="0.25">
      <c r="H323" s="3" t="str">
        <f>+'PLANILLA GENERAL'!I320</f>
        <v>SP-8a(I)</v>
      </c>
      <c r="I323" s="3" t="e">
        <f t="shared" si="8"/>
        <v>#REF!</v>
      </c>
      <c r="J323" s="3" t="str">
        <f t="shared" si="9"/>
        <v>SP-8a(I)</v>
      </c>
      <c r="K323" s="3" t="str">
        <f>+'PLANILLA GENERAL'!L320</f>
        <v>Inhibidor de corrosión</v>
      </c>
      <c r="L323" s="3" t="str">
        <f>+'PLANILLA GENERAL'!AL320</f>
        <v>Batch</v>
      </c>
      <c r="M323" s="3" t="str">
        <f>+'PLANILLA GENERAL'!M320</f>
        <v>CY51W</v>
      </c>
      <c r="N323" s="3">
        <f>+'PLANILLA GENERAL'!AR320</f>
        <v>83.35</v>
      </c>
      <c r="O323" s="3" t="str">
        <f>+'PLANILLA GENERAL'!AM320</f>
        <v>S</v>
      </c>
    </row>
    <row r="324" spans="8:15" x14ac:dyDescent="0.25">
      <c r="H324" s="3" t="str">
        <f>+'PLANILLA GENERAL'!I321</f>
        <v>SP-0151[00]a(I)</v>
      </c>
      <c r="I324" s="3" t="e">
        <f t="shared" si="8"/>
        <v>#REF!</v>
      </c>
      <c r="J324" s="3" t="str">
        <f t="shared" si="9"/>
        <v>SP-0151[00]a(I)</v>
      </c>
      <c r="K324" s="3" t="str">
        <f>+'PLANILLA GENERAL'!L321</f>
        <v>Inhibidor de corrosión</v>
      </c>
      <c r="L324" s="3" t="str">
        <f>+'PLANILLA GENERAL'!AL321</f>
        <v>Batch</v>
      </c>
      <c r="M324" s="3" t="str">
        <f>+'PLANILLA GENERAL'!M321</f>
        <v>CY51W</v>
      </c>
      <c r="N324" s="3">
        <f>+'PLANILLA GENERAL'!AR321</f>
        <v>67.680000000000007</v>
      </c>
      <c r="O324" s="3" t="str">
        <f>+'PLANILLA GENERAL'!AM321</f>
        <v>Q</v>
      </c>
    </row>
    <row r="325" spans="8:15" x14ac:dyDescent="0.25">
      <c r="H325" s="3" t="str">
        <f>+'PLANILLA GENERAL'!I322</f>
        <v>SP-13a(I)</v>
      </c>
      <c r="I325" s="3" t="e">
        <f t="shared" ref="I325:I388" si="10">+IF(AND(H325=H324,L325=L324,I324=H324,L325="Batch"),CONCATENATE(H325,"_1"),IF(AND(H325=H324,L325=L324,I324=H324,L325="Batch",I324=CONCATENATE(H323,"_1")),CONCATENATE(H325,"_2"),IF(L325="Batch",H325,"")))</f>
        <v>#REF!</v>
      </c>
      <c r="J325" s="3" t="str">
        <f t="shared" ref="J325:J388" si="11">IF(L325="Batch",H325,0)</f>
        <v>SP-13a(I)</v>
      </c>
      <c r="K325" s="3" t="str">
        <f>+'PLANILLA GENERAL'!L322</f>
        <v>Biocida</v>
      </c>
      <c r="L325" s="3" t="str">
        <f>+'PLANILLA GENERAL'!AL322</f>
        <v>Batch</v>
      </c>
      <c r="M325" s="3" t="str">
        <f>+'PLANILLA GENERAL'!M322</f>
        <v>BX960</v>
      </c>
      <c r="N325" s="3">
        <f>+'PLANILLA GENERAL'!AR322</f>
        <v>23.93</v>
      </c>
      <c r="O325" s="3" t="str">
        <f>+'PLANILLA GENERAL'!AM322</f>
        <v>M</v>
      </c>
    </row>
    <row r="326" spans="8:15" x14ac:dyDescent="0.25">
      <c r="H326" s="3" t="str">
        <f>+'PLANILLA GENERAL'!I323</f>
        <v>SP-447a</v>
      </c>
      <c r="I326" s="3" t="e">
        <f t="shared" si="10"/>
        <v>#REF!</v>
      </c>
      <c r="J326" s="3" t="str">
        <f t="shared" si="11"/>
        <v>SP-447a</v>
      </c>
      <c r="K326" s="3" t="str">
        <f>+'PLANILLA GENERAL'!L323</f>
        <v>Inhibidor de corrosión</v>
      </c>
      <c r="L326" s="3" t="str">
        <f>+'PLANILLA GENERAL'!AL323</f>
        <v>Batch</v>
      </c>
      <c r="M326" s="3" t="str">
        <f>+'PLANILLA GENERAL'!M323</f>
        <v>CY51W</v>
      </c>
      <c r="N326" s="3">
        <f>+'PLANILLA GENERAL'!AR323</f>
        <v>20</v>
      </c>
      <c r="O326" s="3" t="str">
        <f>+'PLANILLA GENERAL'!AM323</f>
        <v>M</v>
      </c>
    </row>
    <row r="327" spans="8:15" x14ac:dyDescent="0.25">
      <c r="H327" s="3" t="str">
        <f>+'PLANILLA GENERAL'!I324</f>
        <v>SP-51</v>
      </c>
      <c r="I327" s="3" t="e">
        <f t="shared" si="10"/>
        <v>#REF!</v>
      </c>
      <c r="J327" s="3" t="str">
        <f t="shared" si="11"/>
        <v>SP-51</v>
      </c>
      <c r="K327" s="3" t="str">
        <f>+'PLANILLA GENERAL'!L324</f>
        <v>Inhibidor de corrosión</v>
      </c>
      <c r="L327" s="3" t="str">
        <f>+'PLANILLA GENERAL'!AL324</f>
        <v>Batch</v>
      </c>
      <c r="M327" s="3" t="str">
        <f>+'PLANILLA GENERAL'!M324</f>
        <v>CY51W</v>
      </c>
      <c r="N327" s="3">
        <f>+'PLANILLA GENERAL'!AR324</f>
        <v>57.49</v>
      </c>
      <c r="O327" s="3" t="str">
        <f>+'PLANILLA GENERAL'!AM324</f>
        <v>Q</v>
      </c>
    </row>
    <row r="328" spans="8:15" x14ac:dyDescent="0.25">
      <c r="H328" s="3" t="str">
        <f>+'PLANILLA GENERAL'!I325</f>
        <v>SP-69</v>
      </c>
      <c r="I328" s="3" t="e">
        <f t="shared" si="10"/>
        <v>#REF!</v>
      </c>
      <c r="J328" s="3" t="str">
        <f t="shared" si="11"/>
        <v>SP-69</v>
      </c>
      <c r="K328" s="3" t="str">
        <f>+'PLANILLA GENERAL'!L325</f>
        <v>Inhibidor de corrosión</v>
      </c>
      <c r="L328" s="3" t="str">
        <f>+'PLANILLA GENERAL'!AL325</f>
        <v>Batch</v>
      </c>
      <c r="M328" s="3" t="str">
        <f>+'PLANILLA GENERAL'!M325</f>
        <v>CY51W</v>
      </c>
      <c r="N328" s="3">
        <f>+'PLANILLA GENERAL'!AR325</f>
        <v>29.28</v>
      </c>
      <c r="O328" s="3" t="str">
        <f>+'PLANILLA GENERAL'!AM325</f>
        <v>S</v>
      </c>
    </row>
    <row r="329" spans="8:15" x14ac:dyDescent="0.25">
      <c r="H329" s="3" t="str">
        <f>+'PLANILLA GENERAL'!I326</f>
        <v>SP-69</v>
      </c>
      <c r="I329" s="3" t="e">
        <f t="shared" si="10"/>
        <v>#REF!</v>
      </c>
      <c r="J329" s="3" t="str">
        <f t="shared" si="11"/>
        <v>SP-69</v>
      </c>
      <c r="K329" s="3" t="str">
        <f>+'PLANILLA GENERAL'!L326</f>
        <v>Biocida</v>
      </c>
      <c r="L329" s="3" t="str">
        <f>+'PLANILLA GENERAL'!AL326</f>
        <v>Batch</v>
      </c>
      <c r="M329" s="3" t="str">
        <f>+'PLANILLA GENERAL'!M326</f>
        <v>BX960</v>
      </c>
      <c r="N329" s="3">
        <f>+'PLANILLA GENERAL'!AR326</f>
        <v>57.04</v>
      </c>
      <c r="O329" s="3" t="str">
        <f>+'PLANILLA GENERAL'!AM326</f>
        <v>Q</v>
      </c>
    </row>
    <row r="330" spans="8:15" x14ac:dyDescent="0.25">
      <c r="H330" s="3" t="str">
        <f>+'PLANILLA GENERAL'!I327</f>
        <v>SP-131</v>
      </c>
      <c r="I330" s="3" t="e">
        <f t="shared" si="10"/>
        <v>#REF!</v>
      </c>
      <c r="J330" s="3" t="str">
        <f t="shared" si="11"/>
        <v>SP-131</v>
      </c>
      <c r="K330" s="3" t="str">
        <f>+'PLANILLA GENERAL'!L327</f>
        <v>Inhibidor de corrosión</v>
      </c>
      <c r="L330" s="3" t="str">
        <f>+'PLANILLA GENERAL'!AL327</f>
        <v>Batch</v>
      </c>
      <c r="M330" s="3" t="str">
        <f>+'PLANILLA GENERAL'!M327</f>
        <v>CY51W</v>
      </c>
      <c r="N330" s="3">
        <f>+'PLANILLA GENERAL'!AR327</f>
        <v>47.36</v>
      </c>
      <c r="O330" s="3" t="str">
        <f>+'PLANILLA GENERAL'!AM327</f>
        <v>Q</v>
      </c>
    </row>
    <row r="331" spans="8:15" x14ac:dyDescent="0.25">
      <c r="H331" s="3" t="str">
        <f>+'PLANILLA GENERAL'!I328</f>
        <v>SP-131</v>
      </c>
      <c r="I331" s="3" t="e">
        <f t="shared" si="10"/>
        <v>#REF!</v>
      </c>
      <c r="J331" s="3" t="str">
        <f t="shared" si="11"/>
        <v>SP-131</v>
      </c>
      <c r="K331" s="3" t="str">
        <f>+'PLANILLA GENERAL'!L328</f>
        <v>Biocida</v>
      </c>
      <c r="L331" s="3" t="str">
        <f>+'PLANILLA GENERAL'!AL328</f>
        <v>Batch</v>
      </c>
      <c r="M331" s="3" t="str">
        <f>+'PLANILLA GENERAL'!M328</f>
        <v>BX960</v>
      </c>
      <c r="N331" s="3">
        <f>+'PLANILLA GENERAL'!AR328</f>
        <v>47.36</v>
      </c>
      <c r="O331" s="3" t="str">
        <f>+'PLANILLA GENERAL'!AM328</f>
        <v>Q</v>
      </c>
    </row>
    <row r="332" spans="8:15" x14ac:dyDescent="0.25">
      <c r="H332" s="3" t="str">
        <f>+'PLANILLA GENERAL'!I329</f>
        <v>SP-140a(I)</v>
      </c>
      <c r="I332" s="3" t="e">
        <f t="shared" si="10"/>
        <v>#REF!</v>
      </c>
      <c r="J332" s="3" t="str">
        <f t="shared" si="11"/>
        <v>SP-140a(I)</v>
      </c>
      <c r="K332" s="3" t="str">
        <f>+'PLANILLA GENERAL'!L329</f>
        <v>Inhibidor de corrosión</v>
      </c>
      <c r="L332" s="3" t="str">
        <f>+'PLANILLA GENERAL'!AL329</f>
        <v>Batch</v>
      </c>
      <c r="M332" s="3" t="str">
        <f>+'PLANILLA GENERAL'!M329</f>
        <v>CY51W</v>
      </c>
      <c r="N332" s="3">
        <f>+'PLANILLA GENERAL'!AR329</f>
        <v>32.51</v>
      </c>
      <c r="O332" s="3" t="str">
        <f>+'PLANILLA GENERAL'!AM329</f>
        <v>Q</v>
      </c>
    </row>
    <row r="333" spans="8:15" x14ac:dyDescent="0.25">
      <c r="H333" s="3" t="str">
        <f>+'PLANILLA GENERAL'!I330</f>
        <v>SP-161(I)[00]a</v>
      </c>
      <c r="I333" s="3" t="e">
        <f t="shared" si="10"/>
        <v>#REF!</v>
      </c>
      <c r="J333" s="3" t="str">
        <f t="shared" si="11"/>
        <v>SP-161(I)[00]a</v>
      </c>
      <c r="K333" s="3" t="str">
        <f>+'PLANILLA GENERAL'!L330</f>
        <v>Inhibidor de corrosión</v>
      </c>
      <c r="L333" s="3" t="str">
        <f>+'PLANILLA GENERAL'!AL330</f>
        <v>Batch</v>
      </c>
      <c r="M333" s="3" t="str">
        <f>+'PLANILLA GENERAL'!M330</f>
        <v>CY51W</v>
      </c>
      <c r="N333" s="3">
        <f>+'PLANILLA GENERAL'!AR330</f>
        <v>47.45</v>
      </c>
      <c r="O333" s="3" t="str">
        <f>+'PLANILLA GENERAL'!AM330</f>
        <v>Q</v>
      </c>
    </row>
    <row r="334" spans="8:15" x14ac:dyDescent="0.25">
      <c r="H334" s="3" t="str">
        <f>+'PLANILLA GENERAL'!I331</f>
        <v>SP-161(I)[00]a</v>
      </c>
      <c r="I334" s="3" t="e">
        <f t="shared" si="10"/>
        <v>#REF!</v>
      </c>
      <c r="J334" s="3" t="str">
        <f t="shared" si="11"/>
        <v>SP-161(I)[00]a</v>
      </c>
      <c r="K334" s="3" t="str">
        <f>+'PLANILLA GENERAL'!L331</f>
        <v>Biocida</v>
      </c>
      <c r="L334" s="3" t="str">
        <f>+'PLANILLA GENERAL'!AL331</f>
        <v>Batch</v>
      </c>
      <c r="M334" s="3" t="str">
        <f>+'PLANILLA GENERAL'!M331</f>
        <v>BX960</v>
      </c>
      <c r="N334" s="3">
        <f>+'PLANILLA GENERAL'!AR331</f>
        <v>39.54</v>
      </c>
      <c r="O334" s="3" t="str">
        <f>+'PLANILLA GENERAL'!AM331</f>
        <v>Q</v>
      </c>
    </row>
    <row r="335" spans="8:15" x14ac:dyDescent="0.25">
      <c r="H335" s="3" t="str">
        <f>+'PLANILLA GENERAL'!I332</f>
        <v>SP-169</v>
      </c>
      <c r="I335" s="3" t="e">
        <f t="shared" si="10"/>
        <v>#REF!</v>
      </c>
      <c r="J335" s="3" t="str">
        <f t="shared" si="11"/>
        <v>SP-169</v>
      </c>
      <c r="K335" s="3" t="str">
        <f>+'PLANILLA GENERAL'!L332</f>
        <v>Inhibidor de corrosión</v>
      </c>
      <c r="L335" s="3" t="str">
        <f>+'PLANILLA GENERAL'!AL332</f>
        <v>Batch</v>
      </c>
      <c r="M335" s="3" t="str">
        <f>+'PLANILLA GENERAL'!M332</f>
        <v>CY51W</v>
      </c>
      <c r="N335" s="3">
        <f>+'PLANILLA GENERAL'!AR332</f>
        <v>35.06</v>
      </c>
      <c r="O335" s="3" t="str">
        <f>+'PLANILLA GENERAL'!AM332</f>
        <v>Q</v>
      </c>
    </row>
    <row r="336" spans="8:15" x14ac:dyDescent="0.25">
      <c r="H336" s="3" t="str">
        <f>+'PLANILLA GENERAL'!I333</f>
        <v>SP-183(I</v>
      </c>
      <c r="I336" s="3" t="e">
        <f t="shared" si="10"/>
        <v>#REF!</v>
      </c>
      <c r="J336" s="3" t="str">
        <f t="shared" si="11"/>
        <v>SP-183(I</v>
      </c>
      <c r="K336" s="3" t="str">
        <f>+'PLANILLA GENERAL'!L333</f>
        <v>Inhibidor de corrosión</v>
      </c>
      <c r="L336" s="3" t="str">
        <f>+'PLANILLA GENERAL'!AL333</f>
        <v>Batch</v>
      </c>
      <c r="M336" s="3" t="str">
        <f>+'PLANILLA GENERAL'!M333</f>
        <v>CY51W</v>
      </c>
      <c r="N336" s="3">
        <f>+'PLANILLA GENERAL'!AR333</f>
        <v>94.42</v>
      </c>
      <c r="O336" s="3" t="str">
        <f>+'PLANILLA GENERAL'!AM333</f>
        <v>Q</v>
      </c>
    </row>
    <row r="337" spans="8:15" x14ac:dyDescent="0.25">
      <c r="H337" s="3" t="str">
        <f>+'PLANILLA GENERAL'!I334</f>
        <v>SP-185</v>
      </c>
      <c r="I337" s="3" t="e">
        <f t="shared" si="10"/>
        <v>#REF!</v>
      </c>
      <c r="J337" s="3" t="str">
        <f t="shared" si="11"/>
        <v>SP-185</v>
      </c>
      <c r="K337" s="3" t="str">
        <f>+'PLANILLA GENERAL'!L334</f>
        <v>Inhibidor de corrosión</v>
      </c>
      <c r="L337" s="3" t="str">
        <f>+'PLANILLA GENERAL'!AL334</f>
        <v>Batch</v>
      </c>
      <c r="M337" s="3" t="str">
        <f>+'PLANILLA GENERAL'!M334</f>
        <v>CY51W</v>
      </c>
      <c r="N337" s="3">
        <f>+'PLANILLA GENERAL'!AR334</f>
        <v>42.25</v>
      </c>
      <c r="O337" s="3" t="str">
        <f>+'PLANILLA GENERAL'!AM334</f>
        <v>M</v>
      </c>
    </row>
    <row r="338" spans="8:15" x14ac:dyDescent="0.25">
      <c r="H338" s="3" t="str">
        <f>+'PLANILLA GENERAL'!I335</f>
        <v>SP-196</v>
      </c>
      <c r="I338" s="3" t="e">
        <f t="shared" si="10"/>
        <v>#REF!</v>
      </c>
      <c r="J338" s="3" t="str">
        <f t="shared" si="11"/>
        <v>SP-196</v>
      </c>
      <c r="K338" s="3" t="str">
        <f>+'PLANILLA GENERAL'!L335</f>
        <v>Inhibidor de corrosión</v>
      </c>
      <c r="L338" s="3" t="str">
        <f>+'PLANILLA GENERAL'!AL335</f>
        <v>Batch</v>
      </c>
      <c r="M338" s="3" t="str">
        <f>+'PLANILLA GENERAL'!M335</f>
        <v>CY51W</v>
      </c>
      <c r="N338" s="3">
        <f>+'PLANILLA GENERAL'!AR335</f>
        <v>56.67</v>
      </c>
      <c r="O338" s="3" t="str">
        <f>+'PLANILLA GENERAL'!AM335</f>
        <v>Q</v>
      </c>
    </row>
    <row r="339" spans="8:15" x14ac:dyDescent="0.25">
      <c r="H339" s="3" t="str">
        <f>+'PLANILLA GENERAL'!I336</f>
        <v>SP-197</v>
      </c>
      <c r="I339" s="3" t="e">
        <f t="shared" si="10"/>
        <v>#REF!</v>
      </c>
      <c r="J339" s="3" t="str">
        <f t="shared" si="11"/>
        <v>SP-197</v>
      </c>
      <c r="K339" s="3" t="str">
        <f>+'PLANILLA GENERAL'!L336</f>
        <v>Inhibidor de corrosión</v>
      </c>
      <c r="L339" s="3" t="str">
        <f>+'PLANILLA GENERAL'!AL336</f>
        <v>Batch</v>
      </c>
      <c r="M339" s="3" t="str">
        <f>+'PLANILLA GENERAL'!M336</f>
        <v>CY51W</v>
      </c>
      <c r="N339" s="3">
        <f>+'PLANILLA GENERAL'!AR336</f>
        <v>30.2</v>
      </c>
      <c r="O339" s="3" t="str">
        <f>+'PLANILLA GENERAL'!AM336</f>
        <v>Q</v>
      </c>
    </row>
    <row r="340" spans="8:15" x14ac:dyDescent="0.25">
      <c r="H340" s="3" t="str">
        <f>+'PLANILLA GENERAL'!I337</f>
        <v>SP-420a</v>
      </c>
      <c r="I340" s="3" t="e">
        <f t="shared" si="10"/>
        <v>#REF!</v>
      </c>
      <c r="J340" s="3" t="str">
        <f t="shared" si="11"/>
        <v>SP-420a</v>
      </c>
      <c r="K340" s="3" t="str">
        <f>+'PLANILLA GENERAL'!L337</f>
        <v>Inhibidor de corrosión</v>
      </c>
      <c r="L340" s="3" t="str">
        <f>+'PLANILLA GENERAL'!AL337</f>
        <v>Batch</v>
      </c>
      <c r="M340" s="3" t="str">
        <f>+'PLANILLA GENERAL'!M337</f>
        <v>CY51W</v>
      </c>
      <c r="N340" s="3">
        <f>+'PLANILLA GENERAL'!AR337</f>
        <v>29.41</v>
      </c>
      <c r="O340" s="3" t="str">
        <f>+'PLANILLA GENERAL'!AM337</f>
        <v>M</v>
      </c>
    </row>
    <row r="341" spans="8:15" x14ac:dyDescent="0.25">
      <c r="H341" s="3" t="str">
        <f>+'PLANILLA GENERAL'!I338</f>
        <v>SP-70</v>
      </c>
      <c r="I341" s="3" t="e">
        <f t="shared" si="10"/>
        <v>#REF!</v>
      </c>
      <c r="J341" s="3" t="str">
        <f t="shared" si="11"/>
        <v>SP-70</v>
      </c>
      <c r="K341" s="3" t="str">
        <f>+'PLANILLA GENERAL'!L338</f>
        <v>Inhibidor de corrosión</v>
      </c>
      <c r="L341" s="3" t="str">
        <f>+'PLANILLA GENERAL'!AL338</f>
        <v>Batch</v>
      </c>
      <c r="M341" s="3" t="str">
        <f>+'PLANILLA GENERAL'!M338</f>
        <v>CY51W</v>
      </c>
      <c r="N341" s="3">
        <f>+'PLANILLA GENERAL'!AR338</f>
        <v>36.22</v>
      </c>
      <c r="O341" s="3" t="str">
        <f>+'PLANILLA GENERAL'!AM338</f>
        <v>S</v>
      </c>
    </row>
    <row r="342" spans="8:15" x14ac:dyDescent="0.25">
      <c r="H342" s="3" t="str">
        <f>+'PLANILLA GENERAL'!I339</f>
        <v>SP-70</v>
      </c>
      <c r="I342" s="3" t="e">
        <f t="shared" si="10"/>
        <v>#REF!</v>
      </c>
      <c r="J342" s="3" t="str">
        <f t="shared" si="11"/>
        <v>SP-70</v>
      </c>
      <c r="K342" s="3" t="str">
        <f>+'PLANILLA GENERAL'!L339</f>
        <v>Biocida</v>
      </c>
      <c r="L342" s="3" t="str">
        <f>+'PLANILLA GENERAL'!AL339</f>
        <v>Batch</v>
      </c>
      <c r="M342" s="3" t="str">
        <f>+'PLANILLA GENERAL'!M339</f>
        <v>BX960</v>
      </c>
      <c r="N342" s="3">
        <f>+'PLANILLA GENERAL'!AR339</f>
        <v>35.82</v>
      </c>
      <c r="O342" s="3" t="str">
        <f>+'PLANILLA GENERAL'!AM339</f>
        <v>Q</v>
      </c>
    </row>
    <row r="343" spans="8:15" x14ac:dyDescent="0.25">
      <c r="H343" s="3" t="str">
        <f>+'PLANILLA GENERAL'!I340</f>
        <v>SP-83</v>
      </c>
      <c r="I343" s="3" t="e">
        <f t="shared" si="10"/>
        <v>#REF!</v>
      </c>
      <c r="J343" s="3" t="str">
        <f t="shared" si="11"/>
        <v>SP-83</v>
      </c>
      <c r="K343" s="3" t="str">
        <f>+'PLANILLA GENERAL'!L340</f>
        <v>Biocida</v>
      </c>
      <c r="L343" s="3" t="str">
        <f>+'PLANILLA GENERAL'!AL340</f>
        <v>Batch</v>
      </c>
      <c r="M343" s="3" t="str">
        <f>+'PLANILLA GENERAL'!M340</f>
        <v>BX960</v>
      </c>
      <c r="N343" s="3">
        <f>+'PLANILLA GENERAL'!AR340</f>
        <v>39.08</v>
      </c>
      <c r="O343" s="3" t="str">
        <f>+'PLANILLA GENERAL'!AM340</f>
        <v>Q</v>
      </c>
    </row>
    <row r="344" spans="8:15" x14ac:dyDescent="0.25">
      <c r="H344" s="3" t="str">
        <f>+'PLANILLA GENERAL'!I341</f>
        <v>SP-122(I)[00]a</v>
      </c>
      <c r="I344" s="3" t="e">
        <f t="shared" si="10"/>
        <v>#REF!</v>
      </c>
      <c r="J344" s="3" t="str">
        <f t="shared" si="11"/>
        <v>SP-122(I)[00]a</v>
      </c>
      <c r="K344" s="3" t="str">
        <f>+'PLANILLA GENERAL'!L341</f>
        <v>Inhibidor de corrosión</v>
      </c>
      <c r="L344" s="3" t="str">
        <f>+'PLANILLA GENERAL'!AL341</f>
        <v>Batch</v>
      </c>
      <c r="M344" s="3" t="str">
        <f>+'PLANILLA GENERAL'!M341</f>
        <v>CY51W</v>
      </c>
      <c r="N344" s="3">
        <f>+'PLANILLA GENERAL'!AR341</f>
        <v>20</v>
      </c>
      <c r="O344" s="3" t="str">
        <f>+'PLANILLA GENERAL'!AM341</f>
        <v>S</v>
      </c>
    </row>
    <row r="345" spans="8:15" x14ac:dyDescent="0.25">
      <c r="H345" s="3" t="str">
        <f>+'PLANILLA GENERAL'!I342</f>
        <v>SP-167</v>
      </c>
      <c r="I345" s="3" t="e">
        <f t="shared" si="10"/>
        <v>#REF!</v>
      </c>
      <c r="J345" s="3" t="str">
        <f t="shared" si="11"/>
        <v>SP-167</v>
      </c>
      <c r="K345" s="3" t="str">
        <f>+'PLANILLA GENERAL'!L342</f>
        <v>Inhibidor de corrosión</v>
      </c>
      <c r="L345" s="3" t="str">
        <f>+'PLANILLA GENERAL'!AL342</f>
        <v>Batch</v>
      </c>
      <c r="M345" s="3" t="str">
        <f>+'PLANILLA GENERAL'!M342</f>
        <v>CY51W</v>
      </c>
      <c r="N345" s="3">
        <f>+'PLANILLA GENERAL'!AR342</f>
        <v>70.67</v>
      </c>
      <c r="O345" s="3" t="str">
        <f>+'PLANILLA GENERAL'!AM342</f>
        <v>Q</v>
      </c>
    </row>
    <row r="346" spans="8:15" x14ac:dyDescent="0.25">
      <c r="H346" s="3" t="str">
        <f>+'PLANILLA GENERAL'!I343</f>
        <v>SP-267</v>
      </c>
      <c r="I346" s="3" t="e">
        <f t="shared" si="10"/>
        <v>#REF!</v>
      </c>
      <c r="J346" s="3" t="str">
        <f t="shared" si="11"/>
        <v>SP-267</v>
      </c>
      <c r="K346" s="3" t="str">
        <f>+'PLANILLA GENERAL'!L343</f>
        <v>Inhibidor de corrosión</v>
      </c>
      <c r="L346" s="3" t="str">
        <f>+'PLANILLA GENERAL'!AL343</f>
        <v>Batch</v>
      </c>
      <c r="M346" s="3" t="str">
        <f>+'PLANILLA GENERAL'!M343</f>
        <v>CY51W</v>
      </c>
      <c r="N346" s="3">
        <f>+'PLANILLA GENERAL'!AR343</f>
        <v>59.23</v>
      </c>
      <c r="O346" s="3" t="str">
        <f>+'PLANILLA GENERAL'!AM343</f>
        <v>Q</v>
      </c>
    </row>
    <row r="347" spans="8:15" x14ac:dyDescent="0.25">
      <c r="H347" s="3" t="str">
        <f>+'PLANILLA GENERAL'!I344</f>
        <v>SP-286a</v>
      </c>
      <c r="I347" s="3" t="e">
        <f t="shared" si="10"/>
        <v>#REF!</v>
      </c>
      <c r="J347" s="3" t="str">
        <f t="shared" si="11"/>
        <v>SP-286a</v>
      </c>
      <c r="K347" s="3" t="str">
        <f>+'PLANILLA GENERAL'!L344</f>
        <v>Inhibidor de corrosión</v>
      </c>
      <c r="L347" s="3" t="str">
        <f>+'PLANILLA GENERAL'!AL344</f>
        <v>Batch</v>
      </c>
      <c r="M347" s="3" t="str">
        <f>+'PLANILLA GENERAL'!M344</f>
        <v>CY51W</v>
      </c>
      <c r="N347" s="3">
        <f>+'PLANILLA GENERAL'!AR344</f>
        <v>20</v>
      </c>
      <c r="O347" s="3" t="str">
        <f>+'PLANILLA GENERAL'!AM344</f>
        <v>Q</v>
      </c>
    </row>
    <row r="348" spans="8:15" x14ac:dyDescent="0.25">
      <c r="H348" s="3" t="str">
        <f>+'PLANILLA GENERAL'!I345</f>
        <v>SP-297a</v>
      </c>
      <c r="I348" s="3" t="e">
        <f t="shared" si="10"/>
        <v>#REF!</v>
      </c>
      <c r="J348" s="3" t="str">
        <f t="shared" si="11"/>
        <v>SP-297a</v>
      </c>
      <c r="K348" s="3" t="str">
        <f>+'PLANILLA GENERAL'!L345</f>
        <v>Inhibidor de corrosión</v>
      </c>
      <c r="L348" s="3" t="str">
        <f>+'PLANILLA GENERAL'!AL345</f>
        <v>Batch</v>
      </c>
      <c r="M348" s="3" t="str">
        <f>+'PLANILLA GENERAL'!M345</f>
        <v>CY51W</v>
      </c>
      <c r="N348" s="3">
        <f>+'PLANILLA GENERAL'!AR345</f>
        <v>38.67</v>
      </c>
      <c r="O348" s="3" t="str">
        <f>+'PLANILLA GENERAL'!AM345</f>
        <v>Q</v>
      </c>
    </row>
    <row r="349" spans="8:15" x14ac:dyDescent="0.25">
      <c r="H349" s="3" t="str">
        <f>+'PLANILLA GENERAL'!I346</f>
        <v>SP-303a</v>
      </c>
      <c r="I349" s="3" t="e">
        <f t="shared" si="10"/>
        <v>#REF!</v>
      </c>
      <c r="J349" s="3" t="str">
        <f t="shared" si="11"/>
        <v>SP-303a</v>
      </c>
      <c r="K349" s="3" t="str">
        <f>+'PLANILLA GENERAL'!L346</f>
        <v>Inhibidor de corrosión</v>
      </c>
      <c r="L349" s="3" t="str">
        <f>+'PLANILLA GENERAL'!AL346</f>
        <v>Batch</v>
      </c>
      <c r="M349" s="3" t="str">
        <f>+'PLANILLA GENERAL'!M346</f>
        <v>CY51W</v>
      </c>
      <c r="N349" s="3">
        <f>+'PLANILLA GENERAL'!AR346</f>
        <v>22.69</v>
      </c>
      <c r="O349" s="3" t="str">
        <f>+'PLANILLA GENERAL'!AM346</f>
        <v>M</v>
      </c>
    </row>
    <row r="350" spans="8:15" x14ac:dyDescent="0.25">
      <c r="H350" s="3" t="str">
        <f>+'PLANILLA GENERAL'!I347</f>
        <v>SP-305a</v>
      </c>
      <c r="I350" s="3" t="e">
        <f t="shared" si="10"/>
        <v>#REF!</v>
      </c>
      <c r="J350" s="3" t="str">
        <f t="shared" si="11"/>
        <v>SP-305a</v>
      </c>
      <c r="K350" s="3" t="str">
        <f>+'PLANILLA GENERAL'!L347</f>
        <v>Inhibidor de corrosión</v>
      </c>
      <c r="L350" s="3" t="str">
        <f>+'PLANILLA GENERAL'!AL347</f>
        <v>Batch</v>
      </c>
      <c r="M350" s="3" t="str">
        <f>+'PLANILLA GENERAL'!M347</f>
        <v>CY51W</v>
      </c>
      <c r="N350" s="3">
        <f>+'PLANILLA GENERAL'!AR347</f>
        <v>24.92</v>
      </c>
      <c r="O350" s="3" t="str">
        <f>+'PLANILLA GENERAL'!AM347</f>
        <v>Q</v>
      </c>
    </row>
    <row r="351" spans="8:15" x14ac:dyDescent="0.25">
      <c r="H351" s="3" t="str">
        <f>+'PLANILLA GENERAL'!I348</f>
        <v>SP-305a</v>
      </c>
      <c r="I351" s="3" t="e">
        <f t="shared" si="10"/>
        <v>#REF!</v>
      </c>
      <c r="J351" s="3" t="str">
        <f t="shared" si="11"/>
        <v>SP-305a</v>
      </c>
      <c r="K351" s="3" t="str">
        <f>+'PLANILLA GENERAL'!L348</f>
        <v>Biocida</v>
      </c>
      <c r="L351" s="3" t="str">
        <f>+'PLANILLA GENERAL'!AL348</f>
        <v>Batch</v>
      </c>
      <c r="M351" s="3" t="str">
        <f>+'PLANILLA GENERAL'!M348</f>
        <v>BX960</v>
      </c>
      <c r="N351" s="3">
        <f>+'PLANILLA GENERAL'!AR348</f>
        <v>24.92</v>
      </c>
      <c r="O351" s="3" t="str">
        <f>+'PLANILLA GENERAL'!AM348</f>
        <v>Q</v>
      </c>
    </row>
    <row r="352" spans="8:15" x14ac:dyDescent="0.25">
      <c r="H352" s="3" t="str">
        <f>+'PLANILLA GENERAL'!I349</f>
        <v>SP-309a</v>
      </c>
      <c r="I352" s="3" t="e">
        <f t="shared" si="10"/>
        <v>#REF!</v>
      </c>
      <c r="J352" s="3" t="str">
        <f t="shared" si="11"/>
        <v>SP-309a</v>
      </c>
      <c r="K352" s="3" t="str">
        <f>+'PLANILLA GENERAL'!L349</f>
        <v>Inhibidor de corrosión</v>
      </c>
      <c r="L352" s="3" t="str">
        <f>+'PLANILLA GENERAL'!AL349</f>
        <v>Batch</v>
      </c>
      <c r="M352" s="3" t="str">
        <f>+'PLANILLA GENERAL'!M349</f>
        <v>CY51W</v>
      </c>
      <c r="N352" s="3">
        <f>+'PLANILLA GENERAL'!AR349</f>
        <v>35.78</v>
      </c>
      <c r="O352" s="3" t="str">
        <f>+'PLANILLA GENERAL'!AM349</f>
        <v>S</v>
      </c>
    </row>
    <row r="353" spans="8:15" x14ac:dyDescent="0.25">
      <c r="H353" s="3" t="str">
        <f>+'PLANILLA GENERAL'!I350</f>
        <v>SP-310a</v>
      </c>
      <c r="I353" s="3" t="e">
        <f t="shared" si="10"/>
        <v>#REF!</v>
      </c>
      <c r="J353" s="3" t="str">
        <f t="shared" si="11"/>
        <v>SP-310a</v>
      </c>
      <c r="K353" s="3" t="str">
        <f>+'PLANILLA GENERAL'!L350</f>
        <v>Inhibidor de corrosión</v>
      </c>
      <c r="L353" s="3" t="str">
        <f>+'PLANILLA GENERAL'!AL350</f>
        <v>Batch</v>
      </c>
      <c r="M353" s="3" t="str">
        <f>+'PLANILLA GENERAL'!M350</f>
        <v>CY51W</v>
      </c>
      <c r="N353" s="3">
        <f>+'PLANILLA GENERAL'!AR350</f>
        <v>33.76</v>
      </c>
      <c r="O353" s="3" t="str">
        <f>+'PLANILLA GENERAL'!AM350</f>
        <v>Q</v>
      </c>
    </row>
    <row r="354" spans="8:15" x14ac:dyDescent="0.25">
      <c r="H354" s="3" t="str">
        <f>+'PLANILLA GENERAL'!I351</f>
        <v>SP-315a</v>
      </c>
      <c r="I354" s="3" t="e">
        <f t="shared" si="10"/>
        <v>#REF!</v>
      </c>
      <c r="J354" s="3" t="str">
        <f t="shared" si="11"/>
        <v>SP-315a</v>
      </c>
      <c r="K354" s="3" t="str">
        <f>+'PLANILLA GENERAL'!L351</f>
        <v>Inhibidor de corrosión</v>
      </c>
      <c r="L354" s="3" t="str">
        <f>+'PLANILLA GENERAL'!AL351</f>
        <v>Batch</v>
      </c>
      <c r="M354" s="3" t="str">
        <f>+'PLANILLA GENERAL'!M351</f>
        <v>CY51W</v>
      </c>
      <c r="N354" s="3">
        <f>+'PLANILLA GENERAL'!AR351</f>
        <v>23.31</v>
      </c>
      <c r="O354" s="3" t="str">
        <f>+'PLANILLA GENERAL'!AM351</f>
        <v>S</v>
      </c>
    </row>
    <row r="355" spans="8:15" x14ac:dyDescent="0.25">
      <c r="H355" s="3" t="str">
        <f>+'PLANILLA GENERAL'!I352</f>
        <v>SP-317a</v>
      </c>
      <c r="I355" s="3" t="e">
        <f t="shared" si="10"/>
        <v>#REF!</v>
      </c>
      <c r="J355" s="3" t="str">
        <f t="shared" si="11"/>
        <v>SP-317a</v>
      </c>
      <c r="K355" s="3" t="str">
        <f>+'PLANILLA GENERAL'!L352</f>
        <v>Biocida</v>
      </c>
      <c r="L355" s="3" t="str">
        <f>+'PLANILLA GENERAL'!AL352</f>
        <v>Batch</v>
      </c>
      <c r="M355" s="3" t="str">
        <f>+'PLANILLA GENERAL'!M352</f>
        <v>BX960</v>
      </c>
      <c r="N355" s="3">
        <f>+'PLANILLA GENERAL'!AR352</f>
        <v>38.35</v>
      </c>
      <c r="O355" s="3" t="str">
        <f>+'PLANILLA GENERAL'!AM352</f>
        <v>Q</v>
      </c>
    </row>
    <row r="356" spans="8:15" x14ac:dyDescent="0.25">
      <c r="H356" s="3" t="str">
        <f>+'PLANILLA GENERAL'!I353</f>
        <v>SP-319a</v>
      </c>
      <c r="I356" s="3" t="e">
        <f t="shared" si="10"/>
        <v>#REF!</v>
      </c>
      <c r="J356" s="3" t="str">
        <f t="shared" si="11"/>
        <v>SP-319a</v>
      </c>
      <c r="K356" s="3" t="str">
        <f>+'PLANILLA GENERAL'!L353</f>
        <v>Biocida</v>
      </c>
      <c r="L356" s="3" t="str">
        <f>+'PLANILLA GENERAL'!AL353</f>
        <v>Batch</v>
      </c>
      <c r="M356" s="3" t="str">
        <f>+'PLANILLA GENERAL'!M353</f>
        <v>BX960</v>
      </c>
      <c r="N356" s="3">
        <f>+'PLANILLA GENERAL'!AR353</f>
        <v>48.73</v>
      </c>
      <c r="O356" s="3" t="str">
        <f>+'PLANILLA GENERAL'!AM353</f>
        <v>Q</v>
      </c>
    </row>
    <row r="357" spans="8:15" x14ac:dyDescent="0.25">
      <c r="H357" s="3" t="str">
        <f>+'PLANILLA GENERAL'!I354</f>
        <v>SP-327a</v>
      </c>
      <c r="I357" s="3" t="e">
        <f t="shared" si="10"/>
        <v>#REF!</v>
      </c>
      <c r="J357" s="3" t="str">
        <f t="shared" si="11"/>
        <v>SP-327a</v>
      </c>
      <c r="K357" s="3" t="str">
        <f>+'PLANILLA GENERAL'!L354</f>
        <v>Inhibidor de corrosión</v>
      </c>
      <c r="L357" s="3" t="str">
        <f>+'PLANILLA GENERAL'!AL354</f>
        <v>Batch</v>
      </c>
      <c r="M357" s="3" t="str">
        <f>+'PLANILLA GENERAL'!M354</f>
        <v>CY51W</v>
      </c>
      <c r="N357" s="3">
        <f>+'PLANILLA GENERAL'!AR354</f>
        <v>34.54</v>
      </c>
      <c r="O357" s="3" t="str">
        <f>+'PLANILLA GENERAL'!AM354</f>
        <v>M</v>
      </c>
    </row>
    <row r="358" spans="8:15" x14ac:dyDescent="0.25">
      <c r="H358" s="3" t="str">
        <f>+'PLANILLA GENERAL'!I355</f>
        <v>SP-328a</v>
      </c>
      <c r="I358" s="3" t="e">
        <f t="shared" si="10"/>
        <v>#REF!</v>
      </c>
      <c r="J358" s="3" t="str">
        <f t="shared" si="11"/>
        <v>SP-328a</v>
      </c>
      <c r="K358" s="3" t="str">
        <f>+'PLANILLA GENERAL'!L355</f>
        <v>Inhibidor de corrosión</v>
      </c>
      <c r="L358" s="3" t="str">
        <f>+'PLANILLA GENERAL'!AL355</f>
        <v>Batch</v>
      </c>
      <c r="M358" s="3" t="str">
        <f>+'PLANILLA GENERAL'!M355</f>
        <v>CY51W</v>
      </c>
      <c r="N358" s="3">
        <f>+'PLANILLA GENERAL'!AR355</f>
        <v>29.04</v>
      </c>
      <c r="O358" s="3" t="str">
        <f>+'PLANILLA GENERAL'!AM355</f>
        <v>Q</v>
      </c>
    </row>
    <row r="359" spans="8:15" x14ac:dyDescent="0.25">
      <c r="H359" s="3" t="str">
        <f>+'PLANILLA GENERAL'!I356</f>
        <v>SP-329a</v>
      </c>
      <c r="I359" s="3" t="e">
        <f t="shared" si="10"/>
        <v>#REF!</v>
      </c>
      <c r="J359" s="3" t="str">
        <f t="shared" si="11"/>
        <v>SP-329a</v>
      </c>
      <c r="K359" s="3" t="str">
        <f>+'PLANILLA GENERAL'!L356</f>
        <v>Inhibidor de corrosión</v>
      </c>
      <c r="L359" s="3" t="str">
        <f>+'PLANILLA GENERAL'!AL356</f>
        <v>Batch</v>
      </c>
      <c r="M359" s="3" t="str">
        <f>+'PLANILLA GENERAL'!M356</f>
        <v>CY51W</v>
      </c>
      <c r="N359" s="3">
        <f>+'PLANILLA GENERAL'!AR356</f>
        <v>25.22</v>
      </c>
      <c r="O359" s="3" t="str">
        <f>+'PLANILLA GENERAL'!AM356</f>
        <v>Q</v>
      </c>
    </row>
    <row r="360" spans="8:15" x14ac:dyDescent="0.25">
      <c r="H360" s="3" t="str">
        <f>+'PLANILLA GENERAL'!I357</f>
        <v>SP-330a</v>
      </c>
      <c r="I360" s="3" t="e">
        <f t="shared" si="10"/>
        <v>#REF!</v>
      </c>
      <c r="J360" s="3" t="str">
        <f t="shared" si="11"/>
        <v>SP-330a</v>
      </c>
      <c r="K360" s="3" t="str">
        <f>+'PLANILLA GENERAL'!L357</f>
        <v>Inhibidor de corrosión</v>
      </c>
      <c r="L360" s="3" t="str">
        <f>+'PLANILLA GENERAL'!AL357</f>
        <v>Batch</v>
      </c>
      <c r="M360" s="3" t="str">
        <f>+'PLANILLA GENERAL'!M357</f>
        <v>CY51W</v>
      </c>
      <c r="N360" s="3">
        <f>+'PLANILLA GENERAL'!AR357</f>
        <v>64.73</v>
      </c>
      <c r="O360" s="3" t="str">
        <f>+'PLANILLA GENERAL'!AM357</f>
        <v>Q</v>
      </c>
    </row>
    <row r="361" spans="8:15" x14ac:dyDescent="0.25">
      <c r="H361" s="3" t="e">
        <f>+'PLANILLA GENERAL'!#REF!</f>
        <v>#REF!</v>
      </c>
      <c r="I361" s="3" t="e">
        <f t="shared" si="10"/>
        <v>#REF!</v>
      </c>
      <c r="J361" s="3" t="e">
        <f t="shared" si="11"/>
        <v>#REF!</v>
      </c>
      <c r="K361" s="3" t="e">
        <f>+'PLANILLA GENERAL'!#REF!</f>
        <v>#REF!</v>
      </c>
      <c r="L361" s="3" t="e">
        <f>+'PLANILLA GENERAL'!#REF!</f>
        <v>#REF!</v>
      </c>
      <c r="M361" s="3" t="e">
        <f>+'PLANILLA GENERAL'!#REF!</f>
        <v>#REF!</v>
      </c>
      <c r="N361" s="3" t="e">
        <f>+'PLANILLA GENERAL'!#REF!</f>
        <v>#REF!</v>
      </c>
      <c r="O361" s="3" t="e">
        <f>+'PLANILLA GENERAL'!#REF!</f>
        <v>#REF!</v>
      </c>
    </row>
    <row r="362" spans="8:15" x14ac:dyDescent="0.25">
      <c r="H362" s="3" t="str">
        <f>+'PLANILLA GENERAL'!I358</f>
        <v>SP-340a</v>
      </c>
      <c r="I362" s="3" t="e">
        <f t="shared" si="10"/>
        <v>#REF!</v>
      </c>
      <c r="J362" s="3" t="str">
        <f t="shared" si="11"/>
        <v>SP-340a</v>
      </c>
      <c r="K362" s="3" t="str">
        <f>+'PLANILLA GENERAL'!L358</f>
        <v>Inhibidor de corrosión</v>
      </c>
      <c r="L362" s="3" t="str">
        <f>+'PLANILLA GENERAL'!AL358</f>
        <v>Batch</v>
      </c>
      <c r="M362" s="3" t="str">
        <f>+'PLANILLA GENERAL'!M358</f>
        <v>CY51W</v>
      </c>
      <c r="N362" s="3">
        <f>+'PLANILLA GENERAL'!AR358</f>
        <v>40.4</v>
      </c>
      <c r="O362" s="3" t="str">
        <f>+'PLANILLA GENERAL'!AM358</f>
        <v>Q</v>
      </c>
    </row>
    <row r="363" spans="8:15" x14ac:dyDescent="0.25">
      <c r="H363" s="3" t="str">
        <f>+'PLANILLA GENERAL'!I359</f>
        <v>SP-340a</v>
      </c>
      <c r="I363" s="3" t="e">
        <f t="shared" si="10"/>
        <v>#REF!</v>
      </c>
      <c r="J363" s="3" t="str">
        <f t="shared" si="11"/>
        <v>SP-340a</v>
      </c>
      <c r="K363" s="3" t="str">
        <f>+'PLANILLA GENERAL'!L359</f>
        <v>Biocida</v>
      </c>
      <c r="L363" s="3" t="str">
        <f>+'PLANILLA GENERAL'!AL359</f>
        <v>Batch</v>
      </c>
      <c r="M363" s="3" t="str">
        <f>+'PLANILLA GENERAL'!M359</f>
        <v>BX960</v>
      </c>
      <c r="N363" s="3">
        <f>+'PLANILLA GENERAL'!AR359</f>
        <v>31.42</v>
      </c>
      <c r="O363" s="3" t="str">
        <f>+'PLANILLA GENERAL'!AM359</f>
        <v>S</v>
      </c>
    </row>
    <row r="364" spans="8:15" x14ac:dyDescent="0.25">
      <c r="H364" s="3" t="str">
        <f>+'PLANILLA GENERAL'!I360</f>
        <v>SP-341a</v>
      </c>
      <c r="I364" s="3" t="e">
        <f t="shared" si="10"/>
        <v>#REF!</v>
      </c>
      <c r="J364" s="3" t="str">
        <f t="shared" si="11"/>
        <v>SP-341a</v>
      </c>
      <c r="K364" s="3" t="str">
        <f>+'PLANILLA GENERAL'!L360</f>
        <v>Inhibidor de corrosión</v>
      </c>
      <c r="L364" s="3" t="str">
        <f>+'PLANILLA GENERAL'!AL360</f>
        <v>Batch</v>
      </c>
      <c r="M364" s="3" t="str">
        <f>+'PLANILLA GENERAL'!M360</f>
        <v>CY51W</v>
      </c>
      <c r="N364" s="3">
        <f>+'PLANILLA GENERAL'!AR360</f>
        <v>20</v>
      </c>
      <c r="O364" s="3" t="str">
        <f>+'PLANILLA GENERAL'!AM360</f>
        <v>S</v>
      </c>
    </row>
    <row r="365" spans="8:15" x14ac:dyDescent="0.25">
      <c r="H365" s="3" t="str">
        <f>+'PLANILLA GENERAL'!I361</f>
        <v>SP-341a</v>
      </c>
      <c r="I365" s="3" t="e">
        <f t="shared" si="10"/>
        <v>#REF!</v>
      </c>
      <c r="J365" s="3" t="str">
        <f t="shared" si="11"/>
        <v>SP-341a</v>
      </c>
      <c r="K365" s="3" t="str">
        <f>+'PLANILLA GENERAL'!L361</f>
        <v>Biocida</v>
      </c>
      <c r="L365" s="3" t="str">
        <f>+'PLANILLA GENERAL'!AL361</f>
        <v>Batch</v>
      </c>
      <c r="M365" s="3" t="str">
        <f>+'PLANILLA GENERAL'!M361</f>
        <v>BX960</v>
      </c>
      <c r="N365" s="3">
        <f>+'PLANILLA GENERAL'!AR361</f>
        <v>34.76</v>
      </c>
      <c r="O365" s="3" t="str">
        <f>+'PLANILLA GENERAL'!AM361</f>
        <v>Q</v>
      </c>
    </row>
    <row r="366" spans="8:15" x14ac:dyDescent="0.25">
      <c r="H366" s="3" t="str">
        <f>+'PLANILLA GENERAL'!I362</f>
        <v>SP-342a</v>
      </c>
      <c r="I366" s="3" t="e">
        <f t="shared" si="10"/>
        <v>#REF!</v>
      </c>
      <c r="J366" s="3" t="str">
        <f t="shared" si="11"/>
        <v>SP-342a</v>
      </c>
      <c r="K366" s="3" t="str">
        <f>+'PLANILLA GENERAL'!L362</f>
        <v>Inhibidor de corrosión</v>
      </c>
      <c r="L366" s="3" t="str">
        <f>+'PLANILLA GENERAL'!AL362</f>
        <v>Batch</v>
      </c>
      <c r="M366" s="3" t="str">
        <f>+'PLANILLA GENERAL'!M362</f>
        <v>CY51W</v>
      </c>
      <c r="N366" s="3">
        <f>+'PLANILLA GENERAL'!AR362</f>
        <v>37.65</v>
      </c>
      <c r="O366" s="3" t="str">
        <f>+'PLANILLA GENERAL'!AM362</f>
        <v>Q</v>
      </c>
    </row>
    <row r="367" spans="8:15" x14ac:dyDescent="0.25">
      <c r="H367" s="3" t="str">
        <f>+'PLANILLA GENERAL'!I363</f>
        <v>SP-342a</v>
      </c>
      <c r="I367" s="3" t="e">
        <f t="shared" si="10"/>
        <v>#REF!</v>
      </c>
      <c r="J367" s="3" t="str">
        <f t="shared" si="11"/>
        <v>SP-342a</v>
      </c>
      <c r="K367" s="3" t="str">
        <f>+'PLANILLA GENERAL'!L363</f>
        <v>Biocida</v>
      </c>
      <c r="L367" s="3" t="str">
        <f>+'PLANILLA GENERAL'!AL363</f>
        <v>Batch</v>
      </c>
      <c r="M367" s="3" t="str">
        <f>+'PLANILLA GENERAL'!M363</f>
        <v>BX960</v>
      </c>
      <c r="N367" s="3">
        <f>+'PLANILLA GENERAL'!AR363</f>
        <v>28.23</v>
      </c>
      <c r="O367" s="3" t="str">
        <f>+'PLANILLA GENERAL'!AM363</f>
        <v>Q</v>
      </c>
    </row>
    <row r="368" spans="8:15" x14ac:dyDescent="0.25">
      <c r="H368" s="3" t="str">
        <f>+'PLANILLA GENERAL'!I364</f>
        <v>SP-347[00]a</v>
      </c>
      <c r="I368" s="3" t="e">
        <f t="shared" si="10"/>
        <v>#REF!</v>
      </c>
      <c r="J368" s="3" t="str">
        <f t="shared" si="11"/>
        <v>SP-347[00]a</v>
      </c>
      <c r="K368" s="3" t="str">
        <f>+'PLANILLA GENERAL'!L364</f>
        <v>Inhibidor de corrosión</v>
      </c>
      <c r="L368" s="3" t="str">
        <f>+'PLANILLA GENERAL'!AL364</f>
        <v>Batch</v>
      </c>
      <c r="M368" s="3" t="str">
        <f>+'PLANILLA GENERAL'!M364</f>
        <v>CY51W</v>
      </c>
      <c r="N368" s="3">
        <f>+'PLANILLA GENERAL'!AR364</f>
        <v>29.74</v>
      </c>
      <c r="O368" s="3" t="str">
        <f>+'PLANILLA GENERAL'!AM364</f>
        <v>S</v>
      </c>
    </row>
    <row r="369" spans="8:15" x14ac:dyDescent="0.25">
      <c r="H369" s="3" t="str">
        <f>+'PLANILLA GENERAL'!I365</f>
        <v>SP-347[00]a</v>
      </c>
      <c r="I369" s="3" t="e">
        <f t="shared" si="10"/>
        <v>#REF!</v>
      </c>
      <c r="J369" s="3" t="str">
        <f t="shared" si="11"/>
        <v>SP-347[00]a</v>
      </c>
      <c r="K369" s="3" t="str">
        <f>+'PLANILLA GENERAL'!L365</f>
        <v>Biocida</v>
      </c>
      <c r="L369" s="3" t="str">
        <f>+'PLANILLA GENERAL'!AL365</f>
        <v>Batch</v>
      </c>
      <c r="M369" s="3" t="str">
        <f>+'PLANILLA GENERAL'!M365</f>
        <v>BX960</v>
      </c>
      <c r="N369" s="3">
        <f>+'PLANILLA GENERAL'!AR365</f>
        <v>63.74</v>
      </c>
      <c r="O369" s="3" t="str">
        <f>+'PLANILLA GENERAL'!AM365</f>
        <v>Q</v>
      </c>
    </row>
    <row r="370" spans="8:15" x14ac:dyDescent="0.25">
      <c r="H370" s="3" t="str">
        <f>+'PLANILLA GENERAL'!I366</f>
        <v>SP-353a</v>
      </c>
      <c r="I370" s="3" t="e">
        <f t="shared" si="10"/>
        <v>#REF!</v>
      </c>
      <c r="J370" s="3" t="str">
        <f t="shared" si="11"/>
        <v>SP-353a</v>
      </c>
      <c r="K370" s="3" t="str">
        <f>+'PLANILLA GENERAL'!L366</f>
        <v>Inhibidor de corrosión</v>
      </c>
      <c r="L370" s="3" t="str">
        <f>+'PLANILLA GENERAL'!AL366</f>
        <v>Batch</v>
      </c>
      <c r="M370" s="3" t="str">
        <f>+'PLANILLA GENERAL'!M366</f>
        <v>CY51W</v>
      </c>
      <c r="N370" s="3">
        <f>+'PLANILLA GENERAL'!AR366</f>
        <v>20.12</v>
      </c>
      <c r="O370" s="3" t="str">
        <f>+'PLANILLA GENERAL'!AM366</f>
        <v>Q</v>
      </c>
    </row>
    <row r="371" spans="8:15" x14ac:dyDescent="0.25">
      <c r="H371" s="3" t="str">
        <f>+'PLANILLA GENERAL'!I367</f>
        <v>SP-353a</v>
      </c>
      <c r="I371" s="3" t="e">
        <f t="shared" si="10"/>
        <v>#REF!</v>
      </c>
      <c r="J371" s="3" t="str">
        <f t="shared" si="11"/>
        <v>SP-353a</v>
      </c>
      <c r="K371" s="3" t="str">
        <f>+'PLANILLA GENERAL'!L367</f>
        <v>Biocida</v>
      </c>
      <c r="L371" s="3" t="str">
        <f>+'PLANILLA GENERAL'!AL367</f>
        <v>Batch</v>
      </c>
      <c r="M371" s="3" t="str">
        <f>+'PLANILLA GENERAL'!M367</f>
        <v>BX960</v>
      </c>
      <c r="N371" s="3">
        <f>+'PLANILLA GENERAL'!AR367</f>
        <v>20.12</v>
      </c>
      <c r="O371" s="3" t="str">
        <f>+'PLANILLA GENERAL'!AM367</f>
        <v>Q</v>
      </c>
    </row>
    <row r="372" spans="8:15" x14ac:dyDescent="0.25">
      <c r="H372" s="3" t="str">
        <f>+'PLANILLA GENERAL'!I368</f>
        <v>SP-355a</v>
      </c>
      <c r="I372" s="3" t="e">
        <f t="shared" si="10"/>
        <v>#REF!</v>
      </c>
      <c r="J372" s="3" t="str">
        <f t="shared" si="11"/>
        <v>SP-355a</v>
      </c>
      <c r="K372" s="3" t="str">
        <f>+'PLANILLA GENERAL'!L368</f>
        <v>Inhibidor de corrosión</v>
      </c>
      <c r="L372" s="3" t="str">
        <f>+'PLANILLA GENERAL'!AL368</f>
        <v>Batch</v>
      </c>
      <c r="M372" s="3" t="str">
        <f>+'PLANILLA GENERAL'!M368</f>
        <v>CY51W</v>
      </c>
      <c r="N372" s="3">
        <f>+'PLANILLA GENERAL'!AR368</f>
        <v>20</v>
      </c>
      <c r="O372" s="3" t="str">
        <f>+'PLANILLA GENERAL'!AM368</f>
        <v>S</v>
      </c>
    </row>
    <row r="373" spans="8:15" x14ac:dyDescent="0.25">
      <c r="H373" s="3" t="str">
        <f>+'PLANILLA GENERAL'!I369</f>
        <v>SP-358a</v>
      </c>
      <c r="I373" s="3" t="e">
        <f t="shared" si="10"/>
        <v>#REF!</v>
      </c>
      <c r="J373" s="3" t="str">
        <f t="shared" si="11"/>
        <v>SP-358a</v>
      </c>
      <c r="K373" s="3" t="str">
        <f>+'PLANILLA GENERAL'!L369</f>
        <v>Inhibidor de corrosión</v>
      </c>
      <c r="L373" s="3" t="str">
        <f>+'PLANILLA GENERAL'!AL369</f>
        <v>Batch</v>
      </c>
      <c r="M373" s="3" t="str">
        <f>+'PLANILLA GENERAL'!M369</f>
        <v>CY51W</v>
      </c>
      <c r="N373" s="3">
        <f>+'PLANILLA GENERAL'!AR369</f>
        <v>73.959999999999994</v>
      </c>
      <c r="O373" s="3" t="str">
        <f>+'PLANILLA GENERAL'!AM369</f>
        <v>Q</v>
      </c>
    </row>
    <row r="374" spans="8:15" x14ac:dyDescent="0.25">
      <c r="H374" s="3" t="str">
        <f>+'PLANILLA GENERAL'!I370</f>
        <v>SP-361a</v>
      </c>
      <c r="I374" s="3" t="e">
        <f t="shared" si="10"/>
        <v>#REF!</v>
      </c>
      <c r="J374" s="3" t="str">
        <f t="shared" si="11"/>
        <v>SP-361a</v>
      </c>
      <c r="K374" s="3" t="str">
        <f>+'PLANILLA GENERAL'!L370</f>
        <v>Inhibidor de corrosión</v>
      </c>
      <c r="L374" s="3" t="str">
        <f>+'PLANILLA GENERAL'!AL370</f>
        <v>Batch</v>
      </c>
      <c r="M374" s="3" t="str">
        <f>+'PLANILLA GENERAL'!M370</f>
        <v>CY51W</v>
      </c>
      <c r="N374" s="3">
        <f>+'PLANILLA GENERAL'!AR370</f>
        <v>59.76</v>
      </c>
      <c r="O374" s="3" t="str">
        <f>+'PLANILLA GENERAL'!AM370</f>
        <v>Q</v>
      </c>
    </row>
    <row r="375" spans="8:15" x14ac:dyDescent="0.25">
      <c r="H375" s="3" t="str">
        <f>+'PLANILLA GENERAL'!I371</f>
        <v>SP-362a</v>
      </c>
      <c r="I375" s="3" t="e">
        <f t="shared" si="10"/>
        <v>#REF!</v>
      </c>
      <c r="J375" s="3" t="str">
        <f t="shared" si="11"/>
        <v>SP-362a</v>
      </c>
      <c r="K375" s="3" t="str">
        <f>+'PLANILLA GENERAL'!L371</f>
        <v>Inhibidor de corrosión</v>
      </c>
      <c r="L375" s="3" t="str">
        <f>+'PLANILLA GENERAL'!AL371</f>
        <v>Batch</v>
      </c>
      <c r="M375" s="3" t="str">
        <f>+'PLANILLA GENERAL'!M371</f>
        <v>CY51W</v>
      </c>
      <c r="N375" s="3">
        <f>+'PLANILLA GENERAL'!AR371</f>
        <v>20</v>
      </c>
      <c r="O375" s="3" t="str">
        <f>+'PLANILLA GENERAL'!AM371</f>
        <v>Q</v>
      </c>
    </row>
    <row r="376" spans="8:15" x14ac:dyDescent="0.25">
      <c r="H376" s="3" t="str">
        <f>+'PLANILLA GENERAL'!I372</f>
        <v>SP-364a</v>
      </c>
      <c r="I376" s="3" t="e">
        <f t="shared" si="10"/>
        <v>#REF!</v>
      </c>
      <c r="J376" s="3" t="str">
        <f t="shared" si="11"/>
        <v>SP-364a</v>
      </c>
      <c r="K376" s="3" t="str">
        <f>+'PLANILLA GENERAL'!L372</f>
        <v>Inhibidor de corrosión</v>
      </c>
      <c r="L376" s="3" t="str">
        <f>+'PLANILLA GENERAL'!AL372</f>
        <v>Batch</v>
      </c>
      <c r="M376" s="3" t="str">
        <f>+'PLANILLA GENERAL'!M372</f>
        <v>CY51W</v>
      </c>
      <c r="N376" s="3">
        <f>+'PLANILLA GENERAL'!AR372</f>
        <v>32.979999999999997</v>
      </c>
      <c r="O376" s="3" t="str">
        <f>+'PLANILLA GENERAL'!AM372</f>
        <v>S</v>
      </c>
    </row>
    <row r="377" spans="8:15" x14ac:dyDescent="0.25">
      <c r="H377" s="3" t="str">
        <f>+'PLANILLA GENERAL'!I373</f>
        <v>SP-367a</v>
      </c>
      <c r="I377" s="3" t="e">
        <f t="shared" si="10"/>
        <v>#REF!</v>
      </c>
      <c r="J377" s="3" t="str">
        <f t="shared" si="11"/>
        <v>SP-367a</v>
      </c>
      <c r="K377" s="3" t="str">
        <f>+'PLANILLA GENERAL'!L373</f>
        <v>Inhibidor de corrosión</v>
      </c>
      <c r="L377" s="3" t="str">
        <f>+'PLANILLA GENERAL'!AL373</f>
        <v>Batch</v>
      </c>
      <c r="M377" s="3" t="str">
        <f>+'PLANILLA GENERAL'!M373</f>
        <v>CY51W</v>
      </c>
      <c r="N377" s="3">
        <f>+'PLANILLA GENERAL'!AR373</f>
        <v>36.130000000000003</v>
      </c>
      <c r="O377" s="3" t="str">
        <f>+'PLANILLA GENERAL'!AM373</f>
        <v>Q</v>
      </c>
    </row>
    <row r="378" spans="8:15" x14ac:dyDescent="0.25">
      <c r="H378" s="3" t="str">
        <f>+'PLANILLA GENERAL'!I374</f>
        <v>SP-367a</v>
      </c>
      <c r="I378" s="3" t="e">
        <f t="shared" si="10"/>
        <v>#REF!</v>
      </c>
      <c r="J378" s="3" t="str">
        <f t="shared" si="11"/>
        <v>SP-367a</v>
      </c>
      <c r="K378" s="3" t="str">
        <f>+'PLANILLA GENERAL'!L374</f>
        <v>Biocida</v>
      </c>
      <c r="L378" s="3" t="str">
        <f>+'PLANILLA GENERAL'!AL374</f>
        <v>Batch</v>
      </c>
      <c r="M378" s="3" t="str">
        <f>+'PLANILLA GENERAL'!M374</f>
        <v>BX960</v>
      </c>
      <c r="N378" s="3">
        <f>+'PLANILLA GENERAL'!AR374</f>
        <v>36.130000000000003</v>
      </c>
      <c r="O378" s="3" t="str">
        <f>+'PLANILLA GENERAL'!AM374</f>
        <v>Q</v>
      </c>
    </row>
    <row r="379" spans="8:15" x14ac:dyDescent="0.25">
      <c r="H379" s="3" t="str">
        <f>+'PLANILLA GENERAL'!I375</f>
        <v>SP-411a</v>
      </c>
      <c r="I379" s="3" t="e">
        <f t="shared" si="10"/>
        <v>#REF!</v>
      </c>
      <c r="J379" s="3" t="str">
        <f t="shared" si="11"/>
        <v>SP-411a</v>
      </c>
      <c r="K379" s="3" t="str">
        <f>+'PLANILLA GENERAL'!L375</f>
        <v>Inhibidor de corrosión</v>
      </c>
      <c r="L379" s="3" t="str">
        <f>+'PLANILLA GENERAL'!AL375</f>
        <v>Batch</v>
      </c>
      <c r="M379" s="3" t="str">
        <f>+'PLANILLA GENERAL'!M375</f>
        <v>CY51W</v>
      </c>
      <c r="N379" s="3">
        <f>+'PLANILLA GENERAL'!AR375</f>
        <v>30.27</v>
      </c>
      <c r="O379" s="3" t="str">
        <f>+'PLANILLA GENERAL'!AM375</f>
        <v>Q</v>
      </c>
    </row>
    <row r="380" spans="8:15" x14ac:dyDescent="0.25">
      <c r="H380" s="3" t="str">
        <f>+'PLANILLA GENERAL'!I376</f>
        <v>SP-411a</v>
      </c>
      <c r="I380" s="3" t="e">
        <f t="shared" si="10"/>
        <v>#REF!</v>
      </c>
      <c r="J380" s="3" t="str">
        <f t="shared" si="11"/>
        <v>SP-411a</v>
      </c>
      <c r="K380" s="3" t="str">
        <f>+'PLANILLA GENERAL'!L376</f>
        <v>Biocida</v>
      </c>
      <c r="L380" s="3" t="str">
        <f>+'PLANILLA GENERAL'!AL376</f>
        <v>Batch</v>
      </c>
      <c r="M380" s="3" t="str">
        <f>+'PLANILLA GENERAL'!M376</f>
        <v>BX960</v>
      </c>
      <c r="N380" s="3">
        <f>+'PLANILLA GENERAL'!AR376</f>
        <v>30.27</v>
      </c>
      <c r="O380" s="3" t="str">
        <f>+'PLANILLA GENERAL'!AM376</f>
        <v>Q</v>
      </c>
    </row>
    <row r="381" spans="8:15" x14ac:dyDescent="0.25">
      <c r="H381" s="3" t="str">
        <f>+'PLANILLA GENERAL'!I377</f>
        <v>SP-384a</v>
      </c>
      <c r="I381" s="3" t="e">
        <f t="shared" si="10"/>
        <v>#REF!</v>
      </c>
      <c r="J381" s="3" t="str">
        <f t="shared" si="11"/>
        <v>SP-384a</v>
      </c>
      <c r="K381" s="3" t="str">
        <f>+'PLANILLA GENERAL'!L377</f>
        <v>Inhibidor de corrosión</v>
      </c>
      <c r="L381" s="3" t="str">
        <f>+'PLANILLA GENERAL'!AL377</f>
        <v>Batch</v>
      </c>
      <c r="M381" s="3" t="str">
        <f>+'PLANILLA GENERAL'!M377</f>
        <v>CY51W</v>
      </c>
      <c r="N381" s="3">
        <f>+'PLANILLA GENERAL'!AR377</f>
        <v>41.94</v>
      </c>
      <c r="O381" s="3" t="str">
        <f>+'PLANILLA GENERAL'!AM377</f>
        <v>Q</v>
      </c>
    </row>
    <row r="382" spans="8:15" x14ac:dyDescent="0.25">
      <c r="H382" s="3" t="str">
        <f>+'PLANILLA GENERAL'!I378</f>
        <v>SP-390a</v>
      </c>
      <c r="I382" s="3" t="e">
        <f t="shared" si="10"/>
        <v>#REF!</v>
      </c>
      <c r="J382" s="3" t="str">
        <f t="shared" si="11"/>
        <v>SP-390a</v>
      </c>
      <c r="K382" s="3" t="str">
        <f>+'PLANILLA GENERAL'!L378</f>
        <v>Inhibidor de corrosión</v>
      </c>
      <c r="L382" s="3" t="str">
        <f>+'PLANILLA GENERAL'!AL378</f>
        <v>Batch</v>
      </c>
      <c r="M382" s="3" t="str">
        <f>+'PLANILLA GENERAL'!M378</f>
        <v>CY51W</v>
      </c>
      <c r="N382" s="3">
        <f>+'PLANILLA GENERAL'!AR378</f>
        <v>31.29</v>
      </c>
      <c r="O382" s="3" t="str">
        <f>+'PLANILLA GENERAL'!AM378</f>
        <v>Q</v>
      </c>
    </row>
    <row r="383" spans="8:15" x14ac:dyDescent="0.25">
      <c r="H383" s="3" t="str">
        <f>+'PLANILLA GENERAL'!I379</f>
        <v>SP-391a</v>
      </c>
      <c r="I383" s="3" t="e">
        <f t="shared" si="10"/>
        <v>#REF!</v>
      </c>
      <c r="J383" s="3" t="str">
        <f t="shared" si="11"/>
        <v>SP-391a</v>
      </c>
      <c r="K383" s="3" t="str">
        <f>+'PLANILLA GENERAL'!L379</f>
        <v>Inhibidor de corrosión</v>
      </c>
      <c r="L383" s="3" t="str">
        <f>+'PLANILLA GENERAL'!AL379</f>
        <v>Batch</v>
      </c>
      <c r="M383" s="3" t="str">
        <f>+'PLANILLA GENERAL'!M379</f>
        <v>CY51W</v>
      </c>
      <c r="N383" s="3">
        <f>+'PLANILLA GENERAL'!AR379</f>
        <v>33.229999999999997</v>
      </c>
      <c r="O383" s="3" t="str">
        <f>+'PLANILLA GENERAL'!AM379</f>
        <v>S</v>
      </c>
    </row>
    <row r="384" spans="8:15" x14ac:dyDescent="0.25">
      <c r="H384" s="3" t="e">
        <f>+'PLANILLA GENERAL'!#REF!</f>
        <v>#REF!</v>
      </c>
      <c r="I384" s="3" t="e">
        <f t="shared" si="10"/>
        <v>#REF!</v>
      </c>
      <c r="J384" s="3" t="e">
        <f t="shared" si="11"/>
        <v>#REF!</v>
      </c>
      <c r="K384" s="3" t="e">
        <f>+'PLANILLA GENERAL'!#REF!</f>
        <v>#REF!</v>
      </c>
      <c r="L384" s="3" t="e">
        <f>+'PLANILLA GENERAL'!#REF!</f>
        <v>#REF!</v>
      </c>
      <c r="M384" s="3" t="e">
        <f>+'PLANILLA GENERAL'!#REF!</f>
        <v>#REF!</v>
      </c>
      <c r="N384" s="3" t="e">
        <f>+'PLANILLA GENERAL'!#REF!</f>
        <v>#REF!</v>
      </c>
      <c r="O384" s="3" t="e">
        <f>+'PLANILLA GENERAL'!#REF!</f>
        <v>#REF!</v>
      </c>
    </row>
    <row r="385" spans="8:15" x14ac:dyDescent="0.25">
      <c r="H385" s="3" t="str">
        <f>+'PLANILLA GENERAL'!I380</f>
        <v>SP-404a</v>
      </c>
      <c r="I385" s="3" t="e">
        <f t="shared" si="10"/>
        <v>#REF!</v>
      </c>
      <c r="J385" s="3" t="str">
        <f t="shared" si="11"/>
        <v>SP-404a</v>
      </c>
      <c r="K385" s="3" t="str">
        <f>+'PLANILLA GENERAL'!L380</f>
        <v>Inhibidor de corrosión</v>
      </c>
      <c r="L385" s="3" t="str">
        <f>+'PLANILLA GENERAL'!AL380</f>
        <v>Batch</v>
      </c>
      <c r="M385" s="3" t="str">
        <f>+'PLANILLA GENERAL'!M380</f>
        <v>CY51W</v>
      </c>
      <c r="N385" s="3">
        <f>+'PLANILLA GENERAL'!AR380</f>
        <v>20.89</v>
      </c>
      <c r="O385" s="3" t="str">
        <f>+'PLANILLA GENERAL'!AM380</f>
        <v>Q</v>
      </c>
    </row>
    <row r="386" spans="8:15" x14ac:dyDescent="0.25">
      <c r="H386" s="3" t="str">
        <f>+'PLANILLA GENERAL'!I381</f>
        <v>SP-441a</v>
      </c>
      <c r="I386" s="3" t="e">
        <f t="shared" si="10"/>
        <v>#REF!</v>
      </c>
      <c r="J386" s="3" t="str">
        <f t="shared" si="11"/>
        <v>SP-441a</v>
      </c>
      <c r="K386" s="3" t="str">
        <f>+'PLANILLA GENERAL'!L381</f>
        <v>Inhibidor de corrosión</v>
      </c>
      <c r="L386" s="3" t="str">
        <f>+'PLANILLA GENERAL'!AL381</f>
        <v>Batch</v>
      </c>
      <c r="M386" s="3" t="str">
        <f>+'PLANILLA GENERAL'!M381</f>
        <v>CY51W</v>
      </c>
      <c r="N386" s="3">
        <f>+'PLANILLA GENERAL'!AR381</f>
        <v>20</v>
      </c>
      <c r="O386" s="3" t="str">
        <f>+'PLANILLA GENERAL'!AM381</f>
        <v>Q</v>
      </c>
    </row>
    <row r="387" spans="8:15" x14ac:dyDescent="0.25">
      <c r="H387" s="3" t="str">
        <f>+'PLANILLA GENERAL'!I382</f>
        <v>SP-445a</v>
      </c>
      <c r="I387" s="3" t="e">
        <f t="shared" si="10"/>
        <v>#REF!</v>
      </c>
      <c r="J387" s="3" t="str">
        <f t="shared" si="11"/>
        <v>SP-445a</v>
      </c>
      <c r="K387" s="3" t="str">
        <f>+'PLANILLA GENERAL'!L382</f>
        <v>Inhibidor de corrosión</v>
      </c>
      <c r="L387" s="3" t="str">
        <f>+'PLANILLA GENERAL'!AL382</f>
        <v>Batch</v>
      </c>
      <c r="M387" s="3" t="str">
        <f>+'PLANILLA GENERAL'!M382</f>
        <v>CY51W</v>
      </c>
      <c r="N387" s="3">
        <f>+'PLANILLA GENERAL'!AR382</f>
        <v>20</v>
      </c>
      <c r="O387" s="3" t="str">
        <f>+'PLANILLA GENERAL'!AM382</f>
        <v>S</v>
      </c>
    </row>
    <row r="388" spans="8:15" x14ac:dyDescent="0.25">
      <c r="H388" s="3" t="str">
        <f>+'PLANILLA GENERAL'!I383</f>
        <v>SP-445a</v>
      </c>
      <c r="I388" s="3" t="e">
        <f t="shared" si="10"/>
        <v>#REF!</v>
      </c>
      <c r="J388" s="3" t="str">
        <f t="shared" si="11"/>
        <v>SP-445a</v>
      </c>
      <c r="K388" s="3" t="str">
        <f>+'PLANILLA GENERAL'!L383</f>
        <v>Biocida</v>
      </c>
      <c r="L388" s="3" t="str">
        <f>+'PLANILLA GENERAL'!AL383</f>
        <v>Batch</v>
      </c>
      <c r="M388" s="3" t="str">
        <f>+'PLANILLA GENERAL'!M383</f>
        <v>BX960</v>
      </c>
      <c r="N388" s="3">
        <f>+'PLANILLA GENERAL'!AR383</f>
        <v>22.92</v>
      </c>
      <c r="O388" s="3" t="str">
        <f>+'PLANILLA GENERAL'!AM383</f>
        <v>Q</v>
      </c>
    </row>
    <row r="389" spans="8:15" x14ac:dyDescent="0.25">
      <c r="H389" s="3" t="str">
        <f>+'PLANILLA GENERAL'!I384</f>
        <v>SP-94</v>
      </c>
      <c r="I389" s="3" t="e">
        <f t="shared" ref="I389:I445" si="12">+IF(AND(H389=H388,L389=L388,I388=H388,L389="Batch"),CONCATENATE(H389,"_1"),IF(AND(H389=H388,L389=L388,I388=H388,L389="Batch",I388=CONCATENATE(H387,"_1")),CONCATENATE(H389,"_2"),IF(L389="Batch",H389,"")))</f>
        <v>#REF!</v>
      </c>
      <c r="J389" s="3" t="str">
        <f t="shared" ref="J389:J445" si="13">IF(L389="Batch",H389,0)</f>
        <v>SP-94</v>
      </c>
      <c r="K389" s="3" t="str">
        <f>+'PLANILLA GENERAL'!L384</f>
        <v>Inhibidor de corrosión</v>
      </c>
      <c r="L389" s="3" t="str">
        <f>+'PLANILLA GENERAL'!AL384</f>
        <v>Batch</v>
      </c>
      <c r="M389" s="3" t="str">
        <f>+'PLANILLA GENERAL'!M384</f>
        <v>CY51W</v>
      </c>
      <c r="N389" s="3">
        <f>+'PLANILLA GENERAL'!AR384</f>
        <v>20</v>
      </c>
      <c r="O389" s="3" t="str">
        <f>+'PLANILLA GENERAL'!AM384</f>
        <v>M</v>
      </c>
    </row>
    <row r="390" spans="8:15" x14ac:dyDescent="0.25">
      <c r="H390" s="3" t="str">
        <f>+'PLANILLA GENERAL'!I385</f>
        <v>SP-0284[00]a</v>
      </c>
      <c r="I390" s="3" t="e">
        <f t="shared" si="12"/>
        <v>#REF!</v>
      </c>
      <c r="J390" s="3" t="str">
        <f t="shared" si="13"/>
        <v>SP-0284[00]a</v>
      </c>
      <c r="K390" s="3" t="str">
        <f>+'PLANILLA GENERAL'!L385</f>
        <v>Inhibidor de corrosión</v>
      </c>
      <c r="L390" s="3" t="str">
        <f>+'PLANILLA GENERAL'!AL385</f>
        <v>Batch</v>
      </c>
      <c r="M390" s="3" t="str">
        <f>+'PLANILLA GENERAL'!M385</f>
        <v>CY51W</v>
      </c>
      <c r="N390" s="3">
        <f>+'PLANILLA GENERAL'!AR385</f>
        <v>20</v>
      </c>
      <c r="O390" s="3" t="str">
        <f>+'PLANILLA GENERAL'!AM385</f>
        <v>Q</v>
      </c>
    </row>
    <row r="391" spans="8:15" x14ac:dyDescent="0.25">
      <c r="H391" s="3" t="str">
        <f>+'PLANILLA GENERAL'!I386</f>
        <v>SP-141a(I)</v>
      </c>
      <c r="I391" s="3" t="e">
        <f t="shared" si="12"/>
        <v>#REF!</v>
      </c>
      <c r="J391" s="3" t="str">
        <f t="shared" si="13"/>
        <v>SP-141a(I)</v>
      </c>
      <c r="K391" s="3" t="str">
        <f>+'PLANILLA GENERAL'!L386</f>
        <v>Inhibidor de corrosión</v>
      </c>
      <c r="L391" s="3" t="str">
        <f>+'PLANILLA GENERAL'!AL386</f>
        <v>Batch</v>
      </c>
      <c r="M391" s="3" t="str">
        <f>+'PLANILLA GENERAL'!M386</f>
        <v>CY51W</v>
      </c>
      <c r="N391" s="3">
        <f>+'PLANILLA GENERAL'!AR386</f>
        <v>20.53</v>
      </c>
      <c r="O391" s="3" t="str">
        <f>+'PLANILLA GENERAL'!AM386</f>
        <v>Q</v>
      </c>
    </row>
    <row r="392" spans="8:15" x14ac:dyDescent="0.25">
      <c r="H392" s="3" t="str">
        <f>+'PLANILLA GENERAL'!I387</f>
        <v>SP-146a(I)</v>
      </c>
      <c r="I392" s="3" t="e">
        <f t="shared" si="12"/>
        <v>#REF!</v>
      </c>
      <c r="J392" s="3" t="str">
        <f t="shared" si="13"/>
        <v>SP-146a(I)</v>
      </c>
      <c r="K392" s="3" t="str">
        <f>+'PLANILLA GENERAL'!L387</f>
        <v>Inhibidor de corrosión</v>
      </c>
      <c r="L392" s="3" t="str">
        <f>+'PLANILLA GENERAL'!AL387</f>
        <v>Batch</v>
      </c>
      <c r="M392" s="3" t="str">
        <f>+'PLANILLA GENERAL'!M387</f>
        <v>CY51W</v>
      </c>
      <c r="N392" s="3">
        <f>+'PLANILLA GENERAL'!AR387</f>
        <v>22.81</v>
      </c>
      <c r="O392" s="3" t="str">
        <f>+'PLANILLA GENERAL'!AM387</f>
        <v>S</v>
      </c>
    </row>
    <row r="393" spans="8:15" x14ac:dyDescent="0.25">
      <c r="H393" s="3" t="str">
        <f>+'PLANILLA GENERAL'!I388</f>
        <v>SP-147a(I)</v>
      </c>
      <c r="I393" s="3" t="e">
        <f t="shared" si="12"/>
        <v>#REF!</v>
      </c>
      <c r="J393" s="3" t="str">
        <f t="shared" si="13"/>
        <v>SP-147a(I)</v>
      </c>
      <c r="K393" s="3" t="str">
        <f>+'PLANILLA GENERAL'!L388</f>
        <v>Inhibidor de corrosión</v>
      </c>
      <c r="L393" s="3" t="str">
        <f>+'PLANILLA GENERAL'!AL388</f>
        <v>Batch</v>
      </c>
      <c r="M393" s="3" t="str">
        <f>+'PLANILLA GENERAL'!M388</f>
        <v>CY51W</v>
      </c>
      <c r="N393" s="3">
        <f>+'PLANILLA GENERAL'!AR388</f>
        <v>37.25</v>
      </c>
      <c r="O393" s="3" t="str">
        <f>+'PLANILLA GENERAL'!AM388</f>
        <v>Q</v>
      </c>
    </row>
    <row r="394" spans="8:15" x14ac:dyDescent="0.25">
      <c r="H394" s="3" t="str">
        <f>+'PLANILLA GENERAL'!I389</f>
        <v>SP-147a(I)</v>
      </c>
      <c r="I394" s="3" t="e">
        <f t="shared" si="12"/>
        <v>#REF!</v>
      </c>
      <c r="J394" s="3" t="str">
        <f t="shared" si="13"/>
        <v>SP-147a(I)</v>
      </c>
      <c r="K394" s="3" t="str">
        <f>+'PLANILLA GENERAL'!L389</f>
        <v>Biocida</v>
      </c>
      <c r="L394" s="3" t="str">
        <f>+'PLANILLA GENERAL'!AL389</f>
        <v>Batch</v>
      </c>
      <c r="M394" s="3" t="str">
        <f>+'PLANILLA GENERAL'!M389</f>
        <v>BX960</v>
      </c>
      <c r="N394" s="3">
        <f>+'PLANILLA GENERAL'!AR389</f>
        <v>37.25</v>
      </c>
      <c r="O394" s="3" t="str">
        <f>+'PLANILLA GENERAL'!AM389</f>
        <v>Q</v>
      </c>
    </row>
    <row r="395" spans="8:15" x14ac:dyDescent="0.25">
      <c r="H395" s="3" t="str">
        <f>+'PLANILLA GENERAL'!I390</f>
        <v>SP-162(I)[00]a</v>
      </c>
      <c r="I395" s="3" t="e">
        <f t="shared" si="12"/>
        <v>#REF!</v>
      </c>
      <c r="J395" s="3" t="str">
        <f t="shared" si="13"/>
        <v>SP-162(I)[00]a</v>
      </c>
      <c r="K395" s="3" t="str">
        <f>+'PLANILLA GENERAL'!L390</f>
        <v>Inhibidor de corrosión</v>
      </c>
      <c r="L395" s="3" t="str">
        <f>+'PLANILLA GENERAL'!AL390</f>
        <v>Batch</v>
      </c>
      <c r="M395" s="3" t="str">
        <f>+'PLANILLA GENERAL'!M390</f>
        <v>CY51W</v>
      </c>
      <c r="N395" s="3">
        <f>+'PLANILLA GENERAL'!AR390</f>
        <v>62.38</v>
      </c>
      <c r="O395" s="3" t="str">
        <f>+'PLANILLA GENERAL'!AM390</f>
        <v>S</v>
      </c>
    </row>
    <row r="396" spans="8:15" x14ac:dyDescent="0.25">
      <c r="H396" s="3" t="str">
        <f>+'PLANILLA GENERAL'!I391</f>
        <v>SP-216</v>
      </c>
      <c r="I396" s="3" t="e">
        <f t="shared" si="12"/>
        <v>#REF!</v>
      </c>
      <c r="J396" s="3" t="str">
        <f t="shared" si="13"/>
        <v>SP-216</v>
      </c>
      <c r="K396" s="3" t="str">
        <f>+'PLANILLA GENERAL'!L391</f>
        <v>Inhibidor de corrosión</v>
      </c>
      <c r="L396" s="3" t="str">
        <f>+'PLANILLA GENERAL'!AL391</f>
        <v>Batch</v>
      </c>
      <c r="M396" s="3" t="str">
        <f>+'PLANILLA GENERAL'!M391</f>
        <v>CY51W</v>
      </c>
      <c r="N396" s="3">
        <f>+'PLANILLA GENERAL'!AR391</f>
        <v>35.479999999999997</v>
      </c>
      <c r="O396" s="3" t="str">
        <f>+'PLANILLA GENERAL'!AM391</f>
        <v>S</v>
      </c>
    </row>
    <row r="397" spans="8:15" x14ac:dyDescent="0.25">
      <c r="H397" s="3" t="str">
        <f>+'PLANILLA GENERAL'!I392</f>
        <v>SP-216</v>
      </c>
      <c r="I397" s="3" t="e">
        <f t="shared" si="12"/>
        <v>#REF!</v>
      </c>
      <c r="J397" s="3" t="str">
        <f t="shared" si="13"/>
        <v>SP-216</v>
      </c>
      <c r="K397" s="3" t="str">
        <f>+'PLANILLA GENERAL'!L392</f>
        <v>Biocida</v>
      </c>
      <c r="L397" s="3" t="str">
        <f>+'PLANILLA GENERAL'!AL392</f>
        <v>Batch</v>
      </c>
      <c r="M397" s="3" t="str">
        <f>+'PLANILLA GENERAL'!M392</f>
        <v>BX960</v>
      </c>
      <c r="N397" s="3">
        <f>+'PLANILLA GENERAL'!AR392</f>
        <v>55.29</v>
      </c>
      <c r="O397" s="3" t="str">
        <f>+'PLANILLA GENERAL'!AM392</f>
        <v>Q</v>
      </c>
    </row>
    <row r="398" spans="8:15" x14ac:dyDescent="0.25">
      <c r="H398" s="3" t="str">
        <f>+'PLANILLA GENERAL'!I393</f>
        <v>SP-225</v>
      </c>
      <c r="I398" s="3" t="e">
        <f t="shared" si="12"/>
        <v>#REF!</v>
      </c>
      <c r="J398" s="3" t="str">
        <f t="shared" si="13"/>
        <v>SP-225</v>
      </c>
      <c r="K398" s="3" t="str">
        <f>+'PLANILLA GENERAL'!L393</f>
        <v>Biocida</v>
      </c>
      <c r="L398" s="3" t="str">
        <f>+'PLANILLA GENERAL'!AL393</f>
        <v>Batch</v>
      </c>
      <c r="M398" s="3" t="str">
        <f>+'PLANILLA GENERAL'!M393</f>
        <v>BX960</v>
      </c>
      <c r="N398" s="3">
        <f>+'PLANILLA GENERAL'!AR393</f>
        <v>20</v>
      </c>
      <c r="O398" s="3" t="str">
        <f>+'PLANILLA GENERAL'!AM393</f>
        <v>Q</v>
      </c>
    </row>
    <row r="399" spans="8:15" x14ac:dyDescent="0.25">
      <c r="H399" s="3" t="str">
        <f>+'PLANILLA GENERAL'!I394</f>
        <v>SP-229</v>
      </c>
      <c r="I399" s="3" t="e">
        <f t="shared" si="12"/>
        <v>#REF!</v>
      </c>
      <c r="J399" s="3" t="str">
        <f t="shared" si="13"/>
        <v>SP-229</v>
      </c>
      <c r="K399" s="3" t="str">
        <f>+'PLANILLA GENERAL'!L394</f>
        <v>Inhibidor de corrosión</v>
      </c>
      <c r="L399" s="3" t="str">
        <f>+'PLANILLA GENERAL'!AL394</f>
        <v>Batch</v>
      </c>
      <c r="M399" s="3" t="str">
        <f>+'PLANILLA GENERAL'!M394</f>
        <v>CY51W</v>
      </c>
      <c r="N399" s="3">
        <f>+'PLANILLA GENERAL'!AR394</f>
        <v>20</v>
      </c>
      <c r="O399" s="3" t="str">
        <f>+'PLANILLA GENERAL'!AM394</f>
        <v>S</v>
      </c>
    </row>
    <row r="400" spans="8:15" x14ac:dyDescent="0.25">
      <c r="H400" s="3" t="str">
        <f>+'PLANILLA GENERAL'!I395</f>
        <v>SP-236</v>
      </c>
      <c r="I400" s="3" t="e">
        <f t="shared" si="12"/>
        <v>#REF!</v>
      </c>
      <c r="J400" s="3" t="str">
        <f t="shared" si="13"/>
        <v>SP-236</v>
      </c>
      <c r="K400" s="3" t="str">
        <f>+'PLANILLA GENERAL'!L395</f>
        <v>Inhibidor de corrosión</v>
      </c>
      <c r="L400" s="3" t="str">
        <f>+'PLANILLA GENERAL'!AL395</f>
        <v>Batch</v>
      </c>
      <c r="M400" s="3" t="str">
        <f>+'PLANILLA GENERAL'!M395</f>
        <v>CY51W</v>
      </c>
      <c r="N400" s="3">
        <f>+'PLANILLA GENERAL'!AR395</f>
        <v>35.25</v>
      </c>
      <c r="O400" s="3" t="str">
        <f>+'PLANILLA GENERAL'!AM395</f>
        <v>Q</v>
      </c>
    </row>
    <row r="401" spans="8:15" x14ac:dyDescent="0.25">
      <c r="H401" s="3" t="str">
        <f>+'PLANILLA GENERAL'!I396</f>
        <v>SP-236</v>
      </c>
      <c r="I401" s="3" t="e">
        <f t="shared" si="12"/>
        <v>#REF!</v>
      </c>
      <c r="J401" s="3" t="str">
        <f t="shared" si="13"/>
        <v>SP-236</v>
      </c>
      <c r="K401" s="3" t="str">
        <f>+'PLANILLA GENERAL'!L396</f>
        <v>Biocida</v>
      </c>
      <c r="L401" s="3" t="str">
        <f>+'PLANILLA GENERAL'!AL396</f>
        <v>Batch</v>
      </c>
      <c r="M401" s="3" t="str">
        <f>+'PLANILLA GENERAL'!M396</f>
        <v>BX960</v>
      </c>
      <c r="N401" s="3">
        <f>+'PLANILLA GENERAL'!AR396</f>
        <v>28.2</v>
      </c>
      <c r="O401" s="3" t="str">
        <f>+'PLANILLA GENERAL'!AM396</f>
        <v>Q</v>
      </c>
    </row>
    <row r="402" spans="8:15" x14ac:dyDescent="0.25">
      <c r="H402" s="3" t="str">
        <f>+'PLANILLA GENERAL'!I397</f>
        <v>SP-239</v>
      </c>
      <c r="I402" s="3" t="e">
        <f t="shared" si="12"/>
        <v>#REF!</v>
      </c>
      <c r="J402" s="3" t="str">
        <f t="shared" si="13"/>
        <v>SP-239</v>
      </c>
      <c r="K402" s="3" t="str">
        <f>+'PLANILLA GENERAL'!L397</f>
        <v>Inhibidor de corrosión</v>
      </c>
      <c r="L402" s="3" t="str">
        <f>+'PLANILLA GENERAL'!AL397</f>
        <v>Batch</v>
      </c>
      <c r="M402" s="3" t="str">
        <f>+'PLANILLA GENERAL'!M397</f>
        <v>CY51W</v>
      </c>
      <c r="N402" s="3">
        <f>+'PLANILLA GENERAL'!AR397</f>
        <v>56.01</v>
      </c>
      <c r="O402" s="3" t="str">
        <f>+'PLANILLA GENERAL'!AM397</f>
        <v>Q</v>
      </c>
    </row>
    <row r="403" spans="8:15" x14ac:dyDescent="0.25">
      <c r="H403" s="3" t="str">
        <f>+'PLANILLA GENERAL'!I398</f>
        <v>SP-246</v>
      </c>
      <c r="I403" s="3" t="e">
        <f t="shared" si="12"/>
        <v>#REF!</v>
      </c>
      <c r="J403" s="3" t="str">
        <f t="shared" si="13"/>
        <v>SP-246</v>
      </c>
      <c r="K403" s="3" t="str">
        <f>+'PLANILLA GENERAL'!L398</f>
        <v>Inhibidor de corrosión</v>
      </c>
      <c r="L403" s="3" t="str">
        <f>+'PLANILLA GENERAL'!AL398</f>
        <v>Batch</v>
      </c>
      <c r="M403" s="3" t="str">
        <f>+'PLANILLA GENERAL'!M398</f>
        <v>CY51W</v>
      </c>
      <c r="N403" s="3">
        <f>+'PLANILLA GENERAL'!AR398</f>
        <v>33</v>
      </c>
      <c r="O403" s="3" t="str">
        <f>+'PLANILLA GENERAL'!AM398</f>
        <v>S</v>
      </c>
    </row>
    <row r="404" spans="8:15" x14ac:dyDescent="0.25">
      <c r="H404" s="3" t="str">
        <f>+'PLANILLA GENERAL'!I399</f>
        <v>SP-246</v>
      </c>
      <c r="I404" s="3" t="e">
        <f t="shared" si="12"/>
        <v>#REF!</v>
      </c>
      <c r="J404" s="3" t="str">
        <f t="shared" si="13"/>
        <v>SP-246</v>
      </c>
      <c r="K404" s="3" t="str">
        <f>+'PLANILLA GENERAL'!L399</f>
        <v>Biocida</v>
      </c>
      <c r="L404" s="3" t="str">
        <f>+'PLANILLA GENERAL'!AL399</f>
        <v>Batch</v>
      </c>
      <c r="M404" s="3" t="str">
        <f>+'PLANILLA GENERAL'!M399</f>
        <v>BX960</v>
      </c>
      <c r="N404" s="3">
        <f>+'PLANILLA GENERAL'!AR399</f>
        <v>20.329999999999998</v>
      </c>
      <c r="O404" s="3" t="str">
        <f>+'PLANILLA GENERAL'!AM399</f>
        <v>Q</v>
      </c>
    </row>
    <row r="405" spans="8:15" x14ac:dyDescent="0.25">
      <c r="H405" s="3" t="str">
        <f>+'PLANILLA GENERAL'!I400</f>
        <v>SP-247</v>
      </c>
      <c r="I405" s="3" t="e">
        <f t="shared" si="12"/>
        <v>#REF!</v>
      </c>
      <c r="J405" s="3" t="str">
        <f t="shared" si="13"/>
        <v>SP-247</v>
      </c>
      <c r="K405" s="3" t="str">
        <f>+'PLANILLA GENERAL'!L400</f>
        <v>Inhibidor de corrosión</v>
      </c>
      <c r="L405" s="3" t="str">
        <f>+'PLANILLA GENERAL'!AL400</f>
        <v>Batch</v>
      </c>
      <c r="M405" s="3" t="str">
        <f>+'PLANILLA GENERAL'!M400</f>
        <v>CY51W</v>
      </c>
      <c r="N405" s="3">
        <f>+'PLANILLA GENERAL'!AR400</f>
        <v>32.43</v>
      </c>
      <c r="O405" s="3" t="str">
        <f>+'PLANILLA GENERAL'!AM400</f>
        <v>Q</v>
      </c>
    </row>
    <row r="406" spans="8:15" x14ac:dyDescent="0.25">
      <c r="H406" s="3" t="str">
        <f>+'PLANILLA GENERAL'!I401</f>
        <v>SP-250</v>
      </c>
      <c r="I406" s="3" t="e">
        <f t="shared" si="12"/>
        <v>#REF!</v>
      </c>
      <c r="J406" s="3" t="str">
        <f t="shared" si="13"/>
        <v>SP-250</v>
      </c>
      <c r="K406" s="3" t="str">
        <f>+'PLANILLA GENERAL'!L401</f>
        <v>Inhibidor de corrosión</v>
      </c>
      <c r="L406" s="3" t="str">
        <f>+'PLANILLA GENERAL'!AL401</f>
        <v>Batch</v>
      </c>
      <c r="M406" s="3" t="str">
        <f>+'PLANILLA GENERAL'!M401</f>
        <v>CY51W</v>
      </c>
      <c r="N406" s="3">
        <f>+'PLANILLA GENERAL'!AR401</f>
        <v>101.56</v>
      </c>
      <c r="O406" s="3" t="str">
        <f>+'PLANILLA GENERAL'!AM401</f>
        <v>Q</v>
      </c>
    </row>
    <row r="407" spans="8:15" x14ac:dyDescent="0.25">
      <c r="H407" s="3" t="str">
        <f>+'PLANILLA GENERAL'!I402</f>
        <v>SP-250</v>
      </c>
      <c r="I407" s="3" t="e">
        <f t="shared" si="12"/>
        <v>#REF!</v>
      </c>
      <c r="J407" s="3" t="str">
        <f t="shared" si="13"/>
        <v>SP-250</v>
      </c>
      <c r="K407" s="3" t="str">
        <f>+'PLANILLA GENERAL'!L402</f>
        <v>Biocida</v>
      </c>
      <c r="L407" s="3" t="str">
        <f>+'PLANILLA GENERAL'!AL402</f>
        <v>Batch</v>
      </c>
      <c r="M407" s="3" t="str">
        <f>+'PLANILLA GENERAL'!M402</f>
        <v>BX960</v>
      </c>
      <c r="N407" s="3">
        <f>+'PLANILLA GENERAL'!AR402</f>
        <v>126.95</v>
      </c>
      <c r="O407" s="3" t="str">
        <f>+'PLANILLA GENERAL'!AM402</f>
        <v>M</v>
      </c>
    </row>
    <row r="408" spans="8:15" x14ac:dyDescent="0.25">
      <c r="H408" s="3" t="str">
        <f>+'PLANILLA GENERAL'!I403</f>
        <v>SP-293a</v>
      </c>
      <c r="I408" s="3" t="e">
        <f t="shared" si="12"/>
        <v>#REF!</v>
      </c>
      <c r="J408" s="3" t="str">
        <f t="shared" si="13"/>
        <v>SP-293a</v>
      </c>
      <c r="K408" s="3" t="str">
        <f>+'PLANILLA GENERAL'!L403</f>
        <v>Inhibidor de corrosión</v>
      </c>
      <c r="L408" s="3" t="str">
        <f>+'PLANILLA GENERAL'!AL403</f>
        <v>Batch</v>
      </c>
      <c r="M408" s="3" t="str">
        <f>+'PLANILLA GENERAL'!M403</f>
        <v>CY51W</v>
      </c>
      <c r="N408" s="3">
        <f>+'PLANILLA GENERAL'!AR403</f>
        <v>20</v>
      </c>
      <c r="O408" s="3" t="str">
        <f>+'PLANILLA GENERAL'!AM403</f>
        <v>Q</v>
      </c>
    </row>
    <row r="409" spans="8:15" x14ac:dyDescent="0.25">
      <c r="H409" s="3" t="str">
        <f>+'PLANILLA GENERAL'!I404</f>
        <v>SP-296a</v>
      </c>
      <c r="I409" s="3" t="e">
        <f t="shared" si="12"/>
        <v>#REF!</v>
      </c>
      <c r="J409" s="3" t="str">
        <f t="shared" si="13"/>
        <v>SP-296a</v>
      </c>
      <c r="K409" s="3" t="str">
        <f>+'PLANILLA GENERAL'!L404</f>
        <v>Inhibidor de corrosión</v>
      </c>
      <c r="L409" s="3" t="str">
        <f>+'PLANILLA GENERAL'!AL404</f>
        <v>Batch</v>
      </c>
      <c r="M409" s="3" t="str">
        <f>+'PLANILLA GENERAL'!M404</f>
        <v>CY51W</v>
      </c>
      <c r="N409" s="3">
        <f>+'PLANILLA GENERAL'!AR404</f>
        <v>20</v>
      </c>
      <c r="O409" s="3" t="str">
        <f>+'PLANILLA GENERAL'!AM404</f>
        <v>S</v>
      </c>
    </row>
    <row r="410" spans="8:15" x14ac:dyDescent="0.25">
      <c r="H410" s="3" t="str">
        <f>+'PLANILLA GENERAL'!I405</f>
        <v>SP-344[00]a</v>
      </c>
      <c r="I410" s="3" t="e">
        <f t="shared" si="12"/>
        <v>#REF!</v>
      </c>
      <c r="J410" s="3" t="str">
        <f t="shared" si="13"/>
        <v>SP-344[00]a</v>
      </c>
      <c r="K410" s="3" t="str">
        <f>+'PLANILLA GENERAL'!L405</f>
        <v>Inhibidor de corrosión</v>
      </c>
      <c r="L410" s="3" t="str">
        <f>+'PLANILLA GENERAL'!AL405</f>
        <v>Batch</v>
      </c>
      <c r="M410" s="3" t="str">
        <f>+'PLANILLA GENERAL'!M405</f>
        <v>CY51W</v>
      </c>
      <c r="N410" s="3">
        <f>+'PLANILLA GENERAL'!AR405</f>
        <v>31.55</v>
      </c>
      <c r="O410" s="3" t="str">
        <f>+'PLANILLA GENERAL'!AM405</f>
        <v>Q</v>
      </c>
    </row>
    <row r="411" spans="8:15" x14ac:dyDescent="0.25">
      <c r="H411" s="3" t="str">
        <f>+'PLANILLA GENERAL'!I406</f>
        <v>SP-79(I)</v>
      </c>
      <c r="I411" s="3" t="e">
        <f t="shared" si="12"/>
        <v>#REF!</v>
      </c>
      <c r="J411" s="3" t="str">
        <f t="shared" si="13"/>
        <v>SP-79(I)</v>
      </c>
      <c r="K411" s="3" t="str">
        <f>+'PLANILLA GENERAL'!L406</f>
        <v>Inhibidor de corrosión</v>
      </c>
      <c r="L411" s="3" t="str">
        <f>+'PLANILLA GENERAL'!AL406</f>
        <v>Batch</v>
      </c>
      <c r="M411" s="3" t="str">
        <f>+'PLANILLA GENERAL'!M406</f>
        <v>CY51W</v>
      </c>
      <c r="N411" s="3">
        <f>+'PLANILLA GENERAL'!AR406</f>
        <v>73.989999999999995</v>
      </c>
      <c r="O411" s="3" t="str">
        <f>+'PLANILLA GENERAL'!AM406</f>
        <v>Q</v>
      </c>
    </row>
    <row r="412" spans="8:15" x14ac:dyDescent="0.25">
      <c r="H412" s="3" t="str">
        <f>+'PLANILLA GENERAL'!I407</f>
        <v>SP-79(I)</v>
      </c>
      <c r="I412" s="3" t="e">
        <f t="shared" si="12"/>
        <v>#REF!</v>
      </c>
      <c r="J412" s="3" t="str">
        <f t="shared" si="13"/>
        <v>SP-79(I)</v>
      </c>
      <c r="K412" s="3" t="str">
        <f>+'PLANILLA GENERAL'!L407</f>
        <v>Biocida</v>
      </c>
      <c r="L412" s="3" t="str">
        <f>+'PLANILLA GENERAL'!AL407</f>
        <v>Batch</v>
      </c>
      <c r="M412" s="3" t="str">
        <f>+'PLANILLA GENERAL'!M407</f>
        <v>BX960</v>
      </c>
      <c r="N412" s="3">
        <f>+'PLANILLA GENERAL'!AR407</f>
        <v>42.28</v>
      </c>
      <c r="O412" s="3" t="str">
        <f>+'PLANILLA GENERAL'!AM407</f>
        <v>Q</v>
      </c>
    </row>
    <row r="413" spans="8:15" x14ac:dyDescent="0.25">
      <c r="H413" s="3" t="str">
        <f>+'PLANILLA GENERAL'!I408</f>
        <v>SP-0295[00]a</v>
      </c>
      <c r="I413" s="3" t="e">
        <f t="shared" si="12"/>
        <v>#REF!</v>
      </c>
      <c r="J413" s="3" t="str">
        <f t="shared" si="13"/>
        <v>SP-0295[00]a</v>
      </c>
      <c r="K413" s="3" t="str">
        <f>+'PLANILLA GENERAL'!L408</f>
        <v>Biocida</v>
      </c>
      <c r="L413" s="3" t="str">
        <f>+'PLANILLA GENERAL'!AL408</f>
        <v>Batch</v>
      </c>
      <c r="M413" s="3" t="str">
        <f>+'PLANILLA GENERAL'!M408</f>
        <v>BX960</v>
      </c>
      <c r="N413" s="3">
        <f>+'PLANILLA GENERAL'!AR408</f>
        <v>93.55</v>
      </c>
      <c r="O413" s="3" t="str">
        <f>+'PLANILLA GENERAL'!AM408</f>
        <v>Q</v>
      </c>
    </row>
    <row r="414" spans="8:15" x14ac:dyDescent="0.25">
      <c r="H414" s="3" t="str">
        <f>+'PLANILLA GENERAL'!I409</f>
        <v>SP-152a(I)</v>
      </c>
      <c r="I414" s="3" t="e">
        <f t="shared" si="12"/>
        <v>#REF!</v>
      </c>
      <c r="J414" s="3" t="str">
        <f t="shared" si="13"/>
        <v>SP-152a(I)</v>
      </c>
      <c r="K414" s="3" t="str">
        <f>+'PLANILLA GENERAL'!L409</f>
        <v>Biocida</v>
      </c>
      <c r="L414" s="3" t="str">
        <f>+'PLANILLA GENERAL'!AL409</f>
        <v>Batch</v>
      </c>
      <c r="M414" s="3" t="str">
        <f>+'PLANILLA GENERAL'!M409</f>
        <v>BX960</v>
      </c>
      <c r="N414" s="3">
        <f>+'PLANILLA GENERAL'!AR409</f>
        <v>20.55</v>
      </c>
      <c r="O414" s="3" t="str">
        <f>+'PLANILLA GENERAL'!AM409</f>
        <v>Q</v>
      </c>
    </row>
    <row r="415" spans="8:15" x14ac:dyDescent="0.25">
      <c r="H415" s="3" t="str">
        <f>+'PLANILLA GENERAL'!I410</f>
        <v>SP-228</v>
      </c>
      <c r="I415" s="3" t="e">
        <f t="shared" si="12"/>
        <v>#REF!</v>
      </c>
      <c r="J415" s="3" t="str">
        <f t="shared" si="13"/>
        <v>SP-228</v>
      </c>
      <c r="K415" s="3" t="str">
        <f>+'PLANILLA GENERAL'!L410</f>
        <v>Inhibidor de corrosión</v>
      </c>
      <c r="L415" s="3" t="str">
        <f>+'PLANILLA GENERAL'!AL410</f>
        <v>Batch</v>
      </c>
      <c r="M415" s="3" t="str">
        <f>+'PLANILLA GENERAL'!M410</f>
        <v>CY51W</v>
      </c>
      <c r="N415" s="3">
        <f>+'PLANILLA GENERAL'!AR410</f>
        <v>32.479999999999997</v>
      </c>
      <c r="O415" s="3" t="str">
        <f>+'PLANILLA GENERAL'!AM410</f>
        <v>Q</v>
      </c>
    </row>
    <row r="416" spans="8:15" x14ac:dyDescent="0.25">
      <c r="H416" s="3" t="str">
        <f>+'PLANILLA GENERAL'!I411</f>
        <v>SP-259</v>
      </c>
      <c r="I416" s="3" t="e">
        <f t="shared" si="12"/>
        <v>#REF!</v>
      </c>
      <c r="J416" s="3" t="str">
        <f t="shared" si="13"/>
        <v>SP-259</v>
      </c>
      <c r="K416" s="3" t="str">
        <f>+'PLANILLA GENERAL'!L411</f>
        <v>Inhibidor de corrosión</v>
      </c>
      <c r="L416" s="3" t="str">
        <f>+'PLANILLA GENERAL'!AL411</f>
        <v>Batch</v>
      </c>
      <c r="M416" s="3" t="str">
        <f>+'PLANILLA GENERAL'!M411</f>
        <v>CY51W</v>
      </c>
      <c r="N416" s="3">
        <f>+'PLANILLA GENERAL'!AR411</f>
        <v>20</v>
      </c>
      <c r="O416" s="3" t="str">
        <f>+'PLANILLA GENERAL'!AM411</f>
        <v>S</v>
      </c>
    </row>
    <row r="417" spans="8:15" x14ac:dyDescent="0.25">
      <c r="H417" s="3" t="str">
        <f>+'PLANILLA GENERAL'!I412</f>
        <v>SP-259</v>
      </c>
      <c r="I417" s="3" t="e">
        <f t="shared" si="12"/>
        <v>#REF!</v>
      </c>
      <c r="J417" s="3" t="str">
        <f t="shared" si="13"/>
        <v>SP-259</v>
      </c>
      <c r="K417" s="3" t="str">
        <f>+'PLANILLA GENERAL'!L412</f>
        <v>Biocida</v>
      </c>
      <c r="L417" s="3" t="str">
        <f>+'PLANILLA GENERAL'!AL412</f>
        <v>Batch</v>
      </c>
      <c r="M417" s="3" t="str">
        <f>+'PLANILLA GENERAL'!M412</f>
        <v>BX960</v>
      </c>
      <c r="N417" s="3">
        <f>+'PLANILLA GENERAL'!AR412</f>
        <v>39.369999999999997</v>
      </c>
      <c r="O417" s="3" t="str">
        <f>+'PLANILLA GENERAL'!AM412</f>
        <v>Q</v>
      </c>
    </row>
    <row r="418" spans="8:15" x14ac:dyDescent="0.25">
      <c r="H418" s="3" t="str">
        <f>+'PLANILLA GENERAL'!I413</f>
        <v>SP-260</v>
      </c>
      <c r="I418" s="3" t="e">
        <f t="shared" si="12"/>
        <v>#REF!</v>
      </c>
      <c r="J418" s="3" t="str">
        <f t="shared" si="13"/>
        <v>SP-260</v>
      </c>
      <c r="K418" s="3" t="str">
        <f>+'PLANILLA GENERAL'!L413</f>
        <v>Inhibidor de corrosión</v>
      </c>
      <c r="L418" s="3" t="str">
        <f>+'PLANILLA GENERAL'!AL413</f>
        <v>Batch</v>
      </c>
      <c r="M418" s="3" t="str">
        <f>+'PLANILLA GENERAL'!M413</f>
        <v>CY51W</v>
      </c>
      <c r="N418" s="3">
        <f>+'PLANILLA GENERAL'!AR413</f>
        <v>20</v>
      </c>
      <c r="O418" s="3" t="str">
        <f>+'PLANILLA GENERAL'!AM413</f>
        <v>Q</v>
      </c>
    </row>
    <row r="419" spans="8:15" x14ac:dyDescent="0.25">
      <c r="H419" s="3" t="str">
        <f>+'PLANILLA GENERAL'!I414</f>
        <v>SP-272</v>
      </c>
      <c r="I419" s="3" t="e">
        <f t="shared" si="12"/>
        <v>#REF!</v>
      </c>
      <c r="J419" s="3" t="str">
        <f t="shared" si="13"/>
        <v>SP-272</v>
      </c>
      <c r="K419" s="3" t="str">
        <f>+'PLANILLA GENERAL'!L414</f>
        <v>Biocida</v>
      </c>
      <c r="L419" s="3" t="str">
        <f>+'PLANILLA GENERAL'!AL414</f>
        <v>Batch</v>
      </c>
      <c r="M419" s="3" t="str">
        <f>+'PLANILLA GENERAL'!M414</f>
        <v>BX960</v>
      </c>
      <c r="N419" s="3">
        <f>+'PLANILLA GENERAL'!AR414</f>
        <v>37.03</v>
      </c>
      <c r="O419" s="3" t="str">
        <f>+'PLANILLA GENERAL'!AM414</f>
        <v>M</v>
      </c>
    </row>
    <row r="420" spans="8:15" x14ac:dyDescent="0.25">
      <c r="H420" s="3" t="str">
        <f>+'PLANILLA GENERAL'!I415</f>
        <v>SP-283</v>
      </c>
      <c r="I420" s="3" t="e">
        <f t="shared" si="12"/>
        <v>#REF!</v>
      </c>
      <c r="J420" s="3" t="str">
        <f t="shared" si="13"/>
        <v>SP-283</v>
      </c>
      <c r="K420" s="3" t="str">
        <f>+'PLANILLA GENERAL'!L415</f>
        <v>Inhibidor de corrosión</v>
      </c>
      <c r="L420" s="3" t="str">
        <f>+'PLANILLA GENERAL'!AL415</f>
        <v>Batch</v>
      </c>
      <c r="M420" s="3" t="str">
        <f>+'PLANILLA GENERAL'!M415</f>
        <v>CY51W</v>
      </c>
      <c r="N420" s="3">
        <f>+'PLANILLA GENERAL'!AR415</f>
        <v>54.45</v>
      </c>
      <c r="O420" s="3" t="str">
        <f>+'PLANILLA GENERAL'!AM415</f>
        <v>Q</v>
      </c>
    </row>
    <row r="421" spans="8:15" x14ac:dyDescent="0.25">
      <c r="H421" s="3" t="str">
        <f>+'PLANILLA GENERAL'!I416</f>
        <v>SP-283</v>
      </c>
      <c r="I421" s="3" t="e">
        <f t="shared" si="12"/>
        <v>#REF!</v>
      </c>
      <c r="J421" s="3" t="str">
        <f t="shared" si="13"/>
        <v>SP-283</v>
      </c>
      <c r="K421" s="3" t="str">
        <f>+'PLANILLA GENERAL'!L416</f>
        <v>Biocida</v>
      </c>
      <c r="L421" s="3" t="str">
        <f>+'PLANILLA GENERAL'!AL416</f>
        <v>Batch</v>
      </c>
      <c r="M421" s="3" t="str">
        <f>+'PLANILLA GENERAL'!M416</f>
        <v>BX960</v>
      </c>
      <c r="N421" s="3">
        <f>+'PLANILLA GENERAL'!AR416</f>
        <v>54.45</v>
      </c>
      <c r="O421" s="3" t="str">
        <f>+'PLANILLA GENERAL'!AM416</f>
        <v>Q</v>
      </c>
    </row>
    <row r="422" spans="8:15" x14ac:dyDescent="0.25">
      <c r="H422" s="3" t="str">
        <f>+'PLANILLA GENERAL'!I417</f>
        <v>SP-333[00]a</v>
      </c>
      <c r="I422" s="3" t="e">
        <f t="shared" si="12"/>
        <v>#REF!</v>
      </c>
      <c r="J422" s="3" t="str">
        <f t="shared" si="13"/>
        <v>SP-333[00]a</v>
      </c>
      <c r="K422" s="3" t="str">
        <f>+'PLANILLA GENERAL'!L417</f>
        <v>Inhibidor de corrosión</v>
      </c>
      <c r="L422" s="3" t="str">
        <f>+'PLANILLA GENERAL'!AL417</f>
        <v>Batch</v>
      </c>
      <c r="M422" s="3" t="str">
        <f>+'PLANILLA GENERAL'!M417</f>
        <v>CY51W</v>
      </c>
      <c r="N422" s="3">
        <f>+'PLANILLA GENERAL'!AR417</f>
        <v>20</v>
      </c>
      <c r="O422" s="3" t="str">
        <f>+'PLANILLA GENERAL'!AM417</f>
        <v>S</v>
      </c>
    </row>
    <row r="423" spans="8:15" x14ac:dyDescent="0.25">
      <c r="H423" s="3" t="str">
        <f>+'PLANILLA GENERAL'!I418</f>
        <v>SP-333[00]a</v>
      </c>
      <c r="I423" s="3" t="e">
        <f t="shared" si="12"/>
        <v>#REF!</v>
      </c>
      <c r="J423" s="3" t="str">
        <f t="shared" si="13"/>
        <v>SP-333[00]a</v>
      </c>
      <c r="K423" s="3" t="str">
        <f>+'PLANILLA GENERAL'!L418</f>
        <v>Biocida</v>
      </c>
      <c r="L423" s="3" t="str">
        <f>+'PLANILLA GENERAL'!AL418</f>
        <v>Batch</v>
      </c>
      <c r="M423" s="3" t="str">
        <f>+'PLANILLA GENERAL'!M418</f>
        <v>BX960</v>
      </c>
      <c r="N423" s="3">
        <f>+'PLANILLA GENERAL'!AR418</f>
        <v>20.170000000000002</v>
      </c>
      <c r="O423" s="3" t="str">
        <f>+'PLANILLA GENERAL'!AM418</f>
        <v>Q</v>
      </c>
    </row>
    <row r="424" spans="8:15" x14ac:dyDescent="0.25">
      <c r="H424" s="3" t="str">
        <f>+'PLANILLA GENERAL'!I419</f>
        <v>SP-334[00]a</v>
      </c>
      <c r="I424" s="3" t="e">
        <f t="shared" si="12"/>
        <v>#REF!</v>
      </c>
      <c r="J424" s="3" t="str">
        <f t="shared" si="13"/>
        <v>SP-334[00]a</v>
      </c>
      <c r="K424" s="3" t="str">
        <f>+'PLANILLA GENERAL'!L419</f>
        <v>Inhibidor de corrosión</v>
      </c>
      <c r="L424" s="3" t="str">
        <f>+'PLANILLA GENERAL'!AL419</f>
        <v>Batch</v>
      </c>
      <c r="M424" s="3" t="str">
        <f>+'PLANILLA GENERAL'!M419</f>
        <v>CY51W</v>
      </c>
      <c r="N424" s="3">
        <f>+'PLANILLA GENERAL'!AR419</f>
        <v>26.48</v>
      </c>
      <c r="O424" s="3" t="str">
        <f>+'PLANILLA GENERAL'!AM419</f>
        <v>Q</v>
      </c>
    </row>
    <row r="425" spans="8:15" x14ac:dyDescent="0.25">
      <c r="H425" s="3" t="str">
        <f>+'PLANILLA GENERAL'!I420</f>
        <v>SP-426a</v>
      </c>
      <c r="I425" s="3" t="e">
        <f t="shared" si="12"/>
        <v>#REF!</v>
      </c>
      <c r="J425" s="3" t="str">
        <f t="shared" si="13"/>
        <v>SP-426a</v>
      </c>
      <c r="K425" s="3" t="str">
        <f>+'PLANILLA GENERAL'!L420</f>
        <v>Inhibidor de corrosión</v>
      </c>
      <c r="L425" s="3" t="str">
        <f>+'PLANILLA GENERAL'!AL420</f>
        <v>Batch</v>
      </c>
      <c r="M425" s="3" t="str">
        <f>+'PLANILLA GENERAL'!M420</f>
        <v>CY51W</v>
      </c>
      <c r="N425" s="3">
        <f>+'PLANILLA GENERAL'!AR420</f>
        <v>20</v>
      </c>
      <c r="O425" s="3" t="str">
        <f>+'PLANILLA GENERAL'!AM420</f>
        <v>S</v>
      </c>
    </row>
    <row r="426" spans="8:15" x14ac:dyDescent="0.25">
      <c r="H426" s="3" t="str">
        <f>+'PLANILLA GENERAL'!I421</f>
        <v>SP-428a</v>
      </c>
      <c r="I426" s="3" t="e">
        <f t="shared" si="12"/>
        <v>#REF!</v>
      </c>
      <c r="J426" s="3" t="str">
        <f t="shared" si="13"/>
        <v>SP-428a</v>
      </c>
      <c r="K426" s="3" t="str">
        <f>+'PLANILLA GENERAL'!L421</f>
        <v>Inhibidor de corrosión</v>
      </c>
      <c r="L426" s="3" t="str">
        <f>+'PLANILLA GENERAL'!AL421</f>
        <v>Batch</v>
      </c>
      <c r="M426" s="3" t="str">
        <f>+'PLANILLA GENERAL'!M421</f>
        <v>CY51W</v>
      </c>
      <c r="N426" s="3">
        <f>+'PLANILLA GENERAL'!AR421</f>
        <v>38.32</v>
      </c>
      <c r="O426" s="3" t="str">
        <f>+'PLANILLA GENERAL'!AM421</f>
        <v>Q</v>
      </c>
    </row>
    <row r="427" spans="8:15" x14ac:dyDescent="0.25">
      <c r="H427" s="3" t="str">
        <f>+'PLANILLA GENERAL'!I422</f>
        <v>SP-429a</v>
      </c>
      <c r="I427" s="3" t="e">
        <f t="shared" si="12"/>
        <v>#REF!</v>
      </c>
      <c r="J427" s="3" t="str">
        <f t="shared" si="13"/>
        <v>SP-429a</v>
      </c>
      <c r="K427" s="3" t="str">
        <f>+'PLANILLA GENERAL'!L422</f>
        <v>Inhibidor de corrosión</v>
      </c>
      <c r="L427" s="3" t="str">
        <f>+'PLANILLA GENERAL'!AL422</f>
        <v>Batch</v>
      </c>
      <c r="M427" s="3" t="str">
        <f>+'PLANILLA GENERAL'!M422</f>
        <v>CY51W</v>
      </c>
      <c r="N427" s="3">
        <f>+'PLANILLA GENERAL'!AR422</f>
        <v>20</v>
      </c>
      <c r="O427" s="3" t="str">
        <f>+'PLANILLA GENERAL'!AM422</f>
        <v>S</v>
      </c>
    </row>
    <row r="428" spans="8:15" x14ac:dyDescent="0.25">
      <c r="H428" s="3" t="str">
        <f>+'PLANILLA GENERAL'!I423</f>
        <v>SP-517[00]a</v>
      </c>
      <c r="I428" s="3" t="e">
        <f t="shared" si="12"/>
        <v>#REF!</v>
      </c>
      <c r="J428" s="3" t="str">
        <f t="shared" si="13"/>
        <v>SP-517[00]a</v>
      </c>
      <c r="K428" s="3" t="str">
        <f>+'PLANILLA GENERAL'!L423</f>
        <v>Biocida</v>
      </c>
      <c r="L428" s="3" t="str">
        <f>+'PLANILLA GENERAL'!AL423</f>
        <v>Batch</v>
      </c>
      <c r="M428" s="3" t="str">
        <f>+'PLANILLA GENERAL'!M423</f>
        <v>BX960</v>
      </c>
      <c r="N428" s="3">
        <f>+'PLANILLA GENERAL'!AR423</f>
        <v>20</v>
      </c>
      <c r="O428" s="3" t="str">
        <f>+'PLANILLA GENERAL'!AM423</f>
        <v>Q</v>
      </c>
    </row>
    <row r="429" spans="8:15" x14ac:dyDescent="0.25">
      <c r="H429" s="3" t="str">
        <f>+'PLANILLA GENERAL'!I424</f>
        <v>SP-517[00]a</v>
      </c>
      <c r="I429" s="3" t="e">
        <f t="shared" si="12"/>
        <v>#REF!</v>
      </c>
      <c r="J429" s="3" t="str">
        <f t="shared" si="13"/>
        <v>SP-517[00]a</v>
      </c>
      <c r="K429" s="3" t="str">
        <f>+'PLANILLA GENERAL'!L424</f>
        <v>Inhibidor de corrosión</v>
      </c>
      <c r="L429" s="3" t="str">
        <f>+'PLANILLA GENERAL'!AL424</f>
        <v>Batch</v>
      </c>
      <c r="M429" s="3" t="str">
        <f>+'PLANILLA GENERAL'!M424</f>
        <v>CY51W</v>
      </c>
      <c r="N429" s="3">
        <f>+'PLANILLA GENERAL'!AR424</f>
        <v>20</v>
      </c>
      <c r="O429" s="3" t="str">
        <f>+'PLANILLA GENERAL'!AM424</f>
        <v>Q</v>
      </c>
    </row>
    <row r="430" spans="8:15" x14ac:dyDescent="0.25">
      <c r="H430" s="3" t="str">
        <f>+'PLANILLA GENERAL'!I425</f>
        <v>SP-501[00]a</v>
      </c>
      <c r="I430" s="3" t="e">
        <f t="shared" si="12"/>
        <v>#REF!</v>
      </c>
      <c r="J430" s="3" t="str">
        <f t="shared" si="13"/>
        <v>SP-501[00]a</v>
      </c>
      <c r="K430" s="3" t="str">
        <f>+'PLANILLA GENERAL'!L425</f>
        <v>Biocida</v>
      </c>
      <c r="L430" s="3" t="str">
        <f>+'PLANILLA GENERAL'!AL425</f>
        <v>Batch</v>
      </c>
      <c r="M430" s="3" t="str">
        <f>+'PLANILLA GENERAL'!M425</f>
        <v>BX960</v>
      </c>
      <c r="N430" s="3">
        <f>+'PLANILLA GENERAL'!AR425</f>
        <v>20.48</v>
      </c>
      <c r="O430" s="3" t="str">
        <f>+'PLANILLA GENERAL'!AM425</f>
        <v>M</v>
      </c>
    </row>
    <row r="431" spans="8:15" x14ac:dyDescent="0.25">
      <c r="H431" s="3" t="str">
        <f>+'PLANILLA GENERAL'!I426</f>
        <v>SP-501[00]a</v>
      </c>
      <c r="I431" s="3" t="e">
        <f t="shared" si="12"/>
        <v>#REF!</v>
      </c>
      <c r="J431" s="3" t="str">
        <f t="shared" si="13"/>
        <v>SP-501[00]a</v>
      </c>
      <c r="K431" s="3" t="str">
        <f>+'PLANILLA GENERAL'!L426</f>
        <v>Inhibidor de corrosión</v>
      </c>
      <c r="L431" s="3" t="str">
        <f>+'PLANILLA GENERAL'!AL426</f>
        <v>Batch</v>
      </c>
      <c r="M431" s="3" t="str">
        <f>+'PLANILLA GENERAL'!M426</f>
        <v>CY51W</v>
      </c>
      <c r="N431" s="3">
        <f>+'PLANILLA GENERAL'!AR426</f>
        <v>42.67</v>
      </c>
      <c r="O431" s="3" t="str">
        <f>+'PLANILLA GENERAL'!AM426</f>
        <v>M</v>
      </c>
    </row>
    <row r="432" spans="8:15" x14ac:dyDescent="0.25">
      <c r="H432" s="3" t="str">
        <f>+'PLANILLA GENERAL'!I427</f>
        <v>SP-518[00]a</v>
      </c>
      <c r="I432" s="3" t="e">
        <f t="shared" si="12"/>
        <v>#REF!</v>
      </c>
      <c r="J432" s="3" t="str">
        <f t="shared" si="13"/>
        <v>SP-518[00]a</v>
      </c>
      <c r="K432" s="3" t="str">
        <f>+'PLANILLA GENERAL'!L427</f>
        <v>Inhibidor de corrosión</v>
      </c>
      <c r="L432" s="3" t="str">
        <f>+'PLANILLA GENERAL'!AL427</f>
        <v>Batch</v>
      </c>
      <c r="M432" s="3" t="str">
        <f>+'PLANILLA GENERAL'!M427</f>
        <v>CY51W</v>
      </c>
      <c r="N432" s="3">
        <f>+'PLANILLA GENERAL'!AR427</f>
        <v>63.99</v>
      </c>
      <c r="O432" s="3" t="str">
        <f>+'PLANILLA GENERAL'!AM427</f>
        <v>Q</v>
      </c>
    </row>
    <row r="433" spans="8:15" x14ac:dyDescent="0.25">
      <c r="H433" s="3" t="str">
        <f>+'PLANILLA GENERAL'!I428</f>
        <v>SP-518[00]a</v>
      </c>
      <c r="I433" s="3" t="e">
        <f t="shared" si="12"/>
        <v>#REF!</v>
      </c>
      <c r="J433" s="3" t="str">
        <f t="shared" si="13"/>
        <v>SP-518[00]a</v>
      </c>
      <c r="K433" s="3" t="str">
        <f>+'PLANILLA GENERAL'!L428</f>
        <v>Biocida</v>
      </c>
      <c r="L433" s="3" t="str">
        <f>+'PLANILLA GENERAL'!AL428</f>
        <v>Batch</v>
      </c>
      <c r="M433" s="3" t="str">
        <f>+'PLANILLA GENERAL'!M428</f>
        <v>BX960</v>
      </c>
      <c r="N433" s="3">
        <f>+'PLANILLA GENERAL'!AR428</f>
        <v>43.16</v>
      </c>
      <c r="O433" s="3" t="str">
        <f>+'PLANILLA GENERAL'!AM428</f>
        <v>Q</v>
      </c>
    </row>
    <row r="434" spans="8:15" x14ac:dyDescent="0.25">
      <c r="H434" s="3" t="str">
        <f>+'PLANILLA GENERAL'!I429</f>
        <v>SP-86a(I)</v>
      </c>
      <c r="I434" s="3" t="e">
        <f t="shared" si="12"/>
        <v>#REF!</v>
      </c>
      <c r="J434" s="3" t="str">
        <f t="shared" si="13"/>
        <v>SP-86a(I)</v>
      </c>
      <c r="K434" s="3" t="str">
        <f>+'PLANILLA GENERAL'!L429</f>
        <v>Inhibidor de corrosión</v>
      </c>
      <c r="L434" s="3" t="str">
        <f>+'PLANILLA GENERAL'!AL429</f>
        <v>Batch</v>
      </c>
      <c r="M434" s="3" t="str">
        <f>+'PLANILLA GENERAL'!M429</f>
        <v>CY51W</v>
      </c>
      <c r="N434" s="3">
        <f>+'PLANILLA GENERAL'!AR429</f>
        <v>32.72</v>
      </c>
      <c r="O434" s="3" t="str">
        <f>+'PLANILLA GENERAL'!AM429</f>
        <v>S</v>
      </c>
    </row>
    <row r="435" spans="8:15" x14ac:dyDescent="0.25">
      <c r="H435" s="3" t="str">
        <f>+'PLANILLA GENERAL'!I430</f>
        <v>SP-86a(I)</v>
      </c>
      <c r="I435" s="3" t="e">
        <f t="shared" si="12"/>
        <v>#REF!</v>
      </c>
      <c r="J435" s="3" t="str">
        <f t="shared" si="13"/>
        <v>SP-86a(I)</v>
      </c>
      <c r="K435" s="3" t="str">
        <f>+'PLANILLA GENERAL'!L430</f>
        <v>Biocida</v>
      </c>
      <c r="L435" s="3" t="str">
        <f>+'PLANILLA GENERAL'!AL430</f>
        <v>Batch</v>
      </c>
      <c r="M435" s="3" t="str">
        <f>+'PLANILLA GENERAL'!M430</f>
        <v>BX960</v>
      </c>
      <c r="N435" s="3">
        <f>+'PLANILLA GENERAL'!AR430</f>
        <v>50.64</v>
      </c>
      <c r="O435" s="3" t="str">
        <f>+'PLANILLA GENERAL'!AM430</f>
        <v>Q</v>
      </c>
    </row>
    <row r="436" spans="8:15" x14ac:dyDescent="0.25">
      <c r="H436" s="3" t="str">
        <f>+'PLANILLA GENERAL'!I431</f>
        <v>SP-90(I)[00]a</v>
      </c>
      <c r="I436" s="3" t="e">
        <f t="shared" si="12"/>
        <v>#REF!</v>
      </c>
      <c r="J436" s="3" t="str">
        <f t="shared" si="13"/>
        <v>SP-90(I)[00]a</v>
      </c>
      <c r="K436" s="3" t="str">
        <f>+'PLANILLA GENERAL'!L431</f>
        <v>Biocida</v>
      </c>
      <c r="L436" s="3" t="str">
        <f>+'PLANILLA GENERAL'!AL431</f>
        <v>Batch</v>
      </c>
      <c r="M436" s="3" t="str">
        <f>+'PLANILLA GENERAL'!M431</f>
        <v>BX960</v>
      </c>
      <c r="N436" s="3">
        <f>+'PLANILLA GENERAL'!AR431</f>
        <v>20</v>
      </c>
      <c r="O436" s="3" t="str">
        <f>+'PLANILLA GENERAL'!AM431</f>
        <v>Q</v>
      </c>
    </row>
    <row r="437" spans="8:15" x14ac:dyDescent="0.25">
      <c r="H437" s="3" t="str">
        <f>+'PLANILLA GENERAL'!I432</f>
        <v>SP-90(I)[00]a</v>
      </c>
      <c r="I437" s="3" t="e">
        <f t="shared" si="12"/>
        <v>#REF!</v>
      </c>
      <c r="J437" s="3" t="str">
        <f t="shared" si="13"/>
        <v>SP-90(I)[00]a</v>
      </c>
      <c r="K437" s="3" t="str">
        <f>+'PLANILLA GENERAL'!L432</f>
        <v>Inhibidor de corrosión</v>
      </c>
      <c r="L437" s="3" t="str">
        <f>+'PLANILLA GENERAL'!AL432</f>
        <v>Batch</v>
      </c>
      <c r="M437" s="3" t="str">
        <f>+'PLANILLA GENERAL'!M432</f>
        <v>CY51W</v>
      </c>
      <c r="N437" s="3">
        <f>+'PLANILLA GENERAL'!AR432</f>
        <v>20</v>
      </c>
      <c r="O437" s="3" t="str">
        <f>+'PLANILLA GENERAL'!AM432</f>
        <v>S</v>
      </c>
    </row>
    <row r="438" spans="8:15" x14ac:dyDescent="0.25">
      <c r="H438" s="3" t="str">
        <f>+'PLANILLA GENERAL'!I433</f>
        <v>VAM-25a</v>
      </c>
      <c r="I438" s="3" t="e">
        <f t="shared" si="12"/>
        <v>#REF!</v>
      </c>
      <c r="J438" s="3" t="str">
        <f t="shared" si="13"/>
        <v>VAM-25a</v>
      </c>
      <c r="K438" s="3" t="str">
        <f>+'PLANILLA GENERAL'!L433</f>
        <v>Inhibidor de corrosión</v>
      </c>
      <c r="L438" s="3" t="str">
        <f>+'PLANILLA GENERAL'!AL433</f>
        <v>Batch</v>
      </c>
      <c r="M438" s="3" t="str">
        <f>+'PLANILLA GENERAL'!M433</f>
        <v>CY51W</v>
      </c>
      <c r="N438" s="3">
        <f>+'PLANILLA GENERAL'!AR433</f>
        <v>35.82</v>
      </c>
      <c r="O438" s="3" t="str">
        <f>+'PLANILLA GENERAL'!AM433</f>
        <v>Q</v>
      </c>
    </row>
    <row r="439" spans="8:15" x14ac:dyDescent="0.25">
      <c r="H439" s="3" t="str">
        <f>+'PLANILLA GENERAL'!I434</f>
        <v>VAM-15a</v>
      </c>
      <c r="I439" s="3" t="e">
        <f t="shared" si="12"/>
        <v>#REF!</v>
      </c>
      <c r="J439" s="3" t="str">
        <f t="shared" si="13"/>
        <v>VAM-15a</v>
      </c>
      <c r="K439" s="3" t="str">
        <f>+'PLANILLA GENERAL'!L434</f>
        <v>Inhibidor de corrosión</v>
      </c>
      <c r="L439" s="3" t="str">
        <f>+'PLANILLA GENERAL'!AL434</f>
        <v>Batch</v>
      </c>
      <c r="M439" s="3" t="str">
        <f>+'PLANILLA GENERAL'!M434</f>
        <v>CY51W</v>
      </c>
      <c r="N439" s="3">
        <f>+'PLANILLA GENERAL'!AR434</f>
        <v>29.15</v>
      </c>
      <c r="O439" s="3" t="str">
        <f>+'PLANILLA GENERAL'!AM434</f>
        <v>M</v>
      </c>
    </row>
    <row r="440" spans="8:15" x14ac:dyDescent="0.25">
      <c r="H440" s="3" t="str">
        <f>+'PLANILLA GENERAL'!I435</f>
        <v>VAM-27a</v>
      </c>
      <c r="I440" s="3" t="e">
        <f t="shared" si="12"/>
        <v>#REF!</v>
      </c>
      <c r="J440" s="3" t="str">
        <f t="shared" si="13"/>
        <v>VAM-27a</v>
      </c>
      <c r="K440" s="3" t="str">
        <f>+'PLANILLA GENERAL'!L435</f>
        <v>Biocida</v>
      </c>
      <c r="L440" s="3" t="str">
        <f>+'PLANILLA GENERAL'!AL435</f>
        <v>Batch</v>
      </c>
      <c r="M440" s="3" t="str">
        <f>+'PLANILLA GENERAL'!M435</f>
        <v>BX960</v>
      </c>
      <c r="N440" s="3">
        <f>+'PLANILLA GENERAL'!AR435</f>
        <v>49.98</v>
      </c>
      <c r="O440" s="3" t="str">
        <f>+'PLANILLA GENERAL'!AM435</f>
        <v>Q</v>
      </c>
    </row>
    <row r="441" spans="8:15" x14ac:dyDescent="0.25">
      <c r="H441" s="3" t="str">
        <f>+'PLANILLA GENERAL'!I436</f>
        <v>VAM-31a</v>
      </c>
      <c r="I441" s="3" t="e">
        <f t="shared" si="12"/>
        <v>#REF!</v>
      </c>
      <c r="J441" s="3" t="str">
        <f t="shared" si="13"/>
        <v>VAM-31a</v>
      </c>
      <c r="K441" s="3" t="str">
        <f>+'PLANILLA GENERAL'!L436</f>
        <v>Inhibidor de corrosión</v>
      </c>
      <c r="L441" s="3" t="str">
        <f>+'PLANILLA GENERAL'!AL436</f>
        <v>Batch</v>
      </c>
      <c r="M441" s="3" t="str">
        <f>+'PLANILLA GENERAL'!M436</f>
        <v>CY51W</v>
      </c>
      <c r="N441" s="3">
        <f>+'PLANILLA GENERAL'!AR436</f>
        <v>20</v>
      </c>
      <c r="O441" s="3" t="str">
        <f>+'PLANILLA GENERAL'!AM436</f>
        <v>Q</v>
      </c>
    </row>
    <row r="442" spans="8:15" x14ac:dyDescent="0.25">
      <c r="H442" s="3" t="str">
        <f>+'PLANILLA GENERAL'!I437</f>
        <v>VAM-46a</v>
      </c>
      <c r="I442" s="3" t="e">
        <f t="shared" si="12"/>
        <v>#REF!</v>
      </c>
      <c r="J442" s="3" t="str">
        <f t="shared" si="13"/>
        <v>VAM-46a</v>
      </c>
      <c r="K442" s="3" t="str">
        <f>+'PLANILLA GENERAL'!L437</f>
        <v>Inhibidor de corrosión</v>
      </c>
      <c r="L442" s="3" t="str">
        <f>+'PLANILLA GENERAL'!AL437</f>
        <v>Batch</v>
      </c>
      <c r="M442" s="3" t="str">
        <f>+'PLANILLA GENERAL'!M437</f>
        <v>CY51W</v>
      </c>
      <c r="N442" s="3">
        <f>+'PLANILLA GENERAL'!AR437</f>
        <v>24.57</v>
      </c>
      <c r="O442" s="3" t="str">
        <f>+'PLANILLA GENERAL'!AM437</f>
        <v>Q</v>
      </c>
    </row>
    <row r="443" spans="8:15" x14ac:dyDescent="0.25">
      <c r="H443" s="3" t="str">
        <f>+'PLANILLA GENERAL'!I438</f>
        <v>VAM-47a</v>
      </c>
      <c r="I443" s="3" t="e">
        <f t="shared" si="12"/>
        <v>#REF!</v>
      </c>
      <c r="J443" s="3" t="str">
        <f t="shared" si="13"/>
        <v>VAM-47a</v>
      </c>
      <c r="K443" s="3" t="str">
        <f>+'PLANILLA GENERAL'!L438</f>
        <v>Inhibidor de corrosión</v>
      </c>
      <c r="L443" s="3" t="str">
        <f>+'PLANILLA GENERAL'!AL438</f>
        <v>Batch</v>
      </c>
      <c r="M443" s="3" t="str">
        <f>+'PLANILLA GENERAL'!M438</f>
        <v>CY51W</v>
      </c>
      <c r="N443" s="3">
        <f>+'PLANILLA GENERAL'!AR438</f>
        <v>27.79</v>
      </c>
      <c r="O443" s="3" t="str">
        <f>+'PLANILLA GENERAL'!AM438</f>
        <v>Q</v>
      </c>
    </row>
    <row r="444" spans="8:15" x14ac:dyDescent="0.25">
      <c r="H444" s="3" t="str">
        <f>+'PLANILLA GENERAL'!I439</f>
        <v>VAM-50a</v>
      </c>
      <c r="I444" s="3" t="e">
        <f t="shared" si="12"/>
        <v>#REF!</v>
      </c>
      <c r="J444" s="3" t="str">
        <f t="shared" si="13"/>
        <v>VAM-50a</v>
      </c>
      <c r="K444" s="3" t="str">
        <f>+'PLANILLA GENERAL'!L439</f>
        <v>Inhibidor de corrosión</v>
      </c>
      <c r="L444" s="3" t="str">
        <f>+'PLANILLA GENERAL'!AL439</f>
        <v>Batch</v>
      </c>
      <c r="M444" s="3" t="str">
        <f>+'PLANILLA GENERAL'!M439</f>
        <v>CY51W</v>
      </c>
      <c r="N444" s="3">
        <f>+'PLANILLA GENERAL'!AR439</f>
        <v>41.65</v>
      </c>
      <c r="O444" s="3" t="str">
        <f>+'PLANILLA GENERAL'!AM439</f>
        <v>M</v>
      </c>
    </row>
    <row r="445" spans="8:15" x14ac:dyDescent="0.25">
      <c r="H445" s="3" t="str">
        <f>+'PLANILLA GENERAL'!I440</f>
        <v>VAM-73(d)[00]a</v>
      </c>
      <c r="I445" s="3" t="e">
        <f t="shared" si="12"/>
        <v>#REF!</v>
      </c>
      <c r="J445" s="3" t="str">
        <f t="shared" si="13"/>
        <v>VAM-73(d)[00]a</v>
      </c>
      <c r="K445" s="3" t="str">
        <f>+'PLANILLA GENERAL'!L440</f>
        <v>Inhibidor de corrosión</v>
      </c>
      <c r="L445" s="3" t="str">
        <f>+'PLANILLA GENERAL'!AL440</f>
        <v>Batch</v>
      </c>
      <c r="M445" s="3" t="str">
        <f>+'PLANILLA GENERAL'!M440</f>
        <v>CY51W</v>
      </c>
      <c r="N445" s="3">
        <f>+'PLANILLA GENERAL'!AR440</f>
        <v>20</v>
      </c>
      <c r="O445" s="3" t="str">
        <f>+'PLANILLA GENERAL'!AM440</f>
        <v>Q</v>
      </c>
    </row>
    <row r="446" spans="8:15" x14ac:dyDescent="0.25">
      <c r="H446" s="3" t="str">
        <f>+'PLANILLA GENERAL'!I441</f>
        <v>VAM-65a(d)</v>
      </c>
      <c r="I446" s="3" t="e">
        <f t="shared" ref="I446:I452" si="14">+IF(AND(H446=H445,L446=L445,I445=H445,L446="Batch"),CONCATENATE(H446,"_1"),IF(AND(H446=H445,L446=L445,I445=H445,L446="Batch",I445=CONCATENATE(H444,"_1")),CONCATENATE(H446,"_2"),IF(L446="Batch",H446,"")))</f>
        <v>#REF!</v>
      </c>
      <c r="J446" s="3" t="str">
        <f t="shared" ref="J446:J452" si="15">IF(L446="Batch",H446,0)</f>
        <v>VAM-65a(d)</v>
      </c>
      <c r="K446" s="3" t="str">
        <f>+'PLANILLA GENERAL'!L441</f>
        <v>Inhibidor de parafinas</v>
      </c>
      <c r="L446" s="3" t="str">
        <f>+'PLANILLA GENERAL'!AL441</f>
        <v>Batch</v>
      </c>
      <c r="M446" s="3" t="str">
        <f>+'PLANILLA GENERAL'!M441</f>
        <v>IPB658</v>
      </c>
      <c r="N446" s="3">
        <f>+'PLANILLA GENERAL'!AR441</f>
        <v>600.21</v>
      </c>
      <c r="O446" s="3" t="str">
        <f>+'PLANILLA GENERAL'!AM441</f>
        <v>Q</v>
      </c>
    </row>
    <row r="447" spans="8:15" x14ac:dyDescent="0.25">
      <c r="H447" s="3" t="str">
        <f>+'PLANILLA GENERAL'!I442</f>
        <v>Calderín PTC CO</v>
      </c>
      <c r="I447" s="3" t="e">
        <f t="shared" si="14"/>
        <v>#REF!</v>
      </c>
      <c r="J447" s="3" t="str">
        <f t="shared" si="15"/>
        <v>Calderín PTC CO</v>
      </c>
      <c r="K447" s="3" t="str">
        <f>+'PLANILLA GENERAL'!L442</f>
        <v>Inhibidor de corrosión</v>
      </c>
      <c r="L447" s="3" t="str">
        <f>+'PLANILLA GENERAL'!AL442</f>
        <v>Batch</v>
      </c>
      <c r="M447" s="3" t="str">
        <f>+'PLANILLA GENERAL'!M442</f>
        <v>KPF15</v>
      </c>
      <c r="N447" s="3">
        <f>+'PLANILLA GENERAL'!AR442</f>
        <v>0</v>
      </c>
      <c r="O447" s="3" t="str">
        <f>+'PLANILLA GENERAL'!AM442</f>
        <v>B</v>
      </c>
    </row>
    <row r="448" spans="8:15" x14ac:dyDescent="0.25">
      <c r="H448" s="3" t="str">
        <f>+'PLANILLA GENERAL'!I443</f>
        <v>SP-0289[00]a</v>
      </c>
      <c r="I448" s="3" t="e">
        <f t="shared" si="14"/>
        <v>#REF!</v>
      </c>
      <c r="J448" s="3">
        <f t="shared" si="15"/>
        <v>0</v>
      </c>
      <c r="K448" s="3" t="str">
        <f>+'PLANILLA GENERAL'!L443</f>
        <v>Inhibidor de incrustaciones</v>
      </c>
      <c r="L448" s="3" t="str">
        <f>+'PLANILLA GENERAL'!AL443</f>
        <v>Continua</v>
      </c>
      <c r="M448" s="3" t="str">
        <f>+'PLANILLA GENERAL'!M443</f>
        <v>IC5087A</v>
      </c>
      <c r="N448" s="3">
        <f>+'PLANILLA GENERAL'!AR443</f>
        <v>2.88</v>
      </c>
      <c r="O448" s="3" t="str">
        <f>+'PLANILLA GENERAL'!AM443</f>
        <v>C</v>
      </c>
    </row>
    <row r="449" spans="8:15" x14ac:dyDescent="0.25">
      <c r="H449" s="3" t="str">
        <f>+'PLANILLA GENERAL'!I444</f>
        <v>SCB-140a</v>
      </c>
      <c r="I449" s="3" t="e">
        <f t="shared" si="14"/>
        <v>#REF!</v>
      </c>
      <c r="J449" s="3">
        <f t="shared" si="15"/>
        <v>0</v>
      </c>
      <c r="K449" s="3" t="str">
        <f>+'PLANILLA GENERAL'!L444</f>
        <v>Inhibidor de corrosión</v>
      </c>
      <c r="L449" s="3" t="str">
        <f>+'PLANILLA GENERAL'!AL444</f>
        <v>Continua</v>
      </c>
      <c r="M449" s="3" t="str">
        <f>+'PLANILLA GENERAL'!M444</f>
        <v>CY51W</v>
      </c>
      <c r="N449" s="3">
        <f>+'PLANILLA GENERAL'!AR444</f>
        <v>3.38</v>
      </c>
      <c r="O449" s="3" t="str">
        <f>+'PLANILLA GENERAL'!AM444</f>
        <v>C</v>
      </c>
    </row>
    <row r="450" spans="8:15" x14ac:dyDescent="0.25">
      <c r="H450" s="3" t="str">
        <f>+'PLANILLA GENERAL'!I445</f>
        <v>SCB-140a</v>
      </c>
      <c r="I450" s="3" t="e">
        <f t="shared" si="14"/>
        <v>#REF!</v>
      </c>
      <c r="J450" s="3" t="str">
        <f t="shared" si="15"/>
        <v>SCB-140a</v>
      </c>
      <c r="K450" s="3" t="str">
        <f>+'PLANILLA GENERAL'!L445</f>
        <v>Inhibidor de corrosión</v>
      </c>
      <c r="L450" s="3" t="str">
        <f>+'PLANILLA GENERAL'!AL445</f>
        <v>Batch</v>
      </c>
      <c r="M450" s="3" t="str">
        <f>+'PLANILLA GENERAL'!M445</f>
        <v>CY51W</v>
      </c>
      <c r="N450" s="3">
        <f>+'PLANILLA GENERAL'!AR445</f>
        <v>253.17</v>
      </c>
      <c r="O450" s="3" t="str">
        <f>+'PLANILLA GENERAL'!AM445</f>
        <v>Q</v>
      </c>
    </row>
    <row r="451" spans="8:15" x14ac:dyDescent="0.25">
      <c r="H451" s="3" t="str">
        <f>+'PLANILLA GENERAL'!I446</f>
        <v>PuB-125a</v>
      </c>
      <c r="I451" s="3" t="e">
        <f t="shared" si="14"/>
        <v>#REF!</v>
      </c>
      <c r="J451" s="3" t="str">
        <f t="shared" si="15"/>
        <v>PuB-125a</v>
      </c>
      <c r="K451" s="3" t="str">
        <f>+'PLANILLA GENERAL'!L446</f>
        <v>Inhibidor de corrosión</v>
      </c>
      <c r="L451" s="3" t="str">
        <f>+'PLANILLA GENERAL'!AL446</f>
        <v>Batch</v>
      </c>
      <c r="M451" s="3" t="str">
        <f>+'PLANILLA GENERAL'!M446</f>
        <v>CY51W</v>
      </c>
      <c r="N451" s="3">
        <f>+'PLANILLA GENERAL'!AR446</f>
        <v>46.73</v>
      </c>
      <c r="O451" s="3" t="str">
        <f>+'PLANILLA GENERAL'!AM446</f>
        <v>M</v>
      </c>
    </row>
    <row r="452" spans="8:15" x14ac:dyDescent="0.25">
      <c r="H452" s="3">
        <f>+'PLANILLA GENERAL'!I447</f>
        <v>0</v>
      </c>
      <c r="I452" s="3" t="e">
        <f t="shared" si="14"/>
        <v>#REF!</v>
      </c>
      <c r="J452" s="3">
        <f t="shared" si="15"/>
        <v>0</v>
      </c>
      <c r="K452" s="3">
        <f>+'PLANILLA GENERAL'!L447</f>
        <v>0</v>
      </c>
      <c r="L452" s="3">
        <f>+'PLANILLA GENERAL'!AL447</f>
        <v>0</v>
      </c>
      <c r="M452" s="3">
        <f>+'PLANILLA GENERAL'!M447</f>
        <v>0</v>
      </c>
      <c r="N452" s="3">
        <f>+'PLANILLA GENERAL'!AR447</f>
        <v>0</v>
      </c>
      <c r="O452" s="3">
        <f>+'PLANILLA GENERAL'!AM447</f>
        <v>0</v>
      </c>
    </row>
    <row r="453" spans="8:15" x14ac:dyDescent="0.25">
      <c r="H453" s="3">
        <f>+'PLANILLA GENERAL'!I448</f>
        <v>0</v>
      </c>
      <c r="I453" s="3" t="e">
        <f t="shared" ref="I453:I477" si="16">+IF(AND(H453=H452,L453=L452,I452=H452,L453="Batch"),CONCATENATE(H453,"_1"),IF(AND(H453=H452,L453=L452,I452=H452,L453="Batch",I452=CONCATENATE(H451,"_1")),CONCATENATE(H453,"_2"),IF(L453="Batch",H453,"")))</f>
        <v>#REF!</v>
      </c>
      <c r="J453" s="3">
        <f t="shared" ref="J453:J477" si="17">IF(L453="Batch",H453,0)</f>
        <v>0</v>
      </c>
      <c r="K453" s="3">
        <f>+'PLANILLA GENERAL'!L448</f>
        <v>0</v>
      </c>
      <c r="L453" s="3">
        <f>+'PLANILLA GENERAL'!AL448</f>
        <v>0</v>
      </c>
      <c r="M453" s="3">
        <f>+'PLANILLA GENERAL'!M448</f>
        <v>0</v>
      </c>
      <c r="N453" s="3">
        <f>+'PLANILLA GENERAL'!AR448</f>
        <v>0</v>
      </c>
      <c r="O453" s="3">
        <f>+'PLANILLA GENERAL'!AM448</f>
        <v>0</v>
      </c>
    </row>
    <row r="454" spans="8:15" x14ac:dyDescent="0.25">
      <c r="H454" s="3">
        <f>+'PLANILLA GENERAL'!I449</f>
        <v>0</v>
      </c>
      <c r="I454" s="3" t="e">
        <f t="shared" si="16"/>
        <v>#REF!</v>
      </c>
      <c r="J454" s="3">
        <f t="shared" si="17"/>
        <v>0</v>
      </c>
      <c r="K454" s="3">
        <f>+'PLANILLA GENERAL'!L449</f>
        <v>0</v>
      </c>
      <c r="L454" s="3">
        <f>+'PLANILLA GENERAL'!AL449</f>
        <v>0</v>
      </c>
      <c r="M454" s="3">
        <f>+'PLANILLA GENERAL'!M449</f>
        <v>0</v>
      </c>
      <c r="N454" s="3">
        <f>+'PLANILLA GENERAL'!AR449</f>
        <v>0</v>
      </c>
      <c r="O454" s="3">
        <f>+'PLANILLA GENERAL'!AM449</f>
        <v>0</v>
      </c>
    </row>
    <row r="455" spans="8:15" x14ac:dyDescent="0.25">
      <c r="H455" s="3">
        <f>+'PLANILLA GENERAL'!I450</f>
        <v>0</v>
      </c>
      <c r="I455" s="3" t="e">
        <f t="shared" si="16"/>
        <v>#REF!</v>
      </c>
      <c r="J455" s="3">
        <f t="shared" si="17"/>
        <v>0</v>
      </c>
      <c r="K455" s="3">
        <f>+'PLANILLA GENERAL'!L450</f>
        <v>0</v>
      </c>
      <c r="L455" s="3">
        <f>+'PLANILLA GENERAL'!AL450</f>
        <v>0</v>
      </c>
      <c r="M455" s="3">
        <f>+'PLANILLA GENERAL'!M450</f>
        <v>0</v>
      </c>
      <c r="N455" s="3">
        <f>+'PLANILLA GENERAL'!AR450</f>
        <v>0</v>
      </c>
      <c r="O455" s="3">
        <f>+'PLANILLA GENERAL'!AM450</f>
        <v>0</v>
      </c>
    </row>
    <row r="456" spans="8:15" x14ac:dyDescent="0.25">
      <c r="H456" s="3">
        <f>+'PLANILLA GENERAL'!I451</f>
        <v>0</v>
      </c>
      <c r="I456" s="3" t="e">
        <f t="shared" si="16"/>
        <v>#REF!</v>
      </c>
      <c r="J456" s="3">
        <f t="shared" si="17"/>
        <v>0</v>
      </c>
      <c r="K456" s="3">
        <f>+'PLANILLA GENERAL'!L451</f>
        <v>0</v>
      </c>
      <c r="L456" s="3">
        <f>+'PLANILLA GENERAL'!AL451</f>
        <v>0</v>
      </c>
      <c r="M456" s="3">
        <f>+'PLANILLA GENERAL'!M451</f>
        <v>0</v>
      </c>
      <c r="N456" s="3">
        <f>+'PLANILLA GENERAL'!AR451</f>
        <v>0</v>
      </c>
      <c r="O456" s="3">
        <f>+'PLANILLA GENERAL'!AM451</f>
        <v>0</v>
      </c>
    </row>
    <row r="457" spans="8:15" x14ac:dyDescent="0.25">
      <c r="H457" s="3">
        <f>+'PLANILLA GENERAL'!I452</f>
        <v>0</v>
      </c>
      <c r="I457" s="3" t="e">
        <f t="shared" si="16"/>
        <v>#REF!</v>
      </c>
      <c r="J457" s="3">
        <f t="shared" si="17"/>
        <v>0</v>
      </c>
      <c r="K457" s="3">
        <f>+'PLANILLA GENERAL'!L452</f>
        <v>0</v>
      </c>
      <c r="L457" s="3">
        <f>+'PLANILLA GENERAL'!AL452</f>
        <v>0</v>
      </c>
      <c r="M457" s="3">
        <f>+'PLANILLA GENERAL'!M452</f>
        <v>0</v>
      </c>
      <c r="N457" s="3">
        <f>+'PLANILLA GENERAL'!AR452</f>
        <v>0</v>
      </c>
      <c r="O457" s="3">
        <f>+'PLANILLA GENERAL'!AM452</f>
        <v>0</v>
      </c>
    </row>
    <row r="458" spans="8:15" x14ac:dyDescent="0.25">
      <c r="H458" s="3">
        <f>+'PLANILLA GENERAL'!I453</f>
        <v>0</v>
      </c>
      <c r="I458" s="3" t="e">
        <f t="shared" si="16"/>
        <v>#REF!</v>
      </c>
      <c r="J458" s="3">
        <f t="shared" si="17"/>
        <v>0</v>
      </c>
      <c r="K458" s="3">
        <f>+'PLANILLA GENERAL'!L453</f>
        <v>0</v>
      </c>
      <c r="L458" s="3">
        <f>+'PLANILLA GENERAL'!AL453</f>
        <v>0</v>
      </c>
      <c r="M458" s="3">
        <f>+'PLANILLA GENERAL'!M453</f>
        <v>0</v>
      </c>
      <c r="N458" s="3">
        <f>+'PLANILLA GENERAL'!AR453</f>
        <v>0</v>
      </c>
      <c r="O458" s="3">
        <f>+'PLANILLA GENERAL'!AM453</f>
        <v>0</v>
      </c>
    </row>
    <row r="459" spans="8:15" x14ac:dyDescent="0.25">
      <c r="H459" s="3">
        <f>+'PLANILLA GENERAL'!I454</f>
        <v>0</v>
      </c>
      <c r="I459" s="3" t="e">
        <f t="shared" si="16"/>
        <v>#REF!</v>
      </c>
      <c r="J459" s="3">
        <f t="shared" si="17"/>
        <v>0</v>
      </c>
      <c r="K459" s="3">
        <f>+'PLANILLA GENERAL'!L454</f>
        <v>0</v>
      </c>
      <c r="L459" s="3">
        <f>+'PLANILLA GENERAL'!AL454</f>
        <v>0</v>
      </c>
      <c r="M459" s="3">
        <f>+'PLANILLA GENERAL'!M454</f>
        <v>0</v>
      </c>
      <c r="N459" s="3">
        <f>+'PLANILLA GENERAL'!AR454</f>
        <v>0</v>
      </c>
      <c r="O459" s="3">
        <f>+'PLANILLA GENERAL'!AM454</f>
        <v>0</v>
      </c>
    </row>
    <row r="460" spans="8:15" x14ac:dyDescent="0.25">
      <c r="H460" s="3">
        <f>+'PLANILLA GENERAL'!I455</f>
        <v>0</v>
      </c>
      <c r="I460" s="3" t="e">
        <f t="shared" si="16"/>
        <v>#REF!</v>
      </c>
      <c r="J460" s="3">
        <f t="shared" si="17"/>
        <v>0</v>
      </c>
      <c r="K460" s="3">
        <f>+'PLANILLA GENERAL'!L455</f>
        <v>0</v>
      </c>
      <c r="L460" s="3">
        <f>+'PLANILLA GENERAL'!AL455</f>
        <v>0</v>
      </c>
      <c r="M460" s="3">
        <f>+'PLANILLA GENERAL'!M455</f>
        <v>0</v>
      </c>
      <c r="N460" s="3">
        <f>+'PLANILLA GENERAL'!AR455</f>
        <v>0</v>
      </c>
      <c r="O460" s="3">
        <f>+'PLANILLA GENERAL'!AM455</f>
        <v>0</v>
      </c>
    </row>
    <row r="461" spans="8:15" x14ac:dyDescent="0.25">
      <c r="H461" s="3">
        <f>+'PLANILLA GENERAL'!I456</f>
        <v>0</v>
      </c>
      <c r="I461" s="3" t="e">
        <f t="shared" si="16"/>
        <v>#REF!</v>
      </c>
      <c r="J461" s="3">
        <f t="shared" si="17"/>
        <v>0</v>
      </c>
      <c r="K461" s="3">
        <f>+'PLANILLA GENERAL'!L456</f>
        <v>0</v>
      </c>
      <c r="L461" s="3">
        <f>+'PLANILLA GENERAL'!AL456</f>
        <v>0</v>
      </c>
      <c r="M461" s="3">
        <f>+'PLANILLA GENERAL'!M456</f>
        <v>0</v>
      </c>
      <c r="N461" s="3">
        <f>+'PLANILLA GENERAL'!AR456</f>
        <v>0</v>
      </c>
      <c r="O461" s="3">
        <f>+'PLANILLA GENERAL'!AM456</f>
        <v>0</v>
      </c>
    </row>
    <row r="462" spans="8:15" x14ac:dyDescent="0.25">
      <c r="H462" s="3">
        <f>+'PLANILLA GENERAL'!I457</f>
        <v>0</v>
      </c>
      <c r="I462" s="3" t="e">
        <f t="shared" si="16"/>
        <v>#REF!</v>
      </c>
      <c r="J462" s="3">
        <f t="shared" si="17"/>
        <v>0</v>
      </c>
      <c r="K462" s="3">
        <f>+'PLANILLA GENERAL'!L457</f>
        <v>0</v>
      </c>
      <c r="L462" s="3">
        <f>+'PLANILLA GENERAL'!AL457</f>
        <v>0</v>
      </c>
      <c r="M462" s="3">
        <f>+'PLANILLA GENERAL'!M457</f>
        <v>0</v>
      </c>
      <c r="N462" s="3">
        <f>+'PLANILLA GENERAL'!AR457</f>
        <v>0</v>
      </c>
      <c r="O462" s="3">
        <f>+'PLANILLA GENERAL'!AM457</f>
        <v>0</v>
      </c>
    </row>
    <row r="463" spans="8:15" x14ac:dyDescent="0.25">
      <c r="H463" s="3">
        <f>+'PLANILLA GENERAL'!I458</f>
        <v>0</v>
      </c>
      <c r="I463" s="3" t="e">
        <f t="shared" si="16"/>
        <v>#REF!</v>
      </c>
      <c r="J463" s="3">
        <f t="shared" si="17"/>
        <v>0</v>
      </c>
      <c r="K463" s="3">
        <f>+'PLANILLA GENERAL'!L458</f>
        <v>0</v>
      </c>
      <c r="L463" s="3">
        <f>+'PLANILLA GENERAL'!AL458</f>
        <v>0</v>
      </c>
      <c r="M463" s="3">
        <f>+'PLANILLA GENERAL'!M458</f>
        <v>0</v>
      </c>
      <c r="N463" s="3">
        <f>+'PLANILLA GENERAL'!AR458</f>
        <v>0</v>
      </c>
      <c r="O463" s="3">
        <f>+'PLANILLA GENERAL'!AM458</f>
        <v>0</v>
      </c>
    </row>
    <row r="464" spans="8:15" x14ac:dyDescent="0.25">
      <c r="H464" s="3">
        <f>+'PLANILLA GENERAL'!I459</f>
        <v>0</v>
      </c>
      <c r="I464" s="3" t="e">
        <f t="shared" si="16"/>
        <v>#REF!</v>
      </c>
      <c r="J464" s="3">
        <f t="shared" si="17"/>
        <v>0</v>
      </c>
      <c r="K464" s="3">
        <f>+'PLANILLA GENERAL'!L459</f>
        <v>0</v>
      </c>
      <c r="L464" s="3">
        <f>+'PLANILLA GENERAL'!AL459</f>
        <v>0</v>
      </c>
      <c r="M464" s="3">
        <f>+'PLANILLA GENERAL'!M459</f>
        <v>0</v>
      </c>
      <c r="N464" s="3">
        <f>+'PLANILLA GENERAL'!AR459</f>
        <v>0</v>
      </c>
      <c r="O464" s="3">
        <f>+'PLANILLA GENERAL'!AM459</f>
        <v>0</v>
      </c>
    </row>
    <row r="465" spans="8:15" x14ac:dyDescent="0.25">
      <c r="H465" s="3">
        <f>+'PLANILLA GENERAL'!I460</f>
        <v>0</v>
      </c>
      <c r="I465" s="3" t="e">
        <f t="shared" si="16"/>
        <v>#REF!</v>
      </c>
      <c r="J465" s="3">
        <f t="shared" si="17"/>
        <v>0</v>
      </c>
      <c r="K465" s="3">
        <f>+'PLANILLA GENERAL'!L460</f>
        <v>0</v>
      </c>
      <c r="L465" s="3">
        <f>+'PLANILLA GENERAL'!AL460</f>
        <v>0</v>
      </c>
      <c r="M465" s="3">
        <f>+'PLANILLA GENERAL'!M460</f>
        <v>0</v>
      </c>
      <c r="N465" s="3">
        <f>+'PLANILLA GENERAL'!AR460</f>
        <v>0</v>
      </c>
      <c r="O465" s="3">
        <f>+'PLANILLA GENERAL'!AM460</f>
        <v>0</v>
      </c>
    </row>
    <row r="466" spans="8:15" x14ac:dyDescent="0.25">
      <c r="H466" s="3">
        <f>+'PLANILLA GENERAL'!I461</f>
        <v>0</v>
      </c>
      <c r="I466" s="3" t="e">
        <f t="shared" si="16"/>
        <v>#REF!</v>
      </c>
      <c r="J466" s="3">
        <f t="shared" si="17"/>
        <v>0</v>
      </c>
      <c r="K466" s="3">
        <f>+'PLANILLA GENERAL'!L461</f>
        <v>0</v>
      </c>
      <c r="L466" s="3">
        <f>+'PLANILLA GENERAL'!AL461</f>
        <v>0</v>
      </c>
      <c r="M466" s="3">
        <f>+'PLANILLA GENERAL'!M461</f>
        <v>0</v>
      </c>
      <c r="N466" s="3">
        <f>+'PLANILLA GENERAL'!AR461</f>
        <v>0</v>
      </c>
      <c r="O466" s="3">
        <f>+'PLANILLA GENERAL'!AM461</f>
        <v>0</v>
      </c>
    </row>
    <row r="467" spans="8:15" x14ac:dyDescent="0.25">
      <c r="H467" s="3">
        <f>+'PLANILLA GENERAL'!I462</f>
        <v>0</v>
      </c>
      <c r="I467" s="3" t="e">
        <f t="shared" si="16"/>
        <v>#REF!</v>
      </c>
      <c r="J467" s="3">
        <f t="shared" si="17"/>
        <v>0</v>
      </c>
      <c r="K467" s="3">
        <f>+'PLANILLA GENERAL'!L462</f>
        <v>0</v>
      </c>
      <c r="L467" s="3">
        <f>+'PLANILLA GENERAL'!AL462</f>
        <v>0</v>
      </c>
      <c r="M467" s="3">
        <f>+'PLANILLA GENERAL'!M462</f>
        <v>0</v>
      </c>
      <c r="N467" s="3">
        <f>+'PLANILLA GENERAL'!AR462</f>
        <v>0</v>
      </c>
      <c r="O467" s="3">
        <f>+'PLANILLA GENERAL'!AM462</f>
        <v>0</v>
      </c>
    </row>
    <row r="468" spans="8:15" x14ac:dyDescent="0.25">
      <c r="H468" s="3">
        <f>+'PLANILLA GENERAL'!I463</f>
        <v>0</v>
      </c>
      <c r="I468" s="3" t="e">
        <f t="shared" si="16"/>
        <v>#REF!</v>
      </c>
      <c r="J468" s="3">
        <f t="shared" si="17"/>
        <v>0</v>
      </c>
      <c r="K468" s="3">
        <f>+'PLANILLA GENERAL'!L463</f>
        <v>0</v>
      </c>
      <c r="L468" s="3">
        <f>+'PLANILLA GENERAL'!AL463</f>
        <v>0</v>
      </c>
      <c r="M468" s="3">
        <f>+'PLANILLA GENERAL'!M463</f>
        <v>0</v>
      </c>
      <c r="N468" s="3">
        <f>+'PLANILLA GENERAL'!AR463</f>
        <v>0</v>
      </c>
      <c r="O468" s="3">
        <f>+'PLANILLA GENERAL'!AM463</f>
        <v>0</v>
      </c>
    </row>
    <row r="469" spans="8:15" x14ac:dyDescent="0.25">
      <c r="H469" s="3">
        <f>+'PLANILLA GENERAL'!I464</f>
        <v>0</v>
      </c>
      <c r="I469" s="3" t="e">
        <f t="shared" si="16"/>
        <v>#REF!</v>
      </c>
      <c r="J469" s="3">
        <f t="shared" si="17"/>
        <v>0</v>
      </c>
      <c r="K469" s="3">
        <f>+'PLANILLA GENERAL'!L464</f>
        <v>0</v>
      </c>
      <c r="L469" s="3">
        <f>+'PLANILLA GENERAL'!AL464</f>
        <v>0</v>
      </c>
      <c r="M469" s="3">
        <f>+'PLANILLA GENERAL'!M464</f>
        <v>0</v>
      </c>
      <c r="N469" s="3">
        <f>+'PLANILLA GENERAL'!AR464</f>
        <v>0</v>
      </c>
      <c r="O469" s="3">
        <f>+'PLANILLA GENERAL'!AM464</f>
        <v>0</v>
      </c>
    </row>
    <row r="470" spans="8:15" x14ac:dyDescent="0.25">
      <c r="H470" s="3">
        <f>+'PLANILLA GENERAL'!I465</f>
        <v>0</v>
      </c>
      <c r="I470" s="3" t="e">
        <f t="shared" si="16"/>
        <v>#REF!</v>
      </c>
      <c r="J470" s="3">
        <f t="shared" si="17"/>
        <v>0</v>
      </c>
      <c r="K470" s="3">
        <f>+'PLANILLA GENERAL'!L465</f>
        <v>0</v>
      </c>
      <c r="L470" s="3">
        <f>+'PLANILLA GENERAL'!AL465</f>
        <v>0</v>
      </c>
      <c r="M470" s="3">
        <f>+'PLANILLA GENERAL'!M465</f>
        <v>0</v>
      </c>
      <c r="N470" s="3">
        <f>+'PLANILLA GENERAL'!AR465</f>
        <v>0</v>
      </c>
      <c r="O470" s="3">
        <f>+'PLANILLA GENERAL'!AM465</f>
        <v>0</v>
      </c>
    </row>
    <row r="471" spans="8:15" x14ac:dyDescent="0.25">
      <c r="H471" s="3">
        <f>+'PLANILLA GENERAL'!I466</f>
        <v>0</v>
      </c>
      <c r="I471" s="3" t="e">
        <f t="shared" si="16"/>
        <v>#REF!</v>
      </c>
      <c r="J471" s="3">
        <f t="shared" si="17"/>
        <v>0</v>
      </c>
      <c r="K471" s="3">
        <f>+'PLANILLA GENERAL'!L466</f>
        <v>0</v>
      </c>
      <c r="L471" s="3">
        <f>+'PLANILLA GENERAL'!AL466</f>
        <v>0</v>
      </c>
      <c r="M471" s="3">
        <f>+'PLANILLA GENERAL'!M466</f>
        <v>0</v>
      </c>
      <c r="N471" s="3">
        <f>+'PLANILLA GENERAL'!AR466</f>
        <v>0</v>
      </c>
      <c r="O471" s="3">
        <f>+'PLANILLA GENERAL'!AM466</f>
        <v>0</v>
      </c>
    </row>
    <row r="472" spans="8:15" x14ac:dyDescent="0.25">
      <c r="H472" s="3">
        <f>+'PLANILLA GENERAL'!I467</f>
        <v>0</v>
      </c>
      <c r="I472" s="3" t="e">
        <f t="shared" si="16"/>
        <v>#REF!</v>
      </c>
      <c r="J472" s="3">
        <f t="shared" si="17"/>
        <v>0</v>
      </c>
      <c r="K472" s="3">
        <f>+'PLANILLA GENERAL'!L467</f>
        <v>0</v>
      </c>
      <c r="L472" s="3">
        <f>+'PLANILLA GENERAL'!AL467</f>
        <v>0</v>
      </c>
      <c r="M472" s="3">
        <f>+'PLANILLA GENERAL'!M467</f>
        <v>0</v>
      </c>
      <c r="N472" s="3">
        <f>+'PLANILLA GENERAL'!AR467</f>
        <v>0</v>
      </c>
      <c r="O472" s="3">
        <f>+'PLANILLA GENERAL'!AM467</f>
        <v>0</v>
      </c>
    </row>
    <row r="473" spans="8:15" x14ac:dyDescent="0.25">
      <c r="H473" s="3">
        <f>+'PLANILLA GENERAL'!I468</f>
        <v>0</v>
      </c>
      <c r="I473" s="3" t="e">
        <f t="shared" si="16"/>
        <v>#REF!</v>
      </c>
      <c r="J473" s="3">
        <f t="shared" si="17"/>
        <v>0</v>
      </c>
      <c r="K473" s="3">
        <f>+'PLANILLA GENERAL'!L468</f>
        <v>0</v>
      </c>
      <c r="L473" s="3">
        <f>+'PLANILLA GENERAL'!AL468</f>
        <v>0</v>
      </c>
      <c r="M473" s="3">
        <f>+'PLANILLA GENERAL'!M468</f>
        <v>0</v>
      </c>
      <c r="N473" s="3">
        <f>+'PLANILLA GENERAL'!AR468</f>
        <v>0</v>
      </c>
      <c r="O473" s="3">
        <f>+'PLANILLA GENERAL'!AM468</f>
        <v>0</v>
      </c>
    </row>
    <row r="474" spans="8:15" x14ac:dyDescent="0.25">
      <c r="H474" s="3">
        <f>+'PLANILLA GENERAL'!I469</f>
        <v>0</v>
      </c>
      <c r="I474" s="3" t="e">
        <f t="shared" si="16"/>
        <v>#REF!</v>
      </c>
      <c r="J474" s="3">
        <f t="shared" si="17"/>
        <v>0</v>
      </c>
      <c r="K474" s="3">
        <f>+'PLANILLA GENERAL'!L469</f>
        <v>0</v>
      </c>
      <c r="L474" s="3">
        <f>+'PLANILLA GENERAL'!AL469</f>
        <v>0</v>
      </c>
      <c r="M474" s="3">
        <f>+'PLANILLA GENERAL'!M469</f>
        <v>0</v>
      </c>
      <c r="N474" s="3">
        <f>+'PLANILLA GENERAL'!AR469</f>
        <v>0</v>
      </c>
      <c r="O474" s="3">
        <f>+'PLANILLA GENERAL'!AM469</f>
        <v>0</v>
      </c>
    </row>
    <row r="475" spans="8:15" x14ac:dyDescent="0.25">
      <c r="H475" s="3">
        <f>+'PLANILLA GENERAL'!I470</f>
        <v>0</v>
      </c>
      <c r="I475" s="3" t="e">
        <f t="shared" si="16"/>
        <v>#REF!</v>
      </c>
      <c r="J475" s="3">
        <f t="shared" si="17"/>
        <v>0</v>
      </c>
      <c r="K475" s="3">
        <f>+'PLANILLA GENERAL'!L470</f>
        <v>0</v>
      </c>
      <c r="L475" s="3">
        <f>+'PLANILLA GENERAL'!AL470</f>
        <v>0</v>
      </c>
      <c r="M475" s="3">
        <f>+'PLANILLA GENERAL'!M470</f>
        <v>0</v>
      </c>
      <c r="N475" s="3">
        <f>+'PLANILLA GENERAL'!AR470</f>
        <v>0</v>
      </c>
      <c r="O475" s="3">
        <f>+'PLANILLA GENERAL'!AM470</f>
        <v>0</v>
      </c>
    </row>
    <row r="476" spans="8:15" x14ac:dyDescent="0.25">
      <c r="H476" s="3">
        <f>+'PLANILLA GENERAL'!I471</f>
        <v>0</v>
      </c>
      <c r="I476" s="3" t="e">
        <f t="shared" si="16"/>
        <v>#REF!</v>
      </c>
      <c r="J476" s="3">
        <f t="shared" si="17"/>
        <v>0</v>
      </c>
      <c r="K476" s="3">
        <f>+'PLANILLA GENERAL'!L471</f>
        <v>0</v>
      </c>
      <c r="L476" s="3">
        <f>+'PLANILLA GENERAL'!AL471</f>
        <v>0</v>
      </c>
      <c r="M476" s="3">
        <f>+'PLANILLA GENERAL'!M471</f>
        <v>0</v>
      </c>
      <c r="N476" s="3">
        <f>+'PLANILLA GENERAL'!AR471</f>
        <v>0</v>
      </c>
      <c r="O476" s="3">
        <f>+'PLANILLA GENERAL'!AM471</f>
        <v>0</v>
      </c>
    </row>
    <row r="477" spans="8:15" x14ac:dyDescent="0.25">
      <c r="H477" s="3">
        <f>+'PLANILLA GENERAL'!I472</f>
        <v>0</v>
      </c>
      <c r="I477" s="3" t="e">
        <f t="shared" si="16"/>
        <v>#REF!</v>
      </c>
      <c r="J477" s="3">
        <f t="shared" si="17"/>
        <v>0</v>
      </c>
      <c r="K477" s="3">
        <f>+'PLANILLA GENERAL'!L472</f>
        <v>0</v>
      </c>
      <c r="L477" s="3">
        <f>+'PLANILLA GENERAL'!AL472</f>
        <v>0</v>
      </c>
      <c r="M477" s="3">
        <f>+'PLANILLA GENERAL'!M472</f>
        <v>0</v>
      </c>
      <c r="N477" s="3">
        <f>+'PLANILLA GENERAL'!AR472</f>
        <v>0</v>
      </c>
      <c r="O477" s="3">
        <f>+'PLANILLA GENERAL'!AM472</f>
        <v>0</v>
      </c>
    </row>
    <row r="483" spans="2:6" x14ac:dyDescent="0.25">
      <c r="B483" t="s">
        <v>569</v>
      </c>
    </row>
    <row r="484" spans="2:6" ht="75" x14ac:dyDescent="0.25">
      <c r="B484" s="51" t="s">
        <v>570</v>
      </c>
      <c r="C484" s="51" t="s">
        <v>571</v>
      </c>
      <c r="D484" s="51" t="s">
        <v>572</v>
      </c>
      <c r="E484" s="51" t="s">
        <v>573</v>
      </c>
    </row>
    <row r="485" spans="2:6" x14ac:dyDescent="0.25">
      <c r="B485" s="3" t="s">
        <v>110</v>
      </c>
      <c r="C485" s="3" t="s">
        <v>574</v>
      </c>
      <c r="D485" s="3" t="s">
        <v>575</v>
      </c>
      <c r="E485" s="3">
        <v>30</v>
      </c>
    </row>
    <row r="486" spans="2:6" x14ac:dyDescent="0.25">
      <c r="B486" s="3" t="s">
        <v>576</v>
      </c>
      <c r="C486" s="3" t="s">
        <v>574</v>
      </c>
      <c r="D486" s="3" t="s">
        <v>575</v>
      </c>
      <c r="E486" s="3">
        <v>40</v>
      </c>
    </row>
    <row r="487" spans="2:6" x14ac:dyDescent="0.25">
      <c r="B487" s="3" t="s">
        <v>577</v>
      </c>
      <c r="C487" s="3" t="s">
        <v>574</v>
      </c>
      <c r="D487" s="3" t="s">
        <v>575</v>
      </c>
      <c r="E487" s="3">
        <v>15</v>
      </c>
      <c r="F487" t="s">
        <v>578</v>
      </c>
    </row>
    <row r="488" spans="2:6" x14ac:dyDescent="0.25">
      <c r="B488" s="3" t="s">
        <v>412</v>
      </c>
      <c r="C488" s="3" t="s">
        <v>579</v>
      </c>
      <c r="D488" s="3" t="s">
        <v>580</v>
      </c>
      <c r="E488" s="3">
        <v>18</v>
      </c>
    </row>
    <row r="489" spans="2:6" x14ac:dyDescent="0.25">
      <c r="B489" s="3" t="s">
        <v>417</v>
      </c>
      <c r="C489" s="3" t="s">
        <v>579</v>
      </c>
      <c r="D489" s="3" t="s">
        <v>580</v>
      </c>
      <c r="E489" s="3">
        <v>13.5</v>
      </c>
    </row>
    <row r="490" spans="2:6" x14ac:dyDescent="0.25">
      <c r="B490" s="3" t="s">
        <v>427</v>
      </c>
      <c r="C490" s="3" t="s">
        <v>574</v>
      </c>
      <c r="D490" s="3" t="s">
        <v>575</v>
      </c>
      <c r="E490" s="3">
        <v>25</v>
      </c>
      <c r="F490" t="s">
        <v>578</v>
      </c>
    </row>
    <row r="491" spans="2:6" x14ac:dyDescent="0.25">
      <c r="B491" s="3" t="s">
        <v>435</v>
      </c>
      <c r="C491" s="3" t="s">
        <v>579</v>
      </c>
      <c r="D491" s="3" t="s">
        <v>580</v>
      </c>
      <c r="E491" s="3">
        <v>4</v>
      </c>
    </row>
    <row r="492" spans="2:6" x14ac:dyDescent="0.25">
      <c r="B492" s="3" t="s">
        <v>455</v>
      </c>
      <c r="C492" s="3" t="s">
        <v>579</v>
      </c>
      <c r="D492" s="3" t="s">
        <v>580</v>
      </c>
      <c r="E492" s="3">
        <v>15</v>
      </c>
    </row>
    <row r="493" spans="2:6" x14ac:dyDescent="0.25">
      <c r="B493" s="3" t="s">
        <v>150</v>
      </c>
      <c r="C493" s="3" t="s">
        <v>579</v>
      </c>
      <c r="D493" s="3" t="s">
        <v>580</v>
      </c>
      <c r="E493" s="3">
        <v>10</v>
      </c>
    </row>
    <row r="494" spans="2:6" x14ac:dyDescent="0.25">
      <c r="B494" s="3" t="s">
        <v>248</v>
      </c>
      <c r="C494" s="3" t="s">
        <v>579</v>
      </c>
      <c r="D494" s="3" t="s">
        <v>580</v>
      </c>
      <c r="E494" s="3">
        <v>10</v>
      </c>
    </row>
    <row r="495" spans="2:6" x14ac:dyDescent="0.25">
      <c r="B495" s="3" t="s">
        <v>581</v>
      </c>
      <c r="C495" s="3" t="s">
        <v>574</v>
      </c>
      <c r="D495" s="3" t="s">
        <v>575</v>
      </c>
      <c r="E495" s="3">
        <v>22</v>
      </c>
      <c r="F495" t="s">
        <v>578</v>
      </c>
    </row>
    <row r="496" spans="2:6" x14ac:dyDescent="0.25">
      <c r="B496" s="3" t="s">
        <v>582</v>
      </c>
      <c r="C496" s="3" t="s">
        <v>579</v>
      </c>
      <c r="D496" s="3" t="s">
        <v>580</v>
      </c>
      <c r="E496" s="3">
        <v>30</v>
      </c>
    </row>
    <row r="497" spans="2:6" x14ac:dyDescent="0.25">
      <c r="B497" s="3" t="s">
        <v>583</v>
      </c>
      <c r="C497" s="3" t="s">
        <v>574</v>
      </c>
      <c r="D497" s="3" t="s">
        <v>575</v>
      </c>
      <c r="E497" s="3">
        <v>10</v>
      </c>
      <c r="F497" t="s">
        <v>578</v>
      </c>
    </row>
    <row r="498" spans="2:6" x14ac:dyDescent="0.25">
      <c r="B498" s="3" t="s">
        <v>584</v>
      </c>
      <c r="C498" s="3" t="s">
        <v>574</v>
      </c>
      <c r="D498" s="3" t="s">
        <v>575</v>
      </c>
      <c r="E498" s="3">
        <v>22</v>
      </c>
      <c r="F498" t="s">
        <v>578</v>
      </c>
    </row>
    <row r="499" spans="2:6" x14ac:dyDescent="0.25">
      <c r="B499" s="3" t="s">
        <v>585</v>
      </c>
      <c r="C499" s="3" t="s">
        <v>574</v>
      </c>
      <c r="D499" s="3" t="s">
        <v>575</v>
      </c>
      <c r="E499" s="3">
        <v>10</v>
      </c>
      <c r="F499" t="s">
        <v>578</v>
      </c>
    </row>
    <row r="500" spans="2:6" x14ac:dyDescent="0.25">
      <c r="B500" s="3" t="s">
        <v>481</v>
      </c>
      <c r="C500" s="3" t="s">
        <v>574</v>
      </c>
      <c r="D500" s="3" t="s">
        <v>575</v>
      </c>
      <c r="E500" s="3">
        <v>25</v>
      </c>
      <c r="F500" t="s">
        <v>578</v>
      </c>
    </row>
    <row r="501" spans="2:6" x14ac:dyDescent="0.25">
      <c r="B501" s="3" t="s">
        <v>586</v>
      </c>
      <c r="C501" s="3" t="s">
        <v>574</v>
      </c>
      <c r="D501" s="3" t="s">
        <v>575</v>
      </c>
      <c r="E501" s="3">
        <v>10</v>
      </c>
    </row>
    <row r="502" spans="2:6" x14ac:dyDescent="0.25">
      <c r="B502" s="3" t="s">
        <v>587</v>
      </c>
      <c r="C502" s="3" t="s">
        <v>574</v>
      </c>
      <c r="D502" s="3" t="s">
        <v>575</v>
      </c>
      <c r="E502" s="3">
        <v>30</v>
      </c>
      <c r="F502" t="s">
        <v>578</v>
      </c>
    </row>
  </sheetData>
  <autoFilter ref="H3:O477" xr:uid="{00000000-0009-0000-0000-000001000000}"/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rgb="FF002060"/>
  </sheetPr>
  <dimension ref="A1:BO633"/>
  <sheetViews>
    <sheetView topLeftCell="AH1" zoomScale="85" zoomScaleNormal="85" workbookViewId="0">
      <selection activeCell="AO8" sqref="AO8"/>
    </sheetView>
  </sheetViews>
  <sheetFormatPr baseColWidth="10" defaultColWidth="11.42578125" defaultRowHeight="15" x14ac:dyDescent="0.25"/>
  <cols>
    <col min="1" max="1" width="20.85546875" style="68" bestFit="1" customWidth="1"/>
    <col min="2" max="2" width="16.7109375" style="68" bestFit="1" customWidth="1"/>
    <col min="3" max="3" width="19.28515625" style="68" bestFit="1" customWidth="1"/>
    <col min="4" max="4" width="17.5703125" style="68" bestFit="1" customWidth="1"/>
    <col min="5" max="5" width="16.140625" style="68" bestFit="1" customWidth="1"/>
    <col min="6" max="6" width="10.140625" style="68" bestFit="1" customWidth="1"/>
    <col min="7" max="7" width="15.140625" style="68" bestFit="1" customWidth="1"/>
    <col min="8" max="8" width="19.5703125" style="68" bestFit="1" customWidth="1"/>
    <col min="9" max="9" width="26.5703125" style="68" customWidth="1"/>
    <col min="10" max="10" width="24.42578125" style="68" customWidth="1"/>
    <col min="11" max="11" width="23.5703125" style="68" customWidth="1"/>
    <col min="12" max="12" width="24.140625" style="68" customWidth="1"/>
    <col min="13" max="13" width="13.5703125" style="68" customWidth="1"/>
    <col min="14" max="14" width="11.85546875" style="68" customWidth="1"/>
    <col min="15" max="20" width="11" style="68" customWidth="1"/>
    <col min="21" max="21" width="50" style="68" customWidth="1"/>
    <col min="22" max="22" width="15.42578125" style="68" customWidth="1"/>
    <col min="23" max="27" width="11" style="68" customWidth="1"/>
    <col min="28" max="28" width="13.42578125" style="69" customWidth="1"/>
    <col min="29" max="29" width="25" style="68" customWidth="1"/>
    <col min="30" max="30" width="16.85546875" style="68" customWidth="1"/>
    <col min="31" max="31" width="46.5703125" style="68" customWidth="1"/>
    <col min="32" max="32" width="17.42578125" style="68" customWidth="1"/>
    <col min="33" max="33" width="26.42578125" style="68" customWidth="1"/>
    <col min="34" max="36" width="11" style="68" customWidth="1"/>
    <col min="37" max="38" width="15.140625" style="68" customWidth="1"/>
    <col min="39" max="48" width="11" style="68" customWidth="1"/>
    <col min="49" max="49" width="15.140625" style="68" customWidth="1"/>
    <col min="50" max="50" width="11" style="68" customWidth="1"/>
    <col min="51" max="51" width="11" style="70" customWidth="1"/>
    <col min="52" max="52" width="15.42578125" style="68" bestFit="1" customWidth="1"/>
    <col min="53" max="53" width="14" style="68" customWidth="1"/>
    <col min="54" max="54" width="20" style="68" bestFit="1" customWidth="1"/>
    <col min="55" max="55" width="10.7109375" style="68" bestFit="1" customWidth="1"/>
    <col min="56" max="56" width="14.42578125" style="68" bestFit="1" customWidth="1"/>
    <col min="57" max="57" width="27.140625" style="68" bestFit="1" customWidth="1"/>
    <col min="58" max="16384" width="11.42578125" style="68"/>
  </cols>
  <sheetData>
    <row r="1" spans="1:67" ht="24" customHeight="1" x14ac:dyDescent="0.25">
      <c r="A1" s="131"/>
      <c r="B1" s="131"/>
      <c r="D1" s="69"/>
      <c r="E1" s="70"/>
      <c r="F1" s="70"/>
      <c r="AC1" s="69"/>
      <c r="AD1" s="70"/>
      <c r="AK1" s="129" t="s">
        <v>588</v>
      </c>
      <c r="AL1" s="130"/>
      <c r="AM1" s="130"/>
      <c r="AN1" s="130"/>
      <c r="AO1" s="130"/>
      <c r="AP1" s="130"/>
      <c r="AQ1" s="130"/>
      <c r="AR1" s="130"/>
      <c r="AS1" s="130"/>
      <c r="AT1" s="130"/>
      <c r="AU1" s="130"/>
      <c r="AV1" s="130"/>
      <c r="AW1" s="130"/>
      <c r="AX1" s="130"/>
      <c r="AY1" s="130"/>
      <c r="AZ1" s="130"/>
      <c r="BA1" s="130"/>
      <c r="BB1" s="130"/>
      <c r="BC1" s="130"/>
      <c r="BD1" s="130"/>
    </row>
    <row r="2" spans="1:67" ht="90" x14ac:dyDescent="0.25">
      <c r="A2" s="51" t="s">
        <v>589</v>
      </c>
      <c r="B2" s="51" t="s">
        <v>590</v>
      </c>
      <c r="C2" s="51" t="s">
        <v>591</v>
      </c>
      <c r="D2" s="51" t="s">
        <v>592</v>
      </c>
      <c r="E2" s="51" t="s">
        <v>593</v>
      </c>
      <c r="F2" s="51" t="s">
        <v>594</v>
      </c>
      <c r="G2" s="51" t="s">
        <v>595</v>
      </c>
      <c r="H2" s="51" t="s">
        <v>596</v>
      </c>
      <c r="I2" s="51" t="s">
        <v>570</v>
      </c>
      <c r="J2" s="51" t="s">
        <v>597</v>
      </c>
      <c r="K2" s="51" t="s">
        <v>598</v>
      </c>
      <c r="L2" s="51" t="s">
        <v>572</v>
      </c>
      <c r="M2" s="51" t="s">
        <v>571</v>
      </c>
      <c r="N2" s="51" t="s">
        <v>599</v>
      </c>
      <c r="O2" s="51" t="s">
        <v>600</v>
      </c>
      <c r="P2" s="51" t="s">
        <v>601</v>
      </c>
      <c r="Q2" s="51" t="s">
        <v>602</v>
      </c>
      <c r="R2" s="51" t="s">
        <v>603</v>
      </c>
      <c r="S2" s="51" t="s">
        <v>573</v>
      </c>
      <c r="T2" s="51" t="s">
        <v>604</v>
      </c>
      <c r="U2" s="51" t="s">
        <v>605</v>
      </c>
      <c r="V2" s="51" t="s">
        <v>606</v>
      </c>
      <c r="W2" s="51" t="s">
        <v>607</v>
      </c>
      <c r="X2" s="51" t="s">
        <v>608</v>
      </c>
      <c r="Y2" s="51" t="s">
        <v>609</v>
      </c>
      <c r="Z2" s="51" t="s">
        <v>610</v>
      </c>
      <c r="AA2" s="51" t="s">
        <v>611</v>
      </c>
      <c r="AB2" s="51" t="s">
        <v>612</v>
      </c>
      <c r="AC2" s="51" t="s">
        <v>613</v>
      </c>
      <c r="AD2" s="51" t="s">
        <v>614</v>
      </c>
      <c r="AE2" s="51" t="s">
        <v>615</v>
      </c>
      <c r="AF2" s="51" t="s">
        <v>616</v>
      </c>
      <c r="AG2" s="51" t="s">
        <v>617</v>
      </c>
      <c r="AH2" s="51" t="s">
        <v>618</v>
      </c>
      <c r="AI2" s="51" t="s">
        <v>619</v>
      </c>
      <c r="AJ2" s="51" t="s">
        <v>620</v>
      </c>
      <c r="AK2" s="51" t="s">
        <v>621</v>
      </c>
      <c r="AL2" s="51" t="s">
        <v>555</v>
      </c>
      <c r="AM2" s="51" t="s">
        <v>622</v>
      </c>
      <c r="AN2" s="51" t="s">
        <v>555</v>
      </c>
      <c r="AO2" s="51" t="s">
        <v>623</v>
      </c>
      <c r="AP2" s="51" t="s">
        <v>624</v>
      </c>
      <c r="AQ2" s="51" t="s">
        <v>625</v>
      </c>
      <c r="AR2" s="51" t="s">
        <v>626</v>
      </c>
      <c r="AS2" s="51" t="s">
        <v>627</v>
      </c>
      <c r="AT2" s="51" t="s">
        <v>628</v>
      </c>
      <c r="AU2" s="51" t="s">
        <v>629</v>
      </c>
      <c r="AV2" s="51" t="s">
        <v>630</v>
      </c>
      <c r="AW2" s="51" t="s">
        <v>631</v>
      </c>
      <c r="AX2" s="51" t="s">
        <v>632</v>
      </c>
      <c r="AY2" s="58" t="s">
        <v>633</v>
      </c>
      <c r="AZ2" s="51" t="s">
        <v>634</v>
      </c>
      <c r="BA2" s="51" t="s">
        <v>593</v>
      </c>
      <c r="BB2" s="51" t="s">
        <v>1</v>
      </c>
      <c r="BC2" s="51" t="s">
        <v>635</v>
      </c>
      <c r="BD2" s="51" t="s">
        <v>617</v>
      </c>
      <c r="BO2" s="68" t="str">
        <f>+E2</f>
        <v>Batería</v>
      </c>
    </row>
    <row r="3" spans="1:67" ht="15" customHeight="1" x14ac:dyDescent="0.25">
      <c r="A3" s="3" t="s">
        <v>636</v>
      </c>
      <c r="B3" s="5">
        <v>45139</v>
      </c>
      <c r="C3" s="3" t="s">
        <v>637</v>
      </c>
      <c r="D3" s="3" t="s">
        <v>638</v>
      </c>
      <c r="E3" s="3" t="str">
        <f>IFERROR(VLOOKUP(H3,Referencias!$A$2:$F$671,6,FALSE),"")</f>
        <v>PIEDRAS NEGRAS</v>
      </c>
      <c r="F3" s="3">
        <f>IFERROR(VLOOKUP(I3,Referencias!$A$2:$T$800,20,FALSE),"")</f>
        <v>222052</v>
      </c>
      <c r="G3" s="3" t="s">
        <v>639</v>
      </c>
      <c r="H3" s="3" t="s">
        <v>110</v>
      </c>
      <c r="I3" s="3" t="s">
        <v>110</v>
      </c>
      <c r="J3" s="3"/>
      <c r="K3" s="3" t="s">
        <v>640</v>
      </c>
      <c r="L3" s="3" t="str">
        <f>IFERROR(VLOOKUP(M3,Referencias!$X$2:$Y$139,2,FALSE),"")</f>
        <v>Inhibidor de hidratos</v>
      </c>
      <c r="M3" s="3" t="s">
        <v>574</v>
      </c>
      <c r="N3" s="3">
        <f>IFERROR(VLOOKUP(M3,Referencias!$K$2:$L$138,2,FALSE),"")</f>
        <v>50600710</v>
      </c>
      <c r="O3" s="3">
        <f>IFERROR(VLOOKUP(I3,'Control Producción'!$B$13:$L$408,4,FALSE),0)</f>
        <v>0</v>
      </c>
      <c r="P3" s="3">
        <f>IFERROR(VLOOKUP(I3,'Control Producción'!$B$13:$L$408,5,FALSE),0)</f>
        <v>0</v>
      </c>
      <c r="Q3" s="3">
        <f>IFERROR(VLOOKUP(I3,'Control Producción'!$B$13:$L$408,7,FALSE),0)</f>
        <v>0</v>
      </c>
      <c r="R3" s="3">
        <f>IFERROR(VLOOKUP(I3,'Control Producción'!$B$13:$L$408,8,FALSE),0)</f>
        <v>12815</v>
      </c>
      <c r="S3" s="3">
        <f t="shared" ref="S3:S65" si="0">AR3</f>
        <v>30</v>
      </c>
      <c r="T3" s="3"/>
      <c r="U3" s="3" t="s">
        <v>641</v>
      </c>
      <c r="V3" s="3" t="s">
        <v>642</v>
      </c>
      <c r="W3" s="3">
        <f t="shared" ref="W3:W65" si="1">_xlfn.IFS(AM3="C",31,AM3="M",1,AM3="Q",2,AM3="S",4)</f>
        <v>31</v>
      </c>
      <c r="X3" s="3"/>
      <c r="Y3" s="3">
        <f t="shared" ref="Y3:Y65" si="2">W3*S3</f>
        <v>930</v>
      </c>
      <c r="Z3" s="3"/>
      <c r="AA3" s="3"/>
      <c r="AB3" s="6"/>
      <c r="AC3" s="3" t="s">
        <v>643</v>
      </c>
      <c r="AD3" s="6">
        <v>42624</v>
      </c>
      <c r="AE3" s="3" t="s">
        <v>644</v>
      </c>
      <c r="AF3" s="3"/>
      <c r="AG3" s="3"/>
      <c r="AH3" s="3"/>
      <c r="AI3" s="3"/>
      <c r="AJ3" s="3"/>
      <c r="AK3" s="3" t="str">
        <f>IFERROR(VLOOKUP(I3,'Control Producción'!$B$13:$K$406,10,FALSE),"")</f>
        <v>Surgente</v>
      </c>
      <c r="AL3" s="3" t="str">
        <f t="shared" ref="AL3:AL65" si="3">_xlfn.IFS(V3="Continua","Continua",V3="Batch Camión","Batch",V3="Batch Cuba","Batch")</f>
        <v>Continua</v>
      </c>
      <c r="AM3" s="3" t="s">
        <v>28</v>
      </c>
      <c r="AN3" s="3" t="s">
        <v>645</v>
      </c>
      <c r="AO3" s="3">
        <f>_xlfn.IFS(L3="Inhibidor de corrosión",T3*Q3/1000,L3="Inhibidor de incrustaciones",T3*Q3/1000,L3="Biocida",T3*Q3/1000,L3="Inhibidor de corrosión/incrustaciones",T3*Q3/1000,L3="Inhibidor de parafinas y asfaltenos",T3*P3/1000,L3="Inhibidor de parafinas",T3*P3/1000,L3="Inhibidor de asfaltenos",T3*P3/1000,L3="Reductor de fricción",T3*P3/1000,L3="Encapsulado",0,L3="Inhibidor de hidratos",VLOOKUP(I3,Intermedia!$B$485:$E$502,4,FALSE),L3="Secuestrante de sulfhídrico",VLOOKUP(I3,Intermedia!$B$485:$E$502,4,FALSE))</f>
        <v>30</v>
      </c>
      <c r="AP3" s="3">
        <f t="shared" ref="AP3:AP65" si="4">IFERROR(ROUND(IF(AL3="Continua",AO3,IF(AL3="Batch",IF(AM3="M",30,IF(AM3="Q",15,7))*AO3)),2),"")</f>
        <v>30</v>
      </c>
      <c r="AQ3" s="3">
        <f t="shared" ref="AQ3:AQ65" si="5">IF(AP3&lt;=20,20,AP3)</f>
        <v>30</v>
      </c>
      <c r="AR3" s="3">
        <f t="shared" ref="AR3:AR65" si="6">IF(AL3="Batch",AQ3,AP3)</f>
        <v>30</v>
      </c>
      <c r="AS3" s="7">
        <v>1</v>
      </c>
      <c r="AT3" s="3" cm="1">
        <f t="array" ref="AT3">IFERROR(ROUND(IF(AL3="Continua",AO3*_xlfn.IFS(AS3=100%,1,AS3=20%,5,AS3=50%,2),IF(AL3="Batch",IF(AM3="M",30,IF(AM3="Q",15,7))*AO3)),0),"")</f>
        <v>30</v>
      </c>
      <c r="AU3" s="3">
        <f t="shared" ref="AU3:AU65" si="7">IF(AT3&lt;=20,20,AT3)</f>
        <v>30</v>
      </c>
      <c r="AV3" s="3">
        <f t="shared" ref="AV3:AV65" si="8">IF(AL3="Batch",AU3,AT3)</f>
        <v>30</v>
      </c>
      <c r="AW3" s="3" t="s">
        <v>646</v>
      </c>
      <c r="AX3" s="3">
        <v>1</v>
      </c>
      <c r="AY3" s="14" t="str">
        <f ca="1">IFERROR(TODAY()-VLOOKUP(H3,IDEF!$A$6:$H$1602,8,FALSE),"S/D")</f>
        <v>S/D</v>
      </c>
      <c r="AZ3" s="3" t="str">
        <f>IFERROR(VLOOKUP(H3,'Control Producción'!$B$13:$L$406,11,FALSE),"S/C")</f>
        <v>A</v>
      </c>
      <c r="BA3" s="3" t="str">
        <f t="shared" ref="BA3:BA65" si="9">E3</f>
        <v>PIEDRAS NEGRAS</v>
      </c>
      <c r="BB3" s="3" t="str">
        <f>IFERROR(VLOOKUP(I3,Referencias!$A$2:$Z$800,26,FALSE),"")</f>
        <v>Señal Picada</v>
      </c>
      <c r="BC3" s="3"/>
      <c r="BD3" s="3"/>
      <c r="BO3" s="68" t="str">
        <f t="shared" ref="BO3:BO63" si="10">+E3</f>
        <v>PIEDRAS NEGRAS</v>
      </c>
    </row>
    <row r="4" spans="1:67" ht="15" customHeight="1" x14ac:dyDescent="0.25">
      <c r="A4" s="3" t="s">
        <v>636</v>
      </c>
      <c r="B4" s="5">
        <v>45139</v>
      </c>
      <c r="C4" s="3" t="s">
        <v>637</v>
      </c>
      <c r="D4" s="3" t="s">
        <v>638</v>
      </c>
      <c r="E4" s="3" t="str">
        <f>IFERROR(VLOOKUP(H4,Referencias!$A$2:$F$671,6,FALSE),"")</f>
        <v/>
      </c>
      <c r="F4" s="3">
        <f>IFERROR(VLOOKUP(I4,Referencias!$A$2:$T$800,20,FALSE),"")</f>
        <v>222052</v>
      </c>
      <c r="G4" s="3" t="s">
        <v>647</v>
      </c>
      <c r="H4" s="3"/>
      <c r="I4" s="3" t="s">
        <v>576</v>
      </c>
      <c r="J4" s="3"/>
      <c r="K4" s="3" t="s">
        <v>640</v>
      </c>
      <c r="L4" s="3" t="str">
        <f>IFERROR(VLOOKUP(M4,Referencias!$X$2:$Y$139,2,FALSE),"")</f>
        <v>Inhibidor de hidratos</v>
      </c>
      <c r="M4" s="3" t="s">
        <v>574</v>
      </c>
      <c r="N4" s="3">
        <f>IFERROR(VLOOKUP(M4,Referencias!$K$2:$L$138,2,FALSE),"")</f>
        <v>50600710</v>
      </c>
      <c r="O4" s="3">
        <f>IFERROR(VLOOKUP(I4,'Control Producción'!$B$13:$L$408,4,FALSE),0)</f>
        <v>0</v>
      </c>
      <c r="P4" s="3">
        <f>IFERROR(VLOOKUP(I4,'Control Producción'!$B$13:$L$408,5,FALSE),0)</f>
        <v>0</v>
      </c>
      <c r="Q4" s="3">
        <f>IFERROR(VLOOKUP(I4,'Control Producción'!$B$13:$L$408,7,FALSE),0)</f>
        <v>0</v>
      </c>
      <c r="R4" s="3">
        <f>IFERROR(VLOOKUP(I4,'Control Producción'!$B$13:$L$408,8,FALSE),0)</f>
        <v>0</v>
      </c>
      <c r="S4" s="3">
        <f t="shared" si="0"/>
        <v>40</v>
      </c>
      <c r="T4" s="3"/>
      <c r="U4" s="3" t="s">
        <v>641</v>
      </c>
      <c r="V4" s="3" t="s">
        <v>642</v>
      </c>
      <c r="W4" s="3">
        <f t="shared" si="1"/>
        <v>31</v>
      </c>
      <c r="X4" s="3"/>
      <c r="Y4" s="3">
        <f t="shared" si="2"/>
        <v>1240</v>
      </c>
      <c r="Z4" s="3"/>
      <c r="AA4" s="3"/>
      <c r="AB4" s="6" t="s">
        <v>648</v>
      </c>
      <c r="AC4" s="3" t="s">
        <v>643</v>
      </c>
      <c r="AD4" s="6">
        <v>43477</v>
      </c>
      <c r="AE4" s="3" t="s">
        <v>649</v>
      </c>
      <c r="AF4" s="3"/>
      <c r="AG4" s="3"/>
      <c r="AH4" s="3"/>
      <c r="AI4" s="3"/>
      <c r="AJ4" s="3"/>
      <c r="AK4" s="3" t="str">
        <f>IFERROR(VLOOKUP(I4,'Control Producción'!$B$13:$K$406,10,FALSE),"")</f>
        <v/>
      </c>
      <c r="AL4" s="3" t="str">
        <f t="shared" si="3"/>
        <v>Continua</v>
      </c>
      <c r="AM4" s="3" t="s">
        <v>28</v>
      </c>
      <c r="AN4" s="3" t="s">
        <v>650</v>
      </c>
      <c r="AO4" s="3">
        <f>_xlfn.IFS(L4="Inhibidor de corrosión",T4*Q4/1000,L4="Inhibidor de incrustaciones",T4*Q4/1000,L4="Biocida",T4*Q4/1000,L4="Inhibidor de corrosión/incrustaciones",T4*Q4/1000,L4="Inhibidor de parafinas y asfaltenos",T4*P4/1000,L4="Inhibidor de parafinas",T4*P4/1000,L4="Inhibidor de asfaltenos",T4*P4/1000,L4="Reductor de fricción",T4*P4/1000,L4="Encapsulado",0,L4="Inhibidor de hidratos",VLOOKUP(I4,Intermedia!$B$485:$E$502,4,FALSE),L4="Secuestrante de sulfhídrico",VLOOKUP(I4,Intermedia!$B$485:$E$502,4,FALSE))</f>
        <v>40</v>
      </c>
      <c r="AP4" s="3">
        <f t="shared" si="4"/>
        <v>40</v>
      </c>
      <c r="AQ4" s="3">
        <f t="shared" si="5"/>
        <v>40</v>
      </c>
      <c r="AR4" s="3">
        <f t="shared" si="6"/>
        <v>40</v>
      </c>
      <c r="AS4" s="7">
        <v>1</v>
      </c>
      <c r="AT4" s="3" cm="1">
        <f t="array" ref="AT4">IFERROR(ROUND(IF(AL4="Continua",AO4*_xlfn.IFS(AS4=100%,1,AS4=20%,5,AS4=50%,2),IF(AL4="Batch",IF(AM4="M",30,IF(AM4="Q",15,7))*AO4)),0),"")</f>
        <v>40</v>
      </c>
      <c r="AU4" s="3">
        <f t="shared" si="7"/>
        <v>40</v>
      </c>
      <c r="AV4" s="3">
        <f t="shared" si="8"/>
        <v>40</v>
      </c>
      <c r="AW4" s="3" t="s">
        <v>646</v>
      </c>
      <c r="AX4" s="3">
        <v>1</v>
      </c>
      <c r="AY4" s="14" t="str">
        <f ca="1">IFERROR(TODAY()-VLOOKUP(H4,IDEF!$A$6:$H$1602,8,FALSE),"S/D")</f>
        <v>S/D</v>
      </c>
      <c r="AZ4" s="3" t="str">
        <f>IFERROR(VLOOKUP(H4,'Control Producción'!$B$13:$L$406,11,FALSE),"S/C")</f>
        <v>S/C</v>
      </c>
      <c r="BA4" s="3" t="str">
        <f t="shared" si="9"/>
        <v/>
      </c>
      <c r="BB4" s="3" t="str">
        <f>IFERROR(VLOOKUP(I4,Referencias!$A$2:$Z$800,26,FALSE),"")</f>
        <v>Señal Picada</v>
      </c>
      <c r="BC4" s="3"/>
      <c r="BD4" s="3"/>
      <c r="BO4" s="68" t="str">
        <f t="shared" si="10"/>
        <v/>
      </c>
    </row>
    <row r="5" spans="1:67" ht="13.5" customHeight="1" x14ac:dyDescent="0.25">
      <c r="A5" s="3" t="s">
        <v>636</v>
      </c>
      <c r="B5" s="5">
        <v>45139</v>
      </c>
      <c r="C5" s="3" t="s">
        <v>637</v>
      </c>
      <c r="D5" s="3" t="s">
        <v>638</v>
      </c>
      <c r="E5" s="3" t="str">
        <f>IFERROR(VLOOKUP(H5,Referencias!$A$2:$F$671,6,FALSE),"")</f>
        <v>PB- 04</v>
      </c>
      <c r="F5" s="3">
        <f>IFERROR(VLOOKUP(I5,Referencias!$A$2:$T$800,20,FALSE),"")</f>
        <v>222053</v>
      </c>
      <c r="G5" s="3" t="s">
        <v>651</v>
      </c>
      <c r="H5" s="3" t="s">
        <v>106</v>
      </c>
      <c r="I5" s="3" t="s">
        <v>106</v>
      </c>
      <c r="J5" s="3"/>
      <c r="K5" s="3" t="s">
        <v>652</v>
      </c>
      <c r="L5" s="3" t="str">
        <f>IFERROR(VLOOKUP(M5,Referencias!$X$2:$Y$139,2,FALSE),"")</f>
        <v>Inhibidor de incrustaciones</v>
      </c>
      <c r="M5" s="3" t="s">
        <v>653</v>
      </c>
      <c r="N5" s="3">
        <f>IFERROR(VLOOKUP(M5,Referencias!$K$2:$L$138,2,FALSE),"")</f>
        <v>50601018</v>
      </c>
      <c r="O5" s="3">
        <f>IFERROR(VLOOKUP(I5,'Control Producción'!$B$13:$L$408,4,FALSE),0)</f>
        <v>15.3</v>
      </c>
      <c r="P5" s="3">
        <f>IFERROR(VLOOKUP(I5,'Control Producción'!$B$13:$L$408,5,FALSE),0)</f>
        <v>0.76500000000000001</v>
      </c>
      <c r="Q5" s="3">
        <f>IFERROR(VLOOKUP(I5,'Control Producción'!$B$13:$L$408,7,FALSE),0)</f>
        <v>14.535</v>
      </c>
      <c r="R5" s="3">
        <f>IFERROR(VLOOKUP(I5,'Control Producción'!$B$13:$L$408,8,FALSE),0)</f>
        <v>2</v>
      </c>
      <c r="S5" s="3">
        <f t="shared" si="0"/>
        <v>1.1599999999999999</v>
      </c>
      <c r="T5" s="3">
        <v>80</v>
      </c>
      <c r="U5" s="3" t="s">
        <v>654</v>
      </c>
      <c r="V5" s="3" t="s">
        <v>642</v>
      </c>
      <c r="W5" s="3">
        <f t="shared" si="1"/>
        <v>31</v>
      </c>
      <c r="X5" s="3"/>
      <c r="Y5" s="3">
        <f t="shared" si="2"/>
        <v>35.96</v>
      </c>
      <c r="Z5" s="3"/>
      <c r="AA5" s="3"/>
      <c r="AB5" s="6">
        <v>43797</v>
      </c>
      <c r="AC5" s="3" t="s">
        <v>643</v>
      </c>
      <c r="AD5" s="6">
        <v>43797</v>
      </c>
      <c r="AE5" s="3" t="s">
        <v>655</v>
      </c>
      <c r="AF5" s="3" t="s">
        <v>656</v>
      </c>
      <c r="AG5" s="3"/>
      <c r="AH5" s="3"/>
      <c r="AI5" s="3"/>
      <c r="AJ5" s="3"/>
      <c r="AK5" s="3" t="str">
        <f>IFERROR(VLOOKUP(I5,'Control Producción'!$B$13:$K$406,10,FALSE),"")</f>
        <v>Cavidad Progresiva</v>
      </c>
      <c r="AL5" s="3" t="str">
        <f t="shared" si="3"/>
        <v>Continua</v>
      </c>
      <c r="AM5" s="3" t="s">
        <v>28</v>
      </c>
      <c r="AN5" s="3" t="s">
        <v>642</v>
      </c>
      <c r="AO5" s="3">
        <f>_xlfn.IFS(L5="Inhibidor de corrosión",T5*Q5/1000,L5="Inhibidor de incrustaciones",T5*Q5/1000,L5="Biocida",T5*Q5/1000,L5="Inhibidor de corrosión/incrustaciones",T5*Q5/1000,L5="Inhibidor de parafinas y asfaltenos",T5*P5/1000,L5="Inhibidor de parafinas",T5*P5/1000,L5="Inhibidor de asfaltenos",T5*P5/1000,L5="Reductor de fricción",T5*P5/1000,L5="Encapsulado",0,L5="Inhibidor de hidratos",VLOOKUP(I5,Intermedia!$B$485:$E$502,4,FALSE),L5="Secuestrante de sulfhídrico",VLOOKUP(I5,Intermedia!$B$485:$E$502,4,FALSE))</f>
        <v>1.1628000000000001</v>
      </c>
      <c r="AP5" s="3">
        <f t="shared" si="4"/>
        <v>1.1599999999999999</v>
      </c>
      <c r="AQ5" s="3">
        <f t="shared" si="5"/>
        <v>20</v>
      </c>
      <c r="AR5" s="3">
        <f t="shared" si="6"/>
        <v>1.1599999999999999</v>
      </c>
      <c r="AS5" s="7">
        <v>0.2</v>
      </c>
      <c r="AT5" s="3" cm="1">
        <f t="array" ref="AT5">IFERROR(ROUND(IF(AL5="Continua",AO5*_xlfn.IFS(AS5=100%,1,AS5=20%,5,AS5=50%,2),IF(AL5="Batch",IF(AM5="M",30,IF(AM5="Q",15,7))*AO5)),0),"")</f>
        <v>6</v>
      </c>
      <c r="AU5" s="3">
        <f t="shared" si="7"/>
        <v>20</v>
      </c>
      <c r="AV5" s="3">
        <f t="shared" si="8"/>
        <v>6</v>
      </c>
      <c r="AW5" s="3" t="s">
        <v>657</v>
      </c>
      <c r="AX5" s="3">
        <v>1</v>
      </c>
      <c r="AY5" s="14">
        <f ca="1">IFERROR(TODAY()-VLOOKUP(H5,IDEF!$A$6:$H$1602,8,FALSE),"S/D")</f>
        <v>1525</v>
      </c>
      <c r="AZ5" s="3" t="str">
        <f>IFERROR(VLOOKUP(H5,'Control Producción'!$B$13:$L$406,11,FALSE),"S/C")</f>
        <v>A</v>
      </c>
      <c r="BA5" s="3" t="str">
        <f t="shared" si="9"/>
        <v>PB- 04</v>
      </c>
      <c r="BB5" s="3" t="str">
        <f>IFERROR(VLOOKUP(I5,Referencias!$A$2:$Z$800,26,FALSE),"")</f>
        <v>Punta Barda</v>
      </c>
      <c r="BC5" s="3"/>
      <c r="BD5" s="3"/>
      <c r="BO5" s="68" t="str">
        <f t="shared" si="10"/>
        <v>PB- 04</v>
      </c>
    </row>
    <row r="6" spans="1:67" ht="15" customHeight="1" x14ac:dyDescent="0.25">
      <c r="A6" s="3" t="s">
        <v>636</v>
      </c>
      <c r="B6" s="5">
        <v>45139</v>
      </c>
      <c r="C6" s="3" t="s">
        <v>637</v>
      </c>
      <c r="D6" s="3" t="s">
        <v>638</v>
      </c>
      <c r="E6" s="3" t="str">
        <f>IFERROR(VLOOKUP(H6,Referencias!$A$2:$F$671,6,FALSE),"")</f>
        <v>PB- 01</v>
      </c>
      <c r="F6" s="3">
        <f>IFERROR(VLOOKUP(I6,Referencias!$A$2:$T$800,20,FALSE),"")</f>
        <v>222053</v>
      </c>
      <c r="G6" s="3" t="s">
        <v>639</v>
      </c>
      <c r="H6" s="3" t="s">
        <v>45</v>
      </c>
      <c r="I6" s="3" t="s">
        <v>45</v>
      </c>
      <c r="J6" s="3"/>
      <c r="K6" s="3" t="s">
        <v>640</v>
      </c>
      <c r="L6" s="3" t="str">
        <f>IFERROR(VLOOKUP(M6,Referencias!$X$2:$Y$139,2,FALSE),"")</f>
        <v>Reductor de fricción</v>
      </c>
      <c r="M6" s="3" t="s">
        <v>658</v>
      </c>
      <c r="N6" s="3">
        <f>IFERROR(VLOOKUP(M6,Referencias!$K$2:$L$138,2,FALSE),"")</f>
        <v>50600814</v>
      </c>
      <c r="O6" s="3">
        <f>IFERROR(VLOOKUP(I6,'Control Producción'!$B$13:$L$408,4,FALSE),0)</f>
        <v>27.2</v>
      </c>
      <c r="P6" s="3">
        <f>IFERROR(VLOOKUP(I6,'Control Producción'!$B$13:$L$408,5,FALSE),0)</f>
        <v>2.9380000000000002</v>
      </c>
      <c r="Q6" s="3">
        <f>IFERROR(VLOOKUP(I6,'Control Producción'!$B$13:$L$408,7,FALSE),0)</f>
        <v>24.262</v>
      </c>
      <c r="R6" s="3">
        <f>IFERROR(VLOOKUP(I6,'Control Producción'!$B$13:$L$408,8,FALSE),0)</f>
        <v>2</v>
      </c>
      <c r="S6" s="3">
        <f t="shared" si="0"/>
        <v>3.23</v>
      </c>
      <c r="T6" s="3">
        <v>1100</v>
      </c>
      <c r="U6" s="3" t="s">
        <v>659</v>
      </c>
      <c r="V6" s="3" t="s">
        <v>642</v>
      </c>
      <c r="W6" s="3">
        <f t="shared" si="1"/>
        <v>31</v>
      </c>
      <c r="X6" s="3"/>
      <c r="Y6" s="3">
        <f t="shared" si="2"/>
        <v>100.13</v>
      </c>
      <c r="Z6" s="3"/>
      <c r="AA6" s="3"/>
      <c r="AB6" s="6">
        <v>41403</v>
      </c>
      <c r="AC6" s="3" t="s">
        <v>643</v>
      </c>
      <c r="AD6" s="6">
        <v>43900</v>
      </c>
      <c r="AE6" s="3" t="s">
        <v>660</v>
      </c>
      <c r="AF6" s="3" t="s">
        <v>656</v>
      </c>
      <c r="AG6" s="3"/>
      <c r="AH6" s="3"/>
      <c r="AI6" s="3"/>
      <c r="AJ6" s="3"/>
      <c r="AK6" s="3" t="str">
        <f>IFERROR(VLOOKUP(I6,'Control Producción'!$B$13:$K$406,10,FALSE),"")</f>
        <v>Cavidad Progresiva</v>
      </c>
      <c r="AL6" s="3" t="str">
        <f t="shared" si="3"/>
        <v>Continua</v>
      </c>
      <c r="AM6" s="3" t="s">
        <v>28</v>
      </c>
      <c r="AN6" s="3" t="s">
        <v>645</v>
      </c>
      <c r="AO6" s="3">
        <f>_xlfn.IFS(L6="Inhibidor de corrosión",T6*Q6/1000,L6="Inhibidor de incrustaciones",T6*Q6/1000,L6="Biocida",T6*Q6/1000,L6="Inhibidor de corrosión/incrustaciones",T6*Q6/1000,L6="Inhibidor de parafinas y asfaltenos",T6*P6/1000,L6="Inhibidor de parafinas",T6*P6/1000,L6="Inhibidor de asfaltenos",T6*P6/1000,L6="Reductor de fricción",T6*P6/1000,L6="Encapsulado",0,L6="Inhibidor de hidratos",VLOOKUP(I6,Intermedia!$B$485:$E$502,4,FALSE),L6="Secuestrante de sulfhídrico",VLOOKUP(I6,Intermedia!$B$485:$E$502,4,FALSE))</f>
        <v>3.2318000000000002</v>
      </c>
      <c r="AP6" s="3">
        <f t="shared" si="4"/>
        <v>3.23</v>
      </c>
      <c r="AQ6" s="3">
        <f t="shared" si="5"/>
        <v>20</v>
      </c>
      <c r="AR6" s="3">
        <f t="shared" si="6"/>
        <v>3.23</v>
      </c>
      <c r="AS6" s="7">
        <v>1</v>
      </c>
      <c r="AT6" s="3" cm="1">
        <f t="array" ref="AT6">IFERROR(ROUND(IF(AL6="Continua",AO6*_xlfn.IFS(AS6=100%,1,AS6=20%,5,AS6=50%,2),IF(AL6="Batch",IF(AM6="M",30,IF(AM6="Q",15,7))*AO6)),0),"")</f>
        <v>3</v>
      </c>
      <c r="AU6" s="3">
        <f t="shared" si="7"/>
        <v>20</v>
      </c>
      <c r="AV6" s="3">
        <f t="shared" si="8"/>
        <v>3</v>
      </c>
      <c r="AW6" s="3" t="s">
        <v>657</v>
      </c>
      <c r="AX6" s="3">
        <v>1</v>
      </c>
      <c r="AY6" s="14">
        <f ca="1">IFERROR(TODAY()-VLOOKUP(H6,IDEF!$A$6:$H$1602,8,FALSE),"S/D")</f>
        <v>2622</v>
      </c>
      <c r="AZ6" s="3" t="str">
        <f>IFERROR(VLOOKUP(H6,'Control Producción'!$B$13:$L$406,11,FALSE),"S/C")</f>
        <v>A</v>
      </c>
      <c r="BA6" s="3" t="str">
        <f t="shared" si="9"/>
        <v>PB- 01</v>
      </c>
      <c r="BB6" s="3" t="str">
        <f>IFERROR(VLOOKUP(I6,Referencias!$A$2:$Z$800,26,FALSE),"")</f>
        <v>Punta Barda</v>
      </c>
      <c r="BC6" s="3"/>
      <c r="BD6" s="3"/>
      <c r="BO6" s="68" t="str">
        <f t="shared" si="10"/>
        <v>PB- 01</v>
      </c>
    </row>
    <row r="7" spans="1:67" ht="15" customHeight="1" x14ac:dyDescent="0.25">
      <c r="A7" s="3" t="s">
        <v>636</v>
      </c>
      <c r="B7" s="5">
        <v>45139</v>
      </c>
      <c r="C7" s="3" t="s">
        <v>637</v>
      </c>
      <c r="D7" s="3" t="s">
        <v>638</v>
      </c>
      <c r="E7" s="3" t="str">
        <f>IFERROR(VLOOKUP(H7,Referencias!$A$2:$F$671,6,FALSE),"")</f>
        <v>PB- 02</v>
      </c>
      <c r="F7" s="3">
        <f>IFERROR(VLOOKUP(I7,Referencias!$A$2:$T$800,20,FALSE),"")</f>
        <v>222053</v>
      </c>
      <c r="G7" s="3" t="s">
        <v>651</v>
      </c>
      <c r="H7" s="3" t="s">
        <v>48</v>
      </c>
      <c r="I7" s="3" t="s">
        <v>48</v>
      </c>
      <c r="J7" s="3"/>
      <c r="K7" s="3" t="s">
        <v>652</v>
      </c>
      <c r="L7" s="3" t="str">
        <f>IFERROR(VLOOKUP(M7,Referencias!$X$2:$Y$139,2,FALSE),"")</f>
        <v>Inhibidor de corrosión</v>
      </c>
      <c r="M7" s="3" t="s">
        <v>566</v>
      </c>
      <c r="N7" s="3">
        <f>IFERROR(VLOOKUP(M7,Referencias!$K$2:$L$138,2,FALSE),"")</f>
        <v>1000232729</v>
      </c>
      <c r="O7" s="3">
        <f>IFERROR(VLOOKUP(I7,'Control Producción'!$B$13:$L$408,4,FALSE),0)</f>
        <v>130</v>
      </c>
      <c r="P7" s="3">
        <f>IFERROR(VLOOKUP(I7,'Control Producción'!$B$13:$L$408,5,FALSE),0)</f>
        <v>3.25</v>
      </c>
      <c r="Q7" s="3">
        <f>IFERROR(VLOOKUP(I7,'Control Producción'!$B$13:$L$408,7,FALSE),0)</f>
        <v>126.75</v>
      </c>
      <c r="R7" s="3">
        <f>IFERROR(VLOOKUP(I7,'Control Producción'!$B$13:$L$408,8,FALSE),0)</f>
        <v>2</v>
      </c>
      <c r="S7" s="3">
        <f t="shared" si="0"/>
        <v>5.07</v>
      </c>
      <c r="T7" s="3">
        <v>40</v>
      </c>
      <c r="U7" s="3" t="s">
        <v>654</v>
      </c>
      <c r="V7" s="3" t="s">
        <v>642</v>
      </c>
      <c r="W7" s="3">
        <f t="shared" si="1"/>
        <v>31</v>
      </c>
      <c r="X7" s="3"/>
      <c r="Y7" s="3">
        <f t="shared" si="2"/>
        <v>157.17000000000002</v>
      </c>
      <c r="Z7" s="3"/>
      <c r="AA7" s="3"/>
      <c r="AB7" s="6">
        <v>43179</v>
      </c>
      <c r="AC7" s="3" t="s">
        <v>643</v>
      </c>
      <c r="AD7" s="6">
        <v>44980</v>
      </c>
      <c r="AE7" s="3" t="s">
        <v>661</v>
      </c>
      <c r="AF7" s="3" t="s">
        <v>662</v>
      </c>
      <c r="AG7" s="3"/>
      <c r="AH7" s="3"/>
      <c r="AI7" s="3"/>
      <c r="AJ7" s="3"/>
      <c r="AK7" s="3" t="str">
        <f>IFERROR(VLOOKUP(I7,'Control Producción'!$B$13:$K$406,10,FALSE),"")</f>
        <v>Cavidad Progresiva</v>
      </c>
      <c r="AL7" s="3" t="str">
        <f t="shared" si="3"/>
        <v>Continua</v>
      </c>
      <c r="AM7" s="3" t="s">
        <v>28</v>
      </c>
      <c r="AN7" s="3" t="s">
        <v>663</v>
      </c>
      <c r="AO7" s="3">
        <f>_xlfn.IFS(L7="Inhibidor de corrosión",T7*Q7/1000,L7="Inhibidor de incrustaciones",T7*Q7/1000,L7="Biocida",T7*Q7/1000,L7="Inhibidor de corrosión/incrustaciones",T7*Q7/1000,L7="Inhibidor de parafinas y asfaltenos",T7*P7/1000,L7="Inhibidor de parafinas",T7*P7/1000,L7="Inhibidor de asfaltenos",T7*P7/1000,L7="Reductor de fricción",T7*P7/1000,L7="Encapsulado",0,L7="Inhibidor de hidratos",VLOOKUP(I7,Intermedia!$B$485:$E$502,4,FALSE),L7="Secuestrante de sulfhídrico",VLOOKUP(I7,Intermedia!$B$485:$E$502,4,FALSE))</f>
        <v>5.07</v>
      </c>
      <c r="AP7" s="3">
        <f t="shared" si="4"/>
        <v>5.07</v>
      </c>
      <c r="AQ7" s="3">
        <f t="shared" si="5"/>
        <v>20</v>
      </c>
      <c r="AR7" s="3">
        <f t="shared" si="6"/>
        <v>5.07</v>
      </c>
      <c r="AS7" s="7">
        <v>1</v>
      </c>
      <c r="AT7" s="3" cm="1">
        <f t="array" ref="AT7">IFERROR(ROUND(IF(AL7="Continua",AO7*_xlfn.IFS(AS7=100%,1,AS7=20%,5,AS7=50%,2),IF(AL7="Batch",IF(AM7="M",30,IF(AM7="Q",15,7))*AO7)),0),"")</f>
        <v>5</v>
      </c>
      <c r="AU7" s="3">
        <f t="shared" si="7"/>
        <v>20</v>
      </c>
      <c r="AV7" s="3">
        <f t="shared" si="8"/>
        <v>5</v>
      </c>
      <c r="AW7" s="3" t="s">
        <v>657</v>
      </c>
      <c r="AX7" s="3">
        <v>1</v>
      </c>
      <c r="AY7" s="14">
        <f ca="1">IFERROR(TODAY()-VLOOKUP(H7,IDEF!$A$6:$H$1602,8,FALSE),"S/D")</f>
        <v>2159</v>
      </c>
      <c r="AZ7" s="3" t="str">
        <f>IFERROR(VLOOKUP(H7,'Control Producción'!$B$13:$L$406,11,FALSE),"S/C")</f>
        <v>A</v>
      </c>
      <c r="BA7" s="3" t="str">
        <f t="shared" si="9"/>
        <v>PB- 02</v>
      </c>
      <c r="BB7" s="3" t="str">
        <f>IFERROR(VLOOKUP(I7,Referencias!$A$2:$Z$800,26,FALSE),"")</f>
        <v>Punta Barda</v>
      </c>
      <c r="BC7" s="3"/>
      <c r="BD7" s="3"/>
      <c r="BO7" s="68" t="str">
        <f t="shared" si="10"/>
        <v>PB- 02</v>
      </c>
    </row>
    <row r="8" spans="1:67" ht="15" customHeight="1" x14ac:dyDescent="0.25">
      <c r="A8" s="3" t="s">
        <v>636</v>
      </c>
      <c r="B8" s="5">
        <v>45139</v>
      </c>
      <c r="C8" s="3" t="s">
        <v>637</v>
      </c>
      <c r="D8" s="3" t="s">
        <v>638</v>
      </c>
      <c r="E8" s="3" t="str">
        <f>IFERROR(VLOOKUP(H8,Referencias!$A$2:$F$671,6,FALSE),"")</f>
        <v>PB- 04</v>
      </c>
      <c r="F8" s="3">
        <f>IFERROR(VLOOKUP(I8,Referencias!$A$2:$T$800,20,FALSE),"")</f>
        <v>222053</v>
      </c>
      <c r="G8" s="3" t="s">
        <v>639</v>
      </c>
      <c r="H8" s="3" t="s">
        <v>87</v>
      </c>
      <c r="I8" s="3" t="s">
        <v>87</v>
      </c>
      <c r="J8" s="3"/>
      <c r="K8" s="3" t="s">
        <v>640</v>
      </c>
      <c r="L8" s="3" t="str">
        <f>IFERROR(VLOOKUP(M8,Referencias!$X$2:$Y$139,2,FALSE),"")</f>
        <v>Reductor de fricción</v>
      </c>
      <c r="M8" s="3" t="s">
        <v>658</v>
      </c>
      <c r="N8" s="3">
        <f>IFERROR(VLOOKUP(M8,Referencias!$K$2:$L$138,2,FALSE),"")</f>
        <v>50600814</v>
      </c>
      <c r="O8" s="3">
        <f>IFERROR(VLOOKUP(I8,'Control Producción'!$B$13:$L$408,4,FALSE),0)</f>
        <v>26</v>
      </c>
      <c r="P8" s="3">
        <f>IFERROR(VLOOKUP(I8,'Control Producción'!$B$13:$L$408,5,FALSE),0)</f>
        <v>2.34</v>
      </c>
      <c r="Q8" s="3">
        <f>IFERROR(VLOOKUP(I8,'Control Producción'!$B$13:$L$408,7,FALSE),0)</f>
        <v>23.66</v>
      </c>
      <c r="R8" s="3">
        <f>IFERROR(VLOOKUP(I8,'Control Producción'!$B$13:$L$408,8,FALSE),0)</f>
        <v>2</v>
      </c>
      <c r="S8" s="3">
        <f t="shared" si="0"/>
        <v>3.04</v>
      </c>
      <c r="T8" s="3">
        <v>1300</v>
      </c>
      <c r="U8" s="3" t="s">
        <v>659</v>
      </c>
      <c r="V8" s="3" t="s">
        <v>642</v>
      </c>
      <c r="W8" s="3">
        <f t="shared" si="1"/>
        <v>31</v>
      </c>
      <c r="X8" s="3"/>
      <c r="Y8" s="3">
        <f t="shared" si="2"/>
        <v>94.24</v>
      </c>
      <c r="Z8" s="3"/>
      <c r="AA8" s="3"/>
      <c r="AB8" s="6">
        <v>44015</v>
      </c>
      <c r="AC8" s="3" t="s">
        <v>643</v>
      </c>
      <c r="AD8" s="6">
        <v>44015</v>
      </c>
      <c r="AE8" s="3" t="s">
        <v>664</v>
      </c>
      <c r="AF8" s="3" t="s">
        <v>656</v>
      </c>
      <c r="AG8" s="3"/>
      <c r="AH8" s="3"/>
      <c r="AI8" s="3"/>
      <c r="AJ8" s="3"/>
      <c r="AK8" s="3" t="str">
        <f>IFERROR(VLOOKUP(I8,'Control Producción'!$B$13:$K$406,10,FALSE),"")</f>
        <v>Cavidad Progresiva</v>
      </c>
      <c r="AL8" s="3" t="str">
        <f t="shared" si="3"/>
        <v>Continua</v>
      </c>
      <c r="AM8" s="3" t="s">
        <v>28</v>
      </c>
      <c r="AN8" s="3" t="s">
        <v>645</v>
      </c>
      <c r="AO8" s="3">
        <f>_xlfn.IFS(L8="Inhibidor de corrosión",T8*Q8/1000,L8="Inhibidor de incrustaciones",T8*Q8/1000,L8="Biocida",T8*Q8/1000,L8="Inhibidor de corrosión/incrustaciones",T8*Q8/1000,L8="Inhibidor de parafinas y asfaltenos",T8*P8/1000,L8="Inhibidor de parafinas",T8*P8/1000,L8="Inhibidor de asfaltenos",T8*P8/1000,L8="Reductor de fricción",T8*P8/1000,L8="Encapsulado",0,L8="Inhibidor de hidratos",VLOOKUP(I8,Intermedia!$B$485:$E$502,4,FALSE),L8="Secuestrante de sulfhídrico",VLOOKUP(I8,Intermedia!$B$485:$E$502,4,FALSE))</f>
        <v>3.0419999999999998</v>
      </c>
      <c r="AP8" s="3">
        <f t="shared" si="4"/>
        <v>3.04</v>
      </c>
      <c r="AQ8" s="3">
        <f t="shared" si="5"/>
        <v>20</v>
      </c>
      <c r="AR8" s="3">
        <f t="shared" si="6"/>
        <v>3.04</v>
      </c>
      <c r="AS8" s="7">
        <v>1</v>
      </c>
      <c r="AT8" s="3" cm="1">
        <f t="array" ref="AT8">IFERROR(ROUND(IF(AL8="Continua",AO8*_xlfn.IFS(AS8=100%,1,AS8=20%,5,AS8=50%,2),IF(AL8="Batch",IF(AM8="M",30,IF(AM8="Q",15,7))*AO8)),0),"")</f>
        <v>3</v>
      </c>
      <c r="AU8" s="3">
        <f t="shared" si="7"/>
        <v>20</v>
      </c>
      <c r="AV8" s="3">
        <f t="shared" si="8"/>
        <v>3</v>
      </c>
      <c r="AW8" s="3" t="s">
        <v>657</v>
      </c>
      <c r="AX8" s="3">
        <v>1</v>
      </c>
      <c r="AY8" s="14">
        <f ca="1">IFERROR(TODAY()-VLOOKUP(H8,IDEF!$A$6:$H$1603,8,FALSE),"S/D")</f>
        <v>1753</v>
      </c>
      <c r="AZ8" s="3" t="str">
        <f>IFERROR(VLOOKUP(H8,'Control Producción'!$B$13:$L$406,11,FALSE),"S/C")</f>
        <v>A</v>
      </c>
      <c r="BA8" s="3" t="str">
        <f t="shared" si="9"/>
        <v>PB- 04</v>
      </c>
      <c r="BB8" s="3" t="str">
        <f>IFERROR(VLOOKUP(I8,Referencias!$A$2:$Z$800,26,FALSE),"")</f>
        <v>Punta Barda</v>
      </c>
      <c r="BC8" s="3"/>
      <c r="BD8" s="3"/>
      <c r="BO8" s="68" t="str">
        <f t="shared" si="10"/>
        <v>PB- 04</v>
      </c>
    </row>
    <row r="9" spans="1:67" ht="15" customHeight="1" x14ac:dyDescent="0.25">
      <c r="A9" s="3" t="s">
        <v>636</v>
      </c>
      <c r="B9" s="5">
        <v>45139</v>
      </c>
      <c r="C9" s="3" t="s">
        <v>637</v>
      </c>
      <c r="D9" s="3" t="s">
        <v>638</v>
      </c>
      <c r="E9" s="3" t="str">
        <f>IFERROR(VLOOKUP(H9,Referencias!$A$2:$F$671,6,FALSE),"")</f>
        <v>PB- 03</v>
      </c>
      <c r="F9" s="3">
        <f>IFERROR(VLOOKUP(I9,Referencias!$A$2:$T$800,20,FALSE),"")</f>
        <v>222053</v>
      </c>
      <c r="G9" s="3" t="s">
        <v>639</v>
      </c>
      <c r="H9" s="3" t="s">
        <v>73</v>
      </c>
      <c r="I9" s="3" t="s">
        <v>73</v>
      </c>
      <c r="J9" s="3"/>
      <c r="K9" s="3" t="s">
        <v>640</v>
      </c>
      <c r="L9" s="3" t="str">
        <f>IFERROR(VLOOKUP(M9,Referencias!$X$2:$Y$139,2,FALSE),"")</f>
        <v>Inhibidor de parafinas</v>
      </c>
      <c r="M9" s="3" t="s">
        <v>665</v>
      </c>
      <c r="N9" s="3">
        <f>IFERROR(VLOOKUP(M9,Referencias!$K$2:$L$138,2,FALSE),"")</f>
        <v>1000518676</v>
      </c>
      <c r="O9" s="3">
        <f>IFERROR(VLOOKUP(I9,'Control Producción'!$B$13:$L$408,4,FALSE),0)</f>
        <v>55</v>
      </c>
      <c r="P9" s="3">
        <f>IFERROR(VLOOKUP(I9,'Control Producción'!$B$13:$L$408,5,FALSE),0)</f>
        <v>7.7</v>
      </c>
      <c r="Q9" s="3">
        <f>IFERROR(VLOOKUP(I9,'Control Producción'!$B$13:$L$408,7,FALSE),0)</f>
        <v>47.3</v>
      </c>
      <c r="R9" s="3">
        <f>IFERROR(VLOOKUP(I9,'Control Producción'!$B$13:$L$408,8,FALSE),0)</f>
        <v>10</v>
      </c>
      <c r="S9" s="3">
        <f t="shared" si="0"/>
        <v>6.16</v>
      </c>
      <c r="T9" s="3">
        <v>800</v>
      </c>
      <c r="U9" s="3" t="s">
        <v>659</v>
      </c>
      <c r="V9" s="3" t="s">
        <v>642</v>
      </c>
      <c r="W9" s="3">
        <f t="shared" si="1"/>
        <v>31</v>
      </c>
      <c r="X9" s="3"/>
      <c r="Y9" s="3">
        <f t="shared" si="2"/>
        <v>190.96</v>
      </c>
      <c r="Z9" s="3"/>
      <c r="AA9" s="3"/>
      <c r="AB9" s="6">
        <v>45128</v>
      </c>
      <c r="AC9" s="3" t="s">
        <v>643</v>
      </c>
      <c r="AD9" s="6">
        <v>45127</v>
      </c>
      <c r="AE9" s="3" t="s">
        <v>666</v>
      </c>
      <c r="AF9" s="3" t="s">
        <v>656</v>
      </c>
      <c r="AG9" s="3"/>
      <c r="AH9" s="3"/>
      <c r="AI9" s="3"/>
      <c r="AJ9" s="3"/>
      <c r="AK9" s="3" t="str">
        <f>IFERROR(VLOOKUP(I9,'Control Producción'!$B$13:$K$406,10,FALSE),"")</f>
        <v>Cavidad Progresiva</v>
      </c>
      <c r="AL9" s="3" t="str">
        <f t="shared" si="3"/>
        <v>Continua</v>
      </c>
      <c r="AM9" s="3" t="s">
        <v>28</v>
      </c>
      <c r="AN9" s="3" t="s">
        <v>645</v>
      </c>
      <c r="AO9" s="3">
        <f>_xlfn.IFS(L9="Inhibidor de corrosión",T9*Q9/1000,L9="Inhibidor de incrustaciones",T9*Q9/1000,L9="Biocida",T9*Q9/1000,L9="Inhibidor de corrosión/incrustaciones",T9*Q9/1000,L9="Inhibidor de parafinas y asfaltenos",T9*P9/1000,L9="Inhibidor de parafinas",T9*P9/1000,L9="Inhibidor de asfaltenos",T9*P9/1000,L9="Reductor de fricción",T9*P9/1000,L9="Encapsulado",0,L9="Inhibidor de hidratos",VLOOKUP(I9,Intermedia!$B$485:$E$502,4,FALSE),L9="Secuestrante de sulfhídrico",VLOOKUP(I9,Intermedia!$B$485:$E$502,4,FALSE))</f>
        <v>6.16</v>
      </c>
      <c r="AP9" s="3">
        <f t="shared" ref="AP9:AP10" si="11">IFERROR(ROUND(IF(AL9="Continua",AO9,IF(AL9="Batch",IF(AM9="M",30,IF(AM9="Q",15,7))*AO9)),2),"")</f>
        <v>6.16</v>
      </c>
      <c r="AQ9" s="3">
        <f t="shared" ref="AQ9:AQ10" si="12">IF(AP9&lt;=20,20,AP9)</f>
        <v>20</v>
      </c>
      <c r="AR9" s="3">
        <f t="shared" si="6"/>
        <v>6.16</v>
      </c>
      <c r="AS9" s="7">
        <v>1</v>
      </c>
      <c r="AT9" s="3" cm="1">
        <f t="array" ref="AT9">IFERROR(ROUND(IF(AL9="Continua",AO9*_xlfn.IFS(AS9=100%,1,AS9=20%,5,AS9=50%,2),IF(AL9="Batch",IF(AM9="M",30,IF(AM9="Q",15,7))*AO9)),0),"")</f>
        <v>6</v>
      </c>
      <c r="AU9" s="3">
        <f t="shared" ref="AU9:AU10" si="13">IF(AT9&lt;=20,20,AT9)</f>
        <v>20</v>
      </c>
      <c r="AV9" s="3">
        <f t="shared" ref="AV9:AV10" si="14">IF(AL9="Batch",AU9,AT9)</f>
        <v>6</v>
      </c>
      <c r="AW9" s="3" t="s">
        <v>657</v>
      </c>
      <c r="AX9" s="3">
        <v>1</v>
      </c>
      <c r="AY9" s="14">
        <f ca="1">IFERROR(TODAY()-VLOOKUP(H9,IDEF!$A$6:$H$1602,8,FALSE),"S/D")</f>
        <v>1518</v>
      </c>
      <c r="AZ9" s="3" t="str">
        <f>IFERROR(VLOOKUP(H9,'Control Producción'!$B$13:$L$406,11,FALSE),"S/C")</f>
        <v>A</v>
      </c>
      <c r="BA9" s="3" t="str">
        <f t="shared" ref="BA9:BA10" si="15">E9</f>
        <v>PB- 03</v>
      </c>
      <c r="BB9" s="3" t="str">
        <f>IFERROR(VLOOKUP(I9,Referencias!$A$2:$Z$800,26,FALSE),"")</f>
        <v>Punta Barda</v>
      </c>
      <c r="BC9" s="3"/>
      <c r="BD9" s="3"/>
    </row>
    <row r="10" spans="1:67" ht="15" customHeight="1" x14ac:dyDescent="0.25">
      <c r="A10" s="3" t="s">
        <v>636</v>
      </c>
      <c r="B10" s="5">
        <v>45139</v>
      </c>
      <c r="C10" s="3" t="s">
        <v>637</v>
      </c>
      <c r="D10" s="3" t="s">
        <v>638</v>
      </c>
      <c r="E10" s="3" t="str">
        <f>IFERROR(VLOOKUP(H10,Referencias!$A$2:$F$671,6,FALSE),"")</f>
        <v>PB- 03</v>
      </c>
      <c r="F10" s="3">
        <f>IFERROR(VLOOKUP(I10,Referencias!$A$2:$T$800,20,FALSE),"")</f>
        <v>222053</v>
      </c>
      <c r="G10" s="3" t="s">
        <v>639</v>
      </c>
      <c r="H10" s="3" t="s">
        <v>73</v>
      </c>
      <c r="I10" s="3" t="s">
        <v>73</v>
      </c>
      <c r="J10" s="3"/>
      <c r="K10" s="3" t="s">
        <v>640</v>
      </c>
      <c r="L10" s="3" t="str">
        <f>IFERROR(VLOOKUP(M10,Referencias!$X$2:$Y$139,2,FALSE),"")</f>
        <v>Inhibidor de parafinas</v>
      </c>
      <c r="M10" s="3" t="s">
        <v>665</v>
      </c>
      <c r="N10" s="3">
        <f>IFERROR(VLOOKUP(M10,Referencias!$K$2:$L$138,2,FALSE),"")</f>
        <v>1000518676</v>
      </c>
      <c r="O10" s="3">
        <f>IFERROR(VLOOKUP(I10,'Control Producción'!$B$13:$L$408,4,FALSE),0)</f>
        <v>55</v>
      </c>
      <c r="P10" s="3">
        <f>IFERROR(VLOOKUP(I10,'Control Producción'!$B$13:$L$408,5,FALSE),0)</f>
        <v>7.7</v>
      </c>
      <c r="Q10" s="3">
        <f>IFERROR(VLOOKUP(I10,'Control Producción'!$B$13:$L$408,7,FALSE),0)</f>
        <v>47.3</v>
      </c>
      <c r="R10" s="3">
        <f>IFERROR(VLOOKUP(I10,'Control Producción'!$B$13:$L$408,8,FALSE),0)</f>
        <v>10</v>
      </c>
      <c r="S10" s="3">
        <f t="shared" si="0"/>
        <v>92.4</v>
      </c>
      <c r="T10" s="3">
        <v>800</v>
      </c>
      <c r="U10" s="3" t="s">
        <v>667</v>
      </c>
      <c r="V10" s="3" t="s">
        <v>668</v>
      </c>
      <c r="W10" s="3">
        <f t="shared" si="1"/>
        <v>2</v>
      </c>
      <c r="X10" s="3"/>
      <c r="Y10" s="3">
        <f t="shared" si="2"/>
        <v>184.8</v>
      </c>
      <c r="Z10" s="3"/>
      <c r="AA10" s="3"/>
      <c r="AB10" s="6">
        <v>45128</v>
      </c>
      <c r="AC10" s="3" t="s">
        <v>643</v>
      </c>
      <c r="AD10" s="6">
        <v>45127</v>
      </c>
      <c r="AE10" s="3" t="s">
        <v>666</v>
      </c>
      <c r="AF10" s="3" t="s">
        <v>656</v>
      </c>
      <c r="AG10" s="3"/>
      <c r="AH10" s="3"/>
      <c r="AI10" s="3"/>
      <c r="AJ10" s="3"/>
      <c r="AK10" s="3" t="str">
        <f>IFERROR(VLOOKUP(I10,'Control Producción'!$B$13:$K$406,10,FALSE),"")</f>
        <v>Cavidad Progresiva</v>
      </c>
      <c r="AL10" s="3" t="str">
        <f t="shared" si="3"/>
        <v>Batch</v>
      </c>
      <c r="AM10" s="3" t="s">
        <v>669</v>
      </c>
      <c r="AN10" s="3" t="s">
        <v>645</v>
      </c>
      <c r="AO10" s="3">
        <f>_xlfn.IFS(L10="Inhibidor de corrosión",T10*Q10/1000,L10="Inhibidor de incrustaciones",T10*Q10/1000,L10="Biocida",T10*Q10/1000,L10="Inhibidor de corrosión/incrustaciones",T10*Q10/1000,L10="Inhibidor de parafinas y asfaltenos",T10*P10/1000,L10="Inhibidor de parafinas",T10*P10/1000,L10="Inhibidor de asfaltenos",T10*P10/1000,L10="Reductor de fricción",T10*P10/1000,L10="Encapsulado",0,L10="Inhibidor de hidratos",VLOOKUP(I10,Intermedia!$B$485:$E$502,4,FALSE),L10="Secuestrante de sulfhídrico",VLOOKUP(I10,Intermedia!$B$485:$E$502,4,FALSE))</f>
        <v>6.16</v>
      </c>
      <c r="AP10" s="3">
        <f t="shared" si="11"/>
        <v>92.4</v>
      </c>
      <c r="AQ10" s="3">
        <f t="shared" si="12"/>
        <v>92.4</v>
      </c>
      <c r="AR10" s="3">
        <f t="shared" si="6"/>
        <v>92.4</v>
      </c>
      <c r="AS10" s="7">
        <v>1</v>
      </c>
      <c r="AT10" s="3" cm="1">
        <f t="array" ref="AT10">IFERROR(ROUND(IF(AL10="Continua",AO10*_xlfn.IFS(AS10=100%,1,AS10=20%,5,AS10=50%,2),IF(AL10="Batch",IF(AM10="M",30,IF(AM10="Q",15,7))*AO10)),0),"")</f>
        <v>92</v>
      </c>
      <c r="AU10" s="3">
        <f t="shared" si="13"/>
        <v>92</v>
      </c>
      <c r="AV10" s="3">
        <f t="shared" si="14"/>
        <v>92</v>
      </c>
      <c r="AW10" s="3" t="s">
        <v>670</v>
      </c>
      <c r="AX10" s="3"/>
      <c r="AY10" s="14">
        <f ca="1">IFERROR(TODAY()-VLOOKUP(H10,IDEF!$A$6:$H$1602,8,FALSE),"S/D")</f>
        <v>1518</v>
      </c>
      <c r="AZ10" s="3" t="str">
        <f>IFERROR(VLOOKUP(H10,'Control Producción'!$B$13:$L$406,11,FALSE),"S/C")</f>
        <v>A</v>
      </c>
      <c r="BA10" s="3" t="str">
        <f t="shared" si="15"/>
        <v>PB- 03</v>
      </c>
      <c r="BB10" s="3" t="str">
        <f>IFERROR(VLOOKUP(I10,Referencias!$A$2:$Z$800,26,FALSE),"")</f>
        <v>Punta Barda</v>
      </c>
      <c r="BC10" s="3"/>
      <c r="BD10" s="3"/>
    </row>
    <row r="11" spans="1:67" ht="15" customHeight="1" x14ac:dyDescent="0.25">
      <c r="A11" s="3" t="s">
        <v>636</v>
      </c>
      <c r="B11" s="5">
        <v>45139</v>
      </c>
      <c r="C11" s="3" t="s">
        <v>637</v>
      </c>
      <c r="D11" s="3" t="s">
        <v>638</v>
      </c>
      <c r="E11" s="3" t="str">
        <f>IFERROR(VLOOKUP(H11,Referencias!$A$2:$F$671,6,FALSE),"")</f>
        <v>PB- 03</v>
      </c>
      <c r="F11" s="3">
        <f>IFERROR(VLOOKUP(H11,Referencias!$A$2:$T$800,20,FALSE),"")</f>
        <v>222053</v>
      </c>
      <c r="G11" s="3" t="s">
        <v>639</v>
      </c>
      <c r="H11" s="3" t="s">
        <v>61</v>
      </c>
      <c r="I11" s="3" t="s">
        <v>61</v>
      </c>
      <c r="J11" s="3"/>
      <c r="K11" s="3" t="s">
        <v>640</v>
      </c>
      <c r="L11" s="3" t="str">
        <f>IFERROR(VLOOKUP(M11,Referencias!$X$2:$Y$139,2,FALSE),"")</f>
        <v>Inhibidor de parafinas</v>
      </c>
      <c r="M11" s="3" t="s">
        <v>665</v>
      </c>
      <c r="N11" s="3">
        <f>IFERROR(VLOOKUP(M11,Referencias!$K$2:$L$138,2,FALSE),"")</f>
        <v>1000518676</v>
      </c>
      <c r="O11" s="3">
        <f>IFERROR(VLOOKUP(I11,'Control Producción'!$B$13:$L$408,4,FALSE),0)</f>
        <v>30.5</v>
      </c>
      <c r="P11" s="3">
        <f>IFERROR(VLOOKUP(I11,'Control Producción'!$B$13:$L$408,5,FALSE),0)</f>
        <v>7.5330000000000004</v>
      </c>
      <c r="Q11" s="3">
        <f>IFERROR(VLOOKUP(I11,'Control Producción'!$B$13:$L$408,7,FALSE),0)</f>
        <v>22.966999999999999</v>
      </c>
      <c r="R11" s="3">
        <f>IFERROR(VLOOKUP(I11,'Control Producción'!$B$13:$L$408,8,FALSE),0)</f>
        <v>10</v>
      </c>
      <c r="S11" s="3">
        <f t="shared" si="0"/>
        <v>6.03</v>
      </c>
      <c r="T11" s="3">
        <v>800</v>
      </c>
      <c r="U11" s="3" t="s">
        <v>659</v>
      </c>
      <c r="V11" s="3" t="s">
        <v>642</v>
      </c>
      <c r="W11" s="3">
        <f t="shared" si="1"/>
        <v>31</v>
      </c>
      <c r="X11" s="3"/>
      <c r="Y11" s="3">
        <f t="shared" si="2"/>
        <v>186.93</v>
      </c>
      <c r="Z11" s="3"/>
      <c r="AA11" s="3"/>
      <c r="AB11" s="6">
        <v>44846</v>
      </c>
      <c r="AC11" s="3" t="s">
        <v>643</v>
      </c>
      <c r="AD11" s="6">
        <v>44876</v>
      </c>
      <c r="AE11" s="3" t="s">
        <v>671</v>
      </c>
      <c r="AF11" s="3" t="s">
        <v>656</v>
      </c>
      <c r="AG11" s="3"/>
      <c r="AH11" s="3"/>
      <c r="AI11" s="3"/>
      <c r="AJ11" s="3"/>
      <c r="AK11" s="3" t="str">
        <f>IFERROR(VLOOKUP(I11,'Control Producción'!$B$13:$K$406,10,FALSE),"")</f>
        <v>Cavidad Progresiva</v>
      </c>
      <c r="AL11" s="3" t="str">
        <f t="shared" si="3"/>
        <v>Continua</v>
      </c>
      <c r="AM11" s="3" t="s">
        <v>28</v>
      </c>
      <c r="AN11" s="3" t="s">
        <v>645</v>
      </c>
      <c r="AO11" s="3">
        <f>_xlfn.IFS(L11="Inhibidor de corrosión",T11*Q11/1000,L11="Inhibidor de incrustaciones",T11*Q11/1000,L11="Biocida",T11*Q11/1000,L11="Inhibidor de corrosión/incrustaciones",T11*Q11/1000,L11="Inhibidor de parafinas y asfaltenos",T11*P11/1000,L11="Inhibidor de parafinas",T11*P11/1000,L11="Inhibidor de asfaltenos",T11*P11/1000,L11="Reductor de fricción",T11*P11/1000,L11="Encapsulado",0,L11="Inhibidor de hidratos",VLOOKUP(I11,Intermedia!$B$485:$E$502,4,FALSE),L11="Secuestrante de sulfhídrico",VLOOKUP(I11,Intermedia!$B$485:$E$502,4,FALSE))</f>
        <v>6.0264000000000006</v>
      </c>
      <c r="AP11" s="3">
        <f t="shared" si="4"/>
        <v>6.03</v>
      </c>
      <c r="AQ11" s="3">
        <f t="shared" si="5"/>
        <v>20</v>
      </c>
      <c r="AR11" s="3">
        <f t="shared" si="6"/>
        <v>6.03</v>
      </c>
      <c r="AS11" s="7">
        <v>1</v>
      </c>
      <c r="AT11" s="3" cm="1">
        <f t="array" ref="AT11">IFERROR(ROUND(IF(AL11="Continua",AO11*_xlfn.IFS(AS11=100%,1,AS11=20%,5,AS11=50%,2),IF(AL11="Batch",IF(AM11="M",30,IF(AM11="Q",15,7))*AO11)),0),"")</f>
        <v>6</v>
      </c>
      <c r="AU11" s="3">
        <f t="shared" si="7"/>
        <v>20</v>
      </c>
      <c r="AV11" s="3">
        <f t="shared" si="8"/>
        <v>6</v>
      </c>
      <c r="AW11" s="3" t="s">
        <v>657</v>
      </c>
      <c r="AX11" s="3">
        <v>1</v>
      </c>
      <c r="AY11" s="14">
        <f ca="1">IFERROR(TODAY()-VLOOKUP(H11,IDEF!$A$6:$H$1602,8,FALSE),"S/D")</f>
        <v>1600</v>
      </c>
      <c r="AZ11" s="3" t="str">
        <f>IFERROR(VLOOKUP(H11,'Control Producción'!$B$13:$L$406,11,FALSE),"S/C")</f>
        <v>B</v>
      </c>
      <c r="BA11" s="3" t="str">
        <f t="shared" si="9"/>
        <v>PB- 03</v>
      </c>
      <c r="BB11" s="3" t="str">
        <f>IFERROR(VLOOKUP(I11,Referencias!$A$2:$Z$800,26,FALSE),"")</f>
        <v>Punta Barda</v>
      </c>
      <c r="BC11" s="3"/>
      <c r="BD11" s="3"/>
      <c r="BO11" s="68" t="str">
        <f t="shared" si="10"/>
        <v>PB- 03</v>
      </c>
    </row>
    <row r="12" spans="1:67" ht="15" customHeight="1" x14ac:dyDescent="0.25">
      <c r="A12" s="3" t="s">
        <v>636</v>
      </c>
      <c r="B12" s="5">
        <v>45139</v>
      </c>
      <c r="C12" s="3" t="s">
        <v>637</v>
      </c>
      <c r="D12" s="3" t="s">
        <v>638</v>
      </c>
      <c r="E12" s="3" t="str">
        <f>IFERROR(VLOOKUP(H12,Referencias!$A$2:$F$671,6,FALSE),"")</f>
        <v>PB- 01</v>
      </c>
      <c r="F12" s="3">
        <f>IFERROR(VLOOKUP(I12,Referencias!$A$2:$T$800,20,FALSE),"")</f>
        <v>222053</v>
      </c>
      <c r="G12" s="3" t="s">
        <v>639</v>
      </c>
      <c r="H12" s="3" t="s">
        <v>39</v>
      </c>
      <c r="I12" s="3" t="s">
        <v>39</v>
      </c>
      <c r="J12" s="3"/>
      <c r="K12" s="3" t="s">
        <v>640</v>
      </c>
      <c r="L12" s="3" t="str">
        <f>IFERROR(VLOOKUP(M12,Referencias!$X$2:$Y$139,2,FALSE),"")</f>
        <v>Inhibidor de parafinas</v>
      </c>
      <c r="M12" s="3" t="s">
        <v>665</v>
      </c>
      <c r="N12" s="3">
        <f>IFERROR(VLOOKUP(M12,Referencias!$K$2:$L$138,2,FALSE),"")</f>
        <v>1000518676</v>
      </c>
      <c r="O12" s="3">
        <f>IFERROR(VLOOKUP(I12,'Control Producción'!$B$13:$L$408,4,FALSE),0)</f>
        <v>4.5999999999999996</v>
      </c>
      <c r="P12" s="3">
        <f>IFERROR(VLOOKUP(I12,'Control Producción'!$B$13:$L$408,5,FALSE),0)</f>
        <v>0.34499999999999997</v>
      </c>
      <c r="Q12" s="3">
        <f>IFERROR(VLOOKUP(I12,'Control Producción'!$B$13:$L$408,7,FALSE),0)</f>
        <v>4.2549999999999999</v>
      </c>
      <c r="R12" s="3">
        <f>IFERROR(VLOOKUP(I12,'Control Producción'!$B$13:$L$408,8,FALSE),0)</f>
        <v>2</v>
      </c>
      <c r="S12" s="3">
        <f t="shared" si="0"/>
        <v>2.0699999999999998</v>
      </c>
      <c r="T12" s="3">
        <v>6000</v>
      </c>
      <c r="U12" s="3" t="s">
        <v>659</v>
      </c>
      <c r="V12" s="3" t="s">
        <v>642</v>
      </c>
      <c r="W12" s="3">
        <f t="shared" si="1"/>
        <v>31</v>
      </c>
      <c r="X12" s="3"/>
      <c r="Y12" s="3">
        <f t="shared" si="2"/>
        <v>64.17</v>
      </c>
      <c r="Z12" s="3"/>
      <c r="AA12" s="3"/>
      <c r="AB12" s="6">
        <v>44846</v>
      </c>
      <c r="AC12" s="3" t="s">
        <v>643</v>
      </c>
      <c r="AD12" s="6">
        <v>44876</v>
      </c>
      <c r="AE12" s="3" t="s">
        <v>672</v>
      </c>
      <c r="AF12" s="3" t="s">
        <v>656</v>
      </c>
      <c r="AG12" s="3"/>
      <c r="AH12" s="3"/>
      <c r="AI12" s="3"/>
      <c r="AJ12" s="3"/>
      <c r="AK12" s="3" t="str">
        <f>IFERROR(VLOOKUP(I12,'Control Producción'!$B$13:$K$406,10,FALSE),"")</f>
        <v>Cavidad Progresiva</v>
      </c>
      <c r="AL12" s="3" t="str">
        <f t="shared" si="3"/>
        <v>Continua</v>
      </c>
      <c r="AM12" s="3" t="s">
        <v>28</v>
      </c>
      <c r="AN12" s="3" t="s">
        <v>645</v>
      </c>
      <c r="AO12" s="3">
        <f>_xlfn.IFS(L12="Inhibidor de corrosión",T12*Q12/1000,L12="Inhibidor de incrustaciones",T12*Q12/1000,L12="Biocida",T12*Q12/1000,L12="Inhibidor de corrosión/incrustaciones",T12*Q12/1000,L12="Inhibidor de parafinas y asfaltenos",T12*P12/1000,L12="Inhibidor de parafinas",T12*P12/1000,L12="Inhibidor de asfaltenos",T12*P12/1000,L12="Reductor de fricción",T12*P12/1000,L12="Encapsulado",0,L12="Inhibidor de hidratos",VLOOKUP(I12,Intermedia!$B$485:$E$502,4,FALSE),L12="Secuestrante de sulfhídrico",VLOOKUP(I12,Intermedia!$B$485:$E$502,4,FALSE))</f>
        <v>2.0699999999999998</v>
      </c>
      <c r="AP12" s="3">
        <f t="shared" si="4"/>
        <v>2.0699999999999998</v>
      </c>
      <c r="AQ12" s="3">
        <f t="shared" si="5"/>
        <v>20</v>
      </c>
      <c r="AR12" s="3">
        <f t="shared" si="6"/>
        <v>2.0699999999999998</v>
      </c>
      <c r="AS12" s="7">
        <v>1</v>
      </c>
      <c r="AT12" s="3" cm="1">
        <f t="array" ref="AT12">IFERROR(ROUND(IF(AL12="Continua",AO12*_xlfn.IFS(AS12=100%,1,AS12=20%,5,AS12=50%,2),IF(AL12="Batch",IF(AM12="M",30,IF(AM12="Q",15,7))*AO12)),0),"")</f>
        <v>2</v>
      </c>
      <c r="AU12" s="3">
        <f t="shared" si="7"/>
        <v>20</v>
      </c>
      <c r="AV12" s="3">
        <f t="shared" si="8"/>
        <v>2</v>
      </c>
      <c r="AW12" s="3" t="s">
        <v>657</v>
      </c>
      <c r="AX12" s="3">
        <v>1</v>
      </c>
      <c r="AY12" s="14">
        <f ca="1">IFERROR(TODAY()-VLOOKUP(H12,IDEF!$A$6:$H$1602,8,FALSE),"S/D")</f>
        <v>2072</v>
      </c>
      <c r="AZ12" s="3" t="str">
        <f>IFERROR(VLOOKUP(H12,'Control Producción'!$B$13:$L$406,11,FALSE),"S/C")</f>
        <v>C</v>
      </c>
      <c r="BA12" s="3" t="str">
        <f t="shared" si="9"/>
        <v>PB- 01</v>
      </c>
      <c r="BB12" s="3" t="str">
        <f>IFERROR(VLOOKUP(I12,Referencias!$A$2:$Z$800,26,FALSE),"")</f>
        <v>Punta Barda</v>
      </c>
      <c r="BC12" s="3"/>
      <c r="BD12" s="3"/>
      <c r="BO12" s="68" t="str">
        <f t="shared" si="10"/>
        <v>PB- 01</v>
      </c>
    </row>
    <row r="13" spans="1:67" ht="15" customHeight="1" x14ac:dyDescent="0.25">
      <c r="A13" s="3" t="s">
        <v>636</v>
      </c>
      <c r="B13" s="5">
        <v>45139</v>
      </c>
      <c r="C13" s="3" t="s">
        <v>637</v>
      </c>
      <c r="D13" s="3" t="s">
        <v>638</v>
      </c>
      <c r="E13" s="3" t="str">
        <f>IFERROR(VLOOKUP(H13,Referencias!$A$2:$F$671,6,FALSE),"")</f>
        <v>PB- 04</v>
      </c>
      <c r="F13" s="3">
        <f>IFERROR(VLOOKUP(I13,Referencias!$A$2:$T$800,20,FALSE),"")</f>
        <v>222053</v>
      </c>
      <c r="G13" s="3" t="s">
        <v>651</v>
      </c>
      <c r="H13" s="3" t="s">
        <v>90</v>
      </c>
      <c r="I13" s="3" t="s">
        <v>90</v>
      </c>
      <c r="J13" s="3"/>
      <c r="K13" s="3" t="s">
        <v>652</v>
      </c>
      <c r="L13" s="3" t="str">
        <f>IFERROR(VLOOKUP(M13,Referencias!$X$2:$Y$139,2,FALSE),"")</f>
        <v>Inhibidor de corrosión</v>
      </c>
      <c r="M13" s="3" t="s">
        <v>566</v>
      </c>
      <c r="N13" s="3">
        <f>IFERROR(VLOOKUP(M13,Referencias!$K$2:$L$138,2,FALSE),"")</f>
        <v>1000232729</v>
      </c>
      <c r="O13" s="3">
        <f>IFERROR(VLOOKUP(I13,'Control Producción'!$B$13:$L$408,4,FALSE),0)</f>
        <v>5.5</v>
      </c>
      <c r="P13" s="3">
        <f>IFERROR(VLOOKUP(I13,'Control Producción'!$B$13:$L$408,5,FALSE),0)</f>
        <v>0.99</v>
      </c>
      <c r="Q13" s="3">
        <f>IFERROR(VLOOKUP(I13,'Control Producción'!$B$13:$L$408,7,FALSE),0)</f>
        <v>4.51</v>
      </c>
      <c r="R13" s="3">
        <f>IFERROR(VLOOKUP(I13,'Control Producción'!$B$13:$L$408,8,FALSE),0)</f>
        <v>2</v>
      </c>
      <c r="S13" s="3">
        <f t="shared" si="0"/>
        <v>4.0599999999999996</v>
      </c>
      <c r="T13" s="3">
        <v>900</v>
      </c>
      <c r="U13" s="3" t="s">
        <v>654</v>
      </c>
      <c r="V13" s="3" t="s">
        <v>642</v>
      </c>
      <c r="W13" s="3">
        <f t="shared" si="1"/>
        <v>31</v>
      </c>
      <c r="X13" s="3"/>
      <c r="Y13" s="3">
        <f t="shared" si="2"/>
        <v>125.85999999999999</v>
      </c>
      <c r="Z13" s="3"/>
      <c r="AA13" s="3"/>
      <c r="AB13" s="6">
        <v>43160</v>
      </c>
      <c r="AC13" s="3" t="s">
        <v>643</v>
      </c>
      <c r="AD13" s="6">
        <v>44503</v>
      </c>
      <c r="AE13" s="3" t="s">
        <v>673</v>
      </c>
      <c r="AF13" s="3" t="s">
        <v>656</v>
      </c>
      <c r="AG13" s="3"/>
      <c r="AH13" s="3"/>
      <c r="AI13" s="3"/>
      <c r="AJ13" s="3"/>
      <c r="AK13" s="3" t="str">
        <f>IFERROR(VLOOKUP(I13,'Control Producción'!$B$13:$K$406,10,FALSE),"")</f>
        <v>Bombeo Mecánico</v>
      </c>
      <c r="AL13" s="3" t="str">
        <f t="shared" si="3"/>
        <v>Continua</v>
      </c>
      <c r="AM13" s="3" t="s">
        <v>28</v>
      </c>
      <c r="AN13" s="3" t="s">
        <v>663</v>
      </c>
      <c r="AO13" s="3">
        <f>_xlfn.IFS(L13="Inhibidor de corrosión",T13*Q13/1000,L13="Inhibidor de incrustaciones",T13*Q13/1000,L13="Biocida",T13*Q13/1000,L13="Inhibidor de corrosión/incrustaciones",T13*Q13/1000,L13="Inhibidor de parafinas y asfaltenos",T13*P13/1000,L13="Inhibidor de parafinas",T13*P13/1000,L13="Inhibidor de asfaltenos",T13*P13/1000,L13="Reductor de fricción",T13*P13/1000,L13="Encapsulado",0,L13="Inhibidor de hidratos",VLOOKUP(I13,Intermedia!$B$485:$E$502,4,FALSE),L13="Secuestrante de sulfhídrico",VLOOKUP(I13,Intermedia!$B$485:$E$502,4,FALSE))</f>
        <v>4.0590000000000002</v>
      </c>
      <c r="AP13" s="3">
        <f t="shared" si="4"/>
        <v>4.0599999999999996</v>
      </c>
      <c r="AQ13" s="3">
        <f t="shared" si="5"/>
        <v>20</v>
      </c>
      <c r="AR13" s="3">
        <f t="shared" si="6"/>
        <v>4.0599999999999996</v>
      </c>
      <c r="AS13" s="7">
        <v>1</v>
      </c>
      <c r="AT13" s="3" cm="1">
        <f t="array" ref="AT13">IFERROR(ROUND(IF(AL13="Continua",AO13*_xlfn.IFS(AS13=100%,1,AS13=20%,5,AS13=50%,2),IF(AL13="Batch",IF(AM13="M",30,IF(AM13="Q",15,7))*AO13)),0),"")</f>
        <v>4</v>
      </c>
      <c r="AU13" s="3">
        <f t="shared" si="7"/>
        <v>20</v>
      </c>
      <c r="AV13" s="3">
        <f t="shared" si="8"/>
        <v>4</v>
      </c>
      <c r="AW13" s="3" t="s">
        <v>657</v>
      </c>
      <c r="AX13" s="3">
        <v>1</v>
      </c>
      <c r="AY13" s="14">
        <f ca="1">IFERROR(TODAY()-VLOOKUP(H13,IDEF!$A$6:$H$1602,8,FALSE),"S/D")</f>
        <v>2044</v>
      </c>
      <c r="AZ13" s="3" t="str">
        <f>IFERROR(VLOOKUP(H13,'Control Producción'!$B$13:$L$406,11,FALSE),"S/C")</f>
        <v>B</v>
      </c>
      <c r="BA13" s="3" t="str">
        <f t="shared" si="9"/>
        <v>PB- 04</v>
      </c>
      <c r="BB13" s="3" t="str">
        <f>IFERROR(VLOOKUP(I13,Referencias!$A$2:$Z$800,26,FALSE),"")</f>
        <v>Punta Barda</v>
      </c>
      <c r="BC13" s="3"/>
      <c r="BD13" s="3"/>
      <c r="BO13" s="68" t="str">
        <f t="shared" si="10"/>
        <v>PB- 04</v>
      </c>
    </row>
    <row r="14" spans="1:67" ht="15" customHeight="1" x14ac:dyDescent="0.25">
      <c r="A14" s="3" t="s">
        <v>636</v>
      </c>
      <c r="B14" s="5">
        <v>45139</v>
      </c>
      <c r="C14" s="3" t="s">
        <v>637</v>
      </c>
      <c r="D14" s="3" t="s">
        <v>638</v>
      </c>
      <c r="E14" s="3" t="str">
        <f>IFERROR(VLOOKUP(H14,Referencias!$A$2:$F$671,6,FALSE),"")</f>
        <v>PTA BARDA 114</v>
      </c>
      <c r="F14" s="3">
        <f>IFERROR(VLOOKUP(I14,Referencias!$A$2:$T$800,20,FALSE),"")</f>
        <v>222053</v>
      </c>
      <c r="G14" s="3" t="s">
        <v>651</v>
      </c>
      <c r="H14" s="3" t="s">
        <v>111</v>
      </c>
      <c r="I14" s="3" t="s">
        <v>111</v>
      </c>
      <c r="J14" s="3"/>
      <c r="K14" s="3" t="s">
        <v>640</v>
      </c>
      <c r="L14" s="3" t="str">
        <f>IFERROR(VLOOKUP(M14,Referencias!$X$2:$Y$139,2,FALSE),"")</f>
        <v>Inhibidor de parafinas</v>
      </c>
      <c r="M14" s="3" t="s">
        <v>674</v>
      </c>
      <c r="N14" s="3">
        <f>IFERROR(VLOOKUP(M14,Referencias!$K$2:$L$138,2,FALSE),"")</f>
        <v>1000020984</v>
      </c>
      <c r="O14" s="3">
        <f>IFERROR(VLOOKUP(I14,'Control Producción'!$B$13:$L$408,4,FALSE),0)</f>
        <v>9</v>
      </c>
      <c r="P14" s="3">
        <f>IFERROR(VLOOKUP(I14,'Control Producción'!$B$13:$L$408,5,FALSE),0)</f>
        <v>2.61</v>
      </c>
      <c r="Q14" s="3">
        <f>IFERROR(VLOOKUP(I14,'Control Producción'!$B$13:$L$408,7,FALSE),0)</f>
        <v>6.39</v>
      </c>
      <c r="R14" s="3">
        <f>IFERROR(VLOOKUP(I14,'Control Producción'!$B$13:$L$408,8,FALSE),0)</f>
        <v>2</v>
      </c>
      <c r="S14" s="3">
        <f t="shared" si="0"/>
        <v>6.53</v>
      </c>
      <c r="T14" s="3">
        <v>2500</v>
      </c>
      <c r="U14" s="3" t="s">
        <v>659</v>
      </c>
      <c r="V14" s="3" t="s">
        <v>642</v>
      </c>
      <c r="W14" s="3">
        <f t="shared" si="1"/>
        <v>31</v>
      </c>
      <c r="X14" s="3"/>
      <c r="Y14" s="3">
        <f t="shared" si="2"/>
        <v>202.43</v>
      </c>
      <c r="Z14" s="3"/>
      <c r="AA14" s="3"/>
      <c r="AB14" s="6">
        <v>44300</v>
      </c>
      <c r="AC14" s="3" t="s">
        <v>643</v>
      </c>
      <c r="AD14" s="6">
        <v>44998</v>
      </c>
      <c r="AE14" s="3" t="s">
        <v>675</v>
      </c>
      <c r="AF14" s="3" t="s">
        <v>656</v>
      </c>
      <c r="AG14" s="3"/>
      <c r="AH14" s="3"/>
      <c r="AI14" s="3"/>
      <c r="AJ14" s="3"/>
      <c r="AK14" s="3" t="str">
        <f>IFERROR(VLOOKUP(I14,'Control Producción'!$B$13:$K$406,10,FALSE),"")</f>
        <v>Cavidad Progresiva</v>
      </c>
      <c r="AL14" s="3" t="str">
        <f t="shared" si="3"/>
        <v>Continua</v>
      </c>
      <c r="AM14" s="3" t="s">
        <v>28</v>
      </c>
      <c r="AN14" s="3" t="s">
        <v>645</v>
      </c>
      <c r="AO14" s="3">
        <f>_xlfn.IFS(L14="Inhibidor de corrosión",T14*Q14/1000,L14="Inhibidor de incrustaciones",T14*Q14/1000,L14="Biocida",T14*Q14/1000,L14="Inhibidor de corrosión/incrustaciones",T14*Q14/1000,L14="Inhibidor de parafinas y asfaltenos",T14*P14/1000,L14="Inhibidor de parafinas",T14*P14/1000,L14="Inhibidor de asfaltenos",T14*P14/1000,L14="Reductor de fricción",T14*P14/1000,L14="Encapsulado",0,L14="Inhibidor de hidratos",VLOOKUP(I14,Intermedia!$B$485:$E$502,4,FALSE),L14="Secuestrante de sulfhídrico",VLOOKUP(I14,Intermedia!$B$485:$E$502,4,FALSE))</f>
        <v>6.5250000000000004</v>
      </c>
      <c r="AP14" s="3">
        <f t="shared" si="4"/>
        <v>6.53</v>
      </c>
      <c r="AQ14" s="3">
        <f t="shared" si="5"/>
        <v>20</v>
      </c>
      <c r="AR14" s="3">
        <f t="shared" si="6"/>
        <v>6.53</v>
      </c>
      <c r="AS14" s="7">
        <v>1</v>
      </c>
      <c r="AT14" s="3" cm="1">
        <f t="array" ref="AT14">IFERROR(ROUND(IF(AL14="Continua",AO14*_xlfn.IFS(AS14=100%,1,AS14=20%,5,AS14=50%,2),IF(AL14="Batch",IF(AM14="M",30,IF(AM14="Q",15,7))*AO14)),0),"")</f>
        <v>7</v>
      </c>
      <c r="AU14" s="3">
        <f t="shared" si="7"/>
        <v>20</v>
      </c>
      <c r="AV14" s="3">
        <f t="shared" si="8"/>
        <v>7</v>
      </c>
      <c r="AW14" s="3" t="s">
        <v>657</v>
      </c>
      <c r="AX14" s="3">
        <v>1</v>
      </c>
      <c r="AY14" s="14">
        <f ca="1">IFERROR(TODAY()-VLOOKUP(H14,IDEF!$A$6:$H$1602,8,FALSE),"S/D")</f>
        <v>1555</v>
      </c>
      <c r="AZ14" s="3" t="str">
        <f>IFERROR(VLOOKUP(H14,'Control Producción'!$B$13:$L$406,11,FALSE),"S/C")</f>
        <v>B</v>
      </c>
      <c r="BA14" s="3" t="str">
        <f t="shared" si="9"/>
        <v>PTA BARDA 114</v>
      </c>
      <c r="BB14" s="3" t="str">
        <f>IFERROR(VLOOKUP(I14,Referencias!$A$2:$Z$800,26,FALSE),"")</f>
        <v>Punta Barda</v>
      </c>
      <c r="BC14" s="3"/>
      <c r="BD14" s="3"/>
      <c r="BO14" s="68" t="str">
        <f t="shared" si="10"/>
        <v>PTA BARDA 114</v>
      </c>
    </row>
    <row r="15" spans="1:67" ht="15" customHeight="1" x14ac:dyDescent="0.25">
      <c r="A15" s="3" t="s">
        <v>636</v>
      </c>
      <c r="B15" s="5">
        <v>45139</v>
      </c>
      <c r="C15" s="3" t="s">
        <v>637</v>
      </c>
      <c r="D15" s="3" t="s">
        <v>638</v>
      </c>
      <c r="E15" s="3" t="str">
        <f>IFERROR(VLOOKUP(H15,Referencias!$A$2:$F$671,6,FALSE),"")</f>
        <v>PB- 04</v>
      </c>
      <c r="F15" s="3">
        <f>IFERROR(VLOOKUP(I15,Referencias!$A$2:$T$800,20,FALSE),"")</f>
        <v>222053</v>
      </c>
      <c r="G15" s="3" t="s">
        <v>651</v>
      </c>
      <c r="H15" s="3" t="s">
        <v>98</v>
      </c>
      <c r="I15" s="3" t="s">
        <v>98</v>
      </c>
      <c r="J15" s="3"/>
      <c r="K15" s="3" t="s">
        <v>652</v>
      </c>
      <c r="L15" s="3" t="str">
        <f>IFERROR(VLOOKUP(M15,Referencias!$X$2:$Y$139,2,FALSE),"")</f>
        <v>Biocida</v>
      </c>
      <c r="M15" s="3" t="s">
        <v>565</v>
      </c>
      <c r="N15" s="3">
        <f>IFERROR(VLOOKUP(M15,Referencias!$K$2:$L$138,2,FALSE),"")</f>
        <v>50600926</v>
      </c>
      <c r="O15" s="3">
        <f>IFERROR(VLOOKUP(I15,'Control Producción'!$B$13:$L$408,4,FALSE),0)</f>
        <v>12.9</v>
      </c>
      <c r="P15" s="3">
        <f>IFERROR(VLOOKUP(I15,'Control Producción'!$B$13:$L$408,5,FALSE),0)</f>
        <v>5.6760000000000002</v>
      </c>
      <c r="Q15" s="3">
        <f>IFERROR(VLOOKUP(I15,'Control Producción'!$B$13:$L$408,7,FALSE),0)</f>
        <v>7.2240000000000002</v>
      </c>
      <c r="R15" s="3">
        <f>IFERROR(VLOOKUP(I15,'Control Producción'!$B$13:$L$408,8,FALSE),0)</f>
        <v>2</v>
      </c>
      <c r="S15" s="3">
        <f t="shared" si="0"/>
        <v>20.59</v>
      </c>
      <c r="T15" s="3">
        <v>190</v>
      </c>
      <c r="U15" s="3" t="s">
        <v>676</v>
      </c>
      <c r="V15" s="3" t="s">
        <v>668</v>
      </c>
      <c r="W15" s="3">
        <f t="shared" si="1"/>
        <v>2</v>
      </c>
      <c r="X15" s="3"/>
      <c r="Y15" s="3">
        <f t="shared" si="2"/>
        <v>41.18</v>
      </c>
      <c r="Z15" s="3"/>
      <c r="AA15" s="3"/>
      <c r="AB15" s="6">
        <v>45128</v>
      </c>
      <c r="AC15" s="3" t="s">
        <v>643</v>
      </c>
      <c r="AD15" s="6">
        <v>45078</v>
      </c>
      <c r="AE15" s="3" t="s">
        <v>677</v>
      </c>
      <c r="AF15" s="3" t="s">
        <v>656</v>
      </c>
      <c r="AG15" s="3"/>
      <c r="AH15" s="3"/>
      <c r="AI15" s="3"/>
      <c r="AJ15" s="3"/>
      <c r="AK15" s="3" t="str">
        <f>IFERROR(VLOOKUP(I15,'Control Producción'!$B$13:$K$406,10,FALSE),"")</f>
        <v>Bombeo Mecánico</v>
      </c>
      <c r="AL15" s="3" t="str">
        <f t="shared" si="3"/>
        <v>Batch</v>
      </c>
      <c r="AM15" s="3" t="s">
        <v>669</v>
      </c>
      <c r="AN15" s="3" t="s">
        <v>556</v>
      </c>
      <c r="AO15" s="3">
        <f>_xlfn.IFS(L15="Inhibidor de corrosión",T15*Q15/1000,L15="Inhibidor de incrustaciones",T15*Q15/1000,L15="Biocida",T15*Q15/1000,L15="Inhibidor de corrosión/incrustaciones",T15*Q15/1000,L15="Inhibidor de parafinas y asfaltenos",T15*P15/1000,L15="Inhibidor de parafinas",T15*P15/1000,L15="Inhibidor de asfaltenos",T15*P15/1000,L15="Reductor de fricción",T15*P15/1000,L15="Encapsulado",0,L15="Inhibidor de hidratos",VLOOKUP(I15,Intermedia!$B$485:$E$502,4,FALSE),L15="Secuestrante de sulfhídrico",VLOOKUP(I15,Intermedia!$B$485:$E$502,4,FALSE))</f>
        <v>1.37256</v>
      </c>
      <c r="AP15" s="3">
        <f t="shared" ref="AP15" si="16">IFERROR(ROUND(IF(AL15="Continua",AO15,IF(AL15="Batch",IF(AM15="M",30,IF(AM15="Q",15,7))*AO15)),2),"")</f>
        <v>20.59</v>
      </c>
      <c r="AQ15" s="3">
        <f t="shared" ref="AQ15" si="17">IF(AP15&lt;=20,20,AP15)</f>
        <v>20.59</v>
      </c>
      <c r="AR15" s="3">
        <f t="shared" ref="AR15" si="18">IF(AL15="Batch",AQ15,AP15)</f>
        <v>20.59</v>
      </c>
      <c r="AS15" s="7">
        <v>1</v>
      </c>
      <c r="AT15" s="3" cm="1">
        <f t="array" ref="AT15">IFERROR(ROUND(IF(AL15="Continua",AO15*_xlfn.IFS(AS15=100%,1,AS15=20%,5,AS15=50%,2),IF(AL15="Batch",IF(AM15="M",30,IF(AM15="Q",15,7))*AO15)),0),"")</f>
        <v>21</v>
      </c>
      <c r="AU15" s="3">
        <f t="shared" ref="AU15" si="19">IF(AT15&lt;=20,20,AT15)</f>
        <v>21</v>
      </c>
      <c r="AV15" s="3">
        <f t="shared" ref="AV15" si="20">IF(AL15="Batch",AU15,AT15)</f>
        <v>21</v>
      </c>
      <c r="AW15" s="3" t="s">
        <v>670</v>
      </c>
      <c r="AX15" s="3"/>
      <c r="AY15" s="14">
        <f ca="1">IFERROR(TODAY()-VLOOKUP(H15,IDEF!$A$6:$H$1602,8,FALSE),"S/D")</f>
        <v>2221</v>
      </c>
      <c r="AZ15" s="3" t="str">
        <f>IFERROR(VLOOKUP(H15,'Control Producción'!$B$13:$L$406,11,FALSE),"S/C")</f>
        <v>A</v>
      </c>
      <c r="BA15" s="3" t="str">
        <f t="shared" ref="BA15" si="21">E15</f>
        <v>PB- 04</v>
      </c>
      <c r="BB15" s="3" t="str">
        <f>IFERROR(VLOOKUP(I15,Referencias!$A$2:$Z$800,26,FALSE),"")</f>
        <v>Punta Barda</v>
      </c>
      <c r="BC15" s="3"/>
      <c r="BD15" s="3"/>
    </row>
    <row r="16" spans="1:67" ht="15" customHeight="1" x14ac:dyDescent="0.25">
      <c r="A16" s="3" t="s">
        <v>636</v>
      </c>
      <c r="B16" s="5">
        <v>45139</v>
      </c>
      <c r="C16" s="3" t="s">
        <v>637</v>
      </c>
      <c r="D16" s="3" t="s">
        <v>638</v>
      </c>
      <c r="E16" s="3" t="str">
        <f>IFERROR(VLOOKUP(H16,Referencias!$A$2:$F$671,6,FALSE),"")</f>
        <v>PTA BARDA 114</v>
      </c>
      <c r="F16" s="3">
        <f>IFERROR(VLOOKUP(I16,Referencias!$A$2:$T$800,20,FALSE),"")</f>
        <v>222053</v>
      </c>
      <c r="G16" s="3" t="s">
        <v>651</v>
      </c>
      <c r="H16" s="3" t="s">
        <v>111</v>
      </c>
      <c r="I16" s="3" t="s">
        <v>111</v>
      </c>
      <c r="J16" s="3"/>
      <c r="K16" s="3" t="s">
        <v>652</v>
      </c>
      <c r="L16" s="3" t="str">
        <f>IFERROR(VLOOKUP(M16,Referencias!$X$2:$Y$139,2,FALSE),"")</f>
        <v>Biocida</v>
      </c>
      <c r="M16" s="3" t="s">
        <v>565</v>
      </c>
      <c r="N16" s="3">
        <f>IFERROR(VLOOKUP(M16,Referencias!$K$2:$L$138,2,FALSE),"")</f>
        <v>50600926</v>
      </c>
      <c r="O16" s="3">
        <f>IFERROR(VLOOKUP(I16,'Control Producción'!$B$13:$L$408,4,FALSE),0)</f>
        <v>9</v>
      </c>
      <c r="P16" s="3">
        <f>IFERROR(VLOOKUP(I16,'Control Producción'!$B$13:$L$408,5,FALSE),0)</f>
        <v>2.61</v>
      </c>
      <c r="Q16" s="3">
        <f>IFERROR(VLOOKUP(I16,'Control Producción'!$B$13:$L$408,7,FALSE),0)</f>
        <v>6.39</v>
      </c>
      <c r="R16" s="3">
        <f>IFERROR(VLOOKUP(I16,'Control Producción'!$B$13:$L$408,8,FALSE),0)</f>
        <v>2</v>
      </c>
      <c r="S16" s="3">
        <f t="shared" ref="S16" si="22">AR16</f>
        <v>20</v>
      </c>
      <c r="T16" s="3">
        <v>50</v>
      </c>
      <c r="U16" s="3" t="s">
        <v>676</v>
      </c>
      <c r="V16" s="3" t="s">
        <v>668</v>
      </c>
      <c r="W16" s="3">
        <f t="shared" si="1"/>
        <v>2</v>
      </c>
      <c r="X16" s="3"/>
      <c r="Y16" s="3">
        <f t="shared" si="2"/>
        <v>40</v>
      </c>
      <c r="Z16" s="3"/>
      <c r="AA16" s="3"/>
      <c r="AB16" s="6">
        <v>44300</v>
      </c>
      <c r="AC16" s="3" t="s">
        <v>643</v>
      </c>
      <c r="AD16" s="6">
        <v>44998</v>
      </c>
      <c r="AE16" s="3" t="s">
        <v>675</v>
      </c>
      <c r="AF16" s="3" t="s">
        <v>656</v>
      </c>
      <c r="AG16" s="3"/>
      <c r="AH16" s="3"/>
      <c r="AI16" s="3"/>
      <c r="AJ16" s="3"/>
      <c r="AK16" s="3" t="str">
        <f>IFERROR(VLOOKUP(I16,'Control Producción'!$B$13:$K$406,10,FALSE),"")</f>
        <v>Cavidad Progresiva</v>
      </c>
      <c r="AL16" s="3" t="s">
        <v>556</v>
      </c>
      <c r="AM16" s="3" t="s">
        <v>669</v>
      </c>
      <c r="AN16" s="3" t="s">
        <v>556</v>
      </c>
      <c r="AO16" s="3">
        <f>_xlfn.IFS(L16="Inhibidor de corrosión",T16*Q16/1000,L16="Inhibidor de incrustaciones",T16*Q16/1000,L16="Biocida",T16*Q16/1000,L16="Inhibidor de corrosión/incrustaciones",T16*Q16/1000,L16="Inhibidor de parafinas y asfaltenos",T16*P16/1000,L16="Inhibidor de parafinas",T16*P16/1000,L16="Inhibidor de asfaltenos",T16*P16/1000,L16="Reductor de fricción",T16*P16/1000,L16="Encapsulado",0,L16="Inhibidor de hidratos",VLOOKUP(I16,Intermedia!$B$485:$E$502,4,FALSE),L16="Secuestrante de sulfhídrico",VLOOKUP(I16,Intermedia!$B$485:$E$502,4,FALSE))</f>
        <v>0.31950000000000001</v>
      </c>
      <c r="AP16" s="3">
        <f t="shared" ref="AP16" si="23">IFERROR(ROUND(IF(AL16="Continua",AO16,IF(AL16="Batch",IF(AM16="M",30,IF(AM16="Q",15,7))*AO16)),2),"")</f>
        <v>4.79</v>
      </c>
      <c r="AQ16" s="3">
        <f t="shared" ref="AQ16" si="24">IF(AP16&lt;=20,20,AP16)</f>
        <v>20</v>
      </c>
      <c r="AR16" s="3">
        <f t="shared" ref="AR16" si="25">IF(AL16="Batch",AQ16,AP16)</f>
        <v>20</v>
      </c>
      <c r="AS16" s="7">
        <v>1</v>
      </c>
      <c r="AT16" s="3" cm="1">
        <f t="array" ref="AT16">IFERROR(ROUND(IF(AL16="Continua",AO16*_xlfn.IFS(AS16=100%,1,AS16=20%,5,AS16=50%,2),IF(AL16="Batch",IF(AM16="M",30,IF(AM16="Q",15,7))*AO16)),0),"")</f>
        <v>5</v>
      </c>
      <c r="AU16" s="3">
        <f t="shared" ref="AU16" si="26">IF(AT16&lt;=20,20,AT16)</f>
        <v>20</v>
      </c>
      <c r="AV16" s="3">
        <f t="shared" ref="AV16" si="27">IF(AL16="Batch",AU16,AT16)</f>
        <v>20</v>
      </c>
      <c r="AW16" s="3" t="s">
        <v>670</v>
      </c>
      <c r="AX16" s="3"/>
      <c r="AY16" s="14">
        <f ca="1">IFERROR(TODAY()-VLOOKUP(H16,IDEF!$A$6:$H$1602,8,FALSE),"S/D")</f>
        <v>1555</v>
      </c>
      <c r="AZ16" s="3" t="str">
        <f>IFERROR(VLOOKUP(H16,'Control Producción'!$B$13:$L$406,11,FALSE),"S/C")</f>
        <v>B</v>
      </c>
      <c r="BA16" s="3" t="str">
        <f t="shared" ref="BA16" si="28">E16</f>
        <v>PTA BARDA 114</v>
      </c>
      <c r="BB16" s="3" t="str">
        <f>IFERROR(VLOOKUP(I16,Referencias!$A$2:$Z$800,26,FALSE),"")</f>
        <v>Punta Barda</v>
      </c>
      <c r="BC16" s="3"/>
      <c r="BD16" s="3"/>
      <c r="BO16" s="68" t="str">
        <f t="shared" si="10"/>
        <v>PTA BARDA 114</v>
      </c>
    </row>
    <row r="17" spans="1:67" ht="15" customHeight="1" x14ac:dyDescent="0.25">
      <c r="A17" s="3" t="s">
        <v>636</v>
      </c>
      <c r="B17" s="5">
        <v>45139</v>
      </c>
      <c r="C17" s="3" t="s">
        <v>637</v>
      </c>
      <c r="D17" s="3" t="s">
        <v>638</v>
      </c>
      <c r="E17" s="3" t="str">
        <f>IFERROR(VLOOKUP(H17,Referencias!$A$2:$F$671,6,FALSE),"")</f>
        <v>PTA BARDA VV7</v>
      </c>
      <c r="F17" s="3">
        <f>IFERROR(VLOOKUP(I17,Referencias!$A$2:$T$800,20,FALSE),"")</f>
        <v>222053</v>
      </c>
      <c r="G17" s="3" t="s">
        <v>639</v>
      </c>
      <c r="H17" s="3" t="s">
        <v>113</v>
      </c>
      <c r="I17" s="3" t="s">
        <v>113</v>
      </c>
      <c r="J17" s="3"/>
      <c r="K17" s="3" t="s">
        <v>640</v>
      </c>
      <c r="L17" s="3" t="str">
        <f>IFERROR(VLOOKUP(M17,Referencias!$X$2:$Y$139,2,FALSE),"")</f>
        <v>Inhibidor de parafinas</v>
      </c>
      <c r="M17" s="3" t="s">
        <v>678</v>
      </c>
      <c r="N17" s="3">
        <f>IFERROR(VLOOKUP(M17,Referencias!$K$2:$L$138,2,FALSE),"")</f>
        <v>1000544363</v>
      </c>
      <c r="O17" s="3">
        <f>IFERROR(VLOOKUP(I17,'Control Producción'!$B$13:$L$408,4,FALSE),0)</f>
        <v>6</v>
      </c>
      <c r="P17" s="3">
        <f>IFERROR(VLOOKUP(I17,'Control Producción'!$B$13:$L$408,5,FALSE),0)</f>
        <v>1.8</v>
      </c>
      <c r="Q17" s="3">
        <f>IFERROR(VLOOKUP(I17,'Control Producción'!$B$13:$L$408,7,FALSE),0)</f>
        <v>4.2</v>
      </c>
      <c r="R17" s="3">
        <f>IFERROR(VLOOKUP(I17,'Control Producción'!$B$13:$L$408,8,FALSE),0)</f>
        <v>10</v>
      </c>
      <c r="S17" s="3">
        <f t="shared" si="0"/>
        <v>6.48</v>
      </c>
      <c r="T17" s="3">
        <v>3600</v>
      </c>
      <c r="U17" s="3" t="s">
        <v>659</v>
      </c>
      <c r="V17" s="3" t="s">
        <v>642</v>
      </c>
      <c r="W17" s="3">
        <f t="shared" si="1"/>
        <v>31</v>
      </c>
      <c r="X17" s="3"/>
      <c r="Y17" s="3">
        <f t="shared" si="2"/>
        <v>200.88000000000002</v>
      </c>
      <c r="Z17" s="3"/>
      <c r="AA17" s="3"/>
      <c r="AB17" s="6">
        <v>0</v>
      </c>
      <c r="AC17" s="3" t="s">
        <v>643</v>
      </c>
      <c r="AD17" s="6"/>
      <c r="AE17" s="3"/>
      <c r="AF17" s="3"/>
      <c r="AG17" s="3"/>
      <c r="AH17" s="3"/>
      <c r="AI17" s="3"/>
      <c r="AJ17" s="3"/>
      <c r="AK17" s="3" t="str">
        <f>IFERROR(VLOOKUP(I17,'Control Producción'!$B$13:$K$406,10,FALSE),"")</f>
        <v>Bombeo Mecánico</v>
      </c>
      <c r="AL17" s="3" t="str">
        <f t="shared" si="3"/>
        <v>Continua</v>
      </c>
      <c r="AM17" s="3" t="s">
        <v>28</v>
      </c>
      <c r="AN17" s="3" t="s">
        <v>645</v>
      </c>
      <c r="AO17" s="3">
        <f>_xlfn.IFS(L17="Inhibidor de corrosión",T17*Q17/1000,L17="Inhibidor de incrustaciones",T17*Q17/1000,L17="Biocida",T17*Q17/1000,L17="Inhibidor de corrosión/incrustaciones",T17*Q17/1000,L17="Inhibidor de parafinas y asfaltenos",T17*P17/1000,L17="Inhibidor de parafinas",T17*P17/1000,L17="Inhibidor de asfaltenos",T17*P17/1000,L17="Reductor de fricción",T17*P17/1000,L17="Encapsulado",0,L17="Inhibidor de hidratos",VLOOKUP(I17,Intermedia!$B$485:$E$502,4,FALSE),L17="Secuestrante de sulfhídrico",VLOOKUP(I17,Intermedia!$B$485:$E$502,4,FALSE))</f>
        <v>6.48</v>
      </c>
      <c r="AP17" s="3">
        <f t="shared" si="4"/>
        <v>6.48</v>
      </c>
      <c r="AQ17" s="3">
        <f t="shared" si="5"/>
        <v>20</v>
      </c>
      <c r="AR17" s="3">
        <f t="shared" si="6"/>
        <v>6.48</v>
      </c>
      <c r="AS17" s="7">
        <v>1</v>
      </c>
      <c r="AT17" s="3" cm="1">
        <f t="array" ref="AT17">IFERROR(ROUND(IF(AL17="Continua",AO17*_xlfn.IFS(AS17=100%,1,AS17=20%,5,AS17=50%,2),IF(AL17="Batch",IF(AM17="M",30,IF(AM17="Q",15,7))*AO17)),0),"")</f>
        <v>6</v>
      </c>
      <c r="AU17" s="3">
        <f t="shared" si="7"/>
        <v>20</v>
      </c>
      <c r="AV17" s="3">
        <f t="shared" si="8"/>
        <v>6</v>
      </c>
      <c r="AW17" s="3" t="s">
        <v>657</v>
      </c>
      <c r="AX17" s="3">
        <v>1</v>
      </c>
      <c r="AY17" s="14" t="str">
        <f ca="1">IFERROR(TODAY()-VLOOKUP(H17,IDEF!$A$6:$H$1602,8,FALSE),"S/D")</f>
        <v>S/D</v>
      </c>
      <c r="AZ17" s="3" t="str">
        <f>IFERROR(VLOOKUP(H17,'Control Producción'!$B$13:$L$406,11,FALSE),"S/C")</f>
        <v>A</v>
      </c>
      <c r="BA17" s="3" t="str">
        <f t="shared" si="9"/>
        <v>PTA BARDA VV7</v>
      </c>
      <c r="BB17" s="3" t="str">
        <f>IFERROR(VLOOKUP(I17,Referencias!$A$2:$Z$800,26,FALSE),"")</f>
        <v>Punta Barda</v>
      </c>
      <c r="BC17" s="3"/>
      <c r="BD17" s="3"/>
      <c r="BO17" s="68" t="str">
        <f t="shared" si="10"/>
        <v>PTA BARDA VV7</v>
      </c>
    </row>
    <row r="18" spans="1:67" ht="15" customHeight="1" x14ac:dyDescent="0.25">
      <c r="A18" s="3" t="s">
        <v>636</v>
      </c>
      <c r="B18" s="5">
        <v>45139</v>
      </c>
      <c r="C18" s="3" t="s">
        <v>637</v>
      </c>
      <c r="D18" s="3" t="s">
        <v>638</v>
      </c>
      <c r="E18" s="3" t="str">
        <f>IFERROR(VLOOKUP(H18,Referencias!$A$2:$F$671,6,FALSE),"")</f>
        <v/>
      </c>
      <c r="F18" s="3">
        <f>IFERROR(VLOOKUP(I18,Referencias!$A$2:$T$800,20,FALSE),"")</f>
        <v>222057</v>
      </c>
      <c r="G18" s="3" t="s">
        <v>647</v>
      </c>
      <c r="H18" s="3"/>
      <c r="I18" s="3" t="s">
        <v>577</v>
      </c>
      <c r="J18" s="3"/>
      <c r="K18" s="3" t="s">
        <v>640</v>
      </c>
      <c r="L18" s="3" t="str">
        <f>IFERROR(VLOOKUP(M18,Referencias!$X$2:$Y$139,2,FALSE),"")</f>
        <v>Inhibidor de hidratos</v>
      </c>
      <c r="M18" s="3" t="s">
        <v>574</v>
      </c>
      <c r="N18" s="3">
        <f>IFERROR(VLOOKUP(M18,Referencias!$K$2:$L$138,2,FALSE),"")</f>
        <v>50600710</v>
      </c>
      <c r="O18" s="3">
        <f>IFERROR(VLOOKUP(I18,'Control Producción'!$B$13:$L$408,4,FALSE),0)</f>
        <v>0</v>
      </c>
      <c r="P18" s="3">
        <f>IFERROR(VLOOKUP(I18,'Control Producción'!$B$13:$L$408,5,FALSE),0)</f>
        <v>0</v>
      </c>
      <c r="Q18" s="3">
        <f>IFERROR(VLOOKUP(I18,'Control Producción'!$B$13:$L$408,7,FALSE),0)</f>
        <v>0</v>
      </c>
      <c r="R18" s="3">
        <f>IFERROR(VLOOKUP(I18,'Control Producción'!$B$13:$L$408,8,FALSE),0)</f>
        <v>0</v>
      </c>
      <c r="S18" s="3">
        <f t="shared" si="0"/>
        <v>15</v>
      </c>
      <c r="T18" s="3"/>
      <c r="U18" s="3" t="s">
        <v>641</v>
      </c>
      <c r="V18" s="3" t="s">
        <v>642</v>
      </c>
      <c r="W18" s="3">
        <f t="shared" si="1"/>
        <v>31</v>
      </c>
      <c r="X18" s="3"/>
      <c r="Y18" s="3">
        <f t="shared" si="2"/>
        <v>465</v>
      </c>
      <c r="Z18" s="3"/>
      <c r="AA18" s="3"/>
      <c r="AB18" s="6">
        <v>39619</v>
      </c>
      <c r="AC18" s="3" t="s">
        <v>643</v>
      </c>
      <c r="AD18" s="6">
        <v>44092</v>
      </c>
      <c r="AE18" s="3" t="s">
        <v>679</v>
      </c>
      <c r="AF18" s="3" t="s">
        <v>656</v>
      </c>
      <c r="AG18" s="3" t="s">
        <v>680</v>
      </c>
      <c r="AH18" s="3"/>
      <c r="AI18" s="3"/>
      <c r="AJ18" s="3"/>
      <c r="AK18" s="3" t="str">
        <f>IFERROR(VLOOKUP(I18,'Control Producción'!$B$13:$K$406,10,FALSE),"")</f>
        <v/>
      </c>
      <c r="AL18" s="3" t="str">
        <f t="shared" si="3"/>
        <v>Continua</v>
      </c>
      <c r="AM18" s="3" t="s">
        <v>28</v>
      </c>
      <c r="AN18" s="3" t="s">
        <v>645</v>
      </c>
      <c r="AO18" s="3">
        <f>_xlfn.IFS(L18="Inhibidor de corrosión",T18*Q18/1000,L18="Inhibidor de incrustaciones",T18*Q18/1000,L18="Biocida",T18*Q18/1000,L18="Inhibidor de corrosión/incrustaciones",T18*Q18/1000,L18="Inhibidor de parafinas y asfaltenos",T18*P18/1000,L18="Inhibidor de parafinas",T18*P18/1000,L18="Inhibidor de asfaltenos",T18*P18/1000,L18="Reductor de fricción",T18*P18/1000,L18="Encapsulado",0,L18="Inhibidor de hidratos",VLOOKUP(I18,Intermedia!$B$485:$E$502,4,FALSE),L18="Secuestrante de sulfhídrico",VLOOKUP(I18,Intermedia!$B$485:$E$502,4,FALSE))</f>
        <v>15</v>
      </c>
      <c r="AP18" s="3">
        <f t="shared" si="4"/>
        <v>15</v>
      </c>
      <c r="AQ18" s="3">
        <f t="shared" si="5"/>
        <v>20</v>
      </c>
      <c r="AR18" s="3">
        <f t="shared" si="6"/>
        <v>15</v>
      </c>
      <c r="AS18" s="7">
        <v>1</v>
      </c>
      <c r="AT18" s="3" cm="1">
        <f t="array" ref="AT18">IFERROR(ROUND(IF(AL18="Continua",AO18*_xlfn.IFS(AS18=100%,1,AS18=20%,5,AS18=50%,2),IF(AL18="Batch",IF(AM18="M",30,IF(AM18="Q",15,7))*AO18)),0),"")</f>
        <v>15</v>
      </c>
      <c r="AU18" s="3">
        <f t="shared" si="7"/>
        <v>20</v>
      </c>
      <c r="AV18" s="3">
        <f t="shared" si="8"/>
        <v>15</v>
      </c>
      <c r="AW18" s="3" t="s">
        <v>681</v>
      </c>
      <c r="AX18" s="3">
        <v>1</v>
      </c>
      <c r="AY18" s="14" t="str">
        <f ca="1">IFERROR(TODAY()-VLOOKUP(H18,IDEF!$A$6:$H$1602,8,FALSE),"S/D")</f>
        <v>S/D</v>
      </c>
      <c r="AZ18" s="3" t="str">
        <f>IFERROR(VLOOKUP(H18,'Control Producción'!$B$13:$L$406,11,FALSE),"S/C")</f>
        <v>S/C</v>
      </c>
      <c r="BA18" s="3" t="str">
        <f t="shared" si="9"/>
        <v/>
      </c>
      <c r="BB18" s="3" t="str">
        <f>IFERROR(VLOOKUP(I18,Referencias!$A$2:$Z$800,26,FALSE),"")</f>
        <v>Señal Cerro Bayo</v>
      </c>
      <c r="BC18" s="3"/>
      <c r="BD18" s="3"/>
      <c r="BO18" s="68" t="str">
        <f t="shared" si="10"/>
        <v/>
      </c>
    </row>
    <row r="19" spans="1:67" ht="15" customHeight="1" x14ac:dyDescent="0.25">
      <c r="A19" s="3" t="s">
        <v>636</v>
      </c>
      <c r="B19" s="5">
        <v>45139</v>
      </c>
      <c r="C19" s="3" t="s">
        <v>637</v>
      </c>
      <c r="D19" s="3" t="s">
        <v>638</v>
      </c>
      <c r="E19" s="3"/>
      <c r="F19" s="3">
        <f>IFERROR(VLOOKUP(I19,Referencias!$A$2:$T$800,20,FALSE),"")</f>
        <v>222057</v>
      </c>
      <c r="G19" s="3" t="s">
        <v>593</v>
      </c>
      <c r="H19" s="3"/>
      <c r="I19" s="3" t="s">
        <v>587</v>
      </c>
      <c r="J19" s="3"/>
      <c r="K19" s="3" t="s">
        <v>640</v>
      </c>
      <c r="L19" s="3" t="str">
        <f>IFERROR(VLOOKUP(M19,Referencias!$X$2:$Y$139,2,FALSE),"")</f>
        <v>Inhibidor de hidratos</v>
      </c>
      <c r="M19" s="3" t="s">
        <v>574</v>
      </c>
      <c r="N19" s="3">
        <f>IFERROR(VLOOKUP(M19,Referencias!$K$2:$L$138,2,FALSE),"")</f>
        <v>50600710</v>
      </c>
      <c r="O19" s="3">
        <f>IFERROR(VLOOKUP(I19,'Control Producción'!$B$13:$L$408,4,FALSE),0)</f>
        <v>0</v>
      </c>
      <c r="P19" s="3">
        <f>IFERROR(VLOOKUP(I19,'Control Producción'!$B$13:$L$408,5,FALSE),0)</f>
        <v>0</v>
      </c>
      <c r="Q19" s="3">
        <f>IFERROR(VLOOKUP(I19,'Control Producción'!$B$13:$L$408,7,FALSE),0)</f>
        <v>0</v>
      </c>
      <c r="R19" s="3">
        <f>IFERROR(VLOOKUP(I19,'Control Producción'!$B$13:$L$408,8,FALSE),0)</f>
        <v>0</v>
      </c>
      <c r="S19" s="3">
        <f t="shared" si="0"/>
        <v>30</v>
      </c>
      <c r="T19" s="3"/>
      <c r="U19" s="3" t="s">
        <v>682</v>
      </c>
      <c r="V19" s="3" t="s">
        <v>642</v>
      </c>
      <c r="W19" s="3">
        <f t="shared" si="1"/>
        <v>31</v>
      </c>
      <c r="X19" s="3"/>
      <c r="Y19" s="3">
        <f t="shared" si="2"/>
        <v>930</v>
      </c>
      <c r="Z19" s="3"/>
      <c r="AA19" s="3"/>
      <c r="AB19" s="6"/>
      <c r="AC19" s="3" t="s">
        <v>643</v>
      </c>
      <c r="AD19" s="6"/>
      <c r="AE19" s="3"/>
      <c r="AF19" s="3"/>
      <c r="AG19" s="3"/>
      <c r="AH19" s="3"/>
      <c r="AI19" s="3"/>
      <c r="AJ19" s="3"/>
      <c r="AK19" s="3" t="str">
        <f>IFERROR(VLOOKUP(I19,'Control Producción'!$B$13:$K$406,10,FALSE),"")</f>
        <v/>
      </c>
      <c r="AL19" s="3" t="str">
        <f t="shared" si="3"/>
        <v>Continua</v>
      </c>
      <c r="AM19" s="3" t="s">
        <v>28</v>
      </c>
      <c r="AN19" s="3" t="s">
        <v>645</v>
      </c>
      <c r="AO19" s="3">
        <f>_xlfn.IFS(L19="Inhibidor de corrosión",T19*Q19/1000,L19="Inhibidor de incrustaciones",T19*Q19/1000,L19="Biocida",T19*Q19/1000,L19="Inhibidor de corrosión/incrustaciones",T19*Q19/1000,L19="Inhibidor de parafinas y asfaltenos",T19*P19/1000,L19="Inhibidor de parafinas",T19*P19/1000,L19="Inhibidor de asfaltenos",T19*P19/1000,L19="Reductor de fricción",T19*P19/1000,L19="Encapsulado",0,L19="Inhibidor de hidratos",VLOOKUP(I19,Intermedia!$B$485:$E$502,4,FALSE),L19="Secuestrante de sulfhídrico",VLOOKUP(I19,Intermedia!$B$485:$E$502,4,FALSE))</f>
        <v>30</v>
      </c>
      <c r="AP19" s="3">
        <f t="shared" si="4"/>
        <v>30</v>
      </c>
      <c r="AQ19" s="3">
        <f t="shared" si="5"/>
        <v>30</v>
      </c>
      <c r="AR19" s="3">
        <f t="shared" si="6"/>
        <v>30</v>
      </c>
      <c r="AS19" s="7">
        <v>1</v>
      </c>
      <c r="AT19" s="3" cm="1">
        <f t="array" ref="AT19">IFERROR(ROUND(IF(AL19="Continua",AO19*_xlfn.IFS(AS19=100%,1,AS19=20%,5,AS19=50%,2),IF(AL19="Batch",IF(AM19="M",30,IF(AM19="Q",15,7))*AO19)),0),"")</f>
        <v>30</v>
      </c>
      <c r="AU19" s="3">
        <f t="shared" si="7"/>
        <v>30</v>
      </c>
      <c r="AV19" s="3">
        <f t="shared" si="8"/>
        <v>30</v>
      </c>
      <c r="AW19" s="3" t="s">
        <v>681</v>
      </c>
      <c r="AX19" s="3">
        <v>1</v>
      </c>
      <c r="AY19" s="14" t="str">
        <f ca="1">IFERROR(TODAY()-VLOOKUP(H19,IDEF!$A$6:$H$1602,8,FALSE),"S/D")</f>
        <v>S/D</v>
      </c>
      <c r="AZ19" s="3" t="str">
        <f>IFERROR(VLOOKUP(H19,'Control Producción'!$B$13:$L$406,11,FALSE),"S/C")</f>
        <v>S/C</v>
      </c>
      <c r="BA19" s="3">
        <f t="shared" si="9"/>
        <v>0</v>
      </c>
      <c r="BB19" s="3" t="str">
        <f>IFERROR(VLOOKUP(I19,Referencias!$A$2:$Z$800,26,FALSE),"")</f>
        <v>Señal Cerro Bayo</v>
      </c>
      <c r="BC19" s="3"/>
      <c r="BD19" s="3"/>
      <c r="BO19" s="68">
        <f t="shared" si="10"/>
        <v>0</v>
      </c>
    </row>
    <row r="20" spans="1:67" ht="15" customHeight="1" x14ac:dyDescent="0.25">
      <c r="A20" s="3" t="s">
        <v>636</v>
      </c>
      <c r="B20" s="5">
        <v>45139</v>
      </c>
      <c r="C20" s="3" t="s">
        <v>637</v>
      </c>
      <c r="D20" s="3" t="s">
        <v>638</v>
      </c>
      <c r="E20" s="3" t="str">
        <f>IFERROR(VLOOKUP(H20,Referencias!$A$2:$F$671,6,FALSE),"")</f>
        <v>SCB- 01</v>
      </c>
      <c r="F20" s="3">
        <f>IFERROR(VLOOKUP(I20,Referencias!$A$2:$T$800,20,FALSE),"")</f>
        <v>222057</v>
      </c>
      <c r="G20" s="3" t="s">
        <v>651</v>
      </c>
      <c r="H20" s="3" t="s">
        <v>469</v>
      </c>
      <c r="I20" s="3" t="s">
        <v>469</v>
      </c>
      <c r="J20" s="3"/>
      <c r="K20" s="3" t="s">
        <v>652</v>
      </c>
      <c r="L20" s="3" t="str">
        <f>IFERROR(VLOOKUP(M20,Referencias!$X$2:$Y$139,2,FALSE),"")</f>
        <v>Inhibidor de incrustaciones</v>
      </c>
      <c r="M20" s="3" t="s">
        <v>653</v>
      </c>
      <c r="N20" s="3">
        <f>IFERROR(VLOOKUP(M20,Referencias!$K$2:$L$138,2,FALSE),"")</f>
        <v>50601018</v>
      </c>
      <c r="O20" s="3">
        <f>IFERROR(VLOOKUP(I20,'Control Producción'!$B$13:$L$408,4,FALSE),0)</f>
        <v>400</v>
      </c>
      <c r="P20" s="3">
        <f>IFERROR(VLOOKUP(I20,'Control Producción'!$B$13:$L$408,5,FALSE),0)</f>
        <v>8.8000000000000007</v>
      </c>
      <c r="Q20" s="3">
        <f>IFERROR(VLOOKUP(I20,'Control Producción'!$B$13:$L$408,7,FALSE),0)</f>
        <v>391.2</v>
      </c>
      <c r="R20" s="3">
        <f>IFERROR(VLOOKUP(I20,'Control Producción'!$B$13:$L$408,8,FALSE),0)</f>
        <v>900</v>
      </c>
      <c r="S20" s="3">
        <f t="shared" si="0"/>
        <v>3.13</v>
      </c>
      <c r="T20" s="3">
        <v>8</v>
      </c>
      <c r="U20" s="3" t="s">
        <v>654</v>
      </c>
      <c r="V20" s="3" t="s">
        <v>642</v>
      </c>
      <c r="W20" s="3">
        <f t="shared" si="1"/>
        <v>31</v>
      </c>
      <c r="X20" s="3"/>
      <c r="Y20" s="3">
        <f t="shared" si="2"/>
        <v>97.03</v>
      </c>
      <c r="Z20" s="3"/>
      <c r="AA20" s="3"/>
      <c r="AB20" s="6" t="s">
        <v>648</v>
      </c>
      <c r="AC20" s="3" t="s">
        <v>643</v>
      </c>
      <c r="AD20" s="6">
        <v>44012</v>
      </c>
      <c r="AE20" s="3" t="s">
        <v>683</v>
      </c>
      <c r="AF20" s="3" t="s">
        <v>656</v>
      </c>
      <c r="AG20" s="3"/>
      <c r="AH20" s="3"/>
      <c r="AI20" s="3"/>
      <c r="AJ20" s="3"/>
      <c r="AK20" s="3" t="str">
        <f>IFERROR(VLOOKUP(I20,'Control Producción'!$B$13:$K$406,10,FALSE),"")</f>
        <v>Electro Sumergible</v>
      </c>
      <c r="AL20" s="3" t="str">
        <f t="shared" si="3"/>
        <v>Continua</v>
      </c>
      <c r="AM20" s="3" t="s">
        <v>28</v>
      </c>
      <c r="AN20" s="3" t="s">
        <v>684</v>
      </c>
      <c r="AO20" s="3">
        <f>_xlfn.IFS(L20="Inhibidor de corrosión",T20*Q20/1000,L20="Inhibidor de incrustaciones",T20*Q20/1000,L20="Biocida",T20*Q20/1000,L20="Inhibidor de corrosión/incrustaciones",T20*Q20/1000,L20="Inhibidor de parafinas y asfaltenos",T20*P20/1000,L20="Inhibidor de parafinas",T20*P20/1000,L20="Inhibidor de asfaltenos",T20*P20/1000,L20="Reductor de fricción",T20*P20/1000,L20="Encapsulado",0,L20="Inhibidor de hidratos",VLOOKUP(I20,Intermedia!$B$485:$E$502,4,FALSE),L20="Secuestrante de sulfhídrico",VLOOKUP(I20,Intermedia!$B$485:$E$502,4,FALSE))</f>
        <v>3.1295999999999999</v>
      </c>
      <c r="AP20" s="3">
        <f t="shared" si="4"/>
        <v>3.13</v>
      </c>
      <c r="AQ20" s="3">
        <f t="shared" si="5"/>
        <v>20</v>
      </c>
      <c r="AR20" s="3">
        <f t="shared" si="6"/>
        <v>3.13</v>
      </c>
      <c r="AS20" s="7">
        <v>0.2</v>
      </c>
      <c r="AT20" s="3" cm="1">
        <f t="array" ref="AT20">IFERROR(ROUND(IF(AL20="Continua",AO20*_xlfn.IFS(AS20=100%,1,AS20=20%,5,AS20=50%,2),IF(AL20="Batch",IF(AM20="M",30,IF(AM20="Q",15,7))*AO20)),0),"")</f>
        <v>16</v>
      </c>
      <c r="AU20" s="3">
        <f t="shared" si="7"/>
        <v>20</v>
      </c>
      <c r="AV20" s="3">
        <f t="shared" si="8"/>
        <v>16</v>
      </c>
      <c r="AW20" s="3" t="s">
        <v>681</v>
      </c>
      <c r="AX20" s="3">
        <v>1</v>
      </c>
      <c r="AY20" s="14">
        <f ca="1">IFERROR(TODAY()-VLOOKUP(H20,IDEF!$A$6:$H$1602,8,FALSE),"S/D")</f>
        <v>1739</v>
      </c>
      <c r="AZ20" s="3" t="str">
        <f>IFERROR(VLOOKUP(H20,'Control Producción'!$B$13:$L$406,11,FALSE),"S/C")</f>
        <v>A</v>
      </c>
      <c r="BA20" s="3" t="str">
        <f t="shared" si="9"/>
        <v>SCB- 01</v>
      </c>
      <c r="BB20" s="3" t="str">
        <f>IFERROR(VLOOKUP(I20,Referencias!$A$2:$Z$800,26,FALSE),"")</f>
        <v>Señal Cerro Bayo</v>
      </c>
      <c r="BC20" s="3"/>
      <c r="BD20" s="3"/>
      <c r="BO20" s="68" t="str">
        <f t="shared" si="10"/>
        <v>SCB- 01</v>
      </c>
    </row>
    <row r="21" spans="1:67" ht="15" customHeight="1" x14ac:dyDescent="0.25">
      <c r="A21" s="3" t="s">
        <v>636</v>
      </c>
      <c r="B21" s="5">
        <v>45139</v>
      </c>
      <c r="C21" s="3" t="s">
        <v>637</v>
      </c>
      <c r="D21" s="3" t="s">
        <v>638</v>
      </c>
      <c r="E21" s="3" t="str">
        <f>IFERROR(VLOOKUP(H21,Referencias!$A$2:$F$671,6,FALSE),"")</f>
        <v>SCB- 01</v>
      </c>
      <c r="F21" s="3">
        <f>IFERROR(VLOOKUP(I21,Referencias!$A$2:$T$800,20,FALSE),"")</f>
        <v>222057</v>
      </c>
      <c r="G21" s="3" t="s">
        <v>651</v>
      </c>
      <c r="H21" s="3" t="s">
        <v>412</v>
      </c>
      <c r="I21" s="3" t="s">
        <v>412</v>
      </c>
      <c r="J21" s="3"/>
      <c r="K21" s="3" t="s">
        <v>652</v>
      </c>
      <c r="L21" s="3" t="str">
        <f>IFERROR(VLOOKUP(M21,Referencias!$X$2:$Y$139,2,FALSE),"")</f>
        <v>Inhibidor de corrosión</v>
      </c>
      <c r="M21" s="3" t="s">
        <v>566</v>
      </c>
      <c r="N21" s="3">
        <f>IFERROR(VLOOKUP(M21,Referencias!$K$2:$L$138,2,FALSE),"")</f>
        <v>1000232729</v>
      </c>
      <c r="O21" s="3">
        <f>IFERROR(VLOOKUP(I21,'Control Producción'!$B$13:$L$408,4,FALSE),0)</f>
        <v>70</v>
      </c>
      <c r="P21" s="3">
        <f>IFERROR(VLOOKUP(I21,'Control Producción'!$B$13:$L$408,5,FALSE),0)</f>
        <v>0.7</v>
      </c>
      <c r="Q21" s="3">
        <f>IFERROR(VLOOKUP(I21,'Control Producción'!$B$13:$L$408,7,FALSE),0)</f>
        <v>69.3</v>
      </c>
      <c r="R21" s="3">
        <f>IFERROR(VLOOKUP(I21,'Control Producción'!$B$13:$L$408,8,FALSE),0)</f>
        <v>23</v>
      </c>
      <c r="S21" s="3">
        <f t="shared" si="0"/>
        <v>4.8499999999999996</v>
      </c>
      <c r="T21" s="3">
        <v>70</v>
      </c>
      <c r="U21" s="3" t="s">
        <v>654</v>
      </c>
      <c r="V21" s="3" t="s">
        <v>642</v>
      </c>
      <c r="W21" s="3">
        <f t="shared" si="1"/>
        <v>31</v>
      </c>
      <c r="X21" s="3"/>
      <c r="Y21" s="3">
        <f t="shared" si="2"/>
        <v>150.35</v>
      </c>
      <c r="Z21" s="3"/>
      <c r="AA21" s="3"/>
      <c r="AB21" s="6">
        <v>42562</v>
      </c>
      <c r="AC21" s="3" t="s">
        <v>643</v>
      </c>
      <c r="AD21" s="6">
        <v>43734</v>
      </c>
      <c r="AE21" s="3" t="s">
        <v>685</v>
      </c>
      <c r="AF21" s="3"/>
      <c r="AG21" s="3"/>
      <c r="AH21" s="3"/>
      <c r="AI21" s="3"/>
      <c r="AJ21" s="3"/>
      <c r="AK21" s="3" t="str">
        <f>IFERROR(VLOOKUP(I21,'Control Producción'!$B$13:$K$406,10,FALSE),"")</f>
        <v>Bombeo Mecánico</v>
      </c>
      <c r="AL21" s="3" t="str">
        <f t="shared" si="3"/>
        <v>Continua</v>
      </c>
      <c r="AM21" s="3" t="s">
        <v>28</v>
      </c>
      <c r="AN21" s="3" t="s">
        <v>663</v>
      </c>
      <c r="AO21" s="3">
        <f>_xlfn.IFS(L21="Inhibidor de corrosión",T21*Q21/1000,L21="Inhibidor de incrustaciones",T21*Q21/1000,L21="Biocida",T21*Q21/1000,L21="Inhibidor de corrosión/incrustaciones",T21*Q21/1000,L21="Inhibidor de parafinas y asfaltenos",T21*P21/1000,L21="Inhibidor de parafinas",T21*P21/1000,L21="Inhibidor de asfaltenos",T21*P21/1000,L21="Reductor de fricción",T21*P21/1000,L21="Encapsulado",0,L21="Inhibidor de hidratos",VLOOKUP(I21,Intermedia!$B$485:$E$502,4,FALSE),L21="Secuestrante de sulfhídrico",VLOOKUP(I21,Intermedia!$B$485:$E$502,4,FALSE))</f>
        <v>4.851</v>
      </c>
      <c r="AP21" s="3">
        <f t="shared" si="4"/>
        <v>4.8499999999999996</v>
      </c>
      <c r="AQ21" s="3">
        <f t="shared" si="5"/>
        <v>20</v>
      </c>
      <c r="AR21" s="3">
        <f t="shared" si="6"/>
        <v>4.8499999999999996</v>
      </c>
      <c r="AS21" s="7">
        <v>1</v>
      </c>
      <c r="AT21" s="3" cm="1">
        <f t="array" ref="AT21">IFERROR(ROUND(IF(AL21="Continua",AO21*_xlfn.IFS(AS21=100%,1,AS21=20%,5,AS21=50%,2),IF(AL21="Batch",IF(AM21="M",30,IF(AM21="Q",15,7))*AO21)),0),"")</f>
        <v>5</v>
      </c>
      <c r="AU21" s="3">
        <f t="shared" si="7"/>
        <v>20</v>
      </c>
      <c r="AV21" s="3">
        <f t="shared" si="8"/>
        <v>5</v>
      </c>
      <c r="AW21" s="3" t="s">
        <v>681</v>
      </c>
      <c r="AX21" s="3">
        <v>1</v>
      </c>
      <c r="AY21" s="14">
        <f ca="1">IFERROR(TODAY()-VLOOKUP(H21,IDEF!$A$6:$H$1602,8,FALSE),"S/D")</f>
        <v>1585</v>
      </c>
      <c r="AZ21" s="3" t="str">
        <f>IFERROR(VLOOKUP(H21,'Control Producción'!$B$13:$L$406,11,FALSE),"S/C")</f>
        <v>C</v>
      </c>
      <c r="BA21" s="3" t="str">
        <f t="shared" si="9"/>
        <v>SCB- 01</v>
      </c>
      <c r="BB21" s="3" t="str">
        <f>IFERROR(VLOOKUP(I21,Referencias!$A$2:$Z$800,26,FALSE),"")</f>
        <v>Señal Cerro Bayo</v>
      </c>
      <c r="BC21" s="3"/>
      <c r="BD21" s="3"/>
      <c r="BO21" s="68" t="str">
        <f t="shared" si="10"/>
        <v>SCB- 01</v>
      </c>
    </row>
    <row r="22" spans="1:67" ht="15" customHeight="1" x14ac:dyDescent="0.25">
      <c r="A22" s="3" t="s">
        <v>636</v>
      </c>
      <c r="B22" s="5">
        <v>45139</v>
      </c>
      <c r="C22" s="3" t="s">
        <v>637</v>
      </c>
      <c r="D22" s="3" t="s">
        <v>638</v>
      </c>
      <c r="E22" s="3" t="str">
        <f>IFERROR(VLOOKUP(H22,Referencias!$A$2:$F$671,6,FALSE),"")</f>
        <v>SCB- 01</v>
      </c>
      <c r="F22" s="3">
        <f>IFERROR(VLOOKUP(I22,Referencias!$A$2:$T$800,20,FALSE),"")</f>
        <v>222057</v>
      </c>
      <c r="G22" s="3" t="s">
        <v>639</v>
      </c>
      <c r="H22" s="3" t="s">
        <v>412</v>
      </c>
      <c r="I22" s="3" t="s">
        <v>412</v>
      </c>
      <c r="J22" s="3"/>
      <c r="K22" s="3" t="s">
        <v>652</v>
      </c>
      <c r="L22" s="3" t="str">
        <f>IFERROR(VLOOKUP(M22,Referencias!$X$2:$Y$139,2,FALSE),"")</f>
        <v>Secuestrante de sulfhídrico</v>
      </c>
      <c r="M22" s="3" t="s">
        <v>579</v>
      </c>
      <c r="N22" s="3">
        <f>IFERROR(VLOOKUP(M22,Referencias!$K$2:$L$138,2,FALSE),"")</f>
        <v>1000539909</v>
      </c>
      <c r="O22" s="3">
        <f>IFERROR(VLOOKUP(I22,'Control Producción'!$B$13:$L$408,4,FALSE),0)</f>
        <v>70</v>
      </c>
      <c r="P22" s="3">
        <f>IFERROR(VLOOKUP(I22,'Control Producción'!$B$13:$L$408,5,FALSE),0)</f>
        <v>0.7</v>
      </c>
      <c r="Q22" s="3">
        <f>IFERROR(VLOOKUP(I22,'Control Producción'!$B$13:$L$408,7,FALSE),0)</f>
        <v>69.3</v>
      </c>
      <c r="R22" s="3">
        <f>IFERROR(VLOOKUP(I22,'Control Producción'!$B$13:$L$408,8,FALSE),0)</f>
        <v>23</v>
      </c>
      <c r="S22" s="3">
        <f t="shared" si="0"/>
        <v>18</v>
      </c>
      <c r="T22" s="3"/>
      <c r="U22" s="3" t="s">
        <v>682</v>
      </c>
      <c r="V22" s="3" t="s">
        <v>642</v>
      </c>
      <c r="W22" s="3">
        <f t="shared" si="1"/>
        <v>31</v>
      </c>
      <c r="X22" s="3"/>
      <c r="Y22" s="3">
        <f t="shared" si="2"/>
        <v>558</v>
      </c>
      <c r="Z22" s="3"/>
      <c r="AA22" s="3"/>
      <c r="AB22" s="6">
        <v>42562</v>
      </c>
      <c r="AC22" s="3" t="s">
        <v>643</v>
      </c>
      <c r="AD22" s="6">
        <v>43734</v>
      </c>
      <c r="AE22" s="3" t="s">
        <v>685</v>
      </c>
      <c r="AF22" s="3"/>
      <c r="AG22" s="3"/>
      <c r="AH22" s="3"/>
      <c r="AI22" s="3"/>
      <c r="AJ22" s="3"/>
      <c r="AK22" s="3" t="str">
        <f>IFERROR(VLOOKUP(I22,'Control Producción'!$B$13:$K$406,10,FALSE),"")</f>
        <v>Bombeo Mecánico</v>
      </c>
      <c r="AL22" s="3" t="str">
        <f t="shared" si="3"/>
        <v>Continua</v>
      </c>
      <c r="AM22" s="3" t="s">
        <v>28</v>
      </c>
      <c r="AN22" s="3" t="s">
        <v>645</v>
      </c>
      <c r="AO22" s="3">
        <f>_xlfn.IFS(L22="Inhibidor de corrosión",T22*Q22/1000,L22="Inhibidor de incrustaciones",T22*Q22/1000,L22="Biocida",T22*Q22/1000,L22="Inhibidor de corrosión/incrustaciones",T22*Q22/1000,L22="Inhibidor de parafinas y asfaltenos",T22*P22/1000,L22="Inhibidor de parafinas",T22*P22/1000,L22="Inhibidor de asfaltenos",T22*P22/1000,L22="Reductor de fricción",T22*P22/1000,L22="Encapsulado",0,L22="Inhibidor de hidratos",VLOOKUP(I22,Intermedia!$B$485:$E$502,4,FALSE),L22="Secuestrante de sulfhídrico",VLOOKUP(I22,Intermedia!$B$485:$E$502,4,FALSE))</f>
        <v>18</v>
      </c>
      <c r="AP22" s="3">
        <f t="shared" si="4"/>
        <v>18</v>
      </c>
      <c r="AQ22" s="3">
        <f t="shared" si="5"/>
        <v>20</v>
      </c>
      <c r="AR22" s="3">
        <f t="shared" si="6"/>
        <v>18</v>
      </c>
      <c r="AS22" s="7">
        <v>1</v>
      </c>
      <c r="AT22" s="3" cm="1">
        <f t="array" ref="AT22">IFERROR(ROUND(IF(AL22="Continua",AO22*_xlfn.IFS(AS22=100%,1,AS22=20%,5,AS22=50%,2),IF(AL22="Batch",IF(AM22="M",30,IF(AM22="Q",15,7))*AO22)),0),"")</f>
        <v>18</v>
      </c>
      <c r="AU22" s="3">
        <f t="shared" si="7"/>
        <v>20</v>
      </c>
      <c r="AV22" s="3">
        <f t="shared" si="8"/>
        <v>18</v>
      </c>
      <c r="AW22" s="3" t="s">
        <v>681</v>
      </c>
      <c r="AX22" s="3">
        <v>2</v>
      </c>
      <c r="AY22" s="14">
        <f ca="1">IFERROR(TODAY()-VLOOKUP(H22,IDEF!$A$6:$H$1602,8,FALSE),"S/D")</f>
        <v>1585</v>
      </c>
      <c r="AZ22" s="3" t="str">
        <f>IFERROR(VLOOKUP(H22,'Control Producción'!$B$13:$L$406,11,FALSE),"S/C")</f>
        <v>C</v>
      </c>
      <c r="BA22" s="3" t="str">
        <f t="shared" si="9"/>
        <v>SCB- 01</v>
      </c>
      <c r="BB22" s="3" t="str">
        <f>IFERROR(VLOOKUP(I22,Referencias!$A$2:$Z$800,26,FALSE),"")</f>
        <v>Señal Cerro Bayo</v>
      </c>
      <c r="BC22" s="3"/>
      <c r="BD22" s="3"/>
      <c r="BO22" s="68" t="str">
        <f t="shared" si="10"/>
        <v>SCB- 01</v>
      </c>
    </row>
    <row r="23" spans="1:67" ht="15" customHeight="1" x14ac:dyDescent="0.25">
      <c r="A23" s="3" t="s">
        <v>636</v>
      </c>
      <c r="B23" s="5">
        <v>45139</v>
      </c>
      <c r="C23" s="3" t="s">
        <v>637</v>
      </c>
      <c r="D23" s="3" t="s">
        <v>638</v>
      </c>
      <c r="E23" s="3" t="str">
        <f>IFERROR(VLOOKUP(H23,Referencias!$A$2:$F$671,6,FALSE),"")</f>
        <v>SCB- 01</v>
      </c>
      <c r="F23" s="3">
        <f>IFERROR(VLOOKUP(I23,Referencias!$A$2:$T$800,20,FALSE),"")</f>
        <v>222057</v>
      </c>
      <c r="G23" s="3" t="s">
        <v>651</v>
      </c>
      <c r="H23" s="3" t="s">
        <v>414</v>
      </c>
      <c r="I23" s="3" t="s">
        <v>414</v>
      </c>
      <c r="J23" s="3"/>
      <c r="K23" s="3" t="s">
        <v>652</v>
      </c>
      <c r="L23" s="3" t="str">
        <f>IFERROR(VLOOKUP(M23,Referencias!$X$2:$Y$139,2,FALSE),"")</f>
        <v>Inhibidor de incrustaciones</v>
      </c>
      <c r="M23" s="3" t="s">
        <v>653</v>
      </c>
      <c r="N23" s="3">
        <f>IFERROR(VLOOKUP(M23,Referencias!$K$2:$L$138,2,FALSE),"")</f>
        <v>50601018</v>
      </c>
      <c r="O23" s="3">
        <f>IFERROR(VLOOKUP(I23,'Control Producción'!$B$13:$L$408,4,FALSE),0)</f>
        <v>393</v>
      </c>
      <c r="P23" s="3">
        <f>IFERROR(VLOOKUP(I23,'Control Producción'!$B$13:$L$408,5,FALSE),0)</f>
        <v>3.93</v>
      </c>
      <c r="Q23" s="3">
        <f>IFERROR(VLOOKUP(I23,'Control Producción'!$B$13:$L$408,7,FALSE),0)</f>
        <v>389.07</v>
      </c>
      <c r="R23" s="3">
        <f>IFERROR(VLOOKUP(I23,'Control Producción'!$B$13:$L$408,8,FALSE),0)</f>
        <v>204</v>
      </c>
      <c r="S23" s="3">
        <f t="shared" si="0"/>
        <v>2.72</v>
      </c>
      <c r="T23" s="3">
        <v>7</v>
      </c>
      <c r="U23" s="3" t="s">
        <v>654</v>
      </c>
      <c r="V23" s="3" t="s">
        <v>642</v>
      </c>
      <c r="W23" s="3">
        <f t="shared" si="1"/>
        <v>31</v>
      </c>
      <c r="X23" s="3"/>
      <c r="Y23" s="3">
        <f t="shared" si="2"/>
        <v>84.320000000000007</v>
      </c>
      <c r="Z23" s="3"/>
      <c r="AA23" s="3"/>
      <c r="AB23" s="6">
        <v>42333</v>
      </c>
      <c r="AC23" s="3" t="s">
        <v>643</v>
      </c>
      <c r="AD23" s="6">
        <v>44630</v>
      </c>
      <c r="AE23" s="3" t="s">
        <v>686</v>
      </c>
      <c r="AF23" s="3" t="s">
        <v>656</v>
      </c>
      <c r="AG23" s="3"/>
      <c r="AH23" s="3"/>
      <c r="AI23" s="3"/>
      <c r="AJ23" s="3"/>
      <c r="AK23" s="3" t="str">
        <f>IFERROR(VLOOKUP(I23,'Control Producción'!$B$13:$K$406,10,FALSE),"")</f>
        <v>Electro Sumergible</v>
      </c>
      <c r="AL23" s="3" t="str">
        <f t="shared" si="3"/>
        <v>Continua</v>
      </c>
      <c r="AM23" s="3" t="s">
        <v>28</v>
      </c>
      <c r="AN23" s="3" t="s">
        <v>684</v>
      </c>
      <c r="AO23" s="3">
        <f>_xlfn.IFS(L23="Inhibidor de corrosión",T23*Q23/1000,L23="Inhibidor de incrustaciones",T23*Q23/1000,L23="Biocida",T23*Q23/1000,L23="Inhibidor de corrosión/incrustaciones",T23*Q23/1000,L23="Inhibidor de parafinas y asfaltenos",T23*P23/1000,L23="Inhibidor de parafinas",T23*P23/1000,L23="Inhibidor de asfaltenos",T23*P23/1000,L23="Reductor de fricción",T23*P23/1000,L23="Encapsulado",0,L23="Inhibidor de hidratos",VLOOKUP(I23,Intermedia!$B$485:$E$502,4,FALSE),L23="Secuestrante de sulfhídrico",VLOOKUP(I23,Intermedia!$B$485:$E$502,4,FALSE))</f>
        <v>2.72349</v>
      </c>
      <c r="AP23" s="3">
        <f t="shared" si="4"/>
        <v>2.72</v>
      </c>
      <c r="AQ23" s="3">
        <f t="shared" si="5"/>
        <v>20</v>
      </c>
      <c r="AR23" s="3">
        <f t="shared" si="6"/>
        <v>2.72</v>
      </c>
      <c r="AS23" s="7">
        <v>0.2</v>
      </c>
      <c r="AT23" s="3" cm="1">
        <f t="array" ref="AT23">IFERROR(ROUND(IF(AL23="Continua",AO23*_xlfn.IFS(AS23=100%,1,AS23=20%,5,AS23=50%,2),IF(AL23="Batch",IF(AM23="M",30,IF(AM23="Q",15,7))*AO23)),0),"")</f>
        <v>14</v>
      </c>
      <c r="AU23" s="3">
        <f t="shared" si="7"/>
        <v>20</v>
      </c>
      <c r="AV23" s="3">
        <f t="shared" si="8"/>
        <v>14</v>
      </c>
      <c r="AW23" s="3" t="s">
        <v>681</v>
      </c>
      <c r="AX23" s="3">
        <v>1</v>
      </c>
      <c r="AY23" s="14">
        <f ca="1">IFERROR(TODAY()-VLOOKUP(H23,IDEF!$A$6:$H$1602,8,FALSE),"S/D")</f>
        <v>2519</v>
      </c>
      <c r="AZ23" s="3" t="str">
        <f>IFERROR(VLOOKUP(H23,'Control Producción'!$B$13:$L$406,11,FALSE),"S/C")</f>
        <v>B</v>
      </c>
      <c r="BA23" s="3" t="str">
        <f t="shared" si="9"/>
        <v>SCB- 01</v>
      </c>
      <c r="BB23" s="3" t="str">
        <f>IFERROR(VLOOKUP(I23,Referencias!$A$2:$Z$800,26,FALSE),"")</f>
        <v>Señal Cerro Bayo</v>
      </c>
      <c r="BC23" s="3"/>
      <c r="BD23" s="3"/>
      <c r="BO23" s="68" t="str">
        <f t="shared" si="10"/>
        <v>SCB- 01</v>
      </c>
    </row>
    <row r="24" spans="1:67" ht="15" customHeight="1" x14ac:dyDescent="0.25">
      <c r="A24" s="3" t="s">
        <v>636</v>
      </c>
      <c r="B24" s="5">
        <v>45139</v>
      </c>
      <c r="C24" s="3" t="s">
        <v>637</v>
      </c>
      <c r="D24" s="3" t="s">
        <v>638</v>
      </c>
      <c r="E24" s="3" t="str">
        <f>IFERROR(VLOOKUP(H24,Referencias!$A$2:$F$671,6,FALSE),"")</f>
        <v>SCB- 01</v>
      </c>
      <c r="F24" s="3">
        <f>IFERROR(VLOOKUP(I24,Referencias!$A$2:$T$800,20,FALSE),"")</f>
        <v>222057</v>
      </c>
      <c r="G24" s="3" t="s">
        <v>651</v>
      </c>
      <c r="H24" s="3" t="s">
        <v>415</v>
      </c>
      <c r="I24" s="3" t="s">
        <v>415</v>
      </c>
      <c r="J24" s="3"/>
      <c r="K24" s="3" t="s">
        <v>652</v>
      </c>
      <c r="L24" s="3" t="str">
        <f>IFERROR(VLOOKUP(M24,Referencias!$X$2:$Y$139,2,FALSE),"")</f>
        <v>Inhibidor de incrustaciones</v>
      </c>
      <c r="M24" s="3" t="s">
        <v>653</v>
      </c>
      <c r="N24" s="3">
        <f>IFERROR(VLOOKUP(M24,Referencias!$K$2:$L$138,2,FALSE),"")</f>
        <v>50601018</v>
      </c>
      <c r="O24" s="3">
        <f>IFERROR(VLOOKUP(I24,'Control Producción'!$B$13:$L$408,4,FALSE),0)</f>
        <v>211</v>
      </c>
      <c r="P24" s="3">
        <f>IFERROR(VLOOKUP(I24,'Control Producción'!$B$13:$L$408,5,FALSE),0)</f>
        <v>4.6420000000000003</v>
      </c>
      <c r="Q24" s="3">
        <f>IFERROR(VLOOKUP(I24,'Control Producción'!$B$13:$L$408,7,FALSE),0)</f>
        <v>206.358</v>
      </c>
      <c r="R24" s="3">
        <f>IFERROR(VLOOKUP(I24,'Control Producción'!$B$13:$L$408,8,FALSE),0)</f>
        <v>135</v>
      </c>
      <c r="S24" s="3">
        <f t="shared" si="0"/>
        <v>2.06</v>
      </c>
      <c r="T24" s="3">
        <v>10</v>
      </c>
      <c r="U24" s="3" t="s">
        <v>654</v>
      </c>
      <c r="V24" s="3" t="s">
        <v>642</v>
      </c>
      <c r="W24" s="3">
        <f t="shared" si="1"/>
        <v>31</v>
      </c>
      <c r="X24" s="3"/>
      <c r="Y24" s="3">
        <f t="shared" si="2"/>
        <v>63.86</v>
      </c>
      <c r="Z24" s="3"/>
      <c r="AA24" s="3"/>
      <c r="AB24" s="6">
        <v>40338</v>
      </c>
      <c r="AC24" s="3" t="s">
        <v>643</v>
      </c>
      <c r="AD24" s="6">
        <v>44012</v>
      </c>
      <c r="AE24" s="3" t="s">
        <v>683</v>
      </c>
      <c r="AF24" s="3" t="s">
        <v>656</v>
      </c>
      <c r="AG24" s="3"/>
      <c r="AH24" s="3"/>
      <c r="AI24" s="3"/>
      <c r="AJ24" s="3"/>
      <c r="AK24" s="3" t="str">
        <f>IFERROR(VLOOKUP(I24,'Control Producción'!$B$13:$K$406,10,FALSE),"")</f>
        <v>Electro Sumergible</v>
      </c>
      <c r="AL24" s="3" t="str">
        <f t="shared" si="3"/>
        <v>Continua</v>
      </c>
      <c r="AM24" s="3" t="s">
        <v>28</v>
      </c>
      <c r="AN24" s="3" t="s">
        <v>684</v>
      </c>
      <c r="AO24" s="3">
        <f>_xlfn.IFS(L24="Inhibidor de corrosión",T24*Q24/1000,L24="Inhibidor de incrustaciones",T24*Q24/1000,L24="Biocida",T24*Q24/1000,L24="Inhibidor de corrosión/incrustaciones",T24*Q24/1000,L24="Inhibidor de parafinas y asfaltenos",T24*P24/1000,L24="Inhibidor de parafinas",T24*P24/1000,L24="Inhibidor de asfaltenos",T24*P24/1000,L24="Reductor de fricción",T24*P24/1000,L24="Encapsulado",0,L24="Inhibidor de hidratos",VLOOKUP(I24,Intermedia!$B$485:$E$502,4,FALSE),L24="Secuestrante de sulfhídrico",VLOOKUP(I24,Intermedia!$B$485:$E$502,4,FALSE))</f>
        <v>2.06358</v>
      </c>
      <c r="AP24" s="3">
        <f t="shared" si="4"/>
        <v>2.06</v>
      </c>
      <c r="AQ24" s="3">
        <f t="shared" si="5"/>
        <v>20</v>
      </c>
      <c r="AR24" s="3">
        <f t="shared" si="6"/>
        <v>2.06</v>
      </c>
      <c r="AS24" s="7">
        <v>0.2</v>
      </c>
      <c r="AT24" s="3" cm="1">
        <f t="array" ref="AT24">IFERROR(ROUND(IF(AL24="Continua",AO24*_xlfn.IFS(AS24=100%,1,AS24=20%,5,AS24=50%,2),IF(AL24="Batch",IF(AM24="M",30,IF(AM24="Q",15,7))*AO24)),0),"")</f>
        <v>10</v>
      </c>
      <c r="AU24" s="3">
        <f t="shared" si="7"/>
        <v>20</v>
      </c>
      <c r="AV24" s="3">
        <f t="shared" si="8"/>
        <v>10</v>
      </c>
      <c r="AW24" s="3" t="s">
        <v>681</v>
      </c>
      <c r="AX24" s="3">
        <v>1</v>
      </c>
      <c r="AY24" s="14">
        <f ca="1">IFERROR(TODAY()-VLOOKUP(H24,IDEF!$A$6:$H$1602,8,FALSE),"S/D")</f>
        <v>2946</v>
      </c>
      <c r="AZ24" s="3" t="str">
        <f>IFERROR(VLOOKUP(H24,'Control Producción'!$B$13:$L$406,11,FALSE),"S/C")</f>
        <v>A</v>
      </c>
      <c r="BA24" s="3" t="str">
        <f t="shared" si="9"/>
        <v>SCB- 01</v>
      </c>
      <c r="BB24" s="3" t="str">
        <f>IFERROR(VLOOKUP(I24,Referencias!$A$2:$Z$800,26,FALSE),"")</f>
        <v>Señal Cerro Bayo</v>
      </c>
      <c r="BC24" s="3"/>
      <c r="BD24" s="3"/>
      <c r="BO24" s="68" t="str">
        <f t="shared" si="10"/>
        <v>SCB- 01</v>
      </c>
    </row>
    <row r="25" spans="1:67" ht="15" customHeight="1" x14ac:dyDescent="0.25">
      <c r="A25" s="3" t="s">
        <v>636</v>
      </c>
      <c r="B25" s="5">
        <v>45139</v>
      </c>
      <c r="C25" s="3" t="s">
        <v>637</v>
      </c>
      <c r="D25" s="3" t="s">
        <v>638</v>
      </c>
      <c r="E25" s="3" t="str">
        <f>IFERROR(VLOOKUP(H25,Referencias!$A$2:$F$671,6,FALSE),"")</f>
        <v>SCB- 01</v>
      </c>
      <c r="F25" s="3">
        <f>IFERROR(VLOOKUP(I25,Referencias!$A$2:$T$800,20,FALSE),"")</f>
        <v>222057</v>
      </c>
      <c r="G25" s="3" t="s">
        <v>651</v>
      </c>
      <c r="H25" s="3" t="s">
        <v>417</v>
      </c>
      <c r="I25" s="3" t="s">
        <v>417</v>
      </c>
      <c r="J25" s="3"/>
      <c r="K25" s="3" t="s">
        <v>652</v>
      </c>
      <c r="L25" s="3" t="str">
        <f>IFERROR(VLOOKUP(M25,Referencias!$X$2:$Y$139,2,FALSE),"")</f>
        <v>Inhibidor de corrosión/Incrustaciones</v>
      </c>
      <c r="M25" s="3" t="s">
        <v>687</v>
      </c>
      <c r="N25" s="3">
        <f>IFERROR(VLOOKUP(M25,Referencias!$K$2:$L$138,2,FALSE),"")</f>
        <v>50695199</v>
      </c>
      <c r="O25" s="3">
        <f>IFERROR(VLOOKUP(I25,'Control Producción'!$B$13:$L$408,4,FALSE),0)</f>
        <v>60</v>
      </c>
      <c r="P25" s="3">
        <f>IFERROR(VLOOKUP(I25,'Control Producción'!$B$13:$L$408,5,FALSE),0)</f>
        <v>15</v>
      </c>
      <c r="Q25" s="3">
        <f>IFERROR(VLOOKUP(I25,'Control Producción'!$B$13:$L$408,7,FALSE),0)</f>
        <v>45</v>
      </c>
      <c r="R25" s="3">
        <f>IFERROR(VLOOKUP(I25,'Control Producción'!$B$13:$L$408,8,FALSE),0)</f>
        <v>787</v>
      </c>
      <c r="S25" s="3">
        <f t="shared" si="0"/>
        <v>5.99</v>
      </c>
      <c r="T25" s="3">
        <v>133</v>
      </c>
      <c r="U25" s="3" t="s">
        <v>654</v>
      </c>
      <c r="V25" s="3" t="s">
        <v>642</v>
      </c>
      <c r="W25" s="3">
        <f t="shared" si="1"/>
        <v>31</v>
      </c>
      <c r="X25" s="3"/>
      <c r="Y25" s="3">
        <f t="shared" si="2"/>
        <v>185.69</v>
      </c>
      <c r="Z25" s="3"/>
      <c r="AA25" s="3"/>
      <c r="AB25" s="6">
        <v>40541</v>
      </c>
      <c r="AC25" s="3" t="s">
        <v>643</v>
      </c>
      <c r="AD25" s="6">
        <v>43791</v>
      </c>
      <c r="AE25" s="3" t="s">
        <v>688</v>
      </c>
      <c r="AF25" s="3" t="s">
        <v>656</v>
      </c>
      <c r="AG25" s="3"/>
      <c r="AH25" s="3"/>
      <c r="AI25" s="3"/>
      <c r="AJ25" s="3"/>
      <c r="AK25" s="3" t="str">
        <f>IFERROR(VLOOKUP(I25,'Control Producción'!$B$13:$K$406,10,FALSE),"")</f>
        <v>Bombeo Mecánico</v>
      </c>
      <c r="AL25" s="3" t="str">
        <f t="shared" si="3"/>
        <v>Continua</v>
      </c>
      <c r="AM25" s="3" t="s">
        <v>28</v>
      </c>
      <c r="AN25" s="3" t="s">
        <v>663</v>
      </c>
      <c r="AO25" s="3">
        <f>_xlfn.IFS(L25="Inhibidor de corrosión",T25*Q25/1000,L25="Inhibidor de incrustaciones",T25*Q25/1000,L25="Biocida",T25*Q25/1000,L25="Inhibidor de corrosión/incrustaciones",T25*Q25/1000,L25="Inhibidor de parafinas y asfaltenos",T25*P25/1000,L25="Inhibidor de parafinas",T25*P25/1000,L25="Inhibidor de asfaltenos",T25*P25/1000,L25="Reductor de fricción",T25*P25/1000,L25="Encapsulado",0,L25="Inhibidor de hidratos",VLOOKUP(I25,Intermedia!$B$485:$E$502,4,FALSE),L25="Secuestrante de sulfhídrico",VLOOKUP(I25,Intermedia!$B$485:$E$502,4,FALSE))</f>
        <v>5.9850000000000003</v>
      </c>
      <c r="AP25" s="3">
        <f t="shared" si="4"/>
        <v>5.99</v>
      </c>
      <c r="AQ25" s="3">
        <f t="shared" si="5"/>
        <v>20</v>
      </c>
      <c r="AR25" s="3">
        <f t="shared" si="6"/>
        <v>5.99</v>
      </c>
      <c r="AS25" s="7">
        <v>1</v>
      </c>
      <c r="AT25" s="3" cm="1">
        <f t="array" ref="AT25">IFERROR(ROUND(IF(AL25="Continua",AO25*_xlfn.IFS(AS25=100%,1,AS25=20%,5,AS25=50%,2),IF(AL25="Batch",IF(AM25="M",30,IF(AM25="Q",15,7))*AO25)),0),"")</f>
        <v>6</v>
      </c>
      <c r="AU25" s="3">
        <f t="shared" si="7"/>
        <v>20</v>
      </c>
      <c r="AV25" s="3">
        <f t="shared" si="8"/>
        <v>6</v>
      </c>
      <c r="AW25" s="3" t="s">
        <v>681</v>
      </c>
      <c r="AX25" s="3">
        <v>1</v>
      </c>
      <c r="AY25" s="14">
        <f ca="1">IFERROR(TODAY()-VLOOKUP(H25,IDEF!$A$6:$H$1602,8,FALSE),"S/D")</f>
        <v>3158</v>
      </c>
      <c r="AZ25" s="3" t="str">
        <f>IFERROR(VLOOKUP(H25,'Control Producción'!$B$13:$L$406,11,FALSE),"S/C")</f>
        <v>A</v>
      </c>
      <c r="BA25" s="3" t="str">
        <f t="shared" si="9"/>
        <v>SCB- 01</v>
      </c>
      <c r="BB25" s="3" t="str">
        <f>IFERROR(VLOOKUP(I25,Referencias!$A$2:$Z$800,26,FALSE),"")</f>
        <v>Señal Cerro Bayo</v>
      </c>
      <c r="BC25" s="3"/>
      <c r="BD25" s="3"/>
      <c r="BO25" s="68" t="str">
        <f t="shared" si="10"/>
        <v>SCB- 01</v>
      </c>
    </row>
    <row r="26" spans="1:67" ht="15" customHeight="1" x14ac:dyDescent="0.25">
      <c r="A26" s="3" t="s">
        <v>636</v>
      </c>
      <c r="B26" s="5">
        <v>45139</v>
      </c>
      <c r="C26" s="3" t="s">
        <v>637</v>
      </c>
      <c r="D26" s="3" t="s">
        <v>638</v>
      </c>
      <c r="E26" s="3" t="str">
        <f>IFERROR(VLOOKUP(H26,Referencias!$A$2:$F$671,6,FALSE),"")</f>
        <v>SCB- 01</v>
      </c>
      <c r="F26" s="3">
        <f>IFERROR(VLOOKUP(I26,Referencias!$A$2:$T$800,20,FALSE),"")</f>
        <v>222057</v>
      </c>
      <c r="G26" s="3" t="s">
        <v>639</v>
      </c>
      <c r="H26" s="3" t="s">
        <v>417</v>
      </c>
      <c r="I26" s="3" t="s">
        <v>417</v>
      </c>
      <c r="J26" s="3"/>
      <c r="K26" s="3" t="s">
        <v>652</v>
      </c>
      <c r="L26" s="3" t="str">
        <f>IFERROR(VLOOKUP(M26,Referencias!$X$2:$Y$139,2,FALSE),"")</f>
        <v>Secuestrante de sulfhídrico</v>
      </c>
      <c r="M26" s="3" t="s">
        <v>579</v>
      </c>
      <c r="N26" s="3">
        <f>IFERROR(VLOOKUP(M26,Referencias!$K$2:$L$138,2,FALSE),"")</f>
        <v>1000539909</v>
      </c>
      <c r="O26" s="3">
        <f>IFERROR(VLOOKUP(I26,'Control Producción'!$B$13:$L$408,4,FALSE),0)</f>
        <v>60</v>
      </c>
      <c r="P26" s="3">
        <f>IFERROR(VLOOKUP(I26,'Control Producción'!$B$13:$L$408,5,FALSE),0)</f>
        <v>15</v>
      </c>
      <c r="Q26" s="3">
        <f>IFERROR(VLOOKUP(I26,'Control Producción'!$B$13:$L$408,7,FALSE),0)</f>
        <v>45</v>
      </c>
      <c r="R26" s="3">
        <f>IFERROR(VLOOKUP(I26,'Control Producción'!$B$13:$L$408,8,FALSE),0)</f>
        <v>787</v>
      </c>
      <c r="S26" s="3">
        <f t="shared" si="0"/>
        <v>13.5</v>
      </c>
      <c r="T26" s="3">
        <v>300</v>
      </c>
      <c r="U26" s="3" t="s">
        <v>654</v>
      </c>
      <c r="V26" s="3" t="s">
        <v>642</v>
      </c>
      <c r="W26" s="3">
        <f t="shared" si="1"/>
        <v>31</v>
      </c>
      <c r="X26" s="3"/>
      <c r="Y26" s="3">
        <f t="shared" si="2"/>
        <v>418.5</v>
      </c>
      <c r="Z26" s="3"/>
      <c r="AA26" s="3"/>
      <c r="AB26" s="6">
        <v>43342</v>
      </c>
      <c r="AC26" s="3" t="s">
        <v>643</v>
      </c>
      <c r="AD26" s="6">
        <v>43791</v>
      </c>
      <c r="AE26" s="3" t="s">
        <v>688</v>
      </c>
      <c r="AF26" s="3" t="s">
        <v>656</v>
      </c>
      <c r="AG26" s="3"/>
      <c r="AH26" s="3"/>
      <c r="AI26" s="3"/>
      <c r="AJ26" s="3"/>
      <c r="AK26" s="3" t="str">
        <f>IFERROR(VLOOKUP(I26,'Control Producción'!$B$13:$K$406,10,FALSE),"")</f>
        <v>Bombeo Mecánico</v>
      </c>
      <c r="AL26" s="3" t="str">
        <f t="shared" si="3"/>
        <v>Continua</v>
      </c>
      <c r="AM26" s="3" t="s">
        <v>28</v>
      </c>
      <c r="AN26" s="3" t="s">
        <v>645</v>
      </c>
      <c r="AO26" s="3">
        <f>_xlfn.IFS(L26="Inhibidor de corrosión",T26*Q26/1000,L26="Inhibidor de incrustaciones",T26*Q26/1000,L26="Biocida",T26*Q26/1000,L26="Inhibidor de corrosión/incrustaciones",T26*Q26/1000,L26="Inhibidor de parafinas y asfaltenos",T26*P26/1000,L26="Inhibidor de parafinas",T26*P26/1000,L26="Inhibidor de asfaltenos",T26*P26/1000,L26="Reductor de fricción",T26*P26/1000,L26="Encapsulado",0,L26="Inhibidor de hidratos",VLOOKUP(I26,Intermedia!$B$485:$E$502,4,FALSE),L26="Secuestrante de sulfhídrico",VLOOKUP(I26,Intermedia!$B$485:$E$502,4,FALSE))</f>
        <v>13.5</v>
      </c>
      <c r="AP26" s="3">
        <f t="shared" si="4"/>
        <v>13.5</v>
      </c>
      <c r="AQ26" s="3">
        <f t="shared" si="5"/>
        <v>20</v>
      </c>
      <c r="AR26" s="3">
        <f t="shared" si="6"/>
        <v>13.5</v>
      </c>
      <c r="AS26" s="7">
        <v>1</v>
      </c>
      <c r="AT26" s="3" cm="1">
        <f t="array" ref="AT26">IFERROR(ROUND(IF(AL26="Continua",AO26*_xlfn.IFS(AS26=100%,1,AS26=20%,5,AS26=50%,2),IF(AL26="Batch",IF(AM26="M",30,IF(AM26="Q",15,7))*AO26)),0),"")</f>
        <v>14</v>
      </c>
      <c r="AU26" s="3">
        <f t="shared" si="7"/>
        <v>20</v>
      </c>
      <c r="AV26" s="3">
        <f t="shared" si="8"/>
        <v>14</v>
      </c>
      <c r="AW26" s="3" t="s">
        <v>681</v>
      </c>
      <c r="AX26" s="3">
        <v>2</v>
      </c>
      <c r="AY26" s="14">
        <f ca="1">IFERROR(TODAY()-VLOOKUP(H26,IDEF!$A$6:$H$1602,8,FALSE),"S/D")</f>
        <v>3158</v>
      </c>
      <c r="AZ26" s="3" t="str">
        <f>IFERROR(VLOOKUP(H26,'Control Producción'!$B$13:$L$406,11,FALSE),"S/C")</f>
        <v>A</v>
      </c>
      <c r="BA26" s="3" t="str">
        <f t="shared" si="9"/>
        <v>SCB- 01</v>
      </c>
      <c r="BB26" s="3" t="str">
        <f>IFERROR(VLOOKUP(I26,Referencias!$A$2:$Z$800,26,FALSE),"")</f>
        <v>Señal Cerro Bayo</v>
      </c>
      <c r="BC26" s="3"/>
      <c r="BD26" s="3"/>
      <c r="BO26" s="68" t="str">
        <f t="shared" si="10"/>
        <v>SCB- 01</v>
      </c>
    </row>
    <row r="27" spans="1:67" ht="15" customHeight="1" x14ac:dyDescent="0.25">
      <c r="A27" s="3" t="s">
        <v>636</v>
      </c>
      <c r="B27" s="5">
        <v>45139</v>
      </c>
      <c r="C27" s="3" t="s">
        <v>637</v>
      </c>
      <c r="D27" s="3" t="s">
        <v>638</v>
      </c>
      <c r="E27" s="3" t="str">
        <f>IFERROR(VLOOKUP(H27,Referencias!$A$2:$F$671,6,FALSE),"")</f>
        <v>SCB- 01</v>
      </c>
      <c r="F27" s="3">
        <f>IFERROR(VLOOKUP(I27,Referencias!$A$2:$T$800,20,FALSE),"")</f>
        <v>222057</v>
      </c>
      <c r="G27" s="3" t="s">
        <v>651</v>
      </c>
      <c r="H27" s="3" t="s">
        <v>419</v>
      </c>
      <c r="I27" s="3" t="s">
        <v>419</v>
      </c>
      <c r="J27" s="3"/>
      <c r="K27" s="3" t="s">
        <v>652</v>
      </c>
      <c r="L27" s="3" t="str">
        <f>IFERROR(VLOOKUP(M27,Referencias!$X$2:$Y$139,2,FALSE),"")</f>
        <v>Inhibidor de incrustaciones</v>
      </c>
      <c r="M27" s="3" t="s">
        <v>653</v>
      </c>
      <c r="N27" s="3">
        <f>IFERROR(VLOOKUP(M27,Referencias!$K$2:$L$138,2,FALSE),"")</f>
        <v>50601018</v>
      </c>
      <c r="O27" s="3">
        <f>IFERROR(VLOOKUP(I27,'Control Producción'!$B$13:$L$408,4,FALSE),0)</f>
        <v>255</v>
      </c>
      <c r="P27" s="3">
        <f>IFERROR(VLOOKUP(I27,'Control Producción'!$B$13:$L$408,5,FALSE),0)</f>
        <v>2.04</v>
      </c>
      <c r="Q27" s="3">
        <f>IFERROR(VLOOKUP(I27,'Control Producción'!$B$13:$L$408,7,FALSE),0)</f>
        <v>252.96</v>
      </c>
      <c r="R27" s="3">
        <f>IFERROR(VLOOKUP(I27,'Control Producción'!$B$13:$L$408,8,FALSE),0)</f>
        <v>1000</v>
      </c>
      <c r="S27" s="3">
        <f t="shared" si="0"/>
        <v>3.79</v>
      </c>
      <c r="T27" s="3">
        <v>15</v>
      </c>
      <c r="U27" s="3" t="s">
        <v>654</v>
      </c>
      <c r="V27" s="3" t="s">
        <v>642</v>
      </c>
      <c r="W27" s="3">
        <f t="shared" si="1"/>
        <v>31</v>
      </c>
      <c r="X27" s="3"/>
      <c r="Y27" s="3">
        <f t="shared" si="2"/>
        <v>117.49</v>
      </c>
      <c r="Z27" s="3"/>
      <c r="AA27" s="3"/>
      <c r="AB27" s="6">
        <v>41040</v>
      </c>
      <c r="AC27" s="3" t="s">
        <v>643</v>
      </c>
      <c r="AD27" s="6">
        <v>44007</v>
      </c>
      <c r="AE27" s="3" t="s">
        <v>689</v>
      </c>
      <c r="AF27" s="3" t="s">
        <v>656</v>
      </c>
      <c r="AG27" s="3"/>
      <c r="AH27" s="3"/>
      <c r="AI27" s="3"/>
      <c r="AJ27" s="3"/>
      <c r="AK27" s="3" t="str">
        <f>IFERROR(VLOOKUP(I27,'Control Producción'!$B$13:$K$406,10,FALSE),"")</f>
        <v>Electro Sumergible</v>
      </c>
      <c r="AL27" s="3" t="str">
        <f t="shared" si="3"/>
        <v>Continua</v>
      </c>
      <c r="AM27" s="3" t="s">
        <v>28</v>
      </c>
      <c r="AN27" s="3" t="s">
        <v>684</v>
      </c>
      <c r="AO27" s="3">
        <f>_xlfn.IFS(L27="Inhibidor de corrosión",T27*Q27/1000,L27="Inhibidor de incrustaciones",T27*Q27/1000,L27="Biocida",T27*Q27/1000,L27="Inhibidor de corrosión/incrustaciones",T27*Q27/1000,L27="Inhibidor de parafinas y asfaltenos",T27*P27/1000,L27="Inhibidor de parafinas",T27*P27/1000,L27="Inhibidor de asfaltenos",T27*P27/1000,L27="Reductor de fricción",T27*P27/1000,L27="Encapsulado",0,L27="Inhibidor de hidratos",VLOOKUP(I27,Intermedia!$B$485:$E$502,4,FALSE),L27="Secuestrante de sulfhídrico",VLOOKUP(I27,Intermedia!$B$485:$E$502,4,FALSE))</f>
        <v>3.7944</v>
      </c>
      <c r="AP27" s="3">
        <f t="shared" si="4"/>
        <v>3.79</v>
      </c>
      <c r="AQ27" s="3">
        <f t="shared" si="5"/>
        <v>20</v>
      </c>
      <c r="AR27" s="3">
        <f t="shared" si="6"/>
        <v>3.79</v>
      </c>
      <c r="AS27" s="7">
        <v>0.2</v>
      </c>
      <c r="AT27" s="3" cm="1">
        <f t="array" ref="AT27">IFERROR(ROUND(IF(AL27="Continua",AO27*_xlfn.IFS(AS27=100%,1,AS27=20%,5,AS27=50%,2),IF(AL27="Batch",IF(AM27="M",30,IF(AM27="Q",15,7))*AO27)),0),"")</f>
        <v>19</v>
      </c>
      <c r="AU27" s="3">
        <f t="shared" si="7"/>
        <v>20</v>
      </c>
      <c r="AV27" s="3">
        <f t="shared" si="8"/>
        <v>19</v>
      </c>
      <c r="AW27" s="3" t="s">
        <v>681</v>
      </c>
      <c r="AX27" s="3">
        <v>1</v>
      </c>
      <c r="AY27" s="14">
        <f ca="1">IFERROR(TODAY()-VLOOKUP(H27,IDEF!$A$6:$H$1602,8,FALSE),"S/D")</f>
        <v>2674</v>
      </c>
      <c r="AZ27" s="3" t="str">
        <f>IFERROR(VLOOKUP(H27,'Control Producción'!$B$13:$L$406,11,FALSE),"S/C")</f>
        <v>B</v>
      </c>
      <c r="BA27" s="3" t="str">
        <f t="shared" si="9"/>
        <v>SCB- 01</v>
      </c>
      <c r="BB27" s="3" t="str">
        <f>IFERROR(VLOOKUP(I27,Referencias!$A$2:$Z$800,26,FALSE),"")</f>
        <v>Señal Cerro Bayo</v>
      </c>
      <c r="BC27" s="3"/>
      <c r="BD27" s="3"/>
      <c r="BO27" s="68" t="str">
        <f t="shared" si="10"/>
        <v>SCB- 01</v>
      </c>
    </row>
    <row r="28" spans="1:67" ht="15" customHeight="1" x14ac:dyDescent="0.25">
      <c r="A28" s="3" t="s">
        <v>636</v>
      </c>
      <c r="B28" s="5">
        <v>45139</v>
      </c>
      <c r="C28" s="3" t="s">
        <v>637</v>
      </c>
      <c r="D28" s="3" t="s">
        <v>638</v>
      </c>
      <c r="E28" s="3" t="str">
        <f>IFERROR(VLOOKUP(H28,Referencias!$A$2:$F$671,6,FALSE),"")</f>
        <v>SCB- 01</v>
      </c>
      <c r="F28" s="3">
        <f>IFERROR(VLOOKUP(I28,Referencias!$A$2:$T$800,20,FALSE),"")</f>
        <v>222057</v>
      </c>
      <c r="G28" s="3" t="s">
        <v>651</v>
      </c>
      <c r="H28" s="3" t="s">
        <v>421</v>
      </c>
      <c r="I28" s="3" t="s">
        <v>421</v>
      </c>
      <c r="J28" s="3"/>
      <c r="K28" s="3" t="s">
        <v>652</v>
      </c>
      <c r="L28" s="3" t="str">
        <f>IFERROR(VLOOKUP(M28,Referencias!$X$2:$Y$139,2,FALSE),"")</f>
        <v>Inhibidor de incrustaciones</v>
      </c>
      <c r="M28" s="3" t="s">
        <v>653</v>
      </c>
      <c r="N28" s="3">
        <f>IFERROR(VLOOKUP(M28,Referencias!$K$2:$L$138,2,FALSE),"")</f>
        <v>50601018</v>
      </c>
      <c r="O28" s="3">
        <f>IFERROR(VLOOKUP(I28,'Control Producción'!$B$13:$L$408,4,FALSE),0)</f>
        <v>23</v>
      </c>
      <c r="P28" s="3">
        <f>IFERROR(VLOOKUP(I28,'Control Producción'!$B$13:$L$408,5,FALSE),0)</f>
        <v>4.37</v>
      </c>
      <c r="Q28" s="3">
        <f>IFERROR(VLOOKUP(I28,'Control Producción'!$B$13:$L$408,7,FALSE),0)</f>
        <v>18.63</v>
      </c>
      <c r="R28" s="3">
        <f>IFERROR(VLOOKUP(I28,'Control Producción'!$B$13:$L$408,8,FALSE),0)</f>
        <v>511</v>
      </c>
      <c r="S28" s="3">
        <f t="shared" si="0"/>
        <v>1.06</v>
      </c>
      <c r="T28" s="3">
        <v>57</v>
      </c>
      <c r="U28" s="3" t="s">
        <v>654</v>
      </c>
      <c r="V28" s="3" t="s">
        <v>642</v>
      </c>
      <c r="W28" s="3">
        <f t="shared" si="1"/>
        <v>31</v>
      </c>
      <c r="X28" s="3"/>
      <c r="Y28" s="3">
        <f t="shared" si="2"/>
        <v>32.86</v>
      </c>
      <c r="Z28" s="3"/>
      <c r="AA28" s="3"/>
      <c r="AB28" s="6">
        <v>41381</v>
      </c>
      <c r="AC28" s="3" t="s">
        <v>643</v>
      </c>
      <c r="AD28" s="6">
        <v>44012</v>
      </c>
      <c r="AE28" s="37" t="s">
        <v>683</v>
      </c>
      <c r="AF28" s="3" t="s">
        <v>656</v>
      </c>
      <c r="AG28" s="3"/>
      <c r="AH28" s="3"/>
      <c r="AI28" s="3"/>
      <c r="AJ28" s="3"/>
      <c r="AK28" s="3" t="str">
        <f>IFERROR(VLOOKUP(I28,'Control Producción'!$B$13:$K$406,10,FALSE),"")</f>
        <v>Bombeo Mecánico</v>
      </c>
      <c r="AL28" s="3" t="str">
        <f t="shared" si="3"/>
        <v>Continua</v>
      </c>
      <c r="AM28" s="3" t="s">
        <v>28</v>
      </c>
      <c r="AN28" s="3" t="s">
        <v>663</v>
      </c>
      <c r="AO28" s="3">
        <f>_xlfn.IFS(L28="Inhibidor de corrosión",T28*Q28/1000,L28="Inhibidor de incrustaciones",T28*Q28/1000,L28="Biocida",T28*Q28/1000,L28="Inhibidor de corrosión/incrustaciones",T28*Q28/1000,L28="Inhibidor de parafinas y asfaltenos",T28*P28/1000,L28="Inhibidor de parafinas",T28*P28/1000,L28="Inhibidor de asfaltenos",T28*P28/1000,L28="Reductor de fricción",T28*P28/1000,L28="Encapsulado",0,L28="Inhibidor de hidratos",VLOOKUP(I28,Intermedia!$B$485:$E$502,4,FALSE),L28="Secuestrante de sulfhídrico",VLOOKUP(I28,Intermedia!$B$485:$E$502,4,FALSE))</f>
        <v>1.0619099999999999</v>
      </c>
      <c r="AP28" s="3">
        <f t="shared" si="4"/>
        <v>1.06</v>
      </c>
      <c r="AQ28" s="3">
        <f t="shared" si="5"/>
        <v>20</v>
      </c>
      <c r="AR28" s="3">
        <f t="shared" si="6"/>
        <v>1.06</v>
      </c>
      <c r="AS28" s="7">
        <v>0.2</v>
      </c>
      <c r="AT28" s="3" cm="1">
        <f t="array" ref="AT28">IFERROR(ROUND(IF(AL28="Continua",AO28*_xlfn.IFS(AS28=100%,1,AS28=20%,5,AS28=50%,2),IF(AL28="Batch",IF(AM28="M",30,IF(AM28="Q",15,7))*AO28)),0),"")</f>
        <v>5</v>
      </c>
      <c r="AU28" s="3">
        <f t="shared" si="7"/>
        <v>20</v>
      </c>
      <c r="AV28" s="3">
        <f t="shared" si="8"/>
        <v>5</v>
      </c>
      <c r="AW28" s="3" t="s">
        <v>681</v>
      </c>
      <c r="AX28" s="3">
        <v>1</v>
      </c>
      <c r="AY28" s="14">
        <f ca="1">IFERROR(TODAY()-VLOOKUP(H28,IDEF!$A$6:$H$1602,8,FALSE),"S/D")</f>
        <v>1890</v>
      </c>
      <c r="AZ28" s="3" t="str">
        <f>IFERROR(VLOOKUP(H28,'Control Producción'!$B$13:$L$406,11,FALSE),"S/C")</f>
        <v>A</v>
      </c>
      <c r="BA28" s="3" t="str">
        <f t="shared" si="9"/>
        <v>SCB- 01</v>
      </c>
      <c r="BB28" s="3" t="str">
        <f>IFERROR(VLOOKUP(I28,Referencias!$A$2:$Z$800,26,FALSE),"")</f>
        <v>Señal Cerro Bayo</v>
      </c>
      <c r="BC28" s="3"/>
      <c r="BD28" s="3"/>
      <c r="BO28" s="68" t="str">
        <f t="shared" si="10"/>
        <v>SCB- 01</v>
      </c>
    </row>
    <row r="29" spans="1:67" ht="15" customHeight="1" x14ac:dyDescent="0.25">
      <c r="A29" s="3" t="s">
        <v>636</v>
      </c>
      <c r="B29" s="5">
        <v>45139</v>
      </c>
      <c r="C29" s="3" t="s">
        <v>637</v>
      </c>
      <c r="D29" s="3" t="s">
        <v>638</v>
      </c>
      <c r="E29" s="3" t="str">
        <f>IFERROR(VLOOKUP(H29,Referencias!$A$2:$F$671,6,FALSE),"")</f>
        <v>SCB- 01</v>
      </c>
      <c r="F29" s="3">
        <f>IFERROR(VLOOKUP(I29,Referencias!$A$2:$T$800,20,FALSE),"")</f>
        <v>222057</v>
      </c>
      <c r="G29" s="3" t="s">
        <v>651</v>
      </c>
      <c r="H29" s="3" t="s">
        <v>424</v>
      </c>
      <c r="I29" s="3" t="s">
        <v>424</v>
      </c>
      <c r="J29" s="3"/>
      <c r="K29" s="3" t="s">
        <v>652</v>
      </c>
      <c r="L29" s="3" t="str">
        <f>IFERROR(VLOOKUP(M29,Referencias!$X$2:$Y$139,2,FALSE),"")</f>
        <v>Inhibidor de incrustaciones</v>
      </c>
      <c r="M29" s="3" t="s">
        <v>653</v>
      </c>
      <c r="N29" s="3">
        <f>IFERROR(VLOOKUP(M29,Referencias!$K$2:$L$138,2,FALSE),"")</f>
        <v>50601018</v>
      </c>
      <c r="O29" s="3">
        <f>IFERROR(VLOOKUP(I29,'Control Producción'!$B$13:$L$408,4,FALSE),0)</f>
        <v>215</v>
      </c>
      <c r="P29" s="3">
        <f>IFERROR(VLOOKUP(I29,'Control Producción'!$B$13:$L$408,5,FALSE),0)</f>
        <v>5.16</v>
      </c>
      <c r="Q29" s="3">
        <f>IFERROR(VLOOKUP(I29,'Control Producción'!$B$13:$L$408,7,FALSE),0)</f>
        <v>209.84</v>
      </c>
      <c r="R29" s="3">
        <f>IFERROR(VLOOKUP(I29,'Control Producción'!$B$13:$L$408,8,FALSE),0)</f>
        <v>116</v>
      </c>
      <c r="S29" s="3">
        <f t="shared" si="0"/>
        <v>1.26</v>
      </c>
      <c r="T29" s="3">
        <v>6</v>
      </c>
      <c r="U29" s="3" t="s">
        <v>654</v>
      </c>
      <c r="V29" s="3" t="s">
        <v>642</v>
      </c>
      <c r="W29" s="3">
        <f t="shared" si="1"/>
        <v>31</v>
      </c>
      <c r="X29" s="3"/>
      <c r="Y29" s="3">
        <f t="shared" si="2"/>
        <v>39.06</v>
      </c>
      <c r="Z29" s="3"/>
      <c r="AA29" s="3"/>
      <c r="AB29" s="6">
        <v>42990</v>
      </c>
      <c r="AC29" s="3" t="s">
        <v>643</v>
      </c>
      <c r="AD29" s="6">
        <v>44229</v>
      </c>
      <c r="AE29" s="3" t="s">
        <v>690</v>
      </c>
      <c r="AF29" s="3" t="s">
        <v>656</v>
      </c>
      <c r="AG29" s="3"/>
      <c r="AH29" s="3"/>
      <c r="AI29" s="3"/>
      <c r="AJ29" s="3"/>
      <c r="AK29" s="3" t="str">
        <f>IFERROR(VLOOKUP(I29,'Control Producción'!$B$13:$K$406,10,FALSE),"")</f>
        <v>Electro Sumergible</v>
      </c>
      <c r="AL29" s="3" t="str">
        <f t="shared" si="3"/>
        <v>Continua</v>
      </c>
      <c r="AM29" s="3" t="s">
        <v>28</v>
      </c>
      <c r="AN29" s="3" t="s">
        <v>642</v>
      </c>
      <c r="AO29" s="3">
        <f>_xlfn.IFS(L29="Inhibidor de corrosión",T29*Q29/1000,L29="Inhibidor de incrustaciones",T29*Q29/1000,L29="Biocida",T29*Q29/1000,L29="Inhibidor de corrosión/incrustaciones",T29*Q29/1000,L29="Inhibidor de parafinas y asfaltenos",T29*P29/1000,L29="Inhibidor de parafinas",T29*P29/1000,L29="Inhibidor de asfaltenos",T29*P29/1000,L29="Reductor de fricción",T29*P29/1000,L29="Encapsulado",0,L29="Inhibidor de hidratos",VLOOKUP(I29,Intermedia!$B$485:$E$502,4,FALSE),L29="Secuestrante de sulfhídrico",VLOOKUP(I29,Intermedia!$B$485:$E$502,4,FALSE))</f>
        <v>1.2590399999999999</v>
      </c>
      <c r="AP29" s="3">
        <f t="shared" si="4"/>
        <v>1.26</v>
      </c>
      <c r="AQ29" s="3">
        <f t="shared" si="5"/>
        <v>20</v>
      </c>
      <c r="AR29" s="3">
        <f t="shared" si="6"/>
        <v>1.26</v>
      </c>
      <c r="AS29" s="7">
        <v>0.2</v>
      </c>
      <c r="AT29" s="3" cm="1">
        <f t="array" ref="AT29">IFERROR(ROUND(IF(AL29="Continua",AO29*_xlfn.IFS(AS29=100%,1,AS29=20%,5,AS29=50%,2),IF(AL29="Batch",IF(AM29="M",30,IF(AM29="Q",15,7))*AO29)),0),"")</f>
        <v>6</v>
      </c>
      <c r="AU29" s="3">
        <f t="shared" si="7"/>
        <v>20</v>
      </c>
      <c r="AV29" s="3">
        <f t="shared" si="8"/>
        <v>6</v>
      </c>
      <c r="AW29" s="3" t="s">
        <v>681</v>
      </c>
      <c r="AX29" s="3">
        <v>1</v>
      </c>
      <c r="AY29" s="14">
        <f ca="1">IFERROR(TODAY()-VLOOKUP(H29,IDEF!$A$6:$H$1602,8,FALSE),"S/D")</f>
        <v>2446</v>
      </c>
      <c r="AZ29" s="3" t="str">
        <f>IFERROR(VLOOKUP(H29,'Control Producción'!$B$13:$L$406,11,FALSE),"S/C")</f>
        <v>A</v>
      </c>
      <c r="BA29" s="3" t="str">
        <f t="shared" si="9"/>
        <v>SCB- 01</v>
      </c>
      <c r="BB29" s="3" t="str">
        <f>IFERROR(VLOOKUP(I29,Referencias!$A$2:$Z$800,26,FALSE),"")</f>
        <v>Señal Cerro Bayo</v>
      </c>
      <c r="BC29" s="3"/>
      <c r="BD29" s="3"/>
      <c r="BO29" s="68" t="str">
        <f t="shared" si="10"/>
        <v>SCB- 01</v>
      </c>
    </row>
    <row r="30" spans="1:67" ht="15" customHeight="1" x14ac:dyDescent="0.25">
      <c r="A30" s="3" t="s">
        <v>636</v>
      </c>
      <c r="B30" s="5">
        <v>45139</v>
      </c>
      <c r="C30" s="3" t="s">
        <v>637</v>
      </c>
      <c r="D30" s="3" t="s">
        <v>638</v>
      </c>
      <c r="E30" s="3" t="str">
        <f>IFERROR(VLOOKUP(H30,Referencias!$A$2:$F$671,6,FALSE),"")</f>
        <v>SCB- 01</v>
      </c>
      <c r="F30" s="3">
        <f>IFERROR(VLOOKUP(I30,Referencias!$A$2:$T$800,20,FALSE),"")</f>
        <v>222057</v>
      </c>
      <c r="G30" s="3" t="s">
        <v>639</v>
      </c>
      <c r="H30" s="3" t="s">
        <v>427</v>
      </c>
      <c r="I30" s="3" t="s">
        <v>427</v>
      </c>
      <c r="J30" s="3"/>
      <c r="K30" s="3" t="s">
        <v>640</v>
      </c>
      <c r="L30" s="3" t="str">
        <f>IFERROR(VLOOKUP(M30,Referencias!$X$2:$Y$139,2,FALSE),"")</f>
        <v>Inhibidor de hidratos</v>
      </c>
      <c r="M30" s="3" t="s">
        <v>574</v>
      </c>
      <c r="N30" s="3">
        <f>IFERROR(VLOOKUP(M30,Referencias!$K$2:$L$138,2,FALSE),"")</f>
        <v>50600710</v>
      </c>
      <c r="O30" s="3">
        <f>IFERROR(VLOOKUP(I30,'Control Producción'!$B$13:$L$408,4,FALSE),0)</f>
        <v>0</v>
      </c>
      <c r="P30" s="3">
        <f>IFERROR(VLOOKUP(I30,'Control Producción'!$B$13:$L$408,5,FALSE),0)</f>
        <v>0</v>
      </c>
      <c r="Q30" s="3">
        <f>IFERROR(VLOOKUP(I30,'Control Producción'!$B$13:$L$408,7,FALSE),0)</f>
        <v>0</v>
      </c>
      <c r="R30" s="3">
        <f>IFERROR(VLOOKUP(I30,'Control Producción'!$B$13:$L$408,8,FALSE),0)</f>
        <v>61500</v>
      </c>
      <c r="S30" s="3">
        <f t="shared" si="0"/>
        <v>25</v>
      </c>
      <c r="T30" s="3"/>
      <c r="U30" s="3" t="s">
        <v>641</v>
      </c>
      <c r="V30" s="3" t="s">
        <v>642</v>
      </c>
      <c r="W30" s="3">
        <f t="shared" si="1"/>
        <v>31</v>
      </c>
      <c r="X30" s="3"/>
      <c r="Y30" s="3">
        <f t="shared" si="2"/>
        <v>775</v>
      </c>
      <c r="Z30" s="3"/>
      <c r="AA30" s="3"/>
      <c r="AB30" s="6">
        <v>42893</v>
      </c>
      <c r="AC30" s="3" t="s">
        <v>643</v>
      </c>
      <c r="AD30" s="6">
        <v>44092</v>
      </c>
      <c r="AE30" s="3" t="s">
        <v>691</v>
      </c>
      <c r="AF30" s="3" t="s">
        <v>692</v>
      </c>
      <c r="AG30" s="3"/>
      <c r="AH30" s="3"/>
      <c r="AI30" s="3"/>
      <c r="AJ30" s="3"/>
      <c r="AK30" s="3" t="str">
        <f>IFERROR(VLOOKUP(I30,'Control Producción'!$B$13:$K$406,10,FALSE),"")</f>
        <v>Surgente</v>
      </c>
      <c r="AL30" s="3" t="str">
        <f t="shared" si="3"/>
        <v>Continua</v>
      </c>
      <c r="AM30" s="3" t="s">
        <v>28</v>
      </c>
      <c r="AN30" s="3" t="s">
        <v>645</v>
      </c>
      <c r="AO30" s="3">
        <f>_xlfn.IFS(L30="Inhibidor de corrosión",T30*Q30/1000,L30="Inhibidor de incrustaciones",T30*Q30/1000,L30="Biocida",T30*Q30/1000,L30="Inhibidor de corrosión/incrustaciones",T30*Q30/1000,L30="Inhibidor de parafinas y asfaltenos",T30*P30/1000,L30="Inhibidor de parafinas",T30*P30/1000,L30="Inhibidor de asfaltenos",T30*P30/1000,L30="Reductor de fricción",T30*P30/1000,L30="Encapsulado",0,L30="Inhibidor de hidratos",VLOOKUP(I30,Intermedia!$B$485:$E$502,4,FALSE),L30="Secuestrante de sulfhídrico",VLOOKUP(I30,Intermedia!$B$485:$E$502,4,FALSE))</f>
        <v>25</v>
      </c>
      <c r="AP30" s="3">
        <f t="shared" si="4"/>
        <v>25</v>
      </c>
      <c r="AQ30" s="3">
        <f t="shared" si="5"/>
        <v>25</v>
      </c>
      <c r="AR30" s="3">
        <f t="shared" si="6"/>
        <v>25</v>
      </c>
      <c r="AS30" s="7">
        <v>1</v>
      </c>
      <c r="AT30" s="3" cm="1">
        <f t="array" ref="AT30">IFERROR(ROUND(IF(AL30="Continua",AO30*_xlfn.IFS(AS30=100%,1,AS30=20%,5,AS30=50%,2),IF(AL30="Batch",IF(AM30="M",30,IF(AM30="Q",15,7))*AO30)),0),"")</f>
        <v>25</v>
      </c>
      <c r="AU30" s="3">
        <f t="shared" si="7"/>
        <v>25</v>
      </c>
      <c r="AV30" s="3">
        <f t="shared" si="8"/>
        <v>25</v>
      </c>
      <c r="AW30" s="3" t="s">
        <v>681</v>
      </c>
      <c r="AX30" s="3">
        <v>1</v>
      </c>
      <c r="AY30" s="14" t="str">
        <f ca="1">IFERROR(TODAY()-VLOOKUP(H30,IDEF!$A$6:$H$1602,8,FALSE),"S/D")</f>
        <v>S/D</v>
      </c>
      <c r="AZ30" s="3" t="str">
        <f>IFERROR(VLOOKUP(H30,'Control Producción'!$B$13:$L$406,11,FALSE),"S/C")</f>
        <v>A</v>
      </c>
      <c r="BA30" s="3" t="str">
        <f t="shared" si="9"/>
        <v>SCB- 01</v>
      </c>
      <c r="BB30" s="3" t="str">
        <f>IFERROR(VLOOKUP(I30,Referencias!$A$2:$Z$800,26,FALSE),"")</f>
        <v>Señal Cerro Bayo</v>
      </c>
      <c r="BC30" s="3"/>
      <c r="BD30" s="3"/>
      <c r="BO30" s="68" t="str">
        <f t="shared" si="10"/>
        <v>SCB- 01</v>
      </c>
    </row>
    <row r="31" spans="1:67" ht="15" customHeight="1" x14ac:dyDescent="0.25">
      <c r="A31" s="3" t="s">
        <v>636</v>
      </c>
      <c r="B31" s="5">
        <v>45139</v>
      </c>
      <c r="C31" s="3" t="s">
        <v>637</v>
      </c>
      <c r="D31" s="3" t="s">
        <v>638</v>
      </c>
      <c r="E31" s="3" t="str">
        <f>IFERROR(VLOOKUP(H31,Referencias!$A$2:$F$671,6,FALSE),"")</f>
        <v>SCB- 01</v>
      </c>
      <c r="F31" s="3">
        <f>IFERROR(VLOOKUP(I31,Referencias!$A$2:$T$800,20,FALSE),"")</f>
        <v>222057</v>
      </c>
      <c r="G31" s="3" t="s">
        <v>651</v>
      </c>
      <c r="H31" s="3" t="s">
        <v>568</v>
      </c>
      <c r="I31" s="3" t="s">
        <v>568</v>
      </c>
      <c r="J31" s="3"/>
      <c r="K31" s="3" t="s">
        <v>652</v>
      </c>
      <c r="L31" s="3" t="str">
        <f>IFERROR(VLOOKUP(M31,Referencias!$X$2:$Y$139,2,FALSE),"")</f>
        <v>Inhibidor de incrustaciones</v>
      </c>
      <c r="M31" s="3" t="s">
        <v>653</v>
      </c>
      <c r="N31" s="3">
        <f>IFERROR(VLOOKUP(M31,Referencias!$K$2:$L$138,2,FALSE),"")</f>
        <v>50601018</v>
      </c>
      <c r="O31" s="3">
        <f>IFERROR(VLOOKUP(I31,'Control Producción'!$B$13:$L$408,4,FALSE),0)</f>
        <v>0</v>
      </c>
      <c r="P31" s="3">
        <f>IFERROR(VLOOKUP(I31,'Control Producción'!$B$13:$L$408,5,FALSE),0)</f>
        <v>0</v>
      </c>
      <c r="Q31" s="3">
        <f>IFERROR(VLOOKUP(I31,'Control Producción'!$B$13:$L$408,7,FALSE),0)</f>
        <v>0</v>
      </c>
      <c r="R31" s="3">
        <f>IFERROR(VLOOKUP(I31,'Control Producción'!$B$13:$L$408,8,FALSE),0)</f>
        <v>0</v>
      </c>
      <c r="S31" s="3">
        <f t="shared" si="0"/>
        <v>0</v>
      </c>
      <c r="T31" s="3">
        <v>64</v>
      </c>
      <c r="U31" s="3" t="s">
        <v>654</v>
      </c>
      <c r="V31" s="3" t="s">
        <v>642</v>
      </c>
      <c r="W31" s="3">
        <f t="shared" si="1"/>
        <v>31</v>
      </c>
      <c r="X31" s="3"/>
      <c r="Y31" s="3">
        <f t="shared" si="2"/>
        <v>0</v>
      </c>
      <c r="Z31" s="3"/>
      <c r="AA31" s="3"/>
      <c r="AB31" s="6">
        <v>40232</v>
      </c>
      <c r="AC31" s="3" t="s">
        <v>643</v>
      </c>
      <c r="AD31" s="6">
        <v>44705</v>
      </c>
      <c r="AE31" s="3" t="s">
        <v>693</v>
      </c>
      <c r="AF31" s="3" t="s">
        <v>656</v>
      </c>
      <c r="AG31" s="3"/>
      <c r="AH31" s="3"/>
      <c r="AI31" s="3"/>
      <c r="AJ31" s="3"/>
      <c r="AK31" s="3" t="str">
        <f>IFERROR(VLOOKUP(I31,'Control Producción'!$B$13:$K$406,10,FALSE),"")</f>
        <v/>
      </c>
      <c r="AL31" s="3" t="str">
        <f t="shared" si="3"/>
        <v>Continua</v>
      </c>
      <c r="AM31" s="3" t="s">
        <v>28</v>
      </c>
      <c r="AN31" s="3" t="s">
        <v>663</v>
      </c>
      <c r="AO31" s="3">
        <f>_xlfn.IFS(L31="Inhibidor de corrosión",T31*Q31/1000,L31="Inhibidor de incrustaciones",T31*Q31/1000,L31="Biocida",T31*Q31/1000,L31="Inhibidor de corrosión/incrustaciones",T31*Q31/1000,L31="Inhibidor de parafinas y asfaltenos",T31*P31/1000,L31="Inhibidor de parafinas",T31*P31/1000,L31="Inhibidor de asfaltenos",T31*P31/1000,L31="Reductor de fricción",T31*P31/1000,L31="Encapsulado",0,L31="Inhibidor de hidratos",VLOOKUP(I31,Intermedia!$B$485:$E$502,4,FALSE),L31="Secuestrante de sulfhídrico",VLOOKUP(I31,Intermedia!$B$485:$E$502,4,FALSE))</f>
        <v>0</v>
      </c>
      <c r="AP31" s="3">
        <f t="shared" si="4"/>
        <v>0</v>
      </c>
      <c r="AQ31" s="3">
        <f t="shared" si="5"/>
        <v>20</v>
      </c>
      <c r="AR31" s="3">
        <f t="shared" si="6"/>
        <v>0</v>
      </c>
      <c r="AS31" s="7">
        <v>0.2</v>
      </c>
      <c r="AT31" s="3" cm="1">
        <f t="array" ref="AT31">IFERROR(ROUND(IF(AL31="Continua",AO31*_xlfn.IFS(AS31=100%,1,AS31=20%,5,AS31=50%,2),IF(AL31="Batch",IF(AM31="M",30,IF(AM31="Q",15,7))*AO31)),0),"")</f>
        <v>0</v>
      </c>
      <c r="AU31" s="3">
        <f t="shared" si="7"/>
        <v>20</v>
      </c>
      <c r="AV31" s="3">
        <f t="shared" si="8"/>
        <v>0</v>
      </c>
      <c r="AW31" s="3" t="s">
        <v>681</v>
      </c>
      <c r="AX31" s="3">
        <v>1</v>
      </c>
      <c r="AY31" s="14">
        <f ca="1">IFERROR(TODAY()-VLOOKUP(H31,IDEF!$A$6:$H$1602,8,FALSE),"S/D")</f>
        <v>1577</v>
      </c>
      <c r="AZ31" s="3" t="str">
        <f>IFERROR(VLOOKUP(H31,'Control Producción'!$B$13:$L$406,11,FALSE),"S/C")</f>
        <v>S/C</v>
      </c>
      <c r="BA31" s="3" t="str">
        <f t="shared" si="9"/>
        <v>SCB- 01</v>
      </c>
      <c r="BB31" s="3" t="str">
        <f>IFERROR(VLOOKUP(I31,Referencias!$A$2:$Z$800,26,FALSE),"")</f>
        <v>Señal Cerro Bayo</v>
      </c>
      <c r="BC31" s="3"/>
      <c r="BD31" s="3"/>
      <c r="BO31" s="68" t="str">
        <f t="shared" si="10"/>
        <v>SCB- 01</v>
      </c>
    </row>
    <row r="32" spans="1:67" ht="15" customHeight="1" x14ac:dyDescent="0.25">
      <c r="A32" s="3" t="s">
        <v>636</v>
      </c>
      <c r="B32" s="5">
        <v>45139</v>
      </c>
      <c r="C32" s="3" t="s">
        <v>637</v>
      </c>
      <c r="D32" s="3" t="s">
        <v>638</v>
      </c>
      <c r="E32" s="3" t="str">
        <f>IFERROR(VLOOKUP(H32,Referencias!$A$2:$F$671,6,FALSE),"")</f>
        <v>SCB- 01</v>
      </c>
      <c r="F32" s="3">
        <f>IFERROR(VLOOKUP(I32,Referencias!$A$2:$T$800,20,FALSE),"")</f>
        <v>222057</v>
      </c>
      <c r="G32" s="3" t="s">
        <v>651</v>
      </c>
      <c r="H32" s="3" t="s">
        <v>694</v>
      </c>
      <c r="I32" s="3" t="s">
        <v>694</v>
      </c>
      <c r="J32" s="3"/>
      <c r="K32" s="3" t="s">
        <v>652</v>
      </c>
      <c r="L32" s="3" t="str">
        <f>IFERROR(VLOOKUP(M32,Referencias!$X$2:$Y$139,2,FALSE),"")</f>
        <v>Inhibidor de incrustaciones</v>
      </c>
      <c r="M32" s="3" t="s">
        <v>653</v>
      </c>
      <c r="N32" s="3">
        <f>IFERROR(VLOOKUP(M32,Referencias!$K$2:$L$138,2,FALSE),"")</f>
        <v>50601018</v>
      </c>
      <c r="O32" s="3">
        <f>IFERROR(VLOOKUP(I32,'Control Producción'!$B$13:$L$408,4,FALSE),0)</f>
        <v>0</v>
      </c>
      <c r="P32" s="3">
        <f>IFERROR(VLOOKUP(I32,'Control Producción'!$B$13:$L$408,5,FALSE),0)</f>
        <v>0</v>
      </c>
      <c r="Q32" s="3">
        <f>IFERROR(VLOOKUP(I32,'Control Producción'!$B$13:$L$408,7,FALSE),0)</f>
        <v>0</v>
      </c>
      <c r="R32" s="3">
        <f>IFERROR(VLOOKUP(I32,'Control Producción'!$B$13:$L$408,8,FALSE),0)</f>
        <v>0</v>
      </c>
      <c r="S32" s="3">
        <f t="shared" si="0"/>
        <v>0</v>
      </c>
      <c r="T32" s="3">
        <v>9</v>
      </c>
      <c r="U32" s="3" t="s">
        <v>654</v>
      </c>
      <c r="V32" s="3" t="s">
        <v>642</v>
      </c>
      <c r="W32" s="3">
        <f t="shared" si="1"/>
        <v>31</v>
      </c>
      <c r="X32" s="3"/>
      <c r="Y32" s="3">
        <f t="shared" si="2"/>
        <v>0</v>
      </c>
      <c r="Z32" s="3"/>
      <c r="AA32" s="3"/>
      <c r="AB32" s="6">
        <v>42100</v>
      </c>
      <c r="AC32" s="3" t="s">
        <v>643</v>
      </c>
      <c r="AD32" s="6">
        <v>44015</v>
      </c>
      <c r="AE32" s="3" t="s">
        <v>695</v>
      </c>
      <c r="AF32" s="3" t="s">
        <v>656</v>
      </c>
      <c r="AG32" s="3"/>
      <c r="AH32" s="3"/>
      <c r="AI32" s="3"/>
      <c r="AJ32" s="3"/>
      <c r="AK32" s="3" t="str">
        <f>IFERROR(VLOOKUP(I32,'Control Producción'!$B$13:$K$406,10,FALSE),"")</f>
        <v/>
      </c>
      <c r="AL32" s="3" t="str">
        <f t="shared" si="3"/>
        <v>Continua</v>
      </c>
      <c r="AM32" s="3" t="s">
        <v>28</v>
      </c>
      <c r="AN32" s="3" t="s">
        <v>684</v>
      </c>
      <c r="AO32" s="3">
        <f>_xlfn.IFS(L32="Inhibidor de corrosión",T32*Q32/1000,L32="Inhibidor de incrustaciones",T32*Q32/1000,L32="Biocida",T32*Q32/1000,L32="Inhibidor de corrosión/incrustaciones",T32*Q32/1000,L32="Inhibidor de parafinas y asfaltenos",T32*P32/1000,L32="Inhibidor de parafinas",T32*P32/1000,L32="Inhibidor de asfaltenos",T32*P32/1000,L32="Reductor de fricción",T32*P32/1000,L32="Encapsulado",0,L32="Inhibidor de hidratos",VLOOKUP(I32,Intermedia!$B$485:$E$502,4,FALSE),L32="Secuestrante de sulfhídrico",VLOOKUP(I32,Intermedia!$B$485:$E$502,4,FALSE))</f>
        <v>0</v>
      </c>
      <c r="AP32" s="3">
        <f t="shared" si="4"/>
        <v>0</v>
      </c>
      <c r="AQ32" s="3">
        <f t="shared" si="5"/>
        <v>20</v>
      </c>
      <c r="AR32" s="3">
        <f t="shared" si="6"/>
        <v>0</v>
      </c>
      <c r="AS32" s="7">
        <v>0.2</v>
      </c>
      <c r="AT32" s="3" cm="1">
        <f t="array" ref="AT32">IFERROR(ROUND(IF(AL32="Continua",AO32*_xlfn.IFS(AS32=100%,1,AS32=20%,5,AS32=50%,2),IF(AL32="Batch",IF(AM32="M",30,IF(AM32="Q",15,7))*AO32)),0),"")</f>
        <v>0</v>
      </c>
      <c r="AU32" s="3">
        <f t="shared" si="7"/>
        <v>20</v>
      </c>
      <c r="AV32" s="3">
        <f t="shared" si="8"/>
        <v>0</v>
      </c>
      <c r="AW32" s="3" t="s">
        <v>681</v>
      </c>
      <c r="AX32" s="3">
        <v>1</v>
      </c>
      <c r="AY32" s="14">
        <f ca="1">IFERROR(TODAY()-VLOOKUP(H32,IDEF!$A$6:$H$1602,8,FALSE),"S/D")</f>
        <v>2621</v>
      </c>
      <c r="AZ32" s="3" t="str">
        <f>IFERROR(VLOOKUP(H32,'Control Producción'!$B$13:$L$406,11,FALSE),"S/C")</f>
        <v>S/C</v>
      </c>
      <c r="BA32" s="3" t="str">
        <f t="shared" si="9"/>
        <v>SCB- 01</v>
      </c>
      <c r="BB32" s="3" t="str">
        <f>IFERROR(VLOOKUP(I32,Referencias!$A$2:$Z$800,26,FALSE),"")</f>
        <v>Señal Cerro Bayo</v>
      </c>
      <c r="BC32" s="3"/>
      <c r="BD32" s="3"/>
      <c r="BO32" s="68" t="str">
        <f t="shared" si="10"/>
        <v>SCB- 01</v>
      </c>
    </row>
    <row r="33" spans="1:67" ht="15" customHeight="1" x14ac:dyDescent="0.25">
      <c r="A33" s="3" t="s">
        <v>636</v>
      </c>
      <c r="B33" s="5">
        <v>45139</v>
      </c>
      <c r="C33" s="3" t="s">
        <v>637</v>
      </c>
      <c r="D33" s="3" t="s">
        <v>638</v>
      </c>
      <c r="E33" s="3" t="str">
        <f>IFERROR(VLOOKUP(H33,Referencias!$A$2:$F$671,6,FALSE),"")</f>
        <v>SCB- 01</v>
      </c>
      <c r="F33" s="3">
        <f>IFERROR(VLOOKUP(I33,Referencias!$A$2:$T$800,20,FALSE),"")</f>
        <v>222057</v>
      </c>
      <c r="G33" s="3" t="s">
        <v>651</v>
      </c>
      <c r="H33" s="3" t="s">
        <v>431</v>
      </c>
      <c r="I33" s="3" t="s">
        <v>431</v>
      </c>
      <c r="J33" s="3"/>
      <c r="K33" s="3" t="s">
        <v>652</v>
      </c>
      <c r="L33" s="3" t="str">
        <f>IFERROR(VLOOKUP(M33,Referencias!$X$2:$Y$139,2,FALSE),"")</f>
        <v>Inhibidor de corrosión/Incrustaciones</v>
      </c>
      <c r="M33" s="3" t="s">
        <v>687</v>
      </c>
      <c r="N33" s="3">
        <f>IFERROR(VLOOKUP(M33,Referencias!$K$2:$L$138,2,FALSE),"")</f>
        <v>50695199</v>
      </c>
      <c r="O33" s="3">
        <f>IFERROR(VLOOKUP(I33,'Control Producción'!$B$13:$L$408,4,FALSE),0)</f>
        <v>49</v>
      </c>
      <c r="P33" s="3">
        <f>IFERROR(VLOOKUP(I33,'Control Producción'!$B$13:$L$408,5,FALSE),0)</f>
        <v>0.49</v>
      </c>
      <c r="Q33" s="3">
        <f>IFERROR(VLOOKUP(I33,'Control Producción'!$B$13:$L$408,7,FALSE),0)</f>
        <v>48.51</v>
      </c>
      <c r="R33" s="3">
        <f>IFERROR(VLOOKUP(I33,'Control Producción'!$B$13:$L$408,8,FALSE),0)</f>
        <v>500</v>
      </c>
      <c r="S33" s="3">
        <f t="shared" si="0"/>
        <v>8</v>
      </c>
      <c r="T33" s="3">
        <v>165</v>
      </c>
      <c r="U33" s="3" t="s">
        <v>654</v>
      </c>
      <c r="V33" s="3" t="s">
        <v>642</v>
      </c>
      <c r="W33" s="3">
        <f t="shared" si="1"/>
        <v>31</v>
      </c>
      <c r="X33" s="3"/>
      <c r="Y33" s="3">
        <f t="shared" si="2"/>
        <v>248</v>
      </c>
      <c r="Z33" s="3"/>
      <c r="AA33" s="3"/>
      <c r="AB33" s="6">
        <v>41994</v>
      </c>
      <c r="AC33" s="3" t="s">
        <v>643</v>
      </c>
      <c r="AD33" s="6">
        <v>44015</v>
      </c>
      <c r="AE33" s="3" t="s">
        <v>695</v>
      </c>
      <c r="AF33" s="3" t="s">
        <v>656</v>
      </c>
      <c r="AG33" s="3"/>
      <c r="AH33" s="3"/>
      <c r="AI33" s="3"/>
      <c r="AJ33" s="3"/>
      <c r="AK33" s="3" t="str">
        <f>IFERROR(VLOOKUP(I33,'Control Producción'!$B$13:$K$406,10,FALSE),"")</f>
        <v>Bombeo Mecánico</v>
      </c>
      <c r="AL33" s="3" t="str">
        <f t="shared" si="3"/>
        <v>Continua</v>
      </c>
      <c r="AM33" s="3" t="s">
        <v>28</v>
      </c>
      <c r="AN33" s="3" t="s">
        <v>663</v>
      </c>
      <c r="AO33" s="3">
        <f>_xlfn.IFS(L33="Inhibidor de corrosión",T33*Q33/1000,L33="Inhibidor de incrustaciones",T33*Q33/1000,L33="Biocida",T33*Q33/1000,L33="Inhibidor de corrosión/incrustaciones",T33*Q33/1000,L33="Inhibidor de parafinas y asfaltenos",T33*P33/1000,L33="Inhibidor de parafinas",T33*P33/1000,L33="Inhibidor de asfaltenos",T33*P33/1000,L33="Reductor de fricción",T33*P33/1000,L33="Encapsulado",0,L33="Inhibidor de hidratos",VLOOKUP(I33,Intermedia!$B$485:$E$502,4,FALSE),L33="Secuestrante de sulfhídrico",VLOOKUP(I33,Intermedia!$B$485:$E$502,4,FALSE))</f>
        <v>8.0041499999999992</v>
      </c>
      <c r="AP33" s="3">
        <f t="shared" si="4"/>
        <v>8</v>
      </c>
      <c r="AQ33" s="3">
        <f t="shared" si="5"/>
        <v>20</v>
      </c>
      <c r="AR33" s="3">
        <f t="shared" si="6"/>
        <v>8</v>
      </c>
      <c r="AS33" s="7">
        <v>1</v>
      </c>
      <c r="AT33" s="3" cm="1">
        <f t="array" ref="AT33">IFERROR(ROUND(IF(AL33="Continua",AO33*_xlfn.IFS(AS33=100%,1,AS33=20%,5,AS33=50%,2),IF(AL33="Batch",IF(AM33="M",30,IF(AM33="Q",15,7))*AO33)),0),"")</f>
        <v>8</v>
      </c>
      <c r="AU33" s="3">
        <f t="shared" si="7"/>
        <v>20</v>
      </c>
      <c r="AV33" s="3">
        <f t="shared" si="8"/>
        <v>8</v>
      </c>
      <c r="AW33" s="3" t="s">
        <v>681</v>
      </c>
      <c r="AX33" s="3">
        <v>1</v>
      </c>
      <c r="AY33" s="14">
        <f ca="1">IFERROR(TODAY()-VLOOKUP(H33,IDEF!$A$6:$H$1602,8,FALSE),"S/D")</f>
        <v>2074</v>
      </c>
      <c r="AZ33" s="3" t="str">
        <f>IFERROR(VLOOKUP(H33,'Control Producción'!$B$13:$L$406,11,FALSE),"S/C")</f>
        <v>C</v>
      </c>
      <c r="BA33" s="3" t="str">
        <f t="shared" si="9"/>
        <v>SCB- 01</v>
      </c>
      <c r="BB33" s="3" t="str">
        <f>IFERROR(VLOOKUP(I33,Referencias!$A$2:$Z$800,26,FALSE),"")</f>
        <v>Señal Cerro Bayo</v>
      </c>
      <c r="BC33" s="3"/>
      <c r="BD33" s="3"/>
      <c r="BO33" s="68" t="str">
        <f t="shared" si="10"/>
        <v>SCB- 01</v>
      </c>
    </row>
    <row r="34" spans="1:67" ht="15" customHeight="1" x14ac:dyDescent="0.25">
      <c r="A34" s="3" t="s">
        <v>636</v>
      </c>
      <c r="B34" s="5">
        <v>45139</v>
      </c>
      <c r="C34" s="3" t="s">
        <v>637</v>
      </c>
      <c r="D34" s="3" t="s">
        <v>638</v>
      </c>
      <c r="E34" s="3" t="str">
        <f>IFERROR(VLOOKUP(H34,Referencias!$A$2:$F$671,6,FALSE),"")</f>
        <v>SCB- 01</v>
      </c>
      <c r="F34" s="3">
        <f>IFERROR(VLOOKUP(I34,Referencias!$A$2:$T$800,20,FALSE),"")</f>
        <v>222057</v>
      </c>
      <c r="G34" s="3" t="s">
        <v>651</v>
      </c>
      <c r="H34" s="3" t="s">
        <v>433</v>
      </c>
      <c r="I34" s="3" t="s">
        <v>433</v>
      </c>
      <c r="J34" s="3"/>
      <c r="K34" s="3" t="s">
        <v>652</v>
      </c>
      <c r="L34" s="3" t="str">
        <f>IFERROR(VLOOKUP(M34,Referencias!$X$2:$Y$139,2,FALSE),"")</f>
        <v>Inhibidor de incrustaciones</v>
      </c>
      <c r="M34" s="3" t="s">
        <v>653</v>
      </c>
      <c r="N34" s="3">
        <f>IFERROR(VLOOKUP(M34,Referencias!$K$2:$L$138,2,FALSE),"")</f>
        <v>50601018</v>
      </c>
      <c r="O34" s="3">
        <f>IFERROR(VLOOKUP(I34,'Control Producción'!$B$13:$L$408,4,FALSE),0)</f>
        <v>271</v>
      </c>
      <c r="P34" s="3">
        <f>IFERROR(VLOOKUP(I34,'Control Producción'!$B$13:$L$408,5,FALSE),0)</f>
        <v>1.897</v>
      </c>
      <c r="Q34" s="3">
        <f>IFERROR(VLOOKUP(I34,'Control Producción'!$B$13:$L$408,7,FALSE),0)</f>
        <v>269.10300000000001</v>
      </c>
      <c r="R34" s="3">
        <f>IFERROR(VLOOKUP(I34,'Control Producción'!$B$13:$L$408,8,FALSE),0)</f>
        <v>99</v>
      </c>
      <c r="S34" s="3">
        <f t="shared" si="0"/>
        <v>4.04</v>
      </c>
      <c r="T34" s="3">
        <v>15</v>
      </c>
      <c r="U34" s="3" t="s">
        <v>654</v>
      </c>
      <c r="V34" s="3" t="s">
        <v>642</v>
      </c>
      <c r="W34" s="3">
        <f t="shared" si="1"/>
        <v>31</v>
      </c>
      <c r="X34" s="3"/>
      <c r="Y34" s="3">
        <f t="shared" si="2"/>
        <v>125.24</v>
      </c>
      <c r="Z34" s="3"/>
      <c r="AA34" s="3"/>
      <c r="AB34" s="6" t="s">
        <v>648</v>
      </c>
      <c r="AC34" s="3" t="s">
        <v>643</v>
      </c>
      <c r="AD34" s="6">
        <v>44244</v>
      </c>
      <c r="AE34" s="3" t="s">
        <v>696</v>
      </c>
      <c r="AF34" s="3" t="s">
        <v>656</v>
      </c>
      <c r="AG34" s="3"/>
      <c r="AH34" s="3"/>
      <c r="AI34" s="3"/>
      <c r="AJ34" s="3"/>
      <c r="AK34" s="3" t="str">
        <f>IFERROR(VLOOKUP(I34,'Control Producción'!$B$13:$K$406,10,FALSE),"")</f>
        <v>Electro Sumergible</v>
      </c>
      <c r="AL34" s="3" t="str">
        <f t="shared" si="3"/>
        <v>Continua</v>
      </c>
      <c r="AM34" s="3" t="s">
        <v>28</v>
      </c>
      <c r="AN34" s="3" t="s">
        <v>684</v>
      </c>
      <c r="AO34" s="3">
        <f>_xlfn.IFS(L34="Inhibidor de corrosión",T34*Q34/1000,L34="Inhibidor de incrustaciones",T34*Q34/1000,L34="Biocida",T34*Q34/1000,L34="Inhibidor de corrosión/incrustaciones",T34*Q34/1000,L34="Inhibidor de parafinas y asfaltenos",T34*P34/1000,L34="Inhibidor de parafinas",T34*P34/1000,L34="Inhibidor de asfaltenos",T34*P34/1000,L34="Reductor de fricción",T34*P34/1000,L34="Encapsulado",0,L34="Inhibidor de hidratos",VLOOKUP(I34,Intermedia!$B$485:$E$502,4,FALSE),L34="Secuestrante de sulfhídrico",VLOOKUP(I34,Intermedia!$B$485:$E$502,4,FALSE))</f>
        <v>4.0365450000000003</v>
      </c>
      <c r="AP34" s="3">
        <f t="shared" si="4"/>
        <v>4.04</v>
      </c>
      <c r="AQ34" s="3">
        <f t="shared" si="5"/>
        <v>20</v>
      </c>
      <c r="AR34" s="3">
        <f t="shared" si="6"/>
        <v>4.04</v>
      </c>
      <c r="AS34" s="7">
        <v>0.2</v>
      </c>
      <c r="AT34" s="3" cm="1">
        <f t="array" ref="AT34">IFERROR(ROUND(IF(AL34="Continua",AO34*_xlfn.IFS(AS34=100%,1,AS34=20%,5,AS34=50%,2),IF(AL34="Batch",IF(AM34="M",30,IF(AM34="Q",15,7))*AO34)),0),"")</f>
        <v>20</v>
      </c>
      <c r="AU34" s="3">
        <f t="shared" si="7"/>
        <v>20</v>
      </c>
      <c r="AV34" s="3">
        <f t="shared" si="8"/>
        <v>20</v>
      </c>
      <c r="AW34" s="3" t="s">
        <v>681</v>
      </c>
      <c r="AX34" s="3">
        <v>1</v>
      </c>
      <c r="AY34" s="14">
        <f ca="1">IFERROR(TODAY()-VLOOKUP(H34,IDEF!$A$6:$H$1602,8,FALSE),"S/D")</f>
        <v>3184</v>
      </c>
      <c r="AZ34" s="3" t="str">
        <f>IFERROR(VLOOKUP(H34,'Control Producción'!$B$13:$L$406,11,FALSE),"S/C")</f>
        <v>C</v>
      </c>
      <c r="BA34" s="3" t="str">
        <f t="shared" si="9"/>
        <v>SCB- 01</v>
      </c>
      <c r="BB34" s="3" t="str">
        <f>IFERROR(VLOOKUP(I34,Referencias!$A$2:$Z$800,26,FALSE),"")</f>
        <v>Señal Cerro Bayo</v>
      </c>
      <c r="BC34" s="3"/>
      <c r="BD34" s="3"/>
      <c r="BO34" s="68" t="str">
        <f t="shared" si="10"/>
        <v>SCB- 01</v>
      </c>
    </row>
    <row r="35" spans="1:67" ht="15" customHeight="1" x14ac:dyDescent="0.25">
      <c r="A35" s="3" t="s">
        <v>636</v>
      </c>
      <c r="B35" s="5">
        <v>45292</v>
      </c>
      <c r="C35" s="3" t="s">
        <v>637</v>
      </c>
      <c r="D35" s="3" t="s">
        <v>638</v>
      </c>
      <c r="E35" s="3" t="str">
        <f>IFERROR(VLOOKUP(H35,Referencias!$A$2:$F$671,6,FALSE),"")</f>
        <v>SCB- 01</v>
      </c>
      <c r="F35" s="3">
        <f>IFERROR(VLOOKUP(I35,Referencias!$A$2:$T$800,20,FALSE),"")</f>
        <v>222057</v>
      </c>
      <c r="G35" s="3" t="s">
        <v>639</v>
      </c>
      <c r="H35" s="3" t="s">
        <v>435</v>
      </c>
      <c r="I35" s="3" t="s">
        <v>435</v>
      </c>
      <c r="J35" s="3"/>
      <c r="K35" s="3" t="s">
        <v>652</v>
      </c>
      <c r="L35" s="3" t="str">
        <f>IFERROR(VLOOKUP(M35,Referencias!$X$2:$Y$139,2,FALSE),"")</f>
        <v>Secuestrante de sulfhídrico</v>
      </c>
      <c r="M35" s="3" t="s">
        <v>579</v>
      </c>
      <c r="N35" s="3">
        <f>IFERROR(VLOOKUP(M35,Referencias!$K$2:$L$138,2,FALSE),"")</f>
        <v>1000539909</v>
      </c>
      <c r="O35" s="3">
        <f>IFERROR(VLOOKUP(I35,'Control Producción'!$B$13:$L$408,4,FALSE),0)</f>
        <v>49</v>
      </c>
      <c r="P35" s="3">
        <f>IFERROR(VLOOKUP(I35,'Control Producción'!$B$13:$L$408,5,FALSE),0)</f>
        <v>4.41</v>
      </c>
      <c r="Q35" s="3">
        <f>IFERROR(VLOOKUP(I35,'Control Producción'!$B$13:$L$408,7,FALSE),0)</f>
        <v>44.59</v>
      </c>
      <c r="R35" s="3">
        <f>IFERROR(VLOOKUP(I35,'Control Producción'!$B$13:$L$408,8,FALSE),0)</f>
        <v>111</v>
      </c>
      <c r="S35" s="3">
        <f t="shared" si="0"/>
        <v>4</v>
      </c>
      <c r="T35" s="3"/>
      <c r="U35" s="3" t="s">
        <v>682</v>
      </c>
      <c r="V35" s="3" t="s">
        <v>642</v>
      </c>
      <c r="W35" s="3">
        <f t="shared" si="1"/>
        <v>31</v>
      </c>
      <c r="X35" s="3"/>
      <c r="Y35" s="3">
        <f t="shared" si="2"/>
        <v>124</v>
      </c>
      <c r="Z35" s="3"/>
      <c r="AA35" s="3"/>
      <c r="AB35" s="6">
        <v>43342</v>
      </c>
      <c r="AC35" s="3" t="s">
        <v>643</v>
      </c>
      <c r="AD35" s="6">
        <v>44469</v>
      </c>
      <c r="AE35" s="3" t="s">
        <v>697</v>
      </c>
      <c r="AF35" s="3" t="s">
        <v>656</v>
      </c>
      <c r="AG35" s="3"/>
      <c r="AH35" s="3"/>
      <c r="AI35" s="3"/>
      <c r="AJ35" s="3"/>
      <c r="AK35" s="3" t="str">
        <f>IFERROR(VLOOKUP(I35,'Control Producción'!$B$13:$K$406,10,FALSE),"")</f>
        <v>Bombeo Mecánico</v>
      </c>
      <c r="AL35" s="3" t="str">
        <f t="shared" si="3"/>
        <v>Continua</v>
      </c>
      <c r="AM35" s="3" t="s">
        <v>28</v>
      </c>
      <c r="AN35" s="3" t="s">
        <v>645</v>
      </c>
      <c r="AO35" s="3">
        <f>_xlfn.IFS(L35="Inhibidor de corrosión",T35*Q35/1000,L35="Inhibidor de incrustaciones",T35*Q35/1000,L35="Biocida",T35*Q35/1000,L35="Inhibidor de corrosión/incrustaciones",T35*Q35/1000,L35="Inhibidor de parafinas y asfaltenos",T35*P35/1000,L35="Inhibidor de parafinas",T35*P35/1000,L35="Inhibidor de asfaltenos",T35*P35/1000,L35="Reductor de fricción",T35*P35/1000,L35="Encapsulado",0,L35="Inhibidor de hidratos",VLOOKUP(I35,Intermedia!$B$485:$E$502,4,FALSE),L35="Secuestrante de sulfhídrico",VLOOKUP(I35,Intermedia!$B$485:$E$502,4,FALSE))</f>
        <v>4</v>
      </c>
      <c r="AP35" s="3">
        <f t="shared" si="4"/>
        <v>4</v>
      </c>
      <c r="AQ35" s="3">
        <f t="shared" si="5"/>
        <v>20</v>
      </c>
      <c r="AR35" s="3">
        <f t="shared" si="6"/>
        <v>4</v>
      </c>
      <c r="AS35" s="7">
        <v>1</v>
      </c>
      <c r="AT35" s="3" cm="1">
        <f t="array" ref="AT35">IFERROR(ROUND(IF(AL35="Continua",AO35*_xlfn.IFS(AS35=100%,1,AS35=20%,5,AS35=50%,2),IF(AL35="Batch",IF(AM35="M",30,IF(AM35="Q",15,7))*AO35)),0),"")</f>
        <v>4</v>
      </c>
      <c r="AU35" s="3">
        <f t="shared" si="7"/>
        <v>20</v>
      </c>
      <c r="AV35" s="3">
        <f t="shared" si="8"/>
        <v>4</v>
      </c>
      <c r="AW35" s="3" t="s">
        <v>681</v>
      </c>
      <c r="AX35" s="3">
        <v>1</v>
      </c>
      <c r="AY35" s="14">
        <f ca="1">IFERROR(TODAY()-VLOOKUP(H35,IDEF!$A$6:$H$1602,8,FALSE),"S/D")</f>
        <v>2156</v>
      </c>
      <c r="AZ35" s="3" t="str">
        <f>IFERROR(VLOOKUP(H35,'Control Producción'!$B$13:$L$406,11,FALSE),"S/C")</f>
        <v>B</v>
      </c>
      <c r="BA35" s="3" t="str">
        <f t="shared" si="9"/>
        <v>SCB- 01</v>
      </c>
      <c r="BB35" s="3" t="str">
        <f>IFERROR(VLOOKUP(I35,Referencias!$A$2:$Z$800,26,FALSE),"")</f>
        <v>Señal Cerro Bayo</v>
      </c>
      <c r="BC35" s="3"/>
      <c r="BD35" s="3"/>
      <c r="BO35" s="68" t="str">
        <f t="shared" si="10"/>
        <v>SCB- 01</v>
      </c>
    </row>
    <row r="36" spans="1:67" ht="15" customHeight="1" x14ac:dyDescent="0.25">
      <c r="A36" s="3" t="s">
        <v>636</v>
      </c>
      <c r="B36" s="5">
        <v>45292</v>
      </c>
      <c r="C36" s="3" t="s">
        <v>637</v>
      </c>
      <c r="D36" s="3" t="s">
        <v>638</v>
      </c>
      <c r="E36" s="3" t="str">
        <f>IFERROR(VLOOKUP(H36,Referencias!$A$2:$F$671,6,FALSE),"")</f>
        <v>SCB- 01</v>
      </c>
      <c r="F36" s="3">
        <f>IFERROR(VLOOKUP(I36,Referencias!$A$2:$T$800,20,FALSE),"")</f>
        <v>222057</v>
      </c>
      <c r="G36" s="3" t="s">
        <v>651</v>
      </c>
      <c r="H36" s="3" t="s">
        <v>536</v>
      </c>
      <c r="I36" s="3" t="s">
        <v>536</v>
      </c>
      <c r="J36" s="3"/>
      <c r="K36" s="3" t="s">
        <v>652</v>
      </c>
      <c r="L36" s="3" t="str">
        <f>IFERROR(VLOOKUP(M36,Referencias!$X$2:$Y$139,2,FALSE),"")</f>
        <v>Inhibidor de incrustaciones</v>
      </c>
      <c r="M36" s="3" t="s">
        <v>653</v>
      </c>
      <c r="N36" s="3">
        <f>IFERROR(VLOOKUP(M36,Referencias!$K$2:$L$138,2,FALSE),"")</f>
        <v>50601018</v>
      </c>
      <c r="O36" s="3">
        <f>IFERROR(VLOOKUP(I36,'Control Producción'!$B$13:$L$409,4,FALSE),0)</f>
        <v>174</v>
      </c>
      <c r="P36" s="3">
        <f>IFERROR(VLOOKUP(I36,'Control Producción'!$B$13:$L$409,5,FALSE),0)</f>
        <v>5.22</v>
      </c>
      <c r="Q36" s="3">
        <f>IFERROR(VLOOKUP(I36,'Control Producción'!$B$13:$L$409,7,FALSE),0)</f>
        <v>168.78</v>
      </c>
      <c r="R36" s="3">
        <f>IFERROR(VLOOKUP(I36,'Control Producción'!$B$13:$L$409,8,FALSE),0)</f>
        <v>800</v>
      </c>
      <c r="S36" s="3">
        <f t="shared" si="0"/>
        <v>3.38</v>
      </c>
      <c r="T36" s="3">
        <v>20</v>
      </c>
      <c r="U36" s="3" t="s">
        <v>654</v>
      </c>
      <c r="V36" s="3" t="s">
        <v>642</v>
      </c>
      <c r="W36" s="3">
        <f t="shared" si="1"/>
        <v>31</v>
      </c>
      <c r="X36" s="3"/>
      <c r="Y36" s="3">
        <f t="shared" si="2"/>
        <v>104.78</v>
      </c>
      <c r="Z36" s="3"/>
      <c r="AA36" s="3"/>
      <c r="AB36" s="6">
        <v>41571</v>
      </c>
      <c r="AC36" s="3" t="s">
        <v>643</v>
      </c>
      <c r="AD36" s="6">
        <v>44012</v>
      </c>
      <c r="AE36" s="3" t="s">
        <v>698</v>
      </c>
      <c r="AF36" s="3" t="s">
        <v>656</v>
      </c>
      <c r="AG36" s="3"/>
      <c r="AH36" s="3"/>
      <c r="AI36" s="3"/>
      <c r="AJ36" s="3"/>
      <c r="AK36" s="3" t="str">
        <f>IFERROR(VLOOKUP(I36,'Control Producción'!$B$13:$K$406,10,FALSE),"")</f>
        <v/>
      </c>
      <c r="AL36" s="3" t="str">
        <f t="shared" si="3"/>
        <v>Continua</v>
      </c>
      <c r="AM36" s="3" t="s">
        <v>28</v>
      </c>
      <c r="AN36" s="3" t="s">
        <v>684</v>
      </c>
      <c r="AO36" s="3">
        <f>_xlfn.IFS(L36="Inhibidor de corrosión",T36*Q36/1000,L36="Inhibidor de incrustaciones",T36*Q36/1000,L36="Biocida",T36*Q36/1000,L36="Inhibidor de corrosión/incrustaciones",T36*Q36/1000,L36="Inhibidor de parafinas y asfaltenos",T36*P36/1000,L36="Inhibidor de parafinas",T36*P36/1000,L36="Inhibidor de asfaltenos",T36*P36/1000,L36="Reductor de fricción",T36*P36/1000,L36="Encapsulado",0,L36="Inhibidor de hidratos",VLOOKUP(I36,Intermedia!$B$485:$E$502,4,FALSE),L36="Secuestrante de sulfhídrico",VLOOKUP(I36,Intermedia!$B$485:$E$502,4,FALSE))</f>
        <v>3.3755999999999999</v>
      </c>
      <c r="AP36" s="3">
        <f t="shared" si="4"/>
        <v>3.38</v>
      </c>
      <c r="AQ36" s="3">
        <f t="shared" si="5"/>
        <v>20</v>
      </c>
      <c r="AR36" s="3">
        <f t="shared" si="6"/>
        <v>3.38</v>
      </c>
      <c r="AS36" s="7">
        <v>0.5</v>
      </c>
      <c r="AT36" s="3" cm="1">
        <f t="array" ref="AT36">IFERROR(ROUND(IF(AL36="Continua",AO36*_xlfn.IFS(AS36=100%,1,AS36=20%,5,AS36=50%,2),IF(AL36="Batch",IF(AM36="M",30,IF(AM36="Q",15,7))*AO36)),0),"")</f>
        <v>7</v>
      </c>
      <c r="AU36" s="3">
        <f t="shared" si="7"/>
        <v>20</v>
      </c>
      <c r="AV36" s="3">
        <f t="shared" si="8"/>
        <v>7</v>
      </c>
      <c r="AW36" s="3" t="s">
        <v>681</v>
      </c>
      <c r="AX36" s="3">
        <v>1</v>
      </c>
      <c r="AY36" s="14">
        <f ca="1">IFERROR(TODAY()-VLOOKUP(H36,IDEF!$A$6:$H$1602,8,FALSE),"S/D")</f>
        <v>2568</v>
      </c>
      <c r="AZ36" s="3" t="str">
        <f>IFERROR(VLOOKUP(H36,'Control Producción'!$B$13:$L$406,11,FALSE),"S/C")</f>
        <v>S/C</v>
      </c>
      <c r="BA36" s="3" t="str">
        <f t="shared" si="9"/>
        <v>SCB- 01</v>
      </c>
      <c r="BB36" s="3" t="str">
        <f>IFERROR(VLOOKUP(I36,Referencias!$A$2:$Z$800,26,FALSE),"")</f>
        <v>Señal Cerro Bayo</v>
      </c>
      <c r="BC36" s="3"/>
      <c r="BD36" s="3"/>
      <c r="BO36" s="68" t="str">
        <f t="shared" si="10"/>
        <v>SCB- 01</v>
      </c>
    </row>
    <row r="37" spans="1:67" ht="15" customHeight="1" x14ac:dyDescent="0.25">
      <c r="A37" s="3" t="s">
        <v>636</v>
      </c>
      <c r="B37" s="5">
        <v>45139</v>
      </c>
      <c r="C37" s="3" t="s">
        <v>637</v>
      </c>
      <c r="D37" s="3" t="s">
        <v>638</v>
      </c>
      <c r="E37" s="3" t="str">
        <f>IFERROR(VLOOKUP(H37,Referencias!$A$2:$F$671,6,FALSE),"")</f>
        <v>SCB- 01</v>
      </c>
      <c r="F37" s="3">
        <f>IFERROR(VLOOKUP(I37,Referencias!$A$2:$T$800,20,FALSE),"")</f>
        <v>222057</v>
      </c>
      <c r="G37" s="3" t="s">
        <v>651</v>
      </c>
      <c r="H37" s="3" t="s">
        <v>440</v>
      </c>
      <c r="I37" s="3" t="s">
        <v>440</v>
      </c>
      <c r="J37" s="3"/>
      <c r="K37" s="3" t="s">
        <v>652</v>
      </c>
      <c r="L37" s="3" t="str">
        <f>IFERROR(VLOOKUP(M37,Referencias!$X$2:$Y$139,2,FALSE),"")</f>
        <v>Inhibidor de corrosión/Incrustaciones</v>
      </c>
      <c r="M37" s="3" t="s">
        <v>687</v>
      </c>
      <c r="N37" s="3">
        <f>IFERROR(VLOOKUP(M37,Referencias!$K$2:$L$138,2,FALSE),"")</f>
        <v>50695199</v>
      </c>
      <c r="O37" s="3">
        <f>IFERROR(VLOOKUP(I37,'Control Producción'!$B$13:$L$408,4,FALSE),0)</f>
        <v>18</v>
      </c>
      <c r="P37" s="3">
        <f>IFERROR(VLOOKUP(I37,'Control Producción'!$B$13:$L$408,5,FALSE),0)</f>
        <v>2.7</v>
      </c>
      <c r="Q37" s="3">
        <f>IFERROR(VLOOKUP(I37,'Control Producción'!$B$13:$L$408,7,FALSE),0)</f>
        <v>15.3</v>
      </c>
      <c r="R37" s="3">
        <f>IFERROR(VLOOKUP(I37,'Control Producción'!$B$13:$L$408,8,FALSE),0)</f>
        <v>796</v>
      </c>
      <c r="S37" s="3">
        <f t="shared" si="0"/>
        <v>4.9000000000000004</v>
      </c>
      <c r="T37" s="3">
        <v>320</v>
      </c>
      <c r="U37" s="3" t="s">
        <v>654</v>
      </c>
      <c r="V37" s="3" t="s">
        <v>642</v>
      </c>
      <c r="W37" s="3">
        <f t="shared" si="1"/>
        <v>31</v>
      </c>
      <c r="X37" s="3"/>
      <c r="Y37" s="3">
        <f t="shared" si="2"/>
        <v>151.9</v>
      </c>
      <c r="Z37" s="3"/>
      <c r="AA37" s="3"/>
      <c r="AB37" s="6">
        <v>43266</v>
      </c>
      <c r="AC37" s="3" t="s">
        <v>643</v>
      </c>
      <c r="AD37" s="6">
        <v>44315</v>
      </c>
      <c r="AE37" s="3" t="s">
        <v>699</v>
      </c>
      <c r="AF37" s="3" t="s">
        <v>656</v>
      </c>
      <c r="AG37" s="3"/>
      <c r="AH37" s="3"/>
      <c r="AI37" s="3"/>
      <c r="AJ37" s="3"/>
      <c r="AK37" s="3" t="str">
        <f>IFERROR(VLOOKUP(I37,'Control Producción'!$B$13:$K$406,10,FALSE),"")</f>
        <v>Bombeo Mecánico</v>
      </c>
      <c r="AL37" s="3" t="str">
        <f t="shared" si="3"/>
        <v>Continua</v>
      </c>
      <c r="AM37" s="3" t="s">
        <v>28</v>
      </c>
      <c r="AN37" s="3" t="s">
        <v>663</v>
      </c>
      <c r="AO37" s="3">
        <f>_xlfn.IFS(L37="Inhibidor de corrosión",T37*Q37/1000,L37="Inhibidor de incrustaciones",T37*Q37/1000,L37="Biocida",T37*Q37/1000,L37="Inhibidor de corrosión/incrustaciones",T37*Q37/1000,L37="Inhibidor de parafinas y asfaltenos",T37*P37/1000,L37="Inhibidor de parafinas",T37*P37/1000,L37="Inhibidor de asfaltenos",T37*P37/1000,L37="Reductor de fricción",T37*P37/1000,L37="Encapsulado",0,L37="Inhibidor de hidratos",VLOOKUP(I37,Intermedia!$B$485:$E$502,4,FALSE),L37="Secuestrante de sulfhídrico",VLOOKUP(I37,Intermedia!$B$485:$E$502,4,FALSE))</f>
        <v>4.8959999999999999</v>
      </c>
      <c r="AP37" s="3">
        <f t="shared" si="4"/>
        <v>4.9000000000000004</v>
      </c>
      <c r="AQ37" s="3">
        <f t="shared" si="5"/>
        <v>20</v>
      </c>
      <c r="AR37" s="3">
        <f t="shared" si="6"/>
        <v>4.9000000000000004</v>
      </c>
      <c r="AS37" s="7">
        <v>1</v>
      </c>
      <c r="AT37" s="3" cm="1">
        <f t="array" ref="AT37">IFERROR(ROUND(IF(AL37="Continua",AO37*_xlfn.IFS(AS37=100%,1,AS37=20%,5,AS37=50%,2),IF(AL37="Batch",IF(AM37="M",30,IF(AM37="Q",15,7))*AO37)),0),"")</f>
        <v>5</v>
      </c>
      <c r="AU37" s="3">
        <f t="shared" si="7"/>
        <v>20</v>
      </c>
      <c r="AV37" s="3">
        <f t="shared" si="8"/>
        <v>5</v>
      </c>
      <c r="AW37" s="3" t="s">
        <v>681</v>
      </c>
      <c r="AX37" s="3">
        <v>1</v>
      </c>
      <c r="AY37" s="14">
        <f ca="1">IFERROR(TODAY()-VLOOKUP(H37,IDEF!$A$6:$H$1602,8,FALSE),"S/D")</f>
        <v>1892</v>
      </c>
      <c r="AZ37" s="3" t="str">
        <f>IFERROR(VLOOKUP(H37,'Control Producción'!$B$13:$L$406,11,FALSE),"S/C")</f>
        <v>B</v>
      </c>
      <c r="BA37" s="3" t="str">
        <f t="shared" si="9"/>
        <v>SCB- 01</v>
      </c>
      <c r="BB37" s="3" t="str">
        <f>IFERROR(VLOOKUP(I37,Referencias!$A$2:$Z$800,26,FALSE),"")</f>
        <v>Señal Cerro Bayo</v>
      </c>
      <c r="BC37" s="3"/>
      <c r="BD37" s="3"/>
      <c r="BO37" s="68" t="str">
        <f t="shared" si="10"/>
        <v>SCB- 01</v>
      </c>
    </row>
    <row r="38" spans="1:67" ht="15" customHeight="1" x14ac:dyDescent="0.25">
      <c r="A38" s="3" t="s">
        <v>636</v>
      </c>
      <c r="B38" s="5">
        <v>45139</v>
      </c>
      <c r="C38" s="3" t="s">
        <v>637</v>
      </c>
      <c r="D38" s="3" t="s">
        <v>638</v>
      </c>
      <c r="E38" s="3" t="str">
        <f>IFERROR(VLOOKUP(H38,Referencias!$A$2:$F$671,6,FALSE),"")</f>
        <v>SCB- 01</v>
      </c>
      <c r="F38" s="3">
        <f>IFERROR(VLOOKUP(I38,Referencias!$A$2:$T$800,20,FALSE),"")</f>
        <v>222057</v>
      </c>
      <c r="G38" s="3" t="s">
        <v>651</v>
      </c>
      <c r="H38" s="3" t="s">
        <v>442</v>
      </c>
      <c r="I38" s="3" t="s">
        <v>442</v>
      </c>
      <c r="J38" s="3"/>
      <c r="K38" s="3" t="s">
        <v>652</v>
      </c>
      <c r="L38" s="3" t="str">
        <f>IFERROR(VLOOKUP(M38,Referencias!$X$2:$Y$139,2,FALSE),"")</f>
        <v>Inhibidor de incrustaciones</v>
      </c>
      <c r="M38" s="3" t="s">
        <v>700</v>
      </c>
      <c r="N38" s="3">
        <f>IFERROR(VLOOKUP(M38,Referencias!$K$2:$L$138,2,FALSE),"")</f>
        <v>1000582063</v>
      </c>
      <c r="O38" s="3">
        <f>IFERROR(VLOOKUP(I38,'Control Producción'!$B$13:$L$408,4,FALSE),0)</f>
        <v>81</v>
      </c>
      <c r="P38" s="3">
        <f>IFERROR(VLOOKUP(I38,'Control Producción'!$B$13:$L$408,5,FALSE),0)</f>
        <v>3.24</v>
      </c>
      <c r="Q38" s="3">
        <f>IFERROR(VLOOKUP(I38,'Control Producción'!$B$13:$L$408,7,FALSE),0)</f>
        <v>77.760000000000005</v>
      </c>
      <c r="R38" s="3">
        <f>IFERROR(VLOOKUP(I38,'Control Producción'!$B$13:$L$408,8,FALSE),0)</f>
        <v>155</v>
      </c>
      <c r="S38" s="3">
        <f t="shared" si="0"/>
        <v>6.22</v>
      </c>
      <c r="T38" s="3">
        <v>80</v>
      </c>
      <c r="U38" s="3" t="s">
        <v>654</v>
      </c>
      <c r="V38" s="3" t="s">
        <v>642</v>
      </c>
      <c r="W38" s="3">
        <f t="shared" si="1"/>
        <v>31</v>
      </c>
      <c r="X38" s="3"/>
      <c r="Y38" s="3">
        <f t="shared" si="2"/>
        <v>192.82</v>
      </c>
      <c r="Z38" s="3"/>
      <c r="AA38" s="3"/>
      <c r="AB38" s="6">
        <v>43368</v>
      </c>
      <c r="AC38" s="3" t="s">
        <v>643</v>
      </c>
      <c r="AD38" s="6">
        <v>44077</v>
      </c>
      <c r="AE38" s="3" t="s">
        <v>701</v>
      </c>
      <c r="AF38" s="3" t="s">
        <v>656</v>
      </c>
      <c r="AG38" s="3"/>
      <c r="AH38" s="3"/>
      <c r="AI38" s="3"/>
      <c r="AJ38" s="3"/>
      <c r="AK38" s="3" t="str">
        <f>IFERROR(VLOOKUP(I38,'Control Producción'!$B$13:$K$406,10,FALSE),"")</f>
        <v>Electro Sumergible</v>
      </c>
      <c r="AL38" s="3" t="str">
        <f t="shared" si="3"/>
        <v>Continua</v>
      </c>
      <c r="AM38" s="3" t="s">
        <v>28</v>
      </c>
      <c r="AN38" s="3" t="s">
        <v>684</v>
      </c>
      <c r="AO38" s="3">
        <f>_xlfn.IFS(L38="Inhibidor de corrosión",T38*Q38/1000,L38="Inhibidor de incrustaciones",T38*Q38/1000,L38="Biocida",T38*Q38/1000,L38="Inhibidor de corrosión/incrustaciones",T38*Q38/1000,L38="Inhibidor de parafinas y asfaltenos",T38*P38/1000,L38="Inhibidor de parafinas",T38*P38/1000,L38="Inhibidor de asfaltenos",T38*P38/1000,L38="Reductor de fricción",T38*P38/1000,L38="Encapsulado",0,L38="Inhibidor de hidratos",VLOOKUP(I38,Intermedia!$B$485:$E$502,4,FALSE),L38="Secuestrante de sulfhídrico",VLOOKUP(I38,Intermedia!$B$485:$E$502,4,FALSE))</f>
        <v>6.2208000000000006</v>
      </c>
      <c r="AP38" s="3">
        <f t="shared" si="4"/>
        <v>6.22</v>
      </c>
      <c r="AQ38" s="3">
        <f t="shared" si="5"/>
        <v>20</v>
      </c>
      <c r="AR38" s="3">
        <f t="shared" si="6"/>
        <v>6.22</v>
      </c>
      <c r="AS38" s="7">
        <v>1</v>
      </c>
      <c r="AT38" s="3" cm="1">
        <f t="array" ref="AT38">IFERROR(ROUND(IF(AL38="Continua",AO38*_xlfn.IFS(AS38=100%,1,AS38=20%,5,AS38=50%,2),IF(AL38="Batch",IF(AM38="M",30,IF(AM38="Q",15,7))*AO38)),0),"")</f>
        <v>6</v>
      </c>
      <c r="AU38" s="3">
        <f t="shared" si="7"/>
        <v>20</v>
      </c>
      <c r="AV38" s="3">
        <f t="shared" si="8"/>
        <v>6</v>
      </c>
      <c r="AW38" s="3" t="s">
        <v>681</v>
      </c>
      <c r="AX38" s="3">
        <v>1</v>
      </c>
      <c r="AY38" s="14">
        <f ca="1">IFERROR(TODAY()-VLOOKUP(H38,IDEF!$A$6:$H$1602,8,FALSE),"S/D")</f>
        <v>1840</v>
      </c>
      <c r="AZ38" s="3" t="str">
        <f>IFERROR(VLOOKUP(H38,'Control Producción'!$B$13:$L$406,11,FALSE),"S/C")</f>
        <v>B</v>
      </c>
      <c r="BA38" s="3" t="str">
        <f t="shared" si="9"/>
        <v>SCB- 01</v>
      </c>
      <c r="BB38" s="3" t="str">
        <f>IFERROR(VLOOKUP(I38,Referencias!$A$2:$Z$800,26,FALSE),"")</f>
        <v>Señal Cerro Bayo</v>
      </c>
      <c r="BC38" s="3"/>
      <c r="BD38" s="3"/>
      <c r="BO38" s="68" t="str">
        <f t="shared" si="10"/>
        <v>SCB- 01</v>
      </c>
    </row>
    <row r="39" spans="1:67" ht="15" customHeight="1" x14ac:dyDescent="0.25">
      <c r="A39" s="3" t="s">
        <v>636</v>
      </c>
      <c r="B39" s="5">
        <v>45139</v>
      </c>
      <c r="C39" s="3" t="s">
        <v>637</v>
      </c>
      <c r="D39" s="3" t="s">
        <v>638</v>
      </c>
      <c r="E39" s="3" t="str">
        <f>IFERROR(VLOOKUP(H39,Referencias!$A$2:$F$671,6,FALSE),"")</f>
        <v>SCB- 01</v>
      </c>
      <c r="F39" s="3">
        <f>IFERROR(VLOOKUP(I39,Referencias!$A$2:$T$800,20,FALSE),"")</f>
        <v>222057</v>
      </c>
      <c r="G39" s="3" t="s">
        <v>651</v>
      </c>
      <c r="H39" s="3" t="s">
        <v>443</v>
      </c>
      <c r="I39" s="3" t="s">
        <v>443</v>
      </c>
      <c r="J39" s="3"/>
      <c r="K39" s="3" t="s">
        <v>652</v>
      </c>
      <c r="L39" s="3" t="str">
        <f>IFERROR(VLOOKUP(M39,Referencias!$X$2:$Y$139,2,FALSE),"")</f>
        <v>Inhibidor de incrustaciones</v>
      </c>
      <c r="M39" s="3" t="s">
        <v>653</v>
      </c>
      <c r="N39" s="3">
        <f>IFERROR(VLOOKUP(M39,Referencias!$K$2:$L$138,2,FALSE),"")</f>
        <v>50601018</v>
      </c>
      <c r="O39" s="3">
        <f>IFERROR(VLOOKUP(I39,'Control Producción'!$B$13:$L$408,4,FALSE),0)</f>
        <v>66</v>
      </c>
      <c r="P39" s="3">
        <f>IFERROR(VLOOKUP(I39,'Control Producción'!$B$13:$L$408,5,FALSE),0)</f>
        <v>2.64</v>
      </c>
      <c r="Q39" s="3">
        <f>IFERROR(VLOOKUP(I39,'Control Producción'!$B$13:$L$408,7,FALSE),0)</f>
        <v>63.36</v>
      </c>
      <c r="R39" s="3">
        <f>IFERROR(VLOOKUP(I39,'Control Producción'!$B$13:$L$408,8,FALSE),0)</f>
        <v>23</v>
      </c>
      <c r="S39" s="3">
        <f t="shared" si="0"/>
        <v>1.52</v>
      </c>
      <c r="T39" s="3">
        <v>24</v>
      </c>
      <c r="U39" s="3" t="s">
        <v>654</v>
      </c>
      <c r="V39" s="3" t="s">
        <v>642</v>
      </c>
      <c r="W39" s="3">
        <f t="shared" si="1"/>
        <v>31</v>
      </c>
      <c r="X39" s="3"/>
      <c r="Y39" s="3">
        <f t="shared" si="2"/>
        <v>47.12</v>
      </c>
      <c r="Z39" s="3"/>
      <c r="AA39" s="3"/>
      <c r="AB39" s="6">
        <v>42540</v>
      </c>
      <c r="AC39" s="3" t="s">
        <v>643</v>
      </c>
      <c r="AD39" s="6">
        <v>44390</v>
      </c>
      <c r="AE39" s="3" t="s">
        <v>702</v>
      </c>
      <c r="AF39" s="3" t="s">
        <v>656</v>
      </c>
      <c r="AG39" s="3"/>
      <c r="AH39" s="3"/>
      <c r="AI39" s="3"/>
      <c r="AJ39" s="3"/>
      <c r="AK39" s="3" t="str">
        <f>IFERROR(VLOOKUP(I39,'Control Producción'!$B$13:$K$406,10,FALSE),"")</f>
        <v>Electro Sumergible</v>
      </c>
      <c r="AL39" s="3" t="str">
        <f t="shared" si="3"/>
        <v>Continua</v>
      </c>
      <c r="AM39" s="3" t="s">
        <v>28</v>
      </c>
      <c r="AN39" s="3" t="s">
        <v>684</v>
      </c>
      <c r="AO39" s="3">
        <f>_xlfn.IFS(L39="Inhibidor de corrosión",T39*Q39/1000,L39="Inhibidor de incrustaciones",T39*Q39/1000,L39="Biocida",T39*Q39/1000,L39="Inhibidor de corrosión/incrustaciones",T39*Q39/1000,L39="Inhibidor de parafinas y asfaltenos",T39*P39/1000,L39="Inhibidor de parafinas",T39*P39/1000,L39="Inhibidor de asfaltenos",T39*P39/1000,L39="Reductor de fricción",T39*P39/1000,L39="Encapsulado",0,L39="Inhibidor de hidratos",VLOOKUP(I39,Intermedia!$B$485:$E$502,4,FALSE),L39="Secuestrante de sulfhídrico",VLOOKUP(I39,Intermedia!$B$485:$E$502,4,FALSE))</f>
        <v>1.5206399999999998</v>
      </c>
      <c r="AP39" s="3">
        <f t="shared" si="4"/>
        <v>1.52</v>
      </c>
      <c r="AQ39" s="3">
        <f t="shared" si="5"/>
        <v>20</v>
      </c>
      <c r="AR39" s="3">
        <f t="shared" si="6"/>
        <v>1.52</v>
      </c>
      <c r="AS39" s="7">
        <v>0.2</v>
      </c>
      <c r="AT39" s="3" cm="1">
        <f t="array" ref="AT39">IFERROR(ROUND(IF(AL39="Continua",AO39*_xlfn.IFS(AS39=100%,1,AS39=20%,5,AS39=50%,2),IF(AL39="Batch",IF(AM39="M",30,IF(AM39="Q",15,7))*AO39)),0),"")</f>
        <v>8</v>
      </c>
      <c r="AU39" s="3">
        <f t="shared" si="7"/>
        <v>20</v>
      </c>
      <c r="AV39" s="3">
        <f t="shared" si="8"/>
        <v>8</v>
      </c>
      <c r="AW39" s="3" t="s">
        <v>681</v>
      </c>
      <c r="AX39" s="3">
        <v>1</v>
      </c>
      <c r="AY39" s="14">
        <f ca="1">IFERROR(TODAY()-VLOOKUP(H39,IDEF!$A$6:$H$1602,8,FALSE),"S/D")</f>
        <v>1850</v>
      </c>
      <c r="AZ39" s="3" t="str">
        <f>IFERROR(VLOOKUP(H39,'Control Producción'!$B$13:$L$406,11,FALSE),"S/C")</f>
        <v>C</v>
      </c>
      <c r="BA39" s="3" t="str">
        <f t="shared" si="9"/>
        <v>SCB- 01</v>
      </c>
      <c r="BB39" s="3" t="str">
        <f>IFERROR(VLOOKUP(I39,Referencias!$A$2:$Z$800,26,FALSE),"")</f>
        <v>Señal Cerro Bayo</v>
      </c>
      <c r="BC39" s="3"/>
      <c r="BD39" s="3"/>
      <c r="BO39" s="68" t="str">
        <f t="shared" si="10"/>
        <v>SCB- 01</v>
      </c>
    </row>
    <row r="40" spans="1:67" ht="15" customHeight="1" x14ac:dyDescent="0.25">
      <c r="A40" s="3" t="s">
        <v>636</v>
      </c>
      <c r="B40" s="5">
        <v>45139</v>
      </c>
      <c r="C40" s="3" t="s">
        <v>637</v>
      </c>
      <c r="D40" s="3" t="s">
        <v>638</v>
      </c>
      <c r="E40" s="3" t="str">
        <f>IFERROR(VLOOKUP(H40,Referencias!$A$2:$F$671,6,FALSE),"")</f>
        <v>SCB- 01</v>
      </c>
      <c r="F40" s="3">
        <f>IFERROR(VLOOKUP(I40,Referencias!$A$2:$T$800,20,FALSE),"")</f>
        <v>222057</v>
      </c>
      <c r="G40" s="3" t="s">
        <v>651</v>
      </c>
      <c r="H40" s="3" t="s">
        <v>443</v>
      </c>
      <c r="I40" s="3" t="s">
        <v>443</v>
      </c>
      <c r="J40" s="3"/>
      <c r="K40" s="3" t="s">
        <v>652</v>
      </c>
      <c r="L40" s="3" t="str">
        <f>IFERROR(VLOOKUP(M40,Referencias!$X$2:$Y$139,2,FALSE),"")</f>
        <v>Inhibidor de incrustaciones</v>
      </c>
      <c r="M40" s="3" t="s">
        <v>653</v>
      </c>
      <c r="N40" s="3">
        <f>IFERROR(VLOOKUP(M40,Referencias!$K$2:$L$138,2,FALSE),"")</f>
        <v>50601018</v>
      </c>
      <c r="O40" s="3">
        <f>IFERROR(VLOOKUP(I40,'Control Producción'!$B$13:$L$408,4,FALSE),0)</f>
        <v>66</v>
      </c>
      <c r="P40" s="3">
        <f>IFERROR(VLOOKUP(I40,'Control Producción'!$B$13:$L$408,5,FALSE),0)</f>
        <v>2.64</v>
      </c>
      <c r="Q40" s="3">
        <f>IFERROR(VLOOKUP(I40,'Control Producción'!$B$13:$L$408,7,FALSE),0)</f>
        <v>63.36</v>
      </c>
      <c r="R40" s="3">
        <f>IFERROR(VLOOKUP(I40,'Control Producción'!$B$13:$L$408,8,FALSE),0)</f>
        <v>23</v>
      </c>
      <c r="S40" s="3">
        <f t="shared" si="0"/>
        <v>1.52</v>
      </c>
      <c r="T40" s="3">
        <v>24</v>
      </c>
      <c r="U40" s="3" t="s">
        <v>654</v>
      </c>
      <c r="V40" s="3" t="s">
        <v>642</v>
      </c>
      <c r="W40" s="3">
        <f t="shared" si="1"/>
        <v>31</v>
      </c>
      <c r="X40" s="3"/>
      <c r="Y40" s="3">
        <f t="shared" si="2"/>
        <v>47.12</v>
      </c>
      <c r="Z40" s="3"/>
      <c r="AA40" s="3"/>
      <c r="AB40" s="6">
        <v>42540</v>
      </c>
      <c r="AC40" s="3" t="s">
        <v>643</v>
      </c>
      <c r="AD40" s="6">
        <v>44390</v>
      </c>
      <c r="AE40" s="3" t="s">
        <v>702</v>
      </c>
      <c r="AF40" s="3" t="s">
        <v>656</v>
      </c>
      <c r="AG40" s="3"/>
      <c r="AH40" s="3"/>
      <c r="AI40" s="3"/>
      <c r="AJ40" s="3"/>
      <c r="AK40" s="3" t="str">
        <f>IFERROR(VLOOKUP(I40,'Control Producción'!$B$13:$K$406,10,FALSE),"")</f>
        <v>Electro Sumergible</v>
      </c>
      <c r="AL40" s="3" t="str">
        <f t="shared" si="3"/>
        <v>Continua</v>
      </c>
      <c r="AM40" s="3" t="s">
        <v>28</v>
      </c>
      <c r="AN40" s="3" t="s">
        <v>663</v>
      </c>
      <c r="AO40" s="3">
        <f>_xlfn.IFS(L40="Inhibidor de corrosión",T40*Q40/1000,L40="Inhibidor de incrustaciones",T40*Q40/1000,L40="Biocida",T40*Q40/1000,L40="Inhibidor de corrosión/incrustaciones",T40*Q40/1000,L40="Inhibidor de parafinas y asfaltenos",T40*P40/1000,L40="Inhibidor de parafinas",T40*P40/1000,L40="Inhibidor de asfaltenos",T40*P40/1000,L40="Reductor de fricción",T40*P40/1000,L40="Encapsulado",0,L40="Inhibidor de hidratos",VLOOKUP(I40,Intermedia!$B$485:$E$502,4,FALSE),L40="Secuestrante de sulfhídrico",VLOOKUP(I40,Intermedia!$B$485:$E$502,4,FALSE))</f>
        <v>1.5206399999999998</v>
      </c>
      <c r="AP40" s="3">
        <f t="shared" si="4"/>
        <v>1.52</v>
      </c>
      <c r="AQ40" s="3">
        <f t="shared" si="5"/>
        <v>20</v>
      </c>
      <c r="AR40" s="3">
        <f t="shared" si="6"/>
        <v>1.52</v>
      </c>
      <c r="AS40" s="7">
        <v>0.2</v>
      </c>
      <c r="AT40" s="3" cm="1">
        <f t="array" ref="AT40">IFERROR(ROUND(IF(AL40="Continua",AO40*_xlfn.IFS(AS40=100%,1,AS40=20%,5,AS40=50%,2),IF(AL40="Batch",IF(AM40="M",30,IF(AM40="Q",15,7))*AO40)),0),"")</f>
        <v>8</v>
      </c>
      <c r="AU40" s="3">
        <f t="shared" si="7"/>
        <v>20</v>
      </c>
      <c r="AV40" s="3">
        <f t="shared" si="8"/>
        <v>8</v>
      </c>
      <c r="AW40" s="3" t="s">
        <v>681</v>
      </c>
      <c r="AX40" s="3">
        <v>1</v>
      </c>
      <c r="AY40" s="14">
        <f ca="1">IFERROR(TODAY()-VLOOKUP(H40,IDEF!$A$6:$H$1602,8,FALSE),"S/D")</f>
        <v>1850</v>
      </c>
      <c r="AZ40" s="3" t="str">
        <f>IFERROR(VLOOKUP(H40,'Control Producción'!$B$13:$L$406,11,FALSE),"S/C")</f>
        <v>C</v>
      </c>
      <c r="BA40" s="3" t="str">
        <f t="shared" si="9"/>
        <v>SCB- 01</v>
      </c>
      <c r="BB40" s="3" t="str">
        <f>IFERROR(VLOOKUP(I40,Referencias!$A$2:$Z$800,26,FALSE),"")</f>
        <v>Señal Cerro Bayo</v>
      </c>
      <c r="BC40" s="3"/>
      <c r="BD40" s="3"/>
      <c r="BO40" s="68" t="str">
        <f t="shared" si="10"/>
        <v>SCB- 01</v>
      </c>
    </row>
    <row r="41" spans="1:67" ht="15" customHeight="1" x14ac:dyDescent="0.25">
      <c r="A41" s="3" t="s">
        <v>636</v>
      </c>
      <c r="B41" s="5">
        <v>45139</v>
      </c>
      <c r="C41" s="3" t="s">
        <v>637</v>
      </c>
      <c r="D41" s="3" t="s">
        <v>638</v>
      </c>
      <c r="E41" s="3" t="str">
        <f>IFERROR(VLOOKUP(H41,Referencias!$A$2:$F$671,6,FALSE),"")</f>
        <v>SCB- 01</v>
      </c>
      <c r="F41" s="3">
        <f>IFERROR(VLOOKUP(I41,Referencias!$A$2:$T$800,20,FALSE),"")</f>
        <v>222057</v>
      </c>
      <c r="G41" s="3" t="s">
        <v>651</v>
      </c>
      <c r="H41" s="3" t="s">
        <v>445</v>
      </c>
      <c r="I41" s="3" t="s">
        <v>445</v>
      </c>
      <c r="J41" s="3"/>
      <c r="K41" s="3" t="s">
        <v>652</v>
      </c>
      <c r="L41" s="3" t="str">
        <f>IFERROR(VLOOKUP(M41,Referencias!$X$2:$Y$139,2,FALSE),"")</f>
        <v>Inhibidor de incrustaciones</v>
      </c>
      <c r="M41" s="3" t="s">
        <v>653</v>
      </c>
      <c r="N41" s="3">
        <f>IFERROR(VLOOKUP(M41,Referencias!$K$2:$L$138,2,FALSE),"")</f>
        <v>50601018</v>
      </c>
      <c r="O41" s="3">
        <f>IFERROR(VLOOKUP(I41,'Control Producción'!$B$13:$L$408,4,FALSE),0)</f>
        <v>60</v>
      </c>
      <c r="P41" s="3">
        <f>IFERROR(VLOOKUP(I41,'Control Producción'!$B$13:$L$408,5,FALSE),0)</f>
        <v>4.62</v>
      </c>
      <c r="Q41" s="3">
        <f>IFERROR(VLOOKUP(I41,'Control Producción'!$B$13:$L$408,7,FALSE),0)</f>
        <v>55.38</v>
      </c>
      <c r="R41" s="3">
        <f>IFERROR(VLOOKUP(I41,'Control Producción'!$B$13:$L$408,8,FALSE),0)</f>
        <v>197</v>
      </c>
      <c r="S41" s="3">
        <f t="shared" si="0"/>
        <v>2.2200000000000002</v>
      </c>
      <c r="T41" s="3">
        <v>40</v>
      </c>
      <c r="U41" s="3" t="s">
        <v>654</v>
      </c>
      <c r="V41" s="3" t="s">
        <v>642</v>
      </c>
      <c r="W41" s="3">
        <f t="shared" si="1"/>
        <v>31</v>
      </c>
      <c r="X41" s="3"/>
      <c r="Y41" s="3">
        <f t="shared" si="2"/>
        <v>68.820000000000007</v>
      </c>
      <c r="Z41" s="3"/>
      <c r="AA41" s="3"/>
      <c r="AB41" s="6">
        <v>41456</v>
      </c>
      <c r="AC41" s="3" t="s">
        <v>643</v>
      </c>
      <c r="AD41" s="6">
        <v>45034</v>
      </c>
      <c r="AE41" s="3" t="s">
        <v>703</v>
      </c>
      <c r="AF41" s="3" t="s">
        <v>656</v>
      </c>
      <c r="AG41" s="3"/>
      <c r="AH41" s="3"/>
      <c r="AI41" s="3"/>
      <c r="AJ41" s="3"/>
      <c r="AK41" s="3" t="str">
        <f>IFERROR(VLOOKUP(I41,'Control Producción'!$B$13:$K$406,10,FALSE),"")</f>
        <v>Bombeo Mecánico</v>
      </c>
      <c r="AL41" s="3" t="str">
        <f t="shared" si="3"/>
        <v>Continua</v>
      </c>
      <c r="AM41" s="3" t="s">
        <v>28</v>
      </c>
      <c r="AN41" s="3" t="s">
        <v>663</v>
      </c>
      <c r="AO41" s="3">
        <f>_xlfn.IFS(L41="Inhibidor de corrosión",T41*Q41/1000,L41="Inhibidor de incrustaciones",T41*Q41/1000,L41="Biocida",T41*Q41/1000,L41="Inhibidor de corrosión/incrustaciones",T41*Q41/1000,L41="Inhibidor de parafinas y asfaltenos",T41*P41/1000,L41="Inhibidor de parafinas",T41*P41/1000,L41="Inhibidor de asfaltenos",T41*P41/1000,L41="Reductor de fricción",T41*P41/1000,L41="Encapsulado",0,L41="Inhibidor de hidratos",VLOOKUP(I41,Intermedia!$B$485:$E$502,4,FALSE),L41="Secuestrante de sulfhídrico",VLOOKUP(I41,Intermedia!$B$485:$E$502,4,FALSE))</f>
        <v>2.2152000000000003</v>
      </c>
      <c r="AP41" s="3">
        <f t="shared" si="4"/>
        <v>2.2200000000000002</v>
      </c>
      <c r="AQ41" s="3">
        <f t="shared" si="5"/>
        <v>20</v>
      </c>
      <c r="AR41" s="3">
        <f t="shared" si="6"/>
        <v>2.2200000000000002</v>
      </c>
      <c r="AS41" s="7">
        <v>0.2</v>
      </c>
      <c r="AT41" s="3" cm="1">
        <f t="array" ref="AT41">IFERROR(ROUND(IF(AL41="Continua",AO41*_xlfn.IFS(AS41=100%,1,AS41=20%,5,AS41=50%,2),IF(AL41="Batch",IF(AM41="M",30,IF(AM41="Q",15,7))*AO41)),0),"")</f>
        <v>11</v>
      </c>
      <c r="AU41" s="3">
        <f t="shared" si="7"/>
        <v>20</v>
      </c>
      <c r="AV41" s="3">
        <f t="shared" si="8"/>
        <v>11</v>
      </c>
      <c r="AW41" s="3" t="s">
        <v>681</v>
      </c>
      <c r="AX41" s="3">
        <v>1</v>
      </c>
      <c r="AY41" s="14">
        <f ca="1">IFERROR(TODAY()-VLOOKUP(H41,IDEF!$A$6:$H$1602,8,FALSE),"S/D")</f>
        <v>2535</v>
      </c>
      <c r="AZ41" s="3" t="str">
        <f>IFERROR(VLOOKUP(H41,'Control Producción'!$B$13:$L$406,11,FALSE),"S/C")</f>
        <v>A</v>
      </c>
      <c r="BA41" s="3" t="str">
        <f t="shared" si="9"/>
        <v>SCB- 01</v>
      </c>
      <c r="BB41" s="3" t="str">
        <f>IFERROR(VLOOKUP(I41,Referencias!$A$2:$Z$800,26,FALSE),"")</f>
        <v>Señal Cerro Bayo</v>
      </c>
      <c r="BC41" s="3"/>
      <c r="BD41" s="3"/>
      <c r="BO41" s="68" t="str">
        <f t="shared" si="10"/>
        <v>SCB- 01</v>
      </c>
    </row>
    <row r="42" spans="1:67" ht="15" customHeight="1" x14ac:dyDescent="0.25">
      <c r="A42" s="3" t="s">
        <v>636</v>
      </c>
      <c r="B42" s="5">
        <v>45139</v>
      </c>
      <c r="C42" s="3" t="s">
        <v>637</v>
      </c>
      <c r="D42" s="3" t="s">
        <v>638</v>
      </c>
      <c r="E42" s="3" t="str">
        <f>IFERROR(VLOOKUP(H42,Referencias!$A$2:$F$671,6,FALSE),"")</f>
        <v>SCB- 01</v>
      </c>
      <c r="F42" s="3">
        <f>IFERROR(VLOOKUP(I42,Referencias!$A$2:$T$800,20,FALSE),"")</f>
        <v>222057</v>
      </c>
      <c r="G42" s="3" t="s">
        <v>651</v>
      </c>
      <c r="H42" s="3" t="s">
        <v>445</v>
      </c>
      <c r="I42" s="3" t="s">
        <v>445</v>
      </c>
      <c r="J42" s="3"/>
      <c r="K42" s="3" t="s">
        <v>652</v>
      </c>
      <c r="L42" s="3" t="str">
        <f>IFERROR(VLOOKUP(M42,Referencias!$X$2:$Y$139,2,FALSE),"")</f>
        <v>Inhibidor de corrosión</v>
      </c>
      <c r="M42" s="3" t="s">
        <v>566</v>
      </c>
      <c r="N42" s="3">
        <f>IFERROR(VLOOKUP(M42,Referencias!$K$2:$L$138,2,FALSE),"")</f>
        <v>1000232729</v>
      </c>
      <c r="O42" s="3">
        <f>IFERROR(VLOOKUP(I42,'Control Producción'!$B$13:$L$408,4,FALSE),0)</f>
        <v>60</v>
      </c>
      <c r="P42" s="3">
        <f>IFERROR(VLOOKUP(I42,'Control Producción'!$B$13:$L$408,5,FALSE),0)</f>
        <v>4.62</v>
      </c>
      <c r="Q42" s="3">
        <f>IFERROR(VLOOKUP(I42,'Control Producción'!$B$13:$L$408,7,FALSE),0)</f>
        <v>55.38</v>
      </c>
      <c r="R42" s="3">
        <f>IFERROR(VLOOKUP(I42,'Control Producción'!$B$13:$L$408,8,FALSE),0)</f>
        <v>197</v>
      </c>
      <c r="S42" s="3">
        <f t="shared" ref="S42:S43" si="29">AR42</f>
        <v>33.229999999999997</v>
      </c>
      <c r="T42" s="3">
        <v>40</v>
      </c>
      <c r="U42" s="3" t="s">
        <v>676</v>
      </c>
      <c r="V42" s="3" t="s">
        <v>668</v>
      </c>
      <c r="W42" s="3">
        <f t="shared" si="1"/>
        <v>2</v>
      </c>
      <c r="X42" s="3"/>
      <c r="Y42" s="3">
        <f t="shared" si="2"/>
        <v>66.459999999999994</v>
      </c>
      <c r="Z42" s="3"/>
      <c r="AA42" s="3"/>
      <c r="AB42" s="6">
        <v>45029</v>
      </c>
      <c r="AC42" s="3" t="s">
        <v>643</v>
      </c>
      <c r="AD42" s="6">
        <v>45034</v>
      </c>
      <c r="AE42" s="3" t="s">
        <v>703</v>
      </c>
      <c r="AF42" s="3" t="s">
        <v>656</v>
      </c>
      <c r="AG42" s="3"/>
      <c r="AH42" s="3"/>
      <c r="AI42" s="3"/>
      <c r="AJ42" s="3"/>
      <c r="AK42" s="3" t="str">
        <f>IFERROR(VLOOKUP(I42,'Control Producción'!$B$13:$K$406,10,FALSE),"")</f>
        <v>Bombeo Mecánico</v>
      </c>
      <c r="AL42" s="3" t="str">
        <f t="shared" si="3"/>
        <v>Batch</v>
      </c>
      <c r="AM42" s="3" t="s">
        <v>669</v>
      </c>
      <c r="AN42" s="3" t="s">
        <v>556</v>
      </c>
      <c r="AO42" s="3">
        <f>_xlfn.IFS(L42="Inhibidor de corrosión",T42*Q42/1000,L42="Inhibidor de incrustaciones",T42*Q42/1000,L42="Biocida",T42*Q42/1000,L42="Inhibidor de corrosión/incrustaciones",T42*Q42/1000,L42="Inhibidor de parafinas y asfaltenos",T42*P42/1000,L42="Inhibidor de parafinas",T42*P42/1000,L42="Inhibidor de asfaltenos",T42*P42/1000,L42="Reductor de fricción",T42*P42/1000,L42="Encapsulado",0,L42="Inhibidor de hidratos",VLOOKUP(I42,Intermedia!$B$485:$E$502,4,FALSE),L42="Secuestrante de sulfhídrico",VLOOKUP(I42,Intermedia!$B$485:$E$502,4,FALSE))</f>
        <v>2.2152000000000003</v>
      </c>
      <c r="AP42" s="3">
        <f t="shared" ref="AP42:AP43" si="30">IFERROR(ROUND(IF(AL42="Continua",AO42,IF(AL42="Batch",IF(AM42="M",30,IF(AM42="Q",15,7))*AO42)),2),"")</f>
        <v>33.229999999999997</v>
      </c>
      <c r="AQ42" s="3">
        <f t="shared" ref="AQ42:AQ43" si="31">IF(AP42&lt;=20,20,AP42)</f>
        <v>33.229999999999997</v>
      </c>
      <c r="AR42" s="3">
        <f t="shared" ref="AR42:AR43" si="32">IF(AL42="Batch",AQ42,AP42)</f>
        <v>33.229999999999997</v>
      </c>
      <c r="AS42" s="7">
        <v>1</v>
      </c>
      <c r="AT42" s="3" cm="1">
        <f t="array" ref="AT42">IFERROR(ROUND(IF(AL42="Continua",AO42*_xlfn.IFS(AS42=100%,1,AS42=20%,5,AS42=50%,2),IF(AL42="Batch",IF(AM42="M",30,IF(AM42="Q",15,7))*AO42)),0),"")</f>
        <v>33</v>
      </c>
      <c r="AU42" s="3">
        <f t="shared" si="7"/>
        <v>33</v>
      </c>
      <c r="AV42" s="3">
        <f t="shared" si="8"/>
        <v>33</v>
      </c>
      <c r="AW42" s="3" t="s">
        <v>681</v>
      </c>
      <c r="AX42" s="3"/>
      <c r="AY42" s="14">
        <f ca="1">IFERROR(TODAY()-VLOOKUP(H42,IDEF!$A$6:$H$1602,8,FALSE),"S/D")</f>
        <v>2535</v>
      </c>
      <c r="AZ42" s="3" t="str">
        <f>IFERROR(VLOOKUP(H42,'Control Producción'!$B$13:$L$406,11,FALSE),"S/C")</f>
        <v>A</v>
      </c>
      <c r="BA42" s="3" t="str">
        <f t="shared" ref="BA42:BA43" si="33">E42</f>
        <v>SCB- 01</v>
      </c>
      <c r="BB42" s="3" t="str">
        <f>IFERROR(VLOOKUP(I42,Referencias!$A$2:$Z$800,26,FALSE),"")</f>
        <v>Señal Cerro Bayo</v>
      </c>
      <c r="BC42" s="3"/>
      <c r="BD42" s="3"/>
      <c r="BO42" s="68" t="str">
        <f t="shared" si="10"/>
        <v>SCB- 01</v>
      </c>
    </row>
    <row r="43" spans="1:67" ht="15" customHeight="1" x14ac:dyDescent="0.25">
      <c r="A43" s="3" t="s">
        <v>636</v>
      </c>
      <c r="B43" s="5">
        <v>45139</v>
      </c>
      <c r="C43" s="3" t="s">
        <v>637</v>
      </c>
      <c r="D43" s="3" t="s">
        <v>638</v>
      </c>
      <c r="E43" s="3" t="str">
        <f>IFERROR(VLOOKUP(H43,Referencias!$A$2:$F$671,6,FALSE),"")</f>
        <v>SCB- 01</v>
      </c>
      <c r="F43" s="3">
        <f>IFERROR(VLOOKUP(I43,Referencias!$A$2:$T$800,20,FALSE),"")</f>
        <v>222057</v>
      </c>
      <c r="G43" s="3" t="s">
        <v>651</v>
      </c>
      <c r="H43" s="3" t="s">
        <v>445</v>
      </c>
      <c r="I43" s="3" t="s">
        <v>445</v>
      </c>
      <c r="J43" s="3"/>
      <c r="K43" s="3" t="s">
        <v>652</v>
      </c>
      <c r="L43" s="3" t="str">
        <f>IFERROR(VLOOKUP(M43,Referencias!$X$2:$Y$139,2,FALSE),"")</f>
        <v>Biocida</v>
      </c>
      <c r="M43" s="3" t="s">
        <v>565</v>
      </c>
      <c r="N43" s="3">
        <f>IFERROR(VLOOKUP(M43,Referencias!$K$2:$L$138,2,FALSE),"")</f>
        <v>50600926</v>
      </c>
      <c r="O43" s="3">
        <f>IFERROR(VLOOKUP(I43,'Control Producción'!$B$13:$L$408,4,FALSE),0)</f>
        <v>60</v>
      </c>
      <c r="P43" s="3">
        <f>IFERROR(VLOOKUP(I43,'Control Producción'!$B$13:$L$408,5,FALSE),0)</f>
        <v>4.62</v>
      </c>
      <c r="Q43" s="3">
        <f>IFERROR(VLOOKUP(I43,'Control Producción'!$B$13:$L$408,7,FALSE),0)</f>
        <v>55.38</v>
      </c>
      <c r="R43" s="3">
        <f>IFERROR(VLOOKUP(I43,'Control Producción'!$B$13:$L$408,8,FALSE),0)</f>
        <v>197</v>
      </c>
      <c r="S43" s="3">
        <f t="shared" si="29"/>
        <v>33.229999999999997</v>
      </c>
      <c r="T43" s="3">
        <v>40</v>
      </c>
      <c r="U43" s="3" t="s">
        <v>676</v>
      </c>
      <c r="V43" s="3" t="s">
        <v>668</v>
      </c>
      <c r="W43" s="3">
        <f t="shared" si="1"/>
        <v>2</v>
      </c>
      <c r="X43" s="3"/>
      <c r="Y43" s="3">
        <f t="shared" si="2"/>
        <v>66.459999999999994</v>
      </c>
      <c r="Z43" s="3"/>
      <c r="AA43" s="3"/>
      <c r="AB43" s="6">
        <v>45029</v>
      </c>
      <c r="AC43" s="3" t="s">
        <v>643</v>
      </c>
      <c r="AD43" s="6">
        <v>45034</v>
      </c>
      <c r="AE43" s="3" t="s">
        <v>703</v>
      </c>
      <c r="AF43" s="3" t="s">
        <v>656</v>
      </c>
      <c r="AG43" s="3"/>
      <c r="AH43" s="3"/>
      <c r="AI43" s="3"/>
      <c r="AJ43" s="3"/>
      <c r="AK43" s="3" t="str">
        <f>IFERROR(VLOOKUP(I43,'Control Producción'!$B$13:$K$406,10,FALSE),"")</f>
        <v>Bombeo Mecánico</v>
      </c>
      <c r="AL43" s="3" t="str">
        <f t="shared" si="3"/>
        <v>Batch</v>
      </c>
      <c r="AM43" s="3" t="s">
        <v>669</v>
      </c>
      <c r="AN43" s="3" t="s">
        <v>556</v>
      </c>
      <c r="AO43" s="3">
        <f>_xlfn.IFS(L43="Inhibidor de corrosión",T43*Q43/1000,L43="Inhibidor de incrustaciones",T43*Q43/1000,L43="Biocida",T43*Q43/1000,L43="Inhibidor de corrosión/incrustaciones",T43*Q43/1000,L43="Inhibidor de parafinas y asfaltenos",T43*P43/1000,L43="Inhibidor de parafinas",T43*P43/1000,L43="Inhibidor de asfaltenos",T43*P43/1000,L43="Reductor de fricción",T43*P43/1000,L43="Encapsulado",0,L43="Inhibidor de hidratos",VLOOKUP(I43,Intermedia!$B$485:$E$502,4,FALSE),L43="Secuestrante de sulfhídrico",VLOOKUP(I43,Intermedia!$B$485:$E$502,4,FALSE))</f>
        <v>2.2152000000000003</v>
      </c>
      <c r="AP43" s="3">
        <f t="shared" si="30"/>
        <v>33.229999999999997</v>
      </c>
      <c r="AQ43" s="3">
        <f t="shared" si="31"/>
        <v>33.229999999999997</v>
      </c>
      <c r="AR43" s="3">
        <f t="shared" si="32"/>
        <v>33.229999999999997</v>
      </c>
      <c r="AS43" s="7">
        <v>1</v>
      </c>
      <c r="AT43" s="3" cm="1">
        <f t="array" ref="AT43">IFERROR(ROUND(IF(AL43="Continua",AO43*_xlfn.IFS(AS43=100%,1,AS43=20%,5,AS43=50%,2),IF(AL43="Batch",IF(AM43="M",30,IF(AM43="Q",15,7))*AO43)),0),"")</f>
        <v>33</v>
      </c>
      <c r="AU43" s="3">
        <f t="shared" si="7"/>
        <v>33</v>
      </c>
      <c r="AV43" s="3">
        <f t="shared" si="8"/>
        <v>33</v>
      </c>
      <c r="AW43" s="3" t="s">
        <v>681</v>
      </c>
      <c r="AX43" s="3"/>
      <c r="AY43" s="14">
        <f ca="1">IFERROR(TODAY()-VLOOKUP(H43,IDEF!$A$6:$H$1602,8,FALSE),"S/D")</f>
        <v>2535</v>
      </c>
      <c r="AZ43" s="3" t="str">
        <f>IFERROR(VLOOKUP(H43,'Control Producción'!$B$13:$L$406,11,FALSE),"S/C")</f>
        <v>A</v>
      </c>
      <c r="BA43" s="3" t="str">
        <f t="shared" si="33"/>
        <v>SCB- 01</v>
      </c>
      <c r="BB43" s="3" t="str">
        <f>IFERROR(VLOOKUP(I43,Referencias!$A$2:$Z$800,26,FALSE),"")</f>
        <v>Señal Cerro Bayo</v>
      </c>
      <c r="BC43" s="3"/>
      <c r="BD43" s="3"/>
      <c r="BO43" s="68" t="str">
        <f t="shared" si="10"/>
        <v>SCB- 01</v>
      </c>
    </row>
    <row r="44" spans="1:67" ht="15" customHeight="1" x14ac:dyDescent="0.25">
      <c r="A44" s="3" t="s">
        <v>636</v>
      </c>
      <c r="B44" s="5">
        <v>45139</v>
      </c>
      <c r="C44" s="3" t="s">
        <v>637</v>
      </c>
      <c r="D44" s="3" t="s">
        <v>638</v>
      </c>
      <c r="E44" s="3" t="str">
        <f>IFERROR(VLOOKUP(H44,Referencias!$A$2:$F$671,6,FALSE),"")</f>
        <v>SCB- 01</v>
      </c>
      <c r="F44" s="3">
        <f>IFERROR(VLOOKUP(I44,Referencias!$A$2:$T$800,20,FALSE),"")</f>
        <v>222057</v>
      </c>
      <c r="G44" s="3" t="s">
        <v>651</v>
      </c>
      <c r="H44" s="3" t="s">
        <v>446</v>
      </c>
      <c r="I44" s="3" t="s">
        <v>446</v>
      </c>
      <c r="J44" s="3"/>
      <c r="K44" s="3" t="s">
        <v>652</v>
      </c>
      <c r="L44" s="3" t="str">
        <f>IFERROR(VLOOKUP(M44,Referencias!$X$2:$Y$139,2,FALSE),"")</f>
        <v>Inhibidor de incrustaciones</v>
      </c>
      <c r="M44" s="3" t="s">
        <v>653</v>
      </c>
      <c r="N44" s="3">
        <f>IFERROR(VLOOKUP(M44,Referencias!$K$2:$L$138,2,FALSE),"")</f>
        <v>50601018</v>
      </c>
      <c r="O44" s="3">
        <f>IFERROR(VLOOKUP(I44,'Control Producción'!$B$13:$L$408,4,FALSE),0)</f>
        <v>214</v>
      </c>
      <c r="P44" s="3">
        <f>IFERROR(VLOOKUP(I44,'Control Producción'!$B$13:$L$408,5,FALSE),0)</f>
        <v>1.9259999999999999</v>
      </c>
      <c r="Q44" s="3">
        <f>IFERROR(VLOOKUP(I44,'Control Producción'!$B$13:$L$408,7,FALSE),0)</f>
        <v>212.07400000000001</v>
      </c>
      <c r="R44" s="3">
        <f>IFERROR(VLOOKUP(I44,'Control Producción'!$B$13:$L$408,8,FALSE),0)</f>
        <v>1100</v>
      </c>
      <c r="S44" s="3">
        <f t="shared" si="0"/>
        <v>2.12</v>
      </c>
      <c r="T44" s="3">
        <v>10</v>
      </c>
      <c r="U44" s="3" t="s">
        <v>654</v>
      </c>
      <c r="V44" s="3" t="s">
        <v>642</v>
      </c>
      <c r="W44" s="3">
        <f t="shared" si="1"/>
        <v>31</v>
      </c>
      <c r="X44" s="3"/>
      <c r="Y44" s="3">
        <f t="shared" si="2"/>
        <v>65.72</v>
      </c>
      <c r="Z44" s="3"/>
      <c r="AA44" s="3"/>
      <c r="AB44" s="6">
        <v>41415</v>
      </c>
      <c r="AC44" s="3" t="s">
        <v>643</v>
      </c>
      <c r="AD44" s="6">
        <v>44697</v>
      </c>
      <c r="AE44" s="3" t="s">
        <v>704</v>
      </c>
      <c r="AF44" s="3" t="s">
        <v>656</v>
      </c>
      <c r="AG44" s="3"/>
      <c r="AH44" s="3"/>
      <c r="AI44" s="3"/>
      <c r="AJ44" s="3"/>
      <c r="AK44" s="3" t="str">
        <f>IFERROR(VLOOKUP(I44,'Control Producción'!$B$13:$K$406,10,FALSE),"")</f>
        <v>Electro Sumergible</v>
      </c>
      <c r="AL44" s="3" t="str">
        <f t="shared" si="3"/>
        <v>Continua</v>
      </c>
      <c r="AM44" s="3" t="s">
        <v>28</v>
      </c>
      <c r="AN44" s="3" t="s">
        <v>684</v>
      </c>
      <c r="AO44" s="3">
        <f>_xlfn.IFS(L44="Inhibidor de corrosión",T44*Q44/1000,L44="Inhibidor de incrustaciones",T44*Q44/1000,L44="Biocida",T44*Q44/1000,L44="Inhibidor de corrosión/incrustaciones",T44*Q44/1000,L44="Inhibidor de parafinas y asfaltenos",T44*P44/1000,L44="Inhibidor de parafinas",T44*P44/1000,L44="Inhibidor de asfaltenos",T44*P44/1000,L44="Reductor de fricción",T44*P44/1000,L44="Encapsulado",0,L44="Inhibidor de hidratos",VLOOKUP(I44,Intermedia!$B$485:$E$502,4,FALSE),L44="Secuestrante de sulfhídrico",VLOOKUP(I44,Intermedia!$B$485:$E$502,4,FALSE))</f>
        <v>2.1207400000000001</v>
      </c>
      <c r="AP44" s="3">
        <f t="shared" si="4"/>
        <v>2.12</v>
      </c>
      <c r="AQ44" s="3">
        <f t="shared" si="5"/>
        <v>20</v>
      </c>
      <c r="AR44" s="3">
        <f t="shared" si="6"/>
        <v>2.12</v>
      </c>
      <c r="AS44" s="7">
        <v>0.2</v>
      </c>
      <c r="AT44" s="3" cm="1">
        <f t="array" ref="AT44">IFERROR(ROUND(IF(AL44="Continua",AO44*_xlfn.IFS(AS44=100%,1,AS44=20%,5,AS44=50%,2),IF(AL44="Batch",IF(AM44="M",30,IF(AM44="Q",15,7))*AO44)),0),"")</f>
        <v>11</v>
      </c>
      <c r="AU44" s="3">
        <f t="shared" si="7"/>
        <v>20</v>
      </c>
      <c r="AV44" s="3">
        <f t="shared" si="8"/>
        <v>11</v>
      </c>
      <c r="AW44" s="3" t="s">
        <v>681</v>
      </c>
      <c r="AX44" s="3">
        <v>1</v>
      </c>
      <c r="AY44" s="14" t="str">
        <f ca="1">IFERROR(TODAY()-VLOOKUP(H44,IDEF!$A$6:$H$1602,8,FALSE),"S/D")</f>
        <v>S/D</v>
      </c>
      <c r="AZ44" s="3" t="str">
        <f>IFERROR(VLOOKUP(H44,'Control Producción'!$B$13:$L$406,11,FALSE),"S/C")</f>
        <v>B</v>
      </c>
      <c r="BA44" s="3" t="str">
        <f t="shared" si="9"/>
        <v>SCB- 01</v>
      </c>
      <c r="BB44" s="3" t="str">
        <f>IFERROR(VLOOKUP(I44,Referencias!$A$2:$Z$800,26,FALSE),"")</f>
        <v>Señal Cerro Bayo</v>
      </c>
      <c r="BC44" s="3"/>
      <c r="BD44" s="3"/>
      <c r="BO44" s="68" t="str">
        <f t="shared" si="10"/>
        <v>SCB- 01</v>
      </c>
    </row>
    <row r="45" spans="1:67" ht="15" customHeight="1" x14ac:dyDescent="0.25">
      <c r="A45" s="3" t="s">
        <v>636</v>
      </c>
      <c r="B45" s="5">
        <v>45139</v>
      </c>
      <c r="C45" s="3" t="s">
        <v>637</v>
      </c>
      <c r="D45" s="3" t="s">
        <v>638</v>
      </c>
      <c r="E45" s="3" t="str">
        <f>IFERROR(VLOOKUP(H45,Referencias!$A$2:$F$671,6,FALSE),"")</f>
        <v>SCB- 01</v>
      </c>
      <c r="F45" s="3">
        <f>IFERROR(VLOOKUP(I45,Referencias!$A$2:$T$800,20,FALSE),"")</f>
        <v>222057</v>
      </c>
      <c r="G45" s="3" t="s">
        <v>651</v>
      </c>
      <c r="H45" s="3" t="s">
        <v>447</v>
      </c>
      <c r="I45" s="3" t="s">
        <v>447</v>
      </c>
      <c r="J45" s="3"/>
      <c r="K45" s="3" t="s">
        <v>652</v>
      </c>
      <c r="L45" s="3" t="str">
        <f>IFERROR(VLOOKUP(M45,Referencias!$X$2:$Y$139,2,FALSE),"")</f>
        <v>Inhibidor de incrustaciones</v>
      </c>
      <c r="M45" s="3" t="s">
        <v>653</v>
      </c>
      <c r="N45" s="3">
        <f>IFERROR(VLOOKUP(M45,Referencias!$K$2:$L$138,2,FALSE),"")</f>
        <v>50601018</v>
      </c>
      <c r="O45" s="3">
        <f>IFERROR(VLOOKUP(I45,'Control Producción'!$B$13:$L$408,4,FALSE),0)</f>
        <v>192</v>
      </c>
      <c r="P45" s="3">
        <f>IFERROR(VLOOKUP(I45,'Control Producción'!$B$13:$L$408,5,FALSE),0)</f>
        <v>4.2240000000000002</v>
      </c>
      <c r="Q45" s="3">
        <f>IFERROR(VLOOKUP(I45,'Control Producción'!$B$13:$L$408,7,FALSE),0)</f>
        <v>187.77600000000001</v>
      </c>
      <c r="R45" s="3">
        <f>IFERROR(VLOOKUP(I45,'Control Producción'!$B$13:$L$408,8,FALSE),0)</f>
        <v>150</v>
      </c>
      <c r="S45" s="3">
        <f t="shared" si="0"/>
        <v>2.63</v>
      </c>
      <c r="T45" s="3">
        <v>14</v>
      </c>
      <c r="U45" s="3" t="s">
        <v>654</v>
      </c>
      <c r="V45" s="3" t="s">
        <v>642</v>
      </c>
      <c r="W45" s="3">
        <f t="shared" si="1"/>
        <v>31</v>
      </c>
      <c r="X45" s="3"/>
      <c r="Y45" s="3">
        <f t="shared" si="2"/>
        <v>81.53</v>
      </c>
      <c r="Z45" s="3"/>
      <c r="AA45" s="3"/>
      <c r="AB45" s="6" t="s">
        <v>648</v>
      </c>
      <c r="AC45" s="3" t="s">
        <v>643</v>
      </c>
      <c r="AD45" s="6">
        <v>43713</v>
      </c>
      <c r="AE45" s="3" t="s">
        <v>705</v>
      </c>
      <c r="AF45" s="3" t="s">
        <v>656</v>
      </c>
      <c r="AG45" s="3"/>
      <c r="AH45" s="3"/>
      <c r="AI45" s="3"/>
      <c r="AJ45" s="3"/>
      <c r="AK45" s="3" t="str">
        <f>IFERROR(VLOOKUP(I45,'Control Producción'!$B$13:$K$406,10,FALSE),"")</f>
        <v>Electro Sumergible</v>
      </c>
      <c r="AL45" s="3" t="str">
        <f t="shared" si="3"/>
        <v>Continua</v>
      </c>
      <c r="AM45" s="3" t="s">
        <v>28</v>
      </c>
      <c r="AN45" s="3" t="s">
        <v>684</v>
      </c>
      <c r="AO45" s="3">
        <f>_xlfn.IFS(L45="Inhibidor de corrosión",T45*Q45/1000,L45="Inhibidor de incrustaciones",T45*Q45/1000,L45="Biocida",T45*Q45/1000,L45="Inhibidor de corrosión/incrustaciones",T45*Q45/1000,L45="Inhibidor de parafinas y asfaltenos",T45*P45/1000,L45="Inhibidor de parafinas",T45*P45/1000,L45="Inhibidor de asfaltenos",T45*P45/1000,L45="Reductor de fricción",T45*P45/1000,L45="Encapsulado",0,L45="Inhibidor de hidratos",VLOOKUP(I45,Intermedia!$B$485:$E$502,4,FALSE),L45="Secuestrante de sulfhídrico",VLOOKUP(I45,Intermedia!$B$485:$E$502,4,FALSE))</f>
        <v>2.6288640000000001</v>
      </c>
      <c r="AP45" s="3">
        <f t="shared" si="4"/>
        <v>2.63</v>
      </c>
      <c r="AQ45" s="3">
        <f t="shared" si="5"/>
        <v>20</v>
      </c>
      <c r="AR45" s="3">
        <f t="shared" si="6"/>
        <v>2.63</v>
      </c>
      <c r="AS45" s="7">
        <v>0.2</v>
      </c>
      <c r="AT45" s="3" cm="1">
        <f t="array" ref="AT45">IFERROR(ROUND(IF(AL45="Continua",AO45*_xlfn.IFS(AS45=100%,1,AS45=20%,5,AS45=50%,2),IF(AL45="Batch",IF(AM45="M",30,IF(AM45="Q",15,7))*AO45)),0),"")</f>
        <v>13</v>
      </c>
      <c r="AU45" s="3">
        <f t="shared" si="7"/>
        <v>20</v>
      </c>
      <c r="AV45" s="3">
        <f t="shared" si="8"/>
        <v>13</v>
      </c>
      <c r="AW45" s="3" t="s">
        <v>681</v>
      </c>
      <c r="AX45" s="3">
        <v>1</v>
      </c>
      <c r="AY45" s="14">
        <f ca="1">IFERROR(TODAY()-VLOOKUP(H45,IDEF!$A$6:$H$1602,8,FALSE),"S/D")</f>
        <v>1665</v>
      </c>
      <c r="AZ45" s="3" t="str">
        <f>IFERROR(VLOOKUP(H45,'Control Producción'!$B$13:$L$406,11,FALSE),"S/C")</f>
        <v>B</v>
      </c>
      <c r="BA45" s="3" t="str">
        <f t="shared" si="9"/>
        <v>SCB- 01</v>
      </c>
      <c r="BB45" s="3" t="str">
        <f>IFERROR(VLOOKUP(I45,Referencias!$A$2:$Z$800,26,FALSE),"")</f>
        <v>Señal Cerro Bayo</v>
      </c>
      <c r="BC45" s="3"/>
      <c r="BD45" s="3"/>
      <c r="BO45" s="68" t="str">
        <f t="shared" si="10"/>
        <v>SCB- 01</v>
      </c>
    </row>
    <row r="46" spans="1:67" ht="15" customHeight="1" x14ac:dyDescent="0.25">
      <c r="A46" s="3" t="s">
        <v>636</v>
      </c>
      <c r="B46" s="5">
        <v>45139</v>
      </c>
      <c r="C46" s="3" t="s">
        <v>637</v>
      </c>
      <c r="D46" s="3" t="s">
        <v>638</v>
      </c>
      <c r="E46" s="3" t="str">
        <f>IFERROR(VLOOKUP(H46,Referencias!$A$2:$F$671,6,FALSE),"")</f>
        <v>SCB- 01</v>
      </c>
      <c r="F46" s="3">
        <f>IFERROR(VLOOKUP(I46,Referencias!$A$2:$T$800,20,FALSE),"")</f>
        <v>222057</v>
      </c>
      <c r="G46" s="3" t="s">
        <v>651</v>
      </c>
      <c r="H46" s="3" t="s">
        <v>449</v>
      </c>
      <c r="I46" s="3" t="s">
        <v>449</v>
      </c>
      <c r="J46" s="3"/>
      <c r="K46" s="3" t="s">
        <v>652</v>
      </c>
      <c r="L46" s="3" t="str">
        <f>IFERROR(VLOOKUP(M46,Referencias!$X$2:$Y$139,2,FALSE),"")</f>
        <v>Inhibidor de incrustaciones</v>
      </c>
      <c r="M46" s="3" t="s">
        <v>653</v>
      </c>
      <c r="N46" s="3">
        <f>IFERROR(VLOOKUP(M46,Referencias!$K$2:$L$138,2,FALSE),"")</f>
        <v>50601018</v>
      </c>
      <c r="O46" s="3">
        <f>IFERROR(VLOOKUP(I46,'Control Producción'!$B$13:$L$408,4,FALSE),0)</f>
        <v>177</v>
      </c>
      <c r="P46" s="3">
        <f>IFERROR(VLOOKUP(I46,'Control Producción'!$B$13:$L$408,5,FALSE),0)</f>
        <v>4.2480000000000002</v>
      </c>
      <c r="Q46" s="3">
        <f>IFERROR(VLOOKUP(I46,'Control Producción'!$B$13:$L$408,7,FALSE),0)</f>
        <v>172.75200000000001</v>
      </c>
      <c r="R46" s="3">
        <f>IFERROR(VLOOKUP(I46,'Control Producción'!$B$13:$L$408,8,FALSE),0)</f>
        <v>500</v>
      </c>
      <c r="S46" s="3">
        <f t="shared" si="0"/>
        <v>3.46</v>
      </c>
      <c r="T46" s="3">
        <v>20</v>
      </c>
      <c r="U46" s="3" t="s">
        <v>654</v>
      </c>
      <c r="V46" s="3" t="s">
        <v>642</v>
      </c>
      <c r="W46" s="3">
        <f t="shared" si="1"/>
        <v>31</v>
      </c>
      <c r="X46" s="3"/>
      <c r="Y46" s="3">
        <f t="shared" si="2"/>
        <v>107.26</v>
      </c>
      <c r="Z46" s="3"/>
      <c r="AA46" s="3"/>
      <c r="AB46" s="6" t="s">
        <v>648</v>
      </c>
      <c r="AC46" s="3" t="s">
        <v>643</v>
      </c>
      <c r="AD46" s="6">
        <v>44911</v>
      </c>
      <c r="AE46" s="3" t="s">
        <v>706</v>
      </c>
      <c r="AF46" s="3"/>
      <c r="AG46" s="3"/>
      <c r="AH46" s="3"/>
      <c r="AI46" s="3"/>
      <c r="AJ46" s="3"/>
      <c r="AK46" s="3" t="str">
        <f>IFERROR(VLOOKUP(I46,'Control Producción'!$B$13:$K$406,10,FALSE),"")</f>
        <v>Electro Sumergible</v>
      </c>
      <c r="AL46" s="3" t="str">
        <f t="shared" si="3"/>
        <v>Continua</v>
      </c>
      <c r="AM46" s="3" t="s">
        <v>28</v>
      </c>
      <c r="AN46" s="3" t="s">
        <v>684</v>
      </c>
      <c r="AO46" s="3">
        <f>_xlfn.IFS(L46="Inhibidor de corrosión",T46*Q46/1000,L46="Inhibidor de incrustaciones",T46*Q46/1000,L46="Biocida",T46*Q46/1000,L46="Inhibidor de corrosión/incrustaciones",T46*Q46/1000,L46="Inhibidor de parafinas y asfaltenos",T46*P46/1000,L46="Inhibidor de parafinas",T46*P46/1000,L46="Inhibidor de asfaltenos",T46*P46/1000,L46="Reductor de fricción",T46*P46/1000,L46="Encapsulado",0,L46="Inhibidor de hidratos",VLOOKUP(I46,Intermedia!$B$485:$E$502,4,FALSE),L46="Secuestrante de sulfhídrico",VLOOKUP(I46,Intermedia!$B$485:$E$502,4,FALSE))</f>
        <v>3.4550399999999999</v>
      </c>
      <c r="AP46" s="3">
        <f t="shared" si="4"/>
        <v>3.46</v>
      </c>
      <c r="AQ46" s="3">
        <f t="shared" si="5"/>
        <v>20</v>
      </c>
      <c r="AR46" s="3">
        <f t="shared" si="6"/>
        <v>3.46</v>
      </c>
      <c r="AS46" s="7">
        <v>0.2</v>
      </c>
      <c r="AT46" s="3" cm="1">
        <f t="array" ref="AT46">IFERROR(ROUND(IF(AL46="Continua",AO46*_xlfn.IFS(AS46=100%,1,AS46=20%,5,AS46=50%,2),IF(AL46="Batch",IF(AM46="M",30,IF(AM46="Q",15,7))*AO46)),0),"")</f>
        <v>17</v>
      </c>
      <c r="AU46" s="3">
        <f t="shared" si="7"/>
        <v>20</v>
      </c>
      <c r="AV46" s="3">
        <f t="shared" si="8"/>
        <v>17</v>
      </c>
      <c r="AW46" s="3" t="s">
        <v>681</v>
      </c>
      <c r="AX46" s="3">
        <v>1</v>
      </c>
      <c r="AY46" s="14">
        <f ca="1">IFERROR(TODAY()-VLOOKUP(H46,IDEF!$A$6:$H$1602,8,FALSE),"S/D")</f>
        <v>2786</v>
      </c>
      <c r="AZ46" s="3" t="str">
        <f>IFERROR(VLOOKUP(H46,'Control Producción'!$B$13:$L$406,11,FALSE),"S/C")</f>
        <v>A</v>
      </c>
      <c r="BA46" s="3" t="str">
        <f t="shared" si="9"/>
        <v>SCB- 01</v>
      </c>
      <c r="BB46" s="3" t="str">
        <f>IFERROR(VLOOKUP(I46,Referencias!$A$2:$Z$800,26,FALSE),"")</f>
        <v>Señal Cerro Bayo</v>
      </c>
      <c r="BC46" s="3"/>
      <c r="BD46" s="3"/>
      <c r="BO46" s="68" t="str">
        <f t="shared" si="10"/>
        <v>SCB- 01</v>
      </c>
    </row>
    <row r="47" spans="1:67" ht="15" customHeight="1" x14ac:dyDescent="0.25">
      <c r="A47" s="3" t="s">
        <v>636</v>
      </c>
      <c r="B47" s="5">
        <v>45139</v>
      </c>
      <c r="C47" s="3" t="s">
        <v>637</v>
      </c>
      <c r="D47" s="3" t="s">
        <v>638</v>
      </c>
      <c r="E47" s="3" t="str">
        <f>IFERROR(VLOOKUP(H47,Referencias!$A$2:$F$671,6,FALSE),"")</f>
        <v>SCB- 01</v>
      </c>
      <c r="F47" s="3">
        <f>IFERROR(VLOOKUP(I47,Referencias!$A$2:$T$800,20,FALSE),"")</f>
        <v>222057</v>
      </c>
      <c r="G47" s="3" t="s">
        <v>651</v>
      </c>
      <c r="H47" s="3" t="s">
        <v>450</v>
      </c>
      <c r="I47" s="3" t="s">
        <v>450</v>
      </c>
      <c r="J47" s="3"/>
      <c r="K47" s="3" t="s">
        <v>652</v>
      </c>
      <c r="L47" s="3" t="str">
        <f>IFERROR(VLOOKUP(M47,Referencias!$X$2:$Y$139,2,FALSE),"")</f>
        <v>Inhibidor de incrustaciones</v>
      </c>
      <c r="M47" s="3" t="s">
        <v>653</v>
      </c>
      <c r="N47" s="3">
        <f>IFERROR(VLOOKUP(M47,Referencias!$K$2:$L$138,2,FALSE),"")</f>
        <v>50601018</v>
      </c>
      <c r="O47" s="3">
        <f>IFERROR(VLOOKUP(I47,'Control Producción'!$B$13:$L$408,4,FALSE),0)</f>
        <v>515</v>
      </c>
      <c r="P47" s="3">
        <f>IFERROR(VLOOKUP(I47,'Control Producción'!$B$13:$L$408,5,FALSE),0)</f>
        <v>4.6349999999999998</v>
      </c>
      <c r="Q47" s="3">
        <f>IFERROR(VLOOKUP(I47,'Control Producción'!$B$13:$L$408,7,FALSE),0)</f>
        <v>510.36500000000001</v>
      </c>
      <c r="R47" s="3">
        <f>IFERROR(VLOOKUP(I47,'Control Producción'!$B$13:$L$408,8,FALSE),0)</f>
        <v>5953</v>
      </c>
      <c r="S47" s="3">
        <f t="shared" si="0"/>
        <v>3.57</v>
      </c>
      <c r="T47" s="3">
        <v>7</v>
      </c>
      <c r="U47" s="3" t="s">
        <v>654</v>
      </c>
      <c r="V47" s="3" t="s">
        <v>642</v>
      </c>
      <c r="W47" s="3">
        <f t="shared" si="1"/>
        <v>31</v>
      </c>
      <c r="X47" s="3"/>
      <c r="Y47" s="3">
        <f t="shared" si="2"/>
        <v>110.67</v>
      </c>
      <c r="Z47" s="3"/>
      <c r="AA47" s="3"/>
      <c r="AB47" s="6">
        <v>40613</v>
      </c>
      <c r="AC47" s="3" t="s">
        <v>643</v>
      </c>
      <c r="AD47" s="6">
        <v>44078</v>
      </c>
      <c r="AE47" s="3" t="s">
        <v>707</v>
      </c>
      <c r="AF47" s="3"/>
      <c r="AG47" s="3"/>
      <c r="AH47" s="3"/>
      <c r="AI47" s="3"/>
      <c r="AJ47" s="3"/>
      <c r="AK47" s="3" t="str">
        <f>IFERROR(VLOOKUP(I47,'Control Producción'!$B$13:$K$406,10,FALSE),"")</f>
        <v>Electro Sumergible</v>
      </c>
      <c r="AL47" s="3" t="str">
        <f t="shared" si="3"/>
        <v>Continua</v>
      </c>
      <c r="AM47" s="3" t="s">
        <v>28</v>
      </c>
      <c r="AN47" s="3" t="s">
        <v>684</v>
      </c>
      <c r="AO47" s="3">
        <f>_xlfn.IFS(L47="Inhibidor de corrosión",T47*Q47/1000,L47="Inhibidor de incrustaciones",T47*Q47/1000,L47="Biocida",T47*Q47/1000,L47="Inhibidor de corrosión/incrustaciones",T47*Q47/1000,L47="Inhibidor de parafinas y asfaltenos",T47*P47/1000,L47="Inhibidor de parafinas",T47*P47/1000,L47="Inhibidor de asfaltenos",T47*P47/1000,L47="Reductor de fricción",T47*P47/1000,L47="Encapsulado",0,L47="Inhibidor de hidratos",VLOOKUP(I47,Intermedia!$B$485:$E$502,4,FALSE),L47="Secuestrante de sulfhídrico",VLOOKUP(I47,Intermedia!$B$485:$E$502,4,FALSE))</f>
        <v>3.5725550000000004</v>
      </c>
      <c r="AP47" s="3">
        <f t="shared" si="4"/>
        <v>3.57</v>
      </c>
      <c r="AQ47" s="3">
        <f t="shared" si="5"/>
        <v>20</v>
      </c>
      <c r="AR47" s="3">
        <f t="shared" si="6"/>
        <v>3.57</v>
      </c>
      <c r="AS47" s="7">
        <v>0.2</v>
      </c>
      <c r="AT47" s="3" cm="1">
        <f t="array" ref="AT47">IFERROR(ROUND(IF(AL47="Continua",AO47*_xlfn.IFS(AS47=100%,1,AS47=20%,5,AS47=50%,2),IF(AL47="Batch",IF(AM47="M",30,IF(AM47="Q",15,7))*AO47)),0),"")</f>
        <v>18</v>
      </c>
      <c r="AU47" s="3">
        <f t="shared" si="7"/>
        <v>20</v>
      </c>
      <c r="AV47" s="3">
        <f t="shared" si="8"/>
        <v>18</v>
      </c>
      <c r="AW47" s="3" t="s">
        <v>681</v>
      </c>
      <c r="AX47" s="3">
        <v>1</v>
      </c>
      <c r="AY47" s="14">
        <f ca="1">IFERROR(TODAY()-VLOOKUP(H47,IDEF!$A$6:$H$1602,8,FALSE),"S/D")</f>
        <v>2317</v>
      </c>
      <c r="AZ47" s="3" t="str">
        <f>IFERROR(VLOOKUP(H47,'Control Producción'!$B$13:$L$406,11,FALSE),"S/C")</f>
        <v>A</v>
      </c>
      <c r="BA47" s="3" t="str">
        <f t="shared" si="9"/>
        <v>SCB- 01</v>
      </c>
      <c r="BB47" s="3" t="str">
        <f>IFERROR(VLOOKUP(I47,Referencias!$A$2:$Z$800,26,FALSE),"")</f>
        <v>Señal Cerro Bayo</v>
      </c>
      <c r="BC47" s="3"/>
      <c r="BD47" s="3"/>
      <c r="BO47" s="68" t="str">
        <f t="shared" si="10"/>
        <v>SCB- 01</v>
      </c>
    </row>
    <row r="48" spans="1:67" ht="15" customHeight="1" x14ac:dyDescent="0.25">
      <c r="A48" s="3" t="s">
        <v>636</v>
      </c>
      <c r="B48" s="5">
        <v>45139</v>
      </c>
      <c r="C48" s="3" t="s">
        <v>637</v>
      </c>
      <c r="D48" s="3" t="s">
        <v>638</v>
      </c>
      <c r="E48" s="3" t="str">
        <f>IFERROR(VLOOKUP(H48,Referencias!$A$2:$F$671,6,FALSE),"")</f>
        <v>SCB- 01</v>
      </c>
      <c r="F48" s="3">
        <f>IFERROR(VLOOKUP(I48,Referencias!$A$2:$T$800,20,FALSE),"")</f>
        <v>222057</v>
      </c>
      <c r="G48" s="3" t="s">
        <v>651</v>
      </c>
      <c r="H48" s="3" t="s">
        <v>451</v>
      </c>
      <c r="I48" s="3" t="s">
        <v>451</v>
      </c>
      <c r="J48" s="3"/>
      <c r="K48" s="3" t="s">
        <v>652</v>
      </c>
      <c r="L48" s="3" t="str">
        <f>IFERROR(VLOOKUP(M48,Referencias!$X$2:$Y$139,2,FALSE),"")</f>
        <v>Inhibidor de incrustaciones</v>
      </c>
      <c r="M48" s="3" t="s">
        <v>653</v>
      </c>
      <c r="N48" s="3">
        <f>IFERROR(VLOOKUP(M48,Referencias!$K$2:$L$138,2,FALSE),"")</f>
        <v>50601018</v>
      </c>
      <c r="O48" s="3">
        <f>IFERROR(VLOOKUP(I48,'Control Producción'!$B$13:$L$408,4,FALSE),0)</f>
        <v>235</v>
      </c>
      <c r="P48" s="3">
        <f>IFERROR(VLOOKUP(I48,'Control Producción'!$B$13:$L$408,5,FALSE),0)</f>
        <v>1.88</v>
      </c>
      <c r="Q48" s="3">
        <f>IFERROR(VLOOKUP(I48,'Control Producción'!$B$13:$L$408,7,FALSE),0)</f>
        <v>233.12</v>
      </c>
      <c r="R48" s="3">
        <f>IFERROR(VLOOKUP(I48,'Control Producción'!$B$13:$L$408,8,FALSE),0)</f>
        <v>1160</v>
      </c>
      <c r="S48" s="3">
        <f t="shared" si="0"/>
        <v>1.86</v>
      </c>
      <c r="T48" s="3">
        <v>8</v>
      </c>
      <c r="U48" s="3" t="s">
        <v>654</v>
      </c>
      <c r="V48" s="3" t="s">
        <v>642</v>
      </c>
      <c r="W48" s="3">
        <f t="shared" si="1"/>
        <v>31</v>
      </c>
      <c r="X48" s="3"/>
      <c r="Y48" s="3">
        <f t="shared" si="2"/>
        <v>57.660000000000004</v>
      </c>
      <c r="Z48" s="3"/>
      <c r="AA48" s="3"/>
      <c r="AB48" s="6">
        <v>42244</v>
      </c>
      <c r="AC48" s="3" t="s">
        <v>643</v>
      </c>
      <c r="AD48" s="6">
        <v>44012</v>
      </c>
      <c r="AE48" s="3" t="s">
        <v>683</v>
      </c>
      <c r="AF48" s="3" t="s">
        <v>656</v>
      </c>
      <c r="AG48" s="3"/>
      <c r="AH48" s="3"/>
      <c r="AI48" s="3"/>
      <c r="AJ48" s="3"/>
      <c r="AK48" s="3" t="str">
        <f>IFERROR(VLOOKUP(I48,'Control Producción'!$B$13:$K$406,10,FALSE),"")</f>
        <v>Electro Sumergible</v>
      </c>
      <c r="AL48" s="3" t="str">
        <f t="shared" si="3"/>
        <v>Continua</v>
      </c>
      <c r="AM48" s="3" t="s">
        <v>28</v>
      </c>
      <c r="AN48" s="3" t="s">
        <v>684</v>
      </c>
      <c r="AO48" s="3">
        <f>_xlfn.IFS(L48="Inhibidor de corrosión",T48*Q48/1000,L48="Inhibidor de incrustaciones",T48*Q48/1000,L48="Biocida",T48*Q48/1000,L48="Inhibidor de corrosión/incrustaciones",T48*Q48/1000,L48="Inhibidor de parafinas y asfaltenos",T48*P48/1000,L48="Inhibidor de parafinas",T48*P48/1000,L48="Inhibidor de asfaltenos",T48*P48/1000,L48="Reductor de fricción",T48*P48/1000,L48="Encapsulado",0,L48="Inhibidor de hidratos",VLOOKUP(I48,Intermedia!$B$485:$E$502,4,FALSE),L48="Secuestrante de sulfhídrico",VLOOKUP(I48,Intermedia!$B$485:$E$502,4,FALSE))</f>
        <v>1.86496</v>
      </c>
      <c r="AP48" s="3">
        <f t="shared" si="4"/>
        <v>1.86</v>
      </c>
      <c r="AQ48" s="3">
        <f t="shared" si="5"/>
        <v>20</v>
      </c>
      <c r="AR48" s="3">
        <f t="shared" si="6"/>
        <v>1.86</v>
      </c>
      <c r="AS48" s="7">
        <v>0.2</v>
      </c>
      <c r="AT48" s="3" cm="1">
        <f t="array" ref="AT48">IFERROR(ROUND(IF(AL48="Continua",AO48*_xlfn.IFS(AS48=100%,1,AS48=20%,5,AS48=50%,2),IF(AL48="Batch",IF(AM48="M",30,IF(AM48="Q",15,7))*AO48)),0),"")</f>
        <v>9</v>
      </c>
      <c r="AU48" s="3">
        <f t="shared" si="7"/>
        <v>20</v>
      </c>
      <c r="AV48" s="3">
        <f t="shared" si="8"/>
        <v>9</v>
      </c>
      <c r="AW48" s="3" t="s">
        <v>681</v>
      </c>
      <c r="AX48" s="3">
        <v>1</v>
      </c>
      <c r="AY48" s="14">
        <f ca="1">IFERROR(TODAY()-VLOOKUP(H48,IDEF!$A$6:$H$1602,8,FALSE),"S/D")</f>
        <v>2679</v>
      </c>
      <c r="AZ48" s="3" t="str">
        <f>IFERROR(VLOOKUP(H48,'Control Producción'!$B$13:$L$406,11,FALSE),"S/C")</f>
        <v>B</v>
      </c>
      <c r="BA48" s="3" t="str">
        <f t="shared" si="9"/>
        <v>SCB- 01</v>
      </c>
      <c r="BB48" s="3" t="str">
        <f>IFERROR(VLOOKUP(I48,Referencias!$A$2:$Z$800,26,FALSE),"")</f>
        <v>Señal Cerro Bayo</v>
      </c>
      <c r="BC48" s="3"/>
      <c r="BD48" s="3"/>
      <c r="BO48" s="68" t="str">
        <f t="shared" si="10"/>
        <v>SCB- 01</v>
      </c>
    </row>
    <row r="49" spans="1:67" ht="15" customHeight="1" x14ac:dyDescent="0.25">
      <c r="A49" s="3" t="s">
        <v>636</v>
      </c>
      <c r="B49" s="5">
        <v>45139</v>
      </c>
      <c r="C49" s="3" t="s">
        <v>637</v>
      </c>
      <c r="D49" s="3" t="s">
        <v>638</v>
      </c>
      <c r="E49" s="3" t="str">
        <f>IFERROR(VLOOKUP(H49,Referencias!$A$2:$F$671,6,FALSE),"")</f>
        <v>SCB- 01</v>
      </c>
      <c r="F49" s="3">
        <f>IFERROR(VLOOKUP(I49,Referencias!$A$2:$T$800,20,FALSE),"")</f>
        <v>222057</v>
      </c>
      <c r="G49" s="3" t="s">
        <v>651</v>
      </c>
      <c r="H49" s="3" t="s">
        <v>453</v>
      </c>
      <c r="I49" s="3" t="s">
        <v>453</v>
      </c>
      <c r="J49" s="3"/>
      <c r="K49" s="3" t="s">
        <v>652</v>
      </c>
      <c r="L49" s="3" t="str">
        <f>IFERROR(VLOOKUP(M49,Referencias!$X$2:$Y$139,2,FALSE),"")</f>
        <v>Inhibidor de incrustaciones</v>
      </c>
      <c r="M49" s="3" t="s">
        <v>653</v>
      </c>
      <c r="N49" s="3">
        <f>IFERROR(VLOOKUP(M49,Referencias!$K$2:$L$138,2,FALSE),"")</f>
        <v>50601018</v>
      </c>
      <c r="O49" s="3">
        <f>IFERROR(VLOOKUP(I49,'Control Producción'!$B$13:$L$408,4,FALSE),0)</f>
        <v>260</v>
      </c>
      <c r="P49" s="3">
        <f>IFERROR(VLOOKUP(I49,'Control Producción'!$B$13:$L$408,5,FALSE),0)</f>
        <v>2.6</v>
      </c>
      <c r="Q49" s="3">
        <f>IFERROR(VLOOKUP(I49,'Control Producción'!$B$13:$L$408,7,FALSE),0)</f>
        <v>257.39999999999998</v>
      </c>
      <c r="R49" s="3">
        <f>IFERROR(VLOOKUP(I49,'Control Producción'!$B$13:$L$408,8,FALSE),0)</f>
        <v>100</v>
      </c>
      <c r="S49" s="3">
        <f t="shared" si="0"/>
        <v>3.09</v>
      </c>
      <c r="T49" s="3">
        <v>12</v>
      </c>
      <c r="U49" s="3" t="s">
        <v>654</v>
      </c>
      <c r="V49" s="3" t="s">
        <v>642</v>
      </c>
      <c r="W49" s="3">
        <f t="shared" si="1"/>
        <v>31</v>
      </c>
      <c r="X49" s="3"/>
      <c r="Y49" s="3">
        <f t="shared" si="2"/>
        <v>95.789999999999992</v>
      </c>
      <c r="Z49" s="3"/>
      <c r="AA49" s="3"/>
      <c r="AB49" s="6">
        <v>40564</v>
      </c>
      <c r="AC49" s="3" t="s">
        <v>643</v>
      </c>
      <c r="AD49" s="6">
        <v>44921</v>
      </c>
      <c r="AE49" s="3" t="s">
        <v>708</v>
      </c>
      <c r="AF49" s="3" t="s">
        <v>656</v>
      </c>
      <c r="AG49" s="3"/>
      <c r="AH49" s="3"/>
      <c r="AI49" s="3"/>
      <c r="AJ49" s="3"/>
      <c r="AK49" s="3" t="str">
        <f>IFERROR(VLOOKUP(I49,'Control Producción'!$B$13:$K$406,10,FALSE),"")</f>
        <v>Electro Sumergible</v>
      </c>
      <c r="AL49" s="3" t="str">
        <f t="shared" si="3"/>
        <v>Continua</v>
      </c>
      <c r="AM49" s="3" t="s">
        <v>28</v>
      </c>
      <c r="AN49" s="3" t="s">
        <v>684</v>
      </c>
      <c r="AO49" s="3">
        <f>_xlfn.IFS(L49="Inhibidor de corrosión",T49*Q49/1000,L49="Inhibidor de incrustaciones",T49*Q49/1000,L49="Biocida",T49*Q49/1000,L49="Inhibidor de corrosión/incrustaciones",T49*Q49/1000,L49="Inhibidor de parafinas y asfaltenos",T49*P49/1000,L49="Inhibidor de parafinas",T49*P49/1000,L49="Inhibidor de asfaltenos",T49*P49/1000,L49="Reductor de fricción",T49*P49/1000,L49="Encapsulado",0,L49="Inhibidor de hidratos",VLOOKUP(I49,Intermedia!$B$485:$E$502,4,FALSE),L49="Secuestrante de sulfhídrico",VLOOKUP(I49,Intermedia!$B$485:$E$502,4,FALSE))</f>
        <v>3.0887999999999995</v>
      </c>
      <c r="AP49" s="3">
        <f t="shared" si="4"/>
        <v>3.09</v>
      </c>
      <c r="AQ49" s="3">
        <f t="shared" si="5"/>
        <v>20</v>
      </c>
      <c r="AR49" s="3">
        <f t="shared" si="6"/>
        <v>3.09</v>
      </c>
      <c r="AS49" s="7">
        <v>0.2</v>
      </c>
      <c r="AT49" s="3" cm="1">
        <f t="array" ref="AT49">IFERROR(ROUND(IF(AL49="Continua",AO49*_xlfn.IFS(AS49=100%,1,AS49=20%,5,AS49=50%,2),IF(AL49="Batch",IF(AM49="M",30,IF(AM49="Q",15,7))*AO49)),0),"")</f>
        <v>15</v>
      </c>
      <c r="AU49" s="3">
        <f t="shared" si="7"/>
        <v>20</v>
      </c>
      <c r="AV49" s="3">
        <f t="shared" si="8"/>
        <v>15</v>
      </c>
      <c r="AW49" s="3" t="s">
        <v>681</v>
      </c>
      <c r="AX49" s="3">
        <v>1</v>
      </c>
      <c r="AY49" s="14">
        <f ca="1">IFERROR(TODAY()-VLOOKUP(H49,IDEF!$A$6:$H$1602,8,FALSE),"S/D")</f>
        <v>2737</v>
      </c>
      <c r="AZ49" s="3" t="str">
        <f>IFERROR(VLOOKUP(H49,'Control Producción'!$B$13:$L$406,11,FALSE),"S/C")</f>
        <v>C</v>
      </c>
      <c r="BA49" s="3" t="str">
        <f t="shared" si="9"/>
        <v>SCB- 01</v>
      </c>
      <c r="BB49" s="3" t="str">
        <f>IFERROR(VLOOKUP(I49,Referencias!$A$2:$Z$800,26,FALSE),"")</f>
        <v>Señal Cerro Bayo</v>
      </c>
      <c r="BC49" s="3"/>
      <c r="BD49" s="3"/>
      <c r="BO49" s="68" t="str">
        <f t="shared" si="10"/>
        <v>SCB- 01</v>
      </c>
    </row>
    <row r="50" spans="1:67" ht="15" customHeight="1" x14ac:dyDescent="0.25">
      <c r="A50" s="3" t="s">
        <v>636</v>
      </c>
      <c r="B50" s="5">
        <v>45139</v>
      </c>
      <c r="C50" s="3" t="s">
        <v>637</v>
      </c>
      <c r="D50" s="3" t="s">
        <v>638</v>
      </c>
      <c r="E50" s="3" t="str">
        <f>IFERROR(VLOOKUP(H50,Referencias!$A$2:$F$671,6,FALSE),"")</f>
        <v>SCB- 01</v>
      </c>
      <c r="F50" s="3">
        <f>IFERROR(VLOOKUP(I50,Referencias!$A$2:$T$800,20,FALSE),"")</f>
        <v>222057</v>
      </c>
      <c r="G50" s="3" t="s">
        <v>639</v>
      </c>
      <c r="H50" s="3" t="s">
        <v>455</v>
      </c>
      <c r="I50" s="3" t="s">
        <v>455</v>
      </c>
      <c r="J50" s="3"/>
      <c r="K50" s="3" t="s">
        <v>652</v>
      </c>
      <c r="L50" s="3" t="str">
        <f>IFERROR(VLOOKUP(M50,Referencias!$X$2:$Y$139,2,FALSE),"")</f>
        <v>Secuestrante de sulfhídrico</v>
      </c>
      <c r="M50" s="3" t="s">
        <v>579</v>
      </c>
      <c r="N50" s="3">
        <f>IFERROR(VLOOKUP(M50,Referencias!$K$2:$L$138,2,FALSE),"")</f>
        <v>1000539909</v>
      </c>
      <c r="O50" s="3">
        <f>IFERROR(VLOOKUP(I50,'Control Producción'!$B$13:$L$408,4,FALSE),0)</f>
        <v>55</v>
      </c>
      <c r="P50" s="3">
        <f>IFERROR(VLOOKUP(I50,'Control Producción'!$B$13:$L$408,5,FALSE),0)</f>
        <v>6.05</v>
      </c>
      <c r="Q50" s="3">
        <f>IFERROR(VLOOKUP(I50,'Control Producción'!$B$13:$L$408,7,FALSE),0)</f>
        <v>48.95</v>
      </c>
      <c r="R50" s="3">
        <f>IFERROR(VLOOKUP(I50,'Control Producción'!$B$13:$L$408,8,FALSE),0)</f>
        <v>498</v>
      </c>
      <c r="S50" s="3">
        <f t="shared" si="0"/>
        <v>15</v>
      </c>
      <c r="T50" s="3"/>
      <c r="U50" s="3" t="s">
        <v>682</v>
      </c>
      <c r="V50" s="3" t="s">
        <v>642</v>
      </c>
      <c r="W50" s="3">
        <f t="shared" si="1"/>
        <v>31</v>
      </c>
      <c r="X50" s="3"/>
      <c r="Y50" s="3">
        <f t="shared" si="2"/>
        <v>465</v>
      </c>
      <c r="Z50" s="3"/>
      <c r="AA50" s="3"/>
      <c r="AB50" s="6">
        <v>43453</v>
      </c>
      <c r="AC50" s="3" t="s">
        <v>643</v>
      </c>
      <c r="AD50" s="6">
        <v>44671</v>
      </c>
      <c r="AE50" s="3" t="s">
        <v>709</v>
      </c>
      <c r="AF50" s="3" t="s">
        <v>656</v>
      </c>
      <c r="AG50" s="3"/>
      <c r="AH50" s="3"/>
      <c r="AI50" s="3"/>
      <c r="AJ50" s="3"/>
      <c r="AK50" s="3" t="str">
        <f>IFERROR(VLOOKUP(I50,'Control Producción'!$B$13:$K$406,10,FALSE),"")</f>
        <v>Bombeo Mecánico</v>
      </c>
      <c r="AL50" s="3" t="str">
        <f t="shared" si="3"/>
        <v>Continua</v>
      </c>
      <c r="AM50" s="3" t="s">
        <v>28</v>
      </c>
      <c r="AN50" s="3" t="s">
        <v>645</v>
      </c>
      <c r="AO50" s="3">
        <f>_xlfn.IFS(L50="Inhibidor de corrosión",T50*Q50/1000,L50="Inhibidor de incrustaciones",T50*Q50/1000,L50="Biocida",T50*Q50/1000,L50="Inhibidor de corrosión/incrustaciones",T50*Q50/1000,L50="Inhibidor de parafinas y asfaltenos",T50*P50/1000,L50="Inhibidor de parafinas",T50*P50/1000,L50="Inhibidor de asfaltenos",T50*P50/1000,L50="Reductor de fricción",T50*P50/1000,L50="Encapsulado",0,L50="Inhibidor de hidratos",VLOOKUP(I50,Intermedia!$B$485:$E$502,4,FALSE),L50="Secuestrante de sulfhídrico",VLOOKUP(I50,Intermedia!$B$485:$E$502,4,FALSE))</f>
        <v>15</v>
      </c>
      <c r="AP50" s="3">
        <f t="shared" si="4"/>
        <v>15</v>
      </c>
      <c r="AQ50" s="3">
        <f t="shared" si="5"/>
        <v>20</v>
      </c>
      <c r="AR50" s="3">
        <f t="shared" si="6"/>
        <v>15</v>
      </c>
      <c r="AS50" s="7">
        <v>1</v>
      </c>
      <c r="AT50" s="3" cm="1">
        <f t="array" ref="AT50">IFERROR(ROUND(IF(AL50="Continua",AO50*_xlfn.IFS(AS50=100%,1,AS50=20%,5,AS50=50%,2),IF(AL50="Batch",IF(AM50="M",30,IF(AM50="Q",15,7))*AO50)),0),"")</f>
        <v>15</v>
      </c>
      <c r="AU50" s="3">
        <f t="shared" si="7"/>
        <v>20</v>
      </c>
      <c r="AV50" s="3">
        <f t="shared" si="8"/>
        <v>15</v>
      </c>
      <c r="AW50" s="3" t="s">
        <v>681</v>
      </c>
      <c r="AX50" s="3">
        <v>2</v>
      </c>
      <c r="AY50" s="14">
        <f ca="1">IFERROR(TODAY()-VLOOKUP(H50,IDEF!$A$6:$H$1602,8,FALSE),"S/D")</f>
        <v>1865</v>
      </c>
      <c r="AZ50" s="3" t="str">
        <f>IFERROR(VLOOKUP(H50,'Control Producción'!$B$13:$L$406,11,FALSE),"S/C")</f>
        <v>A</v>
      </c>
      <c r="BA50" s="3" t="str">
        <f t="shared" si="9"/>
        <v>SCB- 01</v>
      </c>
      <c r="BB50" s="3" t="str">
        <f>IFERROR(VLOOKUP(I50,Referencias!$A$2:$Z$800,26,FALSE),"")</f>
        <v>Señal Cerro Bayo</v>
      </c>
      <c r="BC50" s="3"/>
      <c r="BD50" s="3"/>
      <c r="BO50" s="68" t="str">
        <f t="shared" si="10"/>
        <v>SCB- 01</v>
      </c>
    </row>
    <row r="51" spans="1:67" ht="15" customHeight="1" x14ac:dyDescent="0.25">
      <c r="A51" s="3" t="s">
        <v>636</v>
      </c>
      <c r="B51" s="5">
        <v>45139</v>
      </c>
      <c r="C51" s="3" t="s">
        <v>637</v>
      </c>
      <c r="D51" s="3" t="s">
        <v>638</v>
      </c>
      <c r="E51" s="3" t="str">
        <f>IFERROR(VLOOKUP(H51,Referencias!$A$2:$F$671,6,FALSE),"")</f>
        <v>SCB- 01</v>
      </c>
      <c r="F51" s="3">
        <f>IFERROR(VLOOKUP(I51,Referencias!$A$2:$T$800,20,FALSE),"")</f>
        <v>222057</v>
      </c>
      <c r="G51" s="3" t="s">
        <v>651</v>
      </c>
      <c r="H51" s="3" t="s">
        <v>436</v>
      </c>
      <c r="I51" s="3" t="s">
        <v>436</v>
      </c>
      <c r="J51" s="3"/>
      <c r="K51" s="3" t="s">
        <v>652</v>
      </c>
      <c r="L51" s="3" t="str">
        <f>IFERROR(VLOOKUP(M51,Referencias!$X$2:$Y$139,2,FALSE),"")</f>
        <v>Inhibidor de corrosión/Incrustaciones</v>
      </c>
      <c r="M51" s="3" t="s">
        <v>687</v>
      </c>
      <c r="N51" s="3">
        <f>IFERROR(VLOOKUP(M51,Referencias!$K$2:$L$138,2,FALSE),"")</f>
        <v>50695199</v>
      </c>
      <c r="O51" s="3">
        <f>IFERROR(VLOOKUP(I51,'Control Producción'!$B$13:$L$408,4,FALSE),0)</f>
        <v>57</v>
      </c>
      <c r="P51" s="3">
        <f>IFERROR(VLOOKUP(I51,'Control Producción'!$B$13:$L$408,5,FALSE),0)</f>
        <v>7.98</v>
      </c>
      <c r="Q51" s="3">
        <f>IFERROR(VLOOKUP(I51,'Control Producción'!$B$13:$L$408,7,FALSE),0)</f>
        <v>49.02</v>
      </c>
      <c r="R51" s="3">
        <f>IFERROR(VLOOKUP(I51,'Control Producción'!$B$13:$L$408,8,FALSE),0)</f>
        <v>123</v>
      </c>
      <c r="S51" s="3">
        <f t="shared" si="0"/>
        <v>4.9000000000000004</v>
      </c>
      <c r="T51" s="3">
        <v>100</v>
      </c>
      <c r="U51" s="3" t="s">
        <v>654</v>
      </c>
      <c r="V51" s="3" t="s">
        <v>642</v>
      </c>
      <c r="W51" s="3">
        <f t="shared" si="1"/>
        <v>31</v>
      </c>
      <c r="X51" s="3"/>
      <c r="Y51" s="3">
        <f t="shared" si="2"/>
        <v>151.9</v>
      </c>
      <c r="Z51" s="3"/>
      <c r="AA51" s="3"/>
      <c r="AB51" s="6">
        <v>45027</v>
      </c>
      <c r="AC51" s="3" t="s">
        <v>643</v>
      </c>
      <c r="AD51" s="6">
        <v>44902</v>
      </c>
      <c r="AE51" s="3" t="s">
        <v>710</v>
      </c>
      <c r="AF51" s="3" t="s">
        <v>656</v>
      </c>
      <c r="AG51" s="3"/>
      <c r="AH51" s="3"/>
      <c r="AI51" s="3"/>
      <c r="AJ51" s="3"/>
      <c r="AK51" s="3" t="str">
        <f>IFERROR(VLOOKUP(I51,'Control Producción'!$B$13:$K$406,10,FALSE),"")</f>
        <v>Bombeo Mecánico</v>
      </c>
      <c r="AL51" s="3" t="str">
        <f t="shared" si="3"/>
        <v>Continua</v>
      </c>
      <c r="AM51" s="3" t="s">
        <v>28</v>
      </c>
      <c r="AN51" s="3" t="s">
        <v>663</v>
      </c>
      <c r="AO51" s="3">
        <f>_xlfn.IFS(L51="Inhibidor de corrosión",T51*Q51/1000,L51="Inhibidor de incrustaciones",T51*Q51/1000,L51="Biocida",T51*Q51/1000,L51="Inhibidor de corrosión/incrustaciones",T51*Q51/1000,L51="Inhibidor de parafinas y asfaltenos",T51*P51/1000,L51="Inhibidor de parafinas",T51*P51/1000,L51="Inhibidor de asfaltenos",T51*P51/1000,L51="Reductor de fricción",T51*P51/1000,L51="Encapsulado",0,L51="Inhibidor de hidratos",VLOOKUP(I51,Intermedia!$B$485:$E$502,4,FALSE),L51="Secuestrante de sulfhídrico",VLOOKUP(I51,Intermedia!$B$485:$E$502,4,FALSE))</f>
        <v>4.9020000000000001</v>
      </c>
      <c r="AP51" s="3">
        <f t="shared" si="4"/>
        <v>4.9000000000000004</v>
      </c>
      <c r="AQ51" s="3">
        <f t="shared" si="5"/>
        <v>20</v>
      </c>
      <c r="AR51" s="3">
        <f t="shared" si="6"/>
        <v>4.9000000000000004</v>
      </c>
      <c r="AS51" s="7">
        <v>1</v>
      </c>
      <c r="AT51" s="3" cm="1">
        <f t="array" ref="AT51">IFERROR(ROUND(IF(AL51="Continua",AO51*_xlfn.IFS(AS51=100%,1,AS51=20%,5,AS51=50%,2),IF(AL51="Batch",IF(AM51="M",30,IF(AM51="Q",15,7))*AO51)),0),"")</f>
        <v>5</v>
      </c>
      <c r="AU51" s="3">
        <f t="shared" si="7"/>
        <v>20</v>
      </c>
      <c r="AV51" s="3">
        <f t="shared" si="8"/>
        <v>5</v>
      </c>
      <c r="AW51" s="3" t="s">
        <v>681</v>
      </c>
      <c r="AX51" s="3">
        <v>1</v>
      </c>
      <c r="AY51" s="14">
        <f ca="1">IFERROR(TODAY()-VLOOKUP(H51,IDEF!$A$6:$H$1602,8,FALSE),"S/D")</f>
        <v>2058</v>
      </c>
      <c r="AZ51" s="3" t="str">
        <f>IFERROR(VLOOKUP(H51,'Control Producción'!$B$13:$L$406,11,FALSE),"S/C")</f>
        <v>A</v>
      </c>
      <c r="BA51" s="3" t="str">
        <f t="shared" si="9"/>
        <v>SCB- 01</v>
      </c>
      <c r="BB51" s="3" t="str">
        <f>IFERROR(VLOOKUP(I51,Referencias!$A$2:$Z$800,26,FALSE),"")</f>
        <v>Señal Cerro Bayo</v>
      </c>
      <c r="BC51" s="3"/>
      <c r="BD51" s="3"/>
      <c r="BO51" s="68" t="str">
        <f t="shared" si="10"/>
        <v>SCB- 01</v>
      </c>
    </row>
    <row r="52" spans="1:67" ht="15" customHeight="1" x14ac:dyDescent="0.25">
      <c r="A52" s="3" t="s">
        <v>636</v>
      </c>
      <c r="B52" s="5">
        <v>45292</v>
      </c>
      <c r="C52" s="3" t="s">
        <v>637</v>
      </c>
      <c r="D52" s="3" t="s">
        <v>638</v>
      </c>
      <c r="E52" s="3" t="str">
        <f>IFERROR(VLOOKUP(H52,Referencias!$A$2:$F$671,6,FALSE),"")</f>
        <v>SCB- 01</v>
      </c>
      <c r="F52" s="3">
        <f>IFERROR(VLOOKUP(I52,Referencias!$A$2:$T$800,20,FALSE),"")</f>
        <v>222057</v>
      </c>
      <c r="G52" s="3" t="s">
        <v>651</v>
      </c>
      <c r="H52" s="3" t="s">
        <v>458</v>
      </c>
      <c r="I52" s="3" t="s">
        <v>458</v>
      </c>
      <c r="J52" s="3"/>
      <c r="K52" s="3" t="s">
        <v>652</v>
      </c>
      <c r="L52" s="3" t="str">
        <f>IFERROR(VLOOKUP(M52,Referencias!$X$2:$Y$139,2,FALSE),"")</f>
        <v>Inhibidor de incrustaciones</v>
      </c>
      <c r="M52" s="3" t="s">
        <v>653</v>
      </c>
      <c r="N52" s="3">
        <f>IFERROR(VLOOKUP(M52,Referencias!$K$2:$L$138,2,FALSE),"")</f>
        <v>50601018</v>
      </c>
      <c r="O52" s="3">
        <f>IFERROR(VLOOKUP(I52,'Control Producción'!$B$13:$L$408,4,FALSE),0)</f>
        <v>207</v>
      </c>
      <c r="P52" s="3">
        <f>IFERROR(VLOOKUP(I52,'Control Producción'!$B$13:$L$408,5,FALSE),0)</f>
        <v>1.0349999999999999</v>
      </c>
      <c r="Q52" s="3">
        <f>IFERROR(VLOOKUP(I52,'Control Producción'!$B$13:$L$408,7,FALSE),0)</f>
        <v>205.965</v>
      </c>
      <c r="R52" s="3">
        <f>IFERROR(VLOOKUP(I52,'Control Producción'!$B$13:$L$408,8,FALSE),0)</f>
        <v>1200</v>
      </c>
      <c r="S52" s="3">
        <f t="shared" si="0"/>
        <v>1.24</v>
      </c>
      <c r="T52" s="3">
        <v>6</v>
      </c>
      <c r="U52" s="3" t="s">
        <v>654</v>
      </c>
      <c r="V52" s="3" t="s">
        <v>642</v>
      </c>
      <c r="W52" s="3">
        <f t="shared" si="1"/>
        <v>31</v>
      </c>
      <c r="X52" s="3"/>
      <c r="Y52" s="3">
        <f t="shared" si="2"/>
        <v>38.44</v>
      </c>
      <c r="Z52" s="3"/>
      <c r="AA52" s="3"/>
      <c r="AB52" s="6">
        <v>42957</v>
      </c>
      <c r="AC52" s="3" t="s">
        <v>643</v>
      </c>
      <c r="AD52" s="6">
        <v>44764</v>
      </c>
      <c r="AE52" s="3" t="s">
        <v>711</v>
      </c>
      <c r="AF52" s="3" t="s">
        <v>656</v>
      </c>
      <c r="AG52" s="3"/>
      <c r="AH52" s="3"/>
      <c r="AI52" s="3"/>
      <c r="AJ52" s="3"/>
      <c r="AK52" s="3" t="str">
        <f>IFERROR(VLOOKUP(I52,'Control Producción'!$B$13:$K$406,10,FALSE),"")</f>
        <v>Electro Sumergible</v>
      </c>
      <c r="AL52" s="3" t="str">
        <f t="shared" si="3"/>
        <v>Continua</v>
      </c>
      <c r="AM52" s="3" t="s">
        <v>28</v>
      </c>
      <c r="AN52" s="3" t="s">
        <v>684</v>
      </c>
      <c r="AO52" s="3">
        <f>_xlfn.IFS(L52="Inhibidor de corrosión",T52*Q52/1000,L52="Inhibidor de incrustaciones",T52*Q52/1000,L52="Biocida",T52*Q52/1000,L52="Inhibidor de corrosión/incrustaciones",T52*Q52/1000,L52="Inhibidor de parafinas y asfaltenos",T52*P52/1000,L52="Inhibidor de parafinas",T52*P52/1000,L52="Inhibidor de asfaltenos",T52*P52/1000,L52="Reductor de fricción",T52*P52/1000,L52="Encapsulado",0,L52="Inhibidor de hidratos",VLOOKUP(I52,Intermedia!$B$485:$E$502,4,FALSE),L52="Secuestrante de sulfhídrico",VLOOKUP(I52,Intermedia!$B$485:$E$502,4,FALSE))</f>
        <v>1.2357899999999999</v>
      </c>
      <c r="AP52" s="3">
        <f t="shared" si="4"/>
        <v>1.24</v>
      </c>
      <c r="AQ52" s="3">
        <f t="shared" si="5"/>
        <v>20</v>
      </c>
      <c r="AR52" s="3">
        <f t="shared" si="6"/>
        <v>1.24</v>
      </c>
      <c r="AS52" s="7">
        <v>0.2</v>
      </c>
      <c r="AT52" s="3" cm="1">
        <f t="array" ref="AT52">IFERROR(ROUND(IF(AL52="Continua",AO52*_xlfn.IFS(AS52=100%,1,AS52=20%,5,AS52=50%,2),IF(AL52="Batch",IF(AM52="M",30,IF(AM52="Q",15,7))*AO52)),0),"")</f>
        <v>6</v>
      </c>
      <c r="AU52" s="3">
        <f t="shared" si="7"/>
        <v>20</v>
      </c>
      <c r="AV52" s="3">
        <f t="shared" si="8"/>
        <v>6</v>
      </c>
      <c r="AW52" s="3" t="s">
        <v>681</v>
      </c>
      <c r="AX52" s="3">
        <v>1</v>
      </c>
      <c r="AY52" s="14">
        <f ca="1">IFERROR(TODAY()-VLOOKUP(H52,IDEF!$A$6:$H$1602,8,FALSE),"S/D")</f>
        <v>2828</v>
      </c>
      <c r="AZ52" s="3" t="str">
        <f>IFERROR(VLOOKUP(H52,'Control Producción'!$B$13:$L$406,11,FALSE),"S/C")</f>
        <v>A</v>
      </c>
      <c r="BA52" s="3" t="str">
        <f t="shared" si="9"/>
        <v>SCB- 01</v>
      </c>
      <c r="BB52" s="3" t="str">
        <f>IFERROR(VLOOKUP(I52,Referencias!$A$2:$Z$800,26,FALSE),"")</f>
        <v>Señal Cerro Bayo</v>
      </c>
      <c r="BC52" s="3"/>
      <c r="BD52" s="3"/>
      <c r="BO52" s="68" t="str">
        <f t="shared" si="10"/>
        <v>SCB- 01</v>
      </c>
    </row>
    <row r="53" spans="1:67" ht="15" customHeight="1" x14ac:dyDescent="0.25">
      <c r="A53" s="3" t="s">
        <v>636</v>
      </c>
      <c r="B53" s="5">
        <v>45139</v>
      </c>
      <c r="C53" s="3" t="s">
        <v>637</v>
      </c>
      <c r="D53" s="3" t="s">
        <v>638</v>
      </c>
      <c r="E53" s="3" t="str">
        <f>IFERROR(VLOOKUP(H53,Referencias!$A$2:$F$671,6,FALSE),"")</f>
        <v>SCB- 01</v>
      </c>
      <c r="F53" s="3">
        <f>IFERROR(VLOOKUP(I53,Referencias!$A$2:$T$800,20,FALSE),"")</f>
        <v>222057</v>
      </c>
      <c r="G53" s="3" t="s">
        <v>651</v>
      </c>
      <c r="H53" s="3" t="s">
        <v>461</v>
      </c>
      <c r="I53" s="3" t="s">
        <v>461</v>
      </c>
      <c r="J53" s="3"/>
      <c r="K53" s="3" t="s">
        <v>652</v>
      </c>
      <c r="L53" s="3" t="str">
        <f>IFERROR(VLOOKUP(M53,Referencias!$X$2:$Y$139,2,FALSE),"")</f>
        <v>Inhibidor de incrustaciones</v>
      </c>
      <c r="M53" s="3" t="s">
        <v>653</v>
      </c>
      <c r="N53" s="3">
        <f>IFERROR(VLOOKUP(M53,Referencias!$K$2:$L$138,2,FALSE),"")</f>
        <v>50601018</v>
      </c>
      <c r="O53" s="3">
        <f>IFERROR(VLOOKUP(I53,'Control Producción'!$B$13:$L$408,4,FALSE),0)</f>
        <v>45</v>
      </c>
      <c r="P53" s="3">
        <f>IFERROR(VLOOKUP(I53,'Control Producción'!$B$13:$L$408,5,FALSE),0)</f>
        <v>5.4</v>
      </c>
      <c r="Q53" s="3">
        <f>IFERROR(VLOOKUP(I53,'Control Producción'!$B$13:$L$408,7,FALSE),0)</f>
        <v>39.6</v>
      </c>
      <c r="R53" s="3">
        <f>IFERROR(VLOOKUP(I53,'Control Producción'!$B$13:$L$408,8,FALSE),0)</f>
        <v>538</v>
      </c>
      <c r="S53" s="3">
        <f t="shared" si="0"/>
        <v>1.1499999999999999</v>
      </c>
      <c r="T53" s="3">
        <v>29</v>
      </c>
      <c r="U53" s="3" t="s">
        <v>654</v>
      </c>
      <c r="V53" s="3" t="s">
        <v>642</v>
      </c>
      <c r="W53" s="3">
        <f t="shared" si="1"/>
        <v>31</v>
      </c>
      <c r="X53" s="3"/>
      <c r="Y53" s="3">
        <f t="shared" si="2"/>
        <v>35.65</v>
      </c>
      <c r="Z53" s="3"/>
      <c r="AA53" s="3"/>
      <c r="AB53" s="6">
        <v>44082</v>
      </c>
      <c r="AC53" s="3" t="s">
        <v>643</v>
      </c>
      <c r="AD53" s="6">
        <v>44799</v>
      </c>
      <c r="AE53" s="3" t="s">
        <v>712</v>
      </c>
      <c r="AF53" s="38" t="s">
        <v>656</v>
      </c>
      <c r="AG53" s="3"/>
      <c r="AH53" s="3"/>
      <c r="AI53" s="3"/>
      <c r="AJ53" s="3"/>
      <c r="AK53" s="3" t="str">
        <f>IFERROR(VLOOKUP(I53,'Control Producción'!$B$13:$K$406,10,FALSE),"")</f>
        <v>Electro Sumergible</v>
      </c>
      <c r="AL53" s="3" t="str">
        <f t="shared" si="3"/>
        <v>Continua</v>
      </c>
      <c r="AM53" s="3" t="s">
        <v>28</v>
      </c>
      <c r="AN53" s="3" t="s">
        <v>684</v>
      </c>
      <c r="AO53" s="3">
        <f>_xlfn.IFS(L53="Inhibidor de corrosión",T53*Q53/1000,L53="Inhibidor de incrustaciones",T53*Q53/1000,L53="Biocida",T53*Q53/1000,L53="Inhibidor de corrosión/incrustaciones",T53*Q53/1000,L53="Inhibidor de parafinas y asfaltenos",T53*P53/1000,L53="Inhibidor de parafinas",T53*P53/1000,L53="Inhibidor de asfaltenos",T53*P53/1000,L53="Reductor de fricción",T53*P53/1000,L53="Encapsulado",0,L53="Inhibidor de hidratos",VLOOKUP(I53,Intermedia!$B$485:$E$502,4,FALSE),L53="Secuestrante de sulfhídrico",VLOOKUP(I53,Intermedia!$B$485:$E$502,4,FALSE))</f>
        <v>1.1484000000000001</v>
      </c>
      <c r="AP53" s="3">
        <f t="shared" si="4"/>
        <v>1.1499999999999999</v>
      </c>
      <c r="AQ53" s="3">
        <f t="shared" si="5"/>
        <v>20</v>
      </c>
      <c r="AR53" s="3">
        <f t="shared" si="6"/>
        <v>1.1499999999999999</v>
      </c>
      <c r="AS53" s="7">
        <v>0.2</v>
      </c>
      <c r="AT53" s="3" cm="1">
        <f t="array" ref="AT53">IFERROR(ROUND(IF(AL53="Continua",AO53*_xlfn.IFS(AS53=100%,1,AS53=20%,5,AS53=50%,2),IF(AL53="Batch",IF(AM53="M",30,IF(AM53="Q",15,7))*AO53)),0),"")</f>
        <v>6</v>
      </c>
      <c r="AU53" s="3">
        <f t="shared" si="7"/>
        <v>20</v>
      </c>
      <c r="AV53" s="3">
        <f t="shared" si="8"/>
        <v>6</v>
      </c>
      <c r="AW53" s="3" t="s">
        <v>681</v>
      </c>
      <c r="AX53" s="3">
        <v>1</v>
      </c>
      <c r="AY53" s="14">
        <f ca="1">IFERROR(TODAY()-VLOOKUP(H53,IDEF!$A$6:$H$1602,8,FALSE),"S/D")</f>
        <v>2278</v>
      </c>
      <c r="AZ53" s="3" t="str">
        <f>IFERROR(VLOOKUP(H53,'Control Producción'!$B$13:$L$406,11,FALSE),"S/C")</f>
        <v>A</v>
      </c>
      <c r="BA53" s="3" t="str">
        <f t="shared" si="9"/>
        <v>SCB- 01</v>
      </c>
      <c r="BB53" s="3" t="str">
        <f>IFERROR(VLOOKUP(I53,Referencias!$A$2:$Z$800,26,FALSE),"")</f>
        <v>Señal Cerro Bayo</v>
      </c>
      <c r="BC53" s="3"/>
      <c r="BD53" s="3"/>
      <c r="BO53" s="68" t="str">
        <f t="shared" si="10"/>
        <v>SCB- 01</v>
      </c>
    </row>
    <row r="54" spans="1:67" ht="15" customHeight="1" x14ac:dyDescent="0.25">
      <c r="A54" s="3" t="s">
        <v>636</v>
      </c>
      <c r="B54" s="5">
        <v>45139</v>
      </c>
      <c r="C54" s="3" t="s">
        <v>637</v>
      </c>
      <c r="D54" s="3" t="s">
        <v>638</v>
      </c>
      <c r="E54" s="3" t="str">
        <f>IFERROR(VLOOKUP(H54,Referencias!$A$2:$F$671,6,FALSE),"")</f>
        <v>SCB- 01</v>
      </c>
      <c r="F54" s="3">
        <f>IFERROR(VLOOKUP(I54,Referencias!$A$2:$T$800,20,FALSE),"")</f>
        <v>222057</v>
      </c>
      <c r="G54" s="3" t="s">
        <v>651</v>
      </c>
      <c r="H54" s="3" t="s">
        <v>461</v>
      </c>
      <c r="I54" s="3" t="s">
        <v>461</v>
      </c>
      <c r="J54" s="3"/>
      <c r="K54" s="3" t="s">
        <v>652</v>
      </c>
      <c r="L54" s="3" t="str">
        <f>IFERROR(VLOOKUP(M54,Referencias!$X$2:$Y$139,2,FALSE),"")</f>
        <v>Inhibidor de incrustaciones</v>
      </c>
      <c r="M54" s="3" t="s">
        <v>653</v>
      </c>
      <c r="N54" s="3">
        <f>IFERROR(VLOOKUP(M54,Referencias!$K$2:$L$138,2,FALSE),"")</f>
        <v>50601018</v>
      </c>
      <c r="O54" s="3">
        <f>IFERROR(VLOOKUP(I54,'Control Producción'!$B$13:$L$408,4,FALSE),0)</f>
        <v>45</v>
      </c>
      <c r="P54" s="3">
        <f>IFERROR(VLOOKUP(I54,'Control Producción'!$B$13:$L$408,5,FALSE),0)</f>
        <v>5.4</v>
      </c>
      <c r="Q54" s="3">
        <f>IFERROR(VLOOKUP(I54,'Control Producción'!$B$13:$L$408,7,FALSE),0)</f>
        <v>39.6</v>
      </c>
      <c r="R54" s="3">
        <f>IFERROR(VLOOKUP(I54,'Control Producción'!$B$13:$L$408,8,FALSE),0)</f>
        <v>538</v>
      </c>
      <c r="S54" s="3">
        <f t="shared" si="0"/>
        <v>1.1499999999999999</v>
      </c>
      <c r="T54" s="3">
        <v>29</v>
      </c>
      <c r="U54" s="3" t="s">
        <v>654</v>
      </c>
      <c r="V54" s="3" t="s">
        <v>642</v>
      </c>
      <c r="W54" s="3">
        <f t="shared" si="1"/>
        <v>31</v>
      </c>
      <c r="X54" s="3"/>
      <c r="Y54" s="3">
        <f t="shared" si="2"/>
        <v>35.65</v>
      </c>
      <c r="Z54" s="3"/>
      <c r="AA54" s="3"/>
      <c r="AB54" s="6">
        <v>44082</v>
      </c>
      <c r="AC54" s="3" t="s">
        <v>643</v>
      </c>
      <c r="AD54" s="6">
        <v>44799</v>
      </c>
      <c r="AE54" s="3" t="s">
        <v>712</v>
      </c>
      <c r="AF54" t="s">
        <v>656</v>
      </c>
      <c r="AG54" s="3"/>
      <c r="AH54" s="3"/>
      <c r="AI54" s="3"/>
      <c r="AJ54" s="3"/>
      <c r="AK54" s="3" t="str">
        <f>IFERROR(VLOOKUP(I54,'Control Producción'!$B$13:$K$406,10,FALSE),"")</f>
        <v>Electro Sumergible</v>
      </c>
      <c r="AL54" s="3" t="str">
        <f t="shared" si="3"/>
        <v>Continua</v>
      </c>
      <c r="AM54" s="3" t="s">
        <v>28</v>
      </c>
      <c r="AN54" s="3" t="s">
        <v>663</v>
      </c>
      <c r="AO54" s="3">
        <f>_xlfn.IFS(L54="Inhibidor de corrosión",T54*Q54/1000,L54="Inhibidor de incrustaciones",T54*Q54/1000,L54="Biocida",T54*Q54/1000,L54="Inhibidor de corrosión/incrustaciones",T54*Q54/1000,L54="Inhibidor de parafinas y asfaltenos",T54*P54/1000,L54="Inhibidor de parafinas",T54*P54/1000,L54="Inhibidor de asfaltenos",T54*P54/1000,L54="Reductor de fricción",T54*P54/1000,L54="Encapsulado",0,L54="Inhibidor de hidratos",VLOOKUP(I54,Intermedia!$B$485:$E$502,4,FALSE),L54="Secuestrante de sulfhídrico",VLOOKUP(I54,Intermedia!$B$485:$E$502,4,FALSE))</f>
        <v>1.1484000000000001</v>
      </c>
      <c r="AP54" s="3">
        <f t="shared" si="4"/>
        <v>1.1499999999999999</v>
      </c>
      <c r="AQ54" s="3">
        <f t="shared" si="5"/>
        <v>20</v>
      </c>
      <c r="AR54" s="3">
        <f t="shared" si="6"/>
        <v>1.1499999999999999</v>
      </c>
      <c r="AS54" s="7">
        <v>0.2</v>
      </c>
      <c r="AT54" s="3" cm="1">
        <f t="array" ref="AT54">IFERROR(ROUND(IF(AL54="Continua",AO54*_xlfn.IFS(AS54=100%,1,AS54=20%,5,AS54=50%,2),IF(AL54="Batch",IF(AM54="M",30,IF(AM54="Q",15,7))*AO54)),0),"")</f>
        <v>6</v>
      </c>
      <c r="AU54" s="3">
        <f t="shared" si="7"/>
        <v>20</v>
      </c>
      <c r="AV54" s="3">
        <f t="shared" si="8"/>
        <v>6</v>
      </c>
      <c r="AW54" s="3" t="s">
        <v>681</v>
      </c>
      <c r="AX54" s="3">
        <v>2</v>
      </c>
      <c r="AY54" s="14">
        <f ca="1">IFERROR(TODAY()-VLOOKUP(H54,IDEF!$A$6:$H$1602,8,FALSE),"S/D")</f>
        <v>2278</v>
      </c>
      <c r="AZ54" s="3" t="str">
        <f>IFERROR(VLOOKUP(H54,'Control Producción'!$B$13:$L$406,11,FALSE),"S/C")</f>
        <v>A</v>
      </c>
      <c r="BA54" s="3" t="str">
        <f t="shared" si="9"/>
        <v>SCB- 01</v>
      </c>
      <c r="BB54" s="3" t="str">
        <f>IFERROR(VLOOKUP(I54,Referencias!$A$2:$Z$800,26,FALSE),"")</f>
        <v>Señal Cerro Bayo</v>
      </c>
      <c r="BC54" s="3"/>
      <c r="BD54" s="3"/>
      <c r="BO54" s="68" t="str">
        <f t="shared" si="10"/>
        <v>SCB- 01</v>
      </c>
    </row>
    <row r="55" spans="1:67" ht="15" customHeight="1" x14ac:dyDescent="0.25">
      <c r="A55" s="3" t="s">
        <v>636</v>
      </c>
      <c r="B55" s="5">
        <v>45139</v>
      </c>
      <c r="C55" s="3" t="s">
        <v>637</v>
      </c>
      <c r="D55" s="3" t="s">
        <v>638</v>
      </c>
      <c r="E55" s="3" t="str">
        <f>IFERROR(VLOOKUP(H55,Referencias!$A$2:$F$671,6,FALSE),"")</f>
        <v>SCB- 01</v>
      </c>
      <c r="F55" s="3">
        <f>IFERROR(VLOOKUP(I55,Referencias!$A$2:$T$800,20,FALSE),"")</f>
        <v>222057</v>
      </c>
      <c r="G55" s="3" t="s">
        <v>651</v>
      </c>
      <c r="H55" s="3" t="s">
        <v>463</v>
      </c>
      <c r="I55" s="3" t="s">
        <v>463</v>
      </c>
      <c r="J55" s="3"/>
      <c r="K55" s="3" t="s">
        <v>652</v>
      </c>
      <c r="L55" s="3" t="str">
        <f>IFERROR(VLOOKUP(M55,Referencias!$X$2:$Y$139,2,FALSE),"")</f>
        <v>Inhibidor de incrustaciones</v>
      </c>
      <c r="M55" s="3" t="s">
        <v>653</v>
      </c>
      <c r="N55" s="3">
        <f>IFERROR(VLOOKUP(M55,Referencias!$K$2:$L$138,2,FALSE),"")</f>
        <v>50601018</v>
      </c>
      <c r="O55" s="3">
        <f>IFERROR(VLOOKUP(I55,'Control Producción'!$B$13:$L$408,4,FALSE),0)</f>
        <v>185</v>
      </c>
      <c r="P55" s="3">
        <f>IFERROR(VLOOKUP(I55,'Control Producción'!$B$13:$L$408,5,FALSE),0)</f>
        <v>2.6640000000000001</v>
      </c>
      <c r="Q55" s="3">
        <f>IFERROR(VLOOKUP(I55,'Control Producción'!$B$13:$L$408,7,FALSE),0)</f>
        <v>182.33600000000001</v>
      </c>
      <c r="R55" s="3">
        <f>IFERROR(VLOOKUP(I55,'Control Producción'!$B$13:$L$408,8,FALSE),0)</f>
        <v>1590</v>
      </c>
      <c r="S55" s="3">
        <f t="shared" si="0"/>
        <v>1.64</v>
      </c>
      <c r="T55" s="3">
        <v>9</v>
      </c>
      <c r="U55" s="3" t="s">
        <v>654</v>
      </c>
      <c r="V55" s="3" t="s">
        <v>642</v>
      </c>
      <c r="W55" s="3">
        <f t="shared" si="1"/>
        <v>31</v>
      </c>
      <c r="X55" s="3"/>
      <c r="Y55" s="3">
        <f t="shared" si="2"/>
        <v>50.839999999999996</v>
      </c>
      <c r="Z55" s="3"/>
      <c r="AA55" s="3"/>
      <c r="AB55" s="6">
        <v>40603</v>
      </c>
      <c r="AC55" s="3" t="s">
        <v>643</v>
      </c>
      <c r="AD55" s="6">
        <v>44012</v>
      </c>
      <c r="AE55" s="3" t="s">
        <v>683</v>
      </c>
      <c r="AF55" s="3" t="s">
        <v>656</v>
      </c>
      <c r="AG55" s="3"/>
      <c r="AH55" s="3"/>
      <c r="AI55" s="3"/>
      <c r="AJ55" s="3"/>
      <c r="AK55" s="3" t="str">
        <f>IFERROR(VLOOKUP(I55,'Control Producción'!$B$13:$K$406,10,FALSE),"")</f>
        <v>Electro Sumergible</v>
      </c>
      <c r="AL55" s="3" t="str">
        <f t="shared" si="3"/>
        <v>Continua</v>
      </c>
      <c r="AM55" s="3" t="s">
        <v>28</v>
      </c>
      <c r="AN55" s="3" t="s">
        <v>684</v>
      </c>
      <c r="AO55" s="3">
        <f>_xlfn.IFS(L55="Inhibidor de corrosión",T55*Q55/1000,L55="Inhibidor de incrustaciones",T55*Q55/1000,L55="Biocida",T55*Q55/1000,L55="Inhibidor de corrosión/incrustaciones",T55*Q55/1000,L55="Inhibidor de parafinas y asfaltenos",T55*P55/1000,L55="Inhibidor de parafinas",T55*P55/1000,L55="Inhibidor de asfaltenos",T55*P55/1000,L55="Reductor de fricción",T55*P55/1000,L55="Encapsulado",0,L55="Inhibidor de hidratos",VLOOKUP(I55,Intermedia!$B$485:$E$502,4,FALSE),L55="Secuestrante de sulfhídrico",VLOOKUP(I55,Intermedia!$B$485:$E$502,4,FALSE))</f>
        <v>1.641024</v>
      </c>
      <c r="AP55" s="3">
        <f t="shared" si="4"/>
        <v>1.64</v>
      </c>
      <c r="AQ55" s="3">
        <f t="shared" si="5"/>
        <v>20</v>
      </c>
      <c r="AR55" s="3">
        <f t="shared" si="6"/>
        <v>1.64</v>
      </c>
      <c r="AS55" s="7">
        <v>0.2</v>
      </c>
      <c r="AT55" s="3" cm="1">
        <f t="array" ref="AT55">IFERROR(ROUND(IF(AL55="Continua",AO55*_xlfn.IFS(AS55=100%,1,AS55=20%,5,AS55=50%,2),IF(AL55="Batch",IF(AM55="M",30,IF(AM55="Q",15,7))*AO55)),0),"")</f>
        <v>8</v>
      </c>
      <c r="AU55" s="3">
        <f t="shared" si="7"/>
        <v>20</v>
      </c>
      <c r="AV55" s="3">
        <f t="shared" si="8"/>
        <v>8</v>
      </c>
      <c r="AW55" s="3" t="s">
        <v>681</v>
      </c>
      <c r="AX55" s="3">
        <v>1</v>
      </c>
      <c r="AY55" s="14" t="str">
        <f ca="1">IFERROR(TODAY()-VLOOKUP(H55,IDEF!$A$6:$H$1602,8,FALSE),"S/D")</f>
        <v>S/D</v>
      </c>
      <c r="AZ55" s="3" t="str">
        <f>IFERROR(VLOOKUP(H55,'Control Producción'!$B$13:$L$406,11,FALSE),"S/C")</f>
        <v>B</v>
      </c>
      <c r="BA55" s="3" t="str">
        <f t="shared" si="9"/>
        <v>SCB- 01</v>
      </c>
      <c r="BB55" s="3" t="str">
        <f>IFERROR(VLOOKUP(I55,Referencias!$A$2:$Z$800,26,FALSE),"")</f>
        <v>Señal Cerro Bayo</v>
      </c>
      <c r="BC55" s="3"/>
      <c r="BD55" s="3"/>
      <c r="BO55" s="68" t="str">
        <f t="shared" si="10"/>
        <v>SCB- 01</v>
      </c>
    </row>
    <row r="56" spans="1:67" ht="15" customHeight="1" x14ac:dyDescent="0.25">
      <c r="A56" s="3" t="s">
        <v>636</v>
      </c>
      <c r="B56" s="5">
        <v>45139</v>
      </c>
      <c r="C56" s="3" t="s">
        <v>637</v>
      </c>
      <c r="D56" s="3" t="s">
        <v>638</v>
      </c>
      <c r="E56" s="3" t="str">
        <f>IFERROR(VLOOKUP(H56,Referencias!$A$2:$F$671,6,FALSE),"")</f>
        <v>SCB- 01</v>
      </c>
      <c r="F56" s="3">
        <f>IFERROR(VLOOKUP(I56,Referencias!$A$2:$T$800,20,FALSE),"")</f>
        <v>222057</v>
      </c>
      <c r="G56" s="3" t="s">
        <v>651</v>
      </c>
      <c r="H56" s="3" t="s">
        <v>464</v>
      </c>
      <c r="I56" s="3" t="s">
        <v>464</v>
      </c>
      <c r="J56" s="3"/>
      <c r="K56" s="3" t="s">
        <v>652</v>
      </c>
      <c r="L56" s="3" t="str">
        <f>IFERROR(VLOOKUP(M56,Referencias!$X$2:$Y$139,2,FALSE),"")</f>
        <v>Inhibidor de incrustaciones</v>
      </c>
      <c r="M56" s="3" t="s">
        <v>653</v>
      </c>
      <c r="N56" s="3">
        <f>IFERROR(VLOOKUP(M56,Referencias!$K$2:$L$138,2,FALSE),"")</f>
        <v>50601018</v>
      </c>
      <c r="O56" s="3">
        <f>IFERROR(VLOOKUP(I56,'Control Producción'!$B$13:$L$408,4,FALSE),0)</f>
        <v>134</v>
      </c>
      <c r="P56" s="3">
        <f>IFERROR(VLOOKUP(I56,'Control Producción'!$B$13:$L$408,5,FALSE),0)</f>
        <v>2.0099999999999998</v>
      </c>
      <c r="Q56" s="3">
        <f>IFERROR(VLOOKUP(I56,'Control Producción'!$B$13:$L$408,7,FALSE),0)</f>
        <v>131.99</v>
      </c>
      <c r="R56" s="3">
        <f>IFERROR(VLOOKUP(I56,'Control Producción'!$B$13:$L$408,8,FALSE),0)</f>
        <v>385</v>
      </c>
      <c r="S56" s="3">
        <f t="shared" si="0"/>
        <v>2.5099999999999998</v>
      </c>
      <c r="T56" s="3">
        <v>19</v>
      </c>
      <c r="U56" s="3" t="s">
        <v>654</v>
      </c>
      <c r="V56" s="3" t="s">
        <v>642</v>
      </c>
      <c r="W56" s="3">
        <f t="shared" si="1"/>
        <v>31</v>
      </c>
      <c r="X56" s="3"/>
      <c r="Y56" s="3">
        <f t="shared" si="2"/>
        <v>77.809999999999988</v>
      </c>
      <c r="Z56" s="3"/>
      <c r="AA56" s="3"/>
      <c r="AB56" s="6">
        <v>43515</v>
      </c>
      <c r="AC56" s="3" t="s">
        <v>643</v>
      </c>
      <c r="AD56" s="6">
        <v>44012</v>
      </c>
      <c r="AE56" s="3" t="s">
        <v>683</v>
      </c>
      <c r="AF56" s="3" t="s">
        <v>656</v>
      </c>
      <c r="AG56" s="3"/>
      <c r="AH56" s="3"/>
      <c r="AI56" s="3"/>
      <c r="AJ56" s="3"/>
      <c r="AK56" s="3" t="str">
        <f>IFERROR(VLOOKUP(I56,'Control Producción'!$B$13:$K$406,10,FALSE),"")</f>
        <v>Electro Sumergible</v>
      </c>
      <c r="AL56" s="3" t="str">
        <f t="shared" si="3"/>
        <v>Continua</v>
      </c>
      <c r="AM56" s="3" t="s">
        <v>28</v>
      </c>
      <c r="AN56" s="3" t="s">
        <v>684</v>
      </c>
      <c r="AO56" s="3">
        <f>_xlfn.IFS(L56="Inhibidor de corrosión",T56*Q56/1000,L56="Inhibidor de incrustaciones",T56*Q56/1000,L56="Biocida",T56*Q56/1000,L56="Inhibidor de corrosión/incrustaciones",T56*Q56/1000,L56="Inhibidor de parafinas y asfaltenos",T56*P56/1000,L56="Inhibidor de parafinas",T56*P56/1000,L56="Inhibidor de asfaltenos",T56*P56/1000,L56="Reductor de fricción",T56*P56/1000,L56="Encapsulado",0,L56="Inhibidor de hidratos",VLOOKUP(I56,Intermedia!$B$485:$E$502,4,FALSE),L56="Secuestrante de sulfhídrico",VLOOKUP(I56,Intermedia!$B$485:$E$502,4,FALSE))</f>
        <v>2.5078100000000005</v>
      </c>
      <c r="AP56" s="3">
        <f t="shared" si="4"/>
        <v>2.5099999999999998</v>
      </c>
      <c r="AQ56" s="3">
        <f t="shared" si="5"/>
        <v>20</v>
      </c>
      <c r="AR56" s="3">
        <f t="shared" si="6"/>
        <v>2.5099999999999998</v>
      </c>
      <c r="AS56" s="7">
        <v>0.2</v>
      </c>
      <c r="AT56" s="3" cm="1">
        <f t="array" ref="AT56">IFERROR(ROUND(IF(AL56="Continua",AO56*_xlfn.IFS(AS56=100%,1,AS56=20%,5,AS56=50%,2),IF(AL56="Batch",IF(AM56="M",30,IF(AM56="Q",15,7))*AO56)),0),"")</f>
        <v>13</v>
      </c>
      <c r="AU56" s="3">
        <f t="shared" si="7"/>
        <v>20</v>
      </c>
      <c r="AV56" s="3">
        <f t="shared" si="8"/>
        <v>13</v>
      </c>
      <c r="AW56" s="3" t="s">
        <v>681</v>
      </c>
      <c r="AX56" s="3">
        <v>1</v>
      </c>
      <c r="AY56" s="14">
        <f ca="1">IFERROR(TODAY()-VLOOKUP(H56,IDEF!$A$6:$H$1602,8,FALSE),"S/D")</f>
        <v>2545</v>
      </c>
      <c r="AZ56" s="3" t="str">
        <f>IFERROR(VLOOKUP(H56,'Control Producción'!$B$13:$L$406,11,FALSE),"S/C")</f>
        <v>C</v>
      </c>
      <c r="BA56" s="3" t="str">
        <f t="shared" si="9"/>
        <v>SCB- 01</v>
      </c>
      <c r="BB56" s="3" t="str">
        <f>IFERROR(VLOOKUP(I56,Referencias!$A$2:$Z$800,26,FALSE),"")</f>
        <v>Señal Cerro Bayo</v>
      </c>
      <c r="BC56" s="3"/>
      <c r="BD56" s="3"/>
      <c r="BO56" s="68" t="str">
        <f t="shared" si="10"/>
        <v>SCB- 01</v>
      </c>
    </row>
    <row r="57" spans="1:67" ht="15" customHeight="1" x14ac:dyDescent="0.25">
      <c r="A57" s="3" t="s">
        <v>636</v>
      </c>
      <c r="B57" s="5">
        <v>45139</v>
      </c>
      <c r="C57" s="3" t="s">
        <v>637</v>
      </c>
      <c r="D57" s="3" t="s">
        <v>638</v>
      </c>
      <c r="E57" s="3" t="str">
        <f>IFERROR(VLOOKUP(H57,Referencias!$A$2:$F$671,6,FALSE),"")</f>
        <v>SCB- 01</v>
      </c>
      <c r="F57" s="3">
        <f>IFERROR(VLOOKUP(I57,Referencias!$A$2:$T$800,20,FALSE),"")</f>
        <v>222057</v>
      </c>
      <c r="G57" s="3" t="s">
        <v>651</v>
      </c>
      <c r="H57" s="3" t="s">
        <v>466</v>
      </c>
      <c r="I57" s="3" t="s">
        <v>466</v>
      </c>
      <c r="J57" s="3"/>
      <c r="K57" s="3" t="s">
        <v>652</v>
      </c>
      <c r="L57" s="3" t="str">
        <f>IFERROR(VLOOKUP(M57,Referencias!$X$2:$Y$139,2,FALSE),"")</f>
        <v>Inhibidor de incrustaciones</v>
      </c>
      <c r="M57" s="3" t="s">
        <v>653</v>
      </c>
      <c r="N57" s="3">
        <f>IFERROR(VLOOKUP(M57,Referencias!$K$2:$L$138,2,FALSE),"")</f>
        <v>50601018</v>
      </c>
      <c r="O57" s="3">
        <f>IFERROR(VLOOKUP(I57,'Control Producción'!$B$13:$L$408,4,FALSE),0)</f>
        <v>120</v>
      </c>
      <c r="P57" s="3">
        <f>IFERROR(VLOOKUP(I57,'Control Producción'!$B$13:$L$408,5,FALSE),0)</f>
        <v>4.5599999999999996</v>
      </c>
      <c r="Q57" s="3">
        <f>IFERROR(VLOOKUP(I57,'Control Producción'!$B$13:$L$408,7,FALSE),0)</f>
        <v>115.44</v>
      </c>
      <c r="R57" s="3">
        <f>IFERROR(VLOOKUP(I57,'Control Producción'!$B$13:$L$408,8,FALSE),0)</f>
        <v>303</v>
      </c>
      <c r="S57" s="3">
        <f t="shared" si="0"/>
        <v>2.19</v>
      </c>
      <c r="T57" s="3">
        <v>19</v>
      </c>
      <c r="U57" s="3" t="s">
        <v>654</v>
      </c>
      <c r="V57" s="3" t="s">
        <v>642</v>
      </c>
      <c r="W57" s="3">
        <f t="shared" si="1"/>
        <v>31</v>
      </c>
      <c r="X57" s="3"/>
      <c r="Y57" s="3">
        <f t="shared" si="2"/>
        <v>67.89</v>
      </c>
      <c r="Z57" s="3"/>
      <c r="AA57" s="3"/>
      <c r="AB57" s="6" t="s">
        <v>648</v>
      </c>
      <c r="AC57" s="3" t="s">
        <v>643</v>
      </c>
      <c r="AD57" s="6">
        <v>44012</v>
      </c>
      <c r="AE57" s="3" t="s">
        <v>683</v>
      </c>
      <c r="AF57" s="3" t="s">
        <v>656</v>
      </c>
      <c r="AG57" s="3"/>
      <c r="AH57" s="3"/>
      <c r="AI57" s="3"/>
      <c r="AJ57" s="3"/>
      <c r="AK57" s="3" t="str">
        <f>IFERROR(VLOOKUP(I57,'Control Producción'!$B$13:$K$406,10,FALSE),"")</f>
        <v>Electro Sumergible</v>
      </c>
      <c r="AL57" s="3" t="str">
        <f t="shared" si="3"/>
        <v>Continua</v>
      </c>
      <c r="AM57" s="3" t="s">
        <v>28</v>
      </c>
      <c r="AN57" s="3" t="s">
        <v>684</v>
      </c>
      <c r="AO57" s="3">
        <f>_xlfn.IFS(L57="Inhibidor de corrosión",T57*Q57/1000,L57="Inhibidor de incrustaciones",T57*Q57/1000,L57="Biocida",T57*Q57/1000,L57="Inhibidor de corrosión/incrustaciones",T57*Q57/1000,L57="Inhibidor de parafinas y asfaltenos",T57*P57/1000,L57="Inhibidor de parafinas",T57*P57/1000,L57="Inhibidor de asfaltenos",T57*P57/1000,L57="Reductor de fricción",T57*P57/1000,L57="Encapsulado",0,L57="Inhibidor de hidratos",VLOOKUP(I57,Intermedia!$B$485:$E$502,4,FALSE),L57="Secuestrante de sulfhídrico",VLOOKUP(I57,Intermedia!$B$485:$E$502,4,FALSE))</f>
        <v>2.1933600000000002</v>
      </c>
      <c r="AP57" s="3">
        <f t="shared" si="4"/>
        <v>2.19</v>
      </c>
      <c r="AQ57" s="3">
        <f t="shared" si="5"/>
        <v>20</v>
      </c>
      <c r="AR57" s="3">
        <f t="shared" si="6"/>
        <v>2.19</v>
      </c>
      <c r="AS57" s="7">
        <v>0.2</v>
      </c>
      <c r="AT57" s="3" cm="1">
        <f t="array" ref="AT57">IFERROR(ROUND(IF(AL57="Continua",AO57*_xlfn.IFS(AS57=100%,1,AS57=20%,5,AS57=50%,2),IF(AL57="Batch",IF(AM57="M",30,IF(AM57="Q",15,7))*AO57)),0),"")</f>
        <v>11</v>
      </c>
      <c r="AU57" s="3">
        <f t="shared" si="7"/>
        <v>20</v>
      </c>
      <c r="AV57" s="3">
        <f t="shared" si="8"/>
        <v>11</v>
      </c>
      <c r="AW57" s="3" t="s">
        <v>681</v>
      </c>
      <c r="AX57" s="3">
        <v>1</v>
      </c>
      <c r="AY57" s="14">
        <f ca="1">IFERROR(TODAY()-VLOOKUP(H57,IDEF!$A$6:$H$1602,8,FALSE),"S/D")</f>
        <v>1984</v>
      </c>
      <c r="AZ57" s="3" t="str">
        <f>IFERROR(VLOOKUP(H57,'Control Producción'!$B$13:$L$406,11,FALSE),"S/C")</f>
        <v>A</v>
      </c>
      <c r="BA57" s="3" t="str">
        <f t="shared" si="9"/>
        <v>SCB- 01</v>
      </c>
      <c r="BB57" s="3" t="str">
        <f>IFERROR(VLOOKUP(I57,Referencias!$A$2:$Z$800,26,FALSE),"")</f>
        <v>Señal Cerro Bayo</v>
      </c>
      <c r="BC57" s="3"/>
      <c r="BD57" s="3"/>
      <c r="BO57" s="68" t="str">
        <f t="shared" si="10"/>
        <v>SCB- 01</v>
      </c>
    </row>
    <row r="58" spans="1:67" ht="15" customHeight="1" x14ac:dyDescent="0.25">
      <c r="A58" s="3" t="s">
        <v>636</v>
      </c>
      <c r="B58" s="5">
        <v>45139</v>
      </c>
      <c r="C58" s="3" t="s">
        <v>637</v>
      </c>
      <c r="D58" s="3" t="s">
        <v>638</v>
      </c>
      <c r="E58" s="3" t="str">
        <f>IFERROR(VLOOKUP(H58,Referencias!$A$2:$F$671,6,FALSE),"")</f>
        <v>SCB- 01</v>
      </c>
      <c r="F58" s="3">
        <f>IFERROR(VLOOKUP(I58,Referencias!$A$2:$T$800,20,FALSE),"")</f>
        <v>222057</v>
      </c>
      <c r="G58" s="3" t="s">
        <v>651</v>
      </c>
      <c r="H58" s="3" t="s">
        <v>467</v>
      </c>
      <c r="I58" s="3" t="s">
        <v>467</v>
      </c>
      <c r="J58" s="3"/>
      <c r="K58" s="3" t="s">
        <v>652</v>
      </c>
      <c r="L58" s="3" t="str">
        <f>IFERROR(VLOOKUP(M58,Referencias!$X$2:$Y$139,2,FALSE),"")</f>
        <v>Inhibidor de incrustaciones</v>
      </c>
      <c r="M58" s="3" t="s">
        <v>653</v>
      </c>
      <c r="N58" s="3">
        <f>IFERROR(VLOOKUP(M58,Referencias!$K$2:$L$138,2,FALSE),"")</f>
        <v>50601018</v>
      </c>
      <c r="O58" s="3">
        <f>IFERROR(VLOOKUP(I58,'Control Producción'!$B$13:$L$408,4,FALSE),0)</f>
        <v>121</v>
      </c>
      <c r="P58" s="3">
        <f>IFERROR(VLOOKUP(I58,'Control Producción'!$B$13:$L$408,5,FALSE),0)</f>
        <v>4.84</v>
      </c>
      <c r="Q58" s="3">
        <f>IFERROR(VLOOKUP(I58,'Control Producción'!$B$13:$L$408,7,FALSE),0)</f>
        <v>116.6</v>
      </c>
      <c r="R58" s="3">
        <f>IFERROR(VLOOKUP(I58,'Control Producción'!$B$13:$L$408,8,FALSE),0)</f>
        <v>400</v>
      </c>
      <c r="S58" s="3">
        <f t="shared" si="0"/>
        <v>2.57</v>
      </c>
      <c r="T58" s="3">
        <v>22</v>
      </c>
      <c r="U58" s="3" t="s">
        <v>654</v>
      </c>
      <c r="V58" s="3" t="s">
        <v>642</v>
      </c>
      <c r="W58" s="3">
        <f t="shared" si="1"/>
        <v>31</v>
      </c>
      <c r="X58" s="3"/>
      <c r="Y58" s="3">
        <f t="shared" si="2"/>
        <v>79.67</v>
      </c>
      <c r="Z58" s="3"/>
      <c r="AA58" s="3"/>
      <c r="AB58" s="6">
        <v>41863</v>
      </c>
      <c r="AC58" s="3" t="s">
        <v>643</v>
      </c>
      <c r="AD58" s="6">
        <v>44624</v>
      </c>
      <c r="AE58" s="3" t="s">
        <v>713</v>
      </c>
      <c r="AF58" s="3"/>
      <c r="AG58" s="3"/>
      <c r="AH58" s="3"/>
      <c r="AI58" s="3"/>
      <c r="AJ58" s="3"/>
      <c r="AK58" s="3" t="str">
        <f>IFERROR(VLOOKUP(I58,'Control Producción'!$B$13:$K$406,10,FALSE),"")</f>
        <v>Electro Sumergible</v>
      </c>
      <c r="AL58" s="3" t="str">
        <f t="shared" si="3"/>
        <v>Continua</v>
      </c>
      <c r="AM58" s="3" t="s">
        <v>28</v>
      </c>
      <c r="AN58" s="3" t="s">
        <v>642</v>
      </c>
      <c r="AO58" s="3">
        <f>_xlfn.IFS(L58="Inhibidor de corrosión",T58*Q58/1000,L58="Inhibidor de incrustaciones",T58*Q58/1000,L58="Biocida",T58*Q58/1000,L58="Inhibidor de corrosión/incrustaciones",T58*Q58/1000,L58="Inhibidor de parafinas y asfaltenos",T58*P58/1000,L58="Inhibidor de parafinas",T58*P58/1000,L58="Inhibidor de asfaltenos",T58*P58/1000,L58="Reductor de fricción",T58*P58/1000,L58="Encapsulado",0,L58="Inhibidor de hidratos",VLOOKUP(I58,Intermedia!$B$485:$E$502,4,FALSE),L58="Secuestrante de sulfhídrico",VLOOKUP(I58,Intermedia!$B$485:$E$502,4,FALSE))</f>
        <v>2.5651999999999999</v>
      </c>
      <c r="AP58" s="3">
        <f t="shared" si="4"/>
        <v>2.57</v>
      </c>
      <c r="AQ58" s="3">
        <f t="shared" si="5"/>
        <v>20</v>
      </c>
      <c r="AR58" s="3">
        <f t="shared" si="6"/>
        <v>2.57</v>
      </c>
      <c r="AS58" s="7">
        <v>0.2</v>
      </c>
      <c r="AT58" s="3" cm="1">
        <f t="array" ref="AT58">IFERROR(ROUND(IF(AL58="Continua",AO58*_xlfn.IFS(AS58=100%,1,AS58=20%,5,AS58=50%,2),IF(AL58="Batch",IF(AM58="M",30,IF(AM58="Q",15,7))*AO58)),0),"")</f>
        <v>13</v>
      </c>
      <c r="AU58" s="3">
        <f t="shared" si="7"/>
        <v>20</v>
      </c>
      <c r="AV58" s="3">
        <f t="shared" si="8"/>
        <v>13</v>
      </c>
      <c r="AW58" s="3" t="s">
        <v>681</v>
      </c>
      <c r="AX58" s="3">
        <v>1</v>
      </c>
      <c r="AY58" s="14">
        <f ca="1">IFERROR(TODAY()-VLOOKUP(H58,IDEF!$A$6:$H$1602,8,FALSE),"S/D")</f>
        <v>2160</v>
      </c>
      <c r="AZ58" s="3" t="str">
        <f>IFERROR(VLOOKUP(H58,'Control Producción'!$B$13:$L$406,11,FALSE),"S/C")</f>
        <v>B</v>
      </c>
      <c r="BA58" s="3" t="str">
        <f t="shared" si="9"/>
        <v>SCB- 01</v>
      </c>
      <c r="BB58" s="3" t="str">
        <f>IFERROR(VLOOKUP(I58,Referencias!$A$2:$Z$800,26,FALSE),"")</f>
        <v>Señal Cerro Bayo</v>
      </c>
      <c r="BC58" s="3"/>
      <c r="BD58" s="3"/>
      <c r="BO58" s="68" t="str">
        <f t="shared" si="10"/>
        <v>SCB- 01</v>
      </c>
    </row>
    <row r="59" spans="1:67" ht="15" customHeight="1" x14ac:dyDescent="0.25">
      <c r="A59" s="3" t="s">
        <v>636</v>
      </c>
      <c r="B59" s="5">
        <v>45139</v>
      </c>
      <c r="C59" s="3" t="s">
        <v>637</v>
      </c>
      <c r="D59" s="3" t="s">
        <v>638</v>
      </c>
      <c r="E59" s="3" t="str">
        <f>IFERROR(VLOOKUP(H59,Referencias!$A$2:$F$671,6,FALSE),"")</f>
        <v>SCB- 01</v>
      </c>
      <c r="F59" s="3">
        <f>IFERROR(VLOOKUP(I59,Referencias!$A$2:$T$800,20,FALSE),"")</f>
        <v>222057</v>
      </c>
      <c r="G59" s="3" t="s">
        <v>651</v>
      </c>
      <c r="H59" s="3" t="s">
        <v>468</v>
      </c>
      <c r="I59" s="3" t="s">
        <v>468</v>
      </c>
      <c r="J59" s="3"/>
      <c r="K59" s="3" t="s">
        <v>652</v>
      </c>
      <c r="L59" s="3" t="str">
        <f>IFERROR(VLOOKUP(M59,Referencias!$X$2:$Y$139,2,FALSE),"")</f>
        <v>Inhibidor de incrustaciones</v>
      </c>
      <c r="M59" s="3" t="s">
        <v>653</v>
      </c>
      <c r="N59" s="3">
        <f>IFERROR(VLOOKUP(M59,Referencias!$K$2:$L$138,2,FALSE),"")</f>
        <v>50601018</v>
      </c>
      <c r="O59" s="3">
        <f>IFERROR(VLOOKUP(I59,'Control Producción'!$B$13:$L$408,4,FALSE),0)</f>
        <v>244</v>
      </c>
      <c r="P59" s="3">
        <f>IFERROR(VLOOKUP(I59,'Control Producción'!$B$13:$L$408,5,FALSE),0)</f>
        <v>5.1239999999999997</v>
      </c>
      <c r="Q59" s="3">
        <f>IFERROR(VLOOKUP(I59,'Control Producción'!$B$13:$L$408,7,FALSE),0)</f>
        <v>238.876</v>
      </c>
      <c r="R59" s="3">
        <f>IFERROR(VLOOKUP(I59,'Control Producción'!$B$13:$L$408,8,FALSE),0)</f>
        <v>46</v>
      </c>
      <c r="S59" s="3">
        <f t="shared" si="0"/>
        <v>1.67</v>
      </c>
      <c r="T59" s="3">
        <v>7</v>
      </c>
      <c r="U59" s="3" t="s">
        <v>654</v>
      </c>
      <c r="V59" s="3" t="s">
        <v>642</v>
      </c>
      <c r="W59" s="3">
        <f t="shared" si="1"/>
        <v>31</v>
      </c>
      <c r="X59" s="3"/>
      <c r="Y59" s="3">
        <f t="shared" si="2"/>
        <v>51.769999999999996</v>
      </c>
      <c r="Z59" s="3"/>
      <c r="AA59" s="3"/>
      <c r="AB59" s="6">
        <v>42933</v>
      </c>
      <c r="AC59" s="3" t="s">
        <v>643</v>
      </c>
      <c r="AD59" s="6">
        <v>44012</v>
      </c>
      <c r="AE59" s="3" t="s">
        <v>683</v>
      </c>
      <c r="AF59" s="3" t="s">
        <v>656</v>
      </c>
      <c r="AG59" s="3"/>
      <c r="AH59" s="3"/>
      <c r="AI59" s="3"/>
      <c r="AJ59" s="3"/>
      <c r="AK59" s="3" t="str">
        <f>IFERROR(VLOOKUP(I59,'Control Producción'!$B$13:$K$406,10,FALSE),"")</f>
        <v>Electro Sumergible</v>
      </c>
      <c r="AL59" s="3" t="str">
        <f t="shared" si="3"/>
        <v>Continua</v>
      </c>
      <c r="AM59" s="3" t="s">
        <v>28</v>
      </c>
      <c r="AN59" s="3" t="s">
        <v>684</v>
      </c>
      <c r="AO59" s="3">
        <f>_xlfn.IFS(L59="Inhibidor de corrosión",T59*Q59/1000,L59="Inhibidor de incrustaciones",T59*Q59/1000,L59="Biocida",T59*Q59/1000,L59="Inhibidor de corrosión/incrustaciones",T59*Q59/1000,L59="Inhibidor de parafinas y asfaltenos",T59*P59/1000,L59="Inhibidor de parafinas",T59*P59/1000,L59="Inhibidor de asfaltenos",T59*P59/1000,L59="Reductor de fricción",T59*P59/1000,L59="Encapsulado",0,L59="Inhibidor de hidratos",VLOOKUP(I59,Intermedia!$B$485:$E$502,4,FALSE),L59="Secuestrante de sulfhídrico",VLOOKUP(I59,Intermedia!$B$485:$E$502,4,FALSE))</f>
        <v>1.672132</v>
      </c>
      <c r="AP59" s="3">
        <f t="shared" si="4"/>
        <v>1.67</v>
      </c>
      <c r="AQ59" s="3">
        <f t="shared" si="5"/>
        <v>20</v>
      </c>
      <c r="AR59" s="3">
        <f t="shared" si="6"/>
        <v>1.67</v>
      </c>
      <c r="AS59" s="7">
        <v>0.2</v>
      </c>
      <c r="AT59" s="3" cm="1">
        <f t="array" ref="AT59">IFERROR(ROUND(IF(AL59="Continua",AO59*_xlfn.IFS(AS59=100%,1,AS59=20%,5,AS59=50%,2),IF(AL59="Batch",IF(AM59="M",30,IF(AM59="Q",15,7))*AO59)),0),"")</f>
        <v>8</v>
      </c>
      <c r="AU59" s="3">
        <f t="shared" si="7"/>
        <v>20</v>
      </c>
      <c r="AV59" s="3">
        <f t="shared" si="8"/>
        <v>8</v>
      </c>
      <c r="AW59" s="3" t="s">
        <v>681</v>
      </c>
      <c r="AX59" s="3">
        <v>1</v>
      </c>
      <c r="AY59" s="14">
        <f ca="1">IFERROR(TODAY()-VLOOKUP(H59,IDEF!$A$6:$H$1602,8,FALSE),"S/D")</f>
        <v>3082</v>
      </c>
      <c r="AZ59" s="3" t="str">
        <f>IFERROR(VLOOKUP(H59,'Control Producción'!$B$13:$L$406,11,FALSE),"S/C")</f>
        <v>A</v>
      </c>
      <c r="BA59" s="3" t="str">
        <f t="shared" si="9"/>
        <v>SCB- 01</v>
      </c>
      <c r="BB59" s="3" t="str">
        <f>IFERROR(VLOOKUP(I59,Referencias!$A$2:$Z$800,26,FALSE),"")</f>
        <v>Señal Cerro Bayo</v>
      </c>
      <c r="BC59" s="3"/>
      <c r="BD59" s="3"/>
      <c r="BO59" s="68" t="str">
        <f t="shared" si="10"/>
        <v>SCB- 01</v>
      </c>
    </row>
    <row r="60" spans="1:67" ht="15" customHeight="1" x14ac:dyDescent="0.25">
      <c r="A60" s="3" t="s">
        <v>636</v>
      </c>
      <c r="B60" s="5">
        <v>45139</v>
      </c>
      <c r="C60" s="3" t="s">
        <v>637</v>
      </c>
      <c r="D60" s="3" t="s">
        <v>638</v>
      </c>
      <c r="E60" s="3" t="str">
        <f>IFERROR(VLOOKUP(H60,Referencias!$A$2:$F$671,6,FALSE),"")</f>
        <v>SCB- 01</v>
      </c>
      <c r="F60" s="3">
        <f>IFERROR(VLOOKUP(I60,Referencias!$A$2:$T$800,20,FALSE),"")</f>
        <v>222057</v>
      </c>
      <c r="G60" s="3" t="s">
        <v>651</v>
      </c>
      <c r="H60" s="3" t="s">
        <v>426</v>
      </c>
      <c r="I60" s="3" t="s">
        <v>426</v>
      </c>
      <c r="J60" s="3"/>
      <c r="K60" s="3" t="s">
        <v>652</v>
      </c>
      <c r="L60" s="3" t="str">
        <f>IFERROR(VLOOKUP(M60,Referencias!$X$2:$Y$139,2,FALSE),"")</f>
        <v>Inhibidor de incrustaciones</v>
      </c>
      <c r="M60" s="3" t="s">
        <v>714</v>
      </c>
      <c r="N60" s="3">
        <f>IFERROR(VLOOKUP(M60,Referencias!$K$2:$L$138,2,FALSE),"")</f>
        <v>1000568102</v>
      </c>
      <c r="O60" s="3">
        <f>IFERROR(VLOOKUP(I60,'Control Producción'!$B$13:$L$408,4,FALSE),0)</f>
        <v>48</v>
      </c>
      <c r="P60" s="3">
        <f>IFERROR(VLOOKUP(I60,'Control Producción'!$B$13:$L$408,5,FALSE),0)</f>
        <v>2.4</v>
      </c>
      <c r="Q60" s="3">
        <f>IFERROR(VLOOKUP(I60,'Control Producción'!$B$13:$L$408,7,FALSE),0)</f>
        <v>45.6</v>
      </c>
      <c r="R60" s="3">
        <f>IFERROR(VLOOKUP(I60,'Control Producción'!$B$13:$L$408,8,FALSE),0)</f>
        <v>1076</v>
      </c>
      <c r="S60" s="3">
        <f t="shared" si="0"/>
        <v>5.65</v>
      </c>
      <c r="T60" s="3">
        <v>124</v>
      </c>
      <c r="U60" s="3" t="s">
        <v>654</v>
      </c>
      <c r="V60" s="3" t="s">
        <v>642</v>
      </c>
      <c r="W60" s="3">
        <f t="shared" si="1"/>
        <v>31</v>
      </c>
      <c r="X60" s="3"/>
      <c r="Y60" s="3">
        <f t="shared" si="2"/>
        <v>175.15</v>
      </c>
      <c r="Z60" s="3"/>
      <c r="AA60" s="3"/>
      <c r="AB60" s="6">
        <v>44315</v>
      </c>
      <c r="AC60" s="3" t="s">
        <v>643</v>
      </c>
      <c r="AD60" s="6">
        <v>44315</v>
      </c>
      <c r="AE60" s="3" t="s">
        <v>715</v>
      </c>
      <c r="AF60" s="3" t="s">
        <v>656</v>
      </c>
      <c r="AG60" s="3"/>
      <c r="AH60" s="3"/>
      <c r="AI60" s="3"/>
      <c r="AJ60" s="3"/>
      <c r="AK60" s="3" t="str">
        <f>IFERROR(VLOOKUP(I60,'Control Producción'!$B$13:$K$406,10,FALSE),"")</f>
        <v>Bombeo Mecánico</v>
      </c>
      <c r="AL60" s="3" t="str">
        <f t="shared" si="3"/>
        <v>Continua</v>
      </c>
      <c r="AM60" s="3" t="s">
        <v>28</v>
      </c>
      <c r="AN60" s="3" t="s">
        <v>663</v>
      </c>
      <c r="AO60" s="3">
        <f>_xlfn.IFS(L60="Inhibidor de corrosión",T60*Q60/1000,L60="Inhibidor de incrustaciones",T60*Q60/1000,L60="Biocida",T60*Q60/1000,L60="Inhibidor de corrosión/incrustaciones",T60*Q60/1000,L60="Inhibidor de parafinas y asfaltenos",T60*P60/1000,L60="Inhibidor de parafinas",T60*P60/1000,L60="Inhibidor de asfaltenos",T60*P60/1000,L60="Reductor de fricción",T60*P60/1000,L60="Encapsulado",0,L60="Inhibidor de hidratos",VLOOKUP(I60,Intermedia!$B$485:$E$502,4,FALSE),L60="Secuestrante de sulfhídrico",VLOOKUP(I60,Intermedia!$B$485:$E$502,4,FALSE))</f>
        <v>5.6544000000000008</v>
      </c>
      <c r="AP60" s="3">
        <f t="shared" si="4"/>
        <v>5.65</v>
      </c>
      <c r="AQ60" s="3">
        <f t="shared" si="5"/>
        <v>20</v>
      </c>
      <c r="AR60" s="3">
        <f t="shared" si="6"/>
        <v>5.65</v>
      </c>
      <c r="AS60" s="7">
        <v>1</v>
      </c>
      <c r="AT60" s="3" cm="1">
        <f t="array" ref="AT60">IFERROR(ROUND(IF(AL60="Continua",AO60*_xlfn.IFS(AS60=100%,1,AS60=20%,5,AS60=50%,2),IF(AL60="Batch",IF(AM60="M",30,IF(AM60="Q",15,7))*AO60)),0),"")</f>
        <v>6</v>
      </c>
      <c r="AU60" s="3">
        <f t="shared" si="7"/>
        <v>20</v>
      </c>
      <c r="AV60" s="3">
        <f t="shared" si="8"/>
        <v>6</v>
      </c>
      <c r="AW60" s="3" t="s">
        <v>681</v>
      </c>
      <c r="AX60" s="3">
        <v>1</v>
      </c>
      <c r="AY60" s="14">
        <f ca="1">IFERROR(TODAY()-VLOOKUP(H60,IDEF!$A$6:$H$1602,8,FALSE),"S/D")</f>
        <v>1642</v>
      </c>
      <c r="AZ60" s="3" t="str">
        <f>IFERROR(VLOOKUP(H60,'Control Producción'!$B$13:$L$406,11,FALSE),"S/C")</f>
        <v>B</v>
      </c>
      <c r="BA60" s="3" t="str">
        <f t="shared" si="9"/>
        <v>SCB- 01</v>
      </c>
      <c r="BB60" s="3" t="str">
        <f>IFERROR(VLOOKUP(I60,Referencias!$A$2:$Z$800,26,FALSE),"")</f>
        <v>Señal Cerro Bayo</v>
      </c>
      <c r="BC60" s="3"/>
      <c r="BD60" s="3"/>
      <c r="BO60" s="68" t="str">
        <f t="shared" si="10"/>
        <v>SCB- 01</v>
      </c>
    </row>
    <row r="61" spans="1:67" ht="15" customHeight="1" x14ac:dyDescent="0.25">
      <c r="A61" s="3" t="s">
        <v>636</v>
      </c>
      <c r="B61" s="5">
        <v>45139</v>
      </c>
      <c r="C61" s="3" t="s">
        <v>637</v>
      </c>
      <c r="D61" s="3" t="s">
        <v>638</v>
      </c>
      <c r="E61" s="3" t="str">
        <f>IFERROR(VLOOKUP(H61,Referencias!$A$2:$F$671,6,FALSE),"")</f>
        <v>SP- 01</v>
      </c>
      <c r="F61" s="3">
        <f>IFERROR(VLOOKUP(I61,Referencias!$A$2:$T$800,20,FALSE),"")</f>
        <v>222052</v>
      </c>
      <c r="G61" s="3" t="s">
        <v>651</v>
      </c>
      <c r="H61" s="3" t="s">
        <v>115</v>
      </c>
      <c r="I61" s="3" t="s">
        <v>115</v>
      </c>
      <c r="J61" s="3"/>
      <c r="K61" s="3" t="s">
        <v>652</v>
      </c>
      <c r="L61" s="3" t="str">
        <f>IFERROR(VLOOKUP(M61,Referencias!$X$2:$Y$139,2,FALSE),"")</f>
        <v>Inhibidor de incrustaciones</v>
      </c>
      <c r="M61" s="3" t="s">
        <v>653</v>
      </c>
      <c r="N61" s="3">
        <f>IFERROR(VLOOKUP(M61,Referencias!$K$2:$L$138,2,FALSE),"")</f>
        <v>50601018</v>
      </c>
      <c r="O61" s="3">
        <f>IFERROR(VLOOKUP(I61,'Control Producción'!$B$13:$L$408,4,FALSE),0)</f>
        <v>169.8</v>
      </c>
      <c r="P61" s="3">
        <f>IFERROR(VLOOKUP(I61,'Control Producción'!$B$13:$L$408,5,FALSE),0)</f>
        <v>1.8680000000000001</v>
      </c>
      <c r="Q61" s="3">
        <f>IFERROR(VLOOKUP(I61,'Control Producción'!$B$13:$L$408,7,FALSE),0)</f>
        <v>167.93199999999999</v>
      </c>
      <c r="R61" s="3">
        <f>IFERROR(VLOOKUP(I61,'Control Producción'!$B$13:$L$408,8,FALSE),0)</f>
        <v>100</v>
      </c>
      <c r="S61" s="3">
        <f t="shared" si="0"/>
        <v>1.68</v>
      </c>
      <c r="T61" s="3">
        <v>10</v>
      </c>
      <c r="U61" s="3" t="s">
        <v>654</v>
      </c>
      <c r="V61" s="3" t="s">
        <v>642</v>
      </c>
      <c r="W61" s="3">
        <f t="shared" si="1"/>
        <v>31</v>
      </c>
      <c r="X61" s="3"/>
      <c r="Y61" s="3">
        <f t="shared" si="2"/>
        <v>52.08</v>
      </c>
      <c r="Z61" s="3"/>
      <c r="AA61" s="3"/>
      <c r="AB61" s="6">
        <v>40952</v>
      </c>
      <c r="AC61" s="3" t="s">
        <v>643</v>
      </c>
      <c r="AD61" s="6">
        <v>44012</v>
      </c>
      <c r="AE61" s="3" t="s">
        <v>683</v>
      </c>
      <c r="AF61" s="3" t="s">
        <v>656</v>
      </c>
      <c r="AG61" s="3"/>
      <c r="AH61" s="3"/>
      <c r="AI61" s="3"/>
      <c r="AJ61" s="3"/>
      <c r="AK61" s="3" t="str">
        <f>IFERROR(VLOOKUP(I61,'Control Producción'!$B$13:$K$406,10,FALSE),"")</f>
        <v>Electro Sumergible</v>
      </c>
      <c r="AL61" s="3" t="str">
        <f t="shared" si="3"/>
        <v>Continua</v>
      </c>
      <c r="AM61" s="3" t="s">
        <v>28</v>
      </c>
      <c r="AN61" s="3" t="s">
        <v>684</v>
      </c>
      <c r="AO61" s="3">
        <f>_xlfn.IFS(L61="Inhibidor de corrosión",T61*Q61/1000,L61="Inhibidor de incrustaciones",T61*Q61/1000,L61="Biocida",T61*Q61/1000,L61="Inhibidor de corrosión/incrustaciones",T61*Q61/1000,L61="Inhibidor de parafinas y asfaltenos",T61*P61/1000,L61="Inhibidor de parafinas",T61*P61/1000,L61="Inhibidor de asfaltenos",T61*P61/1000,L61="Reductor de fricción",T61*P61/1000,L61="Encapsulado",0,L61="Inhibidor de hidratos",VLOOKUP(I61,Intermedia!$B$485:$E$502,4,FALSE),L61="Secuestrante de sulfhídrico",VLOOKUP(I61,Intermedia!$B$485:$E$502,4,FALSE))</f>
        <v>1.6793199999999999</v>
      </c>
      <c r="AP61" s="3">
        <f t="shared" si="4"/>
        <v>1.68</v>
      </c>
      <c r="AQ61" s="3">
        <f t="shared" si="5"/>
        <v>20</v>
      </c>
      <c r="AR61" s="3">
        <f t="shared" si="6"/>
        <v>1.68</v>
      </c>
      <c r="AS61" s="7">
        <v>0.2</v>
      </c>
      <c r="AT61" s="3" cm="1">
        <f t="array" ref="AT61">IFERROR(ROUND(IF(AL61="Continua",AO61*_xlfn.IFS(AS61=100%,1,AS61=20%,5,AS61=50%,2),IF(AL61="Batch",IF(AM61="M",30,IF(AM61="Q",15,7))*AO61)),0),"")</f>
        <v>8</v>
      </c>
      <c r="AU61" s="3">
        <f t="shared" si="7"/>
        <v>20</v>
      </c>
      <c r="AV61" s="3">
        <f t="shared" si="8"/>
        <v>8</v>
      </c>
      <c r="AW61" s="3" t="s">
        <v>657</v>
      </c>
      <c r="AX61" s="3">
        <v>1</v>
      </c>
      <c r="AY61" s="14">
        <f ca="1">IFERROR(TODAY()-VLOOKUP(H61,IDEF!$A$6:$H$1602,8,FALSE),"S/D")</f>
        <v>2922</v>
      </c>
      <c r="AZ61" s="3" t="str">
        <f>IFERROR(VLOOKUP(H61,'Control Producción'!$B$13:$L$406,11,FALSE),"S/C")</f>
        <v>C</v>
      </c>
      <c r="BA61" s="3" t="str">
        <f t="shared" si="9"/>
        <v>SP- 01</v>
      </c>
      <c r="BB61" s="3" t="str">
        <f>IFERROR(VLOOKUP(I61,Referencias!$A$2:$Z$800,26,FALSE),"")</f>
        <v>Señal Picada</v>
      </c>
      <c r="BC61" s="3"/>
      <c r="BD61" s="3"/>
      <c r="BO61" s="68" t="str">
        <f t="shared" si="10"/>
        <v>SP- 01</v>
      </c>
    </row>
    <row r="62" spans="1:67" ht="15" customHeight="1" x14ac:dyDescent="0.25">
      <c r="A62" s="3" t="s">
        <v>636</v>
      </c>
      <c r="B62" s="5">
        <v>45139</v>
      </c>
      <c r="C62" s="3" t="s">
        <v>637</v>
      </c>
      <c r="D62" s="3" t="s">
        <v>638</v>
      </c>
      <c r="E62" s="3" t="str">
        <f>IFERROR(VLOOKUP(H62,Referencias!$A$2:$F$671,6,FALSE),"")</f>
        <v>SP- 01</v>
      </c>
      <c r="F62" s="3">
        <f>IFERROR(VLOOKUP(I62,Referencias!$A$2:$T$800,20,FALSE),"")</f>
        <v>222052</v>
      </c>
      <c r="G62" s="3" t="s">
        <v>651</v>
      </c>
      <c r="H62" s="3" t="s">
        <v>121</v>
      </c>
      <c r="I62" s="3" t="s">
        <v>121</v>
      </c>
      <c r="J62" s="3"/>
      <c r="K62" s="3" t="s">
        <v>652</v>
      </c>
      <c r="L62" s="3" t="str">
        <f>IFERROR(VLOOKUP(M62,Referencias!$X$2:$Y$139,2,FALSE),"")</f>
        <v>Inhibidor de corrosión</v>
      </c>
      <c r="M62" s="3" t="s">
        <v>566</v>
      </c>
      <c r="N62" s="3">
        <f>IFERROR(VLOOKUP(M62,Referencias!$K$2:$L$138,2,FALSE),"")</f>
        <v>1000232729</v>
      </c>
      <c r="O62" s="3">
        <f>IFERROR(VLOOKUP(I62,'Control Producción'!$B$13:$L$408,4,FALSE),0)</f>
        <v>38.700000000000003</v>
      </c>
      <c r="P62" s="3">
        <f>IFERROR(VLOOKUP(I62,'Control Producción'!$B$13:$L$408,5,FALSE),0)</f>
        <v>4.9539999999999997</v>
      </c>
      <c r="Q62" s="3">
        <f>IFERROR(VLOOKUP(I62,'Control Producción'!$B$13:$L$408,7,FALSE),0)</f>
        <v>33.746000000000002</v>
      </c>
      <c r="R62" s="3">
        <f>IFERROR(VLOOKUP(I62,'Control Producción'!$B$13:$L$408,8,FALSE),0)</f>
        <v>200</v>
      </c>
      <c r="S62" s="3">
        <f t="shared" si="0"/>
        <v>3.71</v>
      </c>
      <c r="T62" s="3">
        <v>110</v>
      </c>
      <c r="U62" s="3" t="s">
        <v>654</v>
      </c>
      <c r="V62" s="3" t="s">
        <v>642</v>
      </c>
      <c r="W62" s="3">
        <f t="shared" si="1"/>
        <v>31</v>
      </c>
      <c r="X62" s="3"/>
      <c r="Y62" s="3">
        <f t="shared" si="2"/>
        <v>115.01</v>
      </c>
      <c r="Z62" s="3"/>
      <c r="AA62" s="3"/>
      <c r="AB62" s="6">
        <v>40501</v>
      </c>
      <c r="AC62" s="3" t="s">
        <v>643</v>
      </c>
      <c r="AD62" s="6">
        <v>44092</v>
      </c>
      <c r="AE62" s="3" t="s">
        <v>716</v>
      </c>
      <c r="AF62" s="3"/>
      <c r="AG62" s="3"/>
      <c r="AH62" s="3"/>
      <c r="AI62" s="3"/>
      <c r="AJ62" s="3"/>
      <c r="AK62" s="3" t="str">
        <f>IFERROR(VLOOKUP(I62,'Control Producción'!$B$13:$K$406,10,FALSE),"")</f>
        <v>Cavidad Progresiva</v>
      </c>
      <c r="AL62" s="3" t="str">
        <f t="shared" si="3"/>
        <v>Continua</v>
      </c>
      <c r="AM62" s="3" t="s">
        <v>28</v>
      </c>
      <c r="AN62" s="3" t="s">
        <v>663</v>
      </c>
      <c r="AO62" s="3">
        <f>_xlfn.IFS(L62="Inhibidor de corrosión",T62*Q62/1000,L62="Inhibidor de incrustaciones",T62*Q62/1000,L62="Biocida",T62*Q62/1000,L62="Inhibidor de corrosión/incrustaciones",T62*Q62/1000,L62="Inhibidor de parafinas y asfaltenos",T62*P62/1000,L62="Inhibidor de parafinas",T62*P62/1000,L62="Inhibidor de asfaltenos",T62*P62/1000,L62="Reductor de fricción",T62*P62/1000,L62="Encapsulado",0,L62="Inhibidor de hidratos",VLOOKUP(I62,Intermedia!$B$485:$E$502,4,FALSE),L62="Secuestrante de sulfhídrico",VLOOKUP(I62,Intermedia!$B$485:$E$502,4,FALSE))</f>
        <v>3.7120600000000006</v>
      </c>
      <c r="AP62" s="3">
        <f t="shared" si="4"/>
        <v>3.71</v>
      </c>
      <c r="AQ62" s="3">
        <f t="shared" si="5"/>
        <v>20</v>
      </c>
      <c r="AR62" s="3">
        <f t="shared" si="6"/>
        <v>3.71</v>
      </c>
      <c r="AS62" s="7">
        <v>1</v>
      </c>
      <c r="AT62" s="3" cm="1">
        <f t="array" ref="AT62">IFERROR(ROUND(IF(AL62="Continua",AO62*_xlfn.IFS(AS62=100%,1,AS62=20%,5,AS62=50%,2),IF(AL62="Batch",IF(AM62="M",30,IF(AM62="Q",15,7))*AO62)),0),"")</f>
        <v>4</v>
      </c>
      <c r="AU62" s="3">
        <f t="shared" si="7"/>
        <v>20</v>
      </c>
      <c r="AV62" s="3">
        <f t="shared" si="8"/>
        <v>4</v>
      </c>
      <c r="AW62" s="3" t="s">
        <v>657</v>
      </c>
      <c r="AX62" s="3">
        <v>1</v>
      </c>
      <c r="AY62" s="14">
        <f ca="1">IFERROR(TODAY()-VLOOKUP(H62,IDEF!$A$6:$H$1602,8,FALSE),"S/D")</f>
        <v>3181</v>
      </c>
      <c r="AZ62" s="3" t="str">
        <f>IFERROR(VLOOKUP(H62,'Control Producción'!$B$13:$L$406,11,FALSE),"S/C")</f>
        <v>A</v>
      </c>
      <c r="BA62" s="3" t="str">
        <f t="shared" si="9"/>
        <v>SP- 01</v>
      </c>
      <c r="BB62" s="3" t="str">
        <f>IFERROR(VLOOKUP(I62,Referencias!$A$2:$Z$800,26,FALSE),"")</f>
        <v>Señal Picada</v>
      </c>
      <c r="BC62" s="3"/>
      <c r="BD62" s="3"/>
      <c r="BO62" s="68" t="str">
        <f t="shared" si="10"/>
        <v>SP- 01</v>
      </c>
    </row>
    <row r="63" spans="1:67" ht="15" customHeight="1" x14ac:dyDescent="0.25">
      <c r="A63" s="3" t="s">
        <v>636</v>
      </c>
      <c r="B63" s="5">
        <v>45139</v>
      </c>
      <c r="C63" s="3" t="s">
        <v>637</v>
      </c>
      <c r="D63" s="3" t="s">
        <v>638</v>
      </c>
      <c r="E63" s="3" t="str">
        <f>IFERROR(VLOOKUP(H63,Referencias!$A$2:$F$671,6,FALSE),"")</f>
        <v>SP- 01</v>
      </c>
      <c r="F63" s="3">
        <f>IFERROR(VLOOKUP(I63,Referencias!$A$2:$T$800,20,FALSE),"")</f>
        <v>222052</v>
      </c>
      <c r="G63" s="3" t="s">
        <v>651</v>
      </c>
      <c r="H63" s="3" t="s">
        <v>124</v>
      </c>
      <c r="I63" s="3" t="s">
        <v>124</v>
      </c>
      <c r="J63" s="3"/>
      <c r="K63" s="3" t="s">
        <v>652</v>
      </c>
      <c r="L63" s="3" t="str">
        <f>IFERROR(VLOOKUP(M63,Referencias!$X$2:$Y$139,2,FALSE),"")</f>
        <v>Encapsulado</v>
      </c>
      <c r="M63" s="3" t="s">
        <v>717</v>
      </c>
      <c r="N63" s="3" t="str">
        <f>IFERROR(VLOOKUP(M63,Referencias!$K$2:$L$138,2,FALSE),"")</f>
        <v/>
      </c>
      <c r="O63" s="3">
        <f>IFERROR(VLOOKUP(I63,'Control Producción'!$B$13:$L$408,4,FALSE),0)</f>
        <v>120</v>
      </c>
      <c r="P63" s="3">
        <f>IFERROR(VLOOKUP(I63,'Control Producción'!$B$13:$L$408,5,FALSE),0)</f>
        <v>2.76</v>
      </c>
      <c r="Q63" s="3">
        <f>IFERROR(VLOOKUP(I63,'Control Producción'!$B$13:$L$408,7,FALSE),0)</f>
        <v>117.24</v>
      </c>
      <c r="R63" s="3">
        <f>IFERROR(VLOOKUP(I63,'Control Producción'!$B$13:$L$408,8,FALSE),0)</f>
        <v>50</v>
      </c>
      <c r="S63" s="3">
        <f t="shared" si="0"/>
        <v>0</v>
      </c>
      <c r="T63" s="3"/>
      <c r="U63" s="3" t="s">
        <v>718</v>
      </c>
      <c r="V63" s="3" t="s">
        <v>642</v>
      </c>
      <c r="W63" s="3">
        <f t="shared" si="1"/>
        <v>31</v>
      </c>
      <c r="X63" s="3"/>
      <c r="Y63" s="3">
        <f t="shared" si="2"/>
        <v>0</v>
      </c>
      <c r="Z63" s="3"/>
      <c r="AA63" s="3"/>
      <c r="AB63" s="6">
        <v>41023</v>
      </c>
      <c r="AC63" s="3" t="s">
        <v>643</v>
      </c>
      <c r="AD63" s="6">
        <v>43003</v>
      </c>
      <c r="AE63" s="36" t="s">
        <v>719</v>
      </c>
      <c r="AF63" s="3" t="s">
        <v>656</v>
      </c>
      <c r="AG63" s="3" t="s">
        <v>720</v>
      </c>
      <c r="AH63" s="3">
        <v>1</v>
      </c>
      <c r="AI63" s="6">
        <v>43004</v>
      </c>
      <c r="AJ63" s="3"/>
      <c r="AK63" s="3" t="str">
        <f>IFERROR(VLOOKUP(I63,'Control Producción'!$B$13:$K$406,10,FALSE),"")</f>
        <v>Electro Sumergible</v>
      </c>
      <c r="AL63" s="3" t="str">
        <f t="shared" si="3"/>
        <v>Continua</v>
      </c>
      <c r="AM63" s="3" t="s">
        <v>28</v>
      </c>
      <c r="AN63" s="3" t="s">
        <v>721</v>
      </c>
      <c r="AO63" s="3">
        <f>_xlfn.IFS(L63="Inhibidor de corrosión",T63*Q63/1000,L63="Inhibidor de incrustaciones",T63*Q63/1000,L63="Biocida",T63*Q63/1000,L63="Inhibidor de corrosión/incrustaciones",T63*Q63/1000,L63="Inhibidor de parafinas y asfaltenos",T63*P63/1000,L63="Inhibidor de parafinas",T63*P63/1000,L63="Inhibidor de asfaltenos",T63*P63/1000,L63="Reductor de fricción",T63*P63/1000,L63="Encapsulado",0,L63="Inhibidor de hidratos",VLOOKUP(I63,Intermedia!$B$485:$E$502,4,FALSE),L63="Secuestrante de sulfhídrico",VLOOKUP(I63,Intermedia!$B$485:$E$502,4,FALSE))</f>
        <v>0</v>
      </c>
      <c r="AP63" s="3">
        <f t="shared" si="4"/>
        <v>0</v>
      </c>
      <c r="AQ63" s="3">
        <f t="shared" si="5"/>
        <v>20</v>
      </c>
      <c r="AR63" s="3">
        <f t="shared" si="6"/>
        <v>0</v>
      </c>
      <c r="AS63" s="7">
        <v>0.2</v>
      </c>
      <c r="AT63" s="3" cm="1">
        <f t="array" ref="AT63">IFERROR(ROUND(IF(AL63="Continua",AO63*_xlfn.IFS(AS63=100%,1,AS63=20%,5,AS63=50%,2),IF(AL63="Batch",IF(AM63="M",30,IF(AM63="Q",15,7))*AO63)),0),"")</f>
        <v>0</v>
      </c>
      <c r="AU63" s="3">
        <f t="shared" si="7"/>
        <v>20</v>
      </c>
      <c r="AV63" s="3">
        <f t="shared" si="8"/>
        <v>0</v>
      </c>
      <c r="AW63" s="3" t="s">
        <v>657</v>
      </c>
      <c r="AX63" s="3">
        <v>1</v>
      </c>
      <c r="AY63" s="14">
        <f ca="1">IFERROR(TODAY()-VLOOKUP(H63,IDEF!$A$6:$H$1602,8,FALSE),"S/D")</f>
        <v>2318</v>
      </c>
      <c r="AZ63" s="3" t="str">
        <f>IFERROR(VLOOKUP(H63,'Control Producción'!$B$13:$L$406,11,FALSE),"S/C")</f>
        <v>A</v>
      </c>
      <c r="BA63" s="3" t="str">
        <f t="shared" si="9"/>
        <v>SP- 01</v>
      </c>
      <c r="BB63" s="3" t="str">
        <f>IFERROR(VLOOKUP(I63,Referencias!$A$2:$Z$800,26,FALSE),"")</f>
        <v>Señal Picada</v>
      </c>
      <c r="BC63" s="3"/>
      <c r="BD63" s="3"/>
      <c r="BO63" s="68" t="str">
        <f t="shared" si="10"/>
        <v>SP- 01</v>
      </c>
    </row>
    <row r="64" spans="1:67" ht="15" customHeight="1" x14ac:dyDescent="0.25">
      <c r="A64" s="3" t="s">
        <v>636</v>
      </c>
      <c r="B64" s="5">
        <v>45139</v>
      </c>
      <c r="C64" s="3" t="s">
        <v>637</v>
      </c>
      <c r="D64" s="3" t="s">
        <v>638</v>
      </c>
      <c r="E64" s="3" t="str">
        <f>IFERROR(VLOOKUP(H64,Referencias!$A$2:$F$671,6,FALSE),"")</f>
        <v>SP- 01</v>
      </c>
      <c r="F64" s="3">
        <f>IFERROR(VLOOKUP(I64,Referencias!$A$2:$T$800,20,FALSE),"")</f>
        <v>222052</v>
      </c>
      <c r="G64" s="3" t="s">
        <v>651</v>
      </c>
      <c r="H64" s="3" t="s">
        <v>127</v>
      </c>
      <c r="I64" s="3" t="s">
        <v>127</v>
      </c>
      <c r="J64" s="3"/>
      <c r="K64" s="3" t="s">
        <v>652</v>
      </c>
      <c r="L64" s="3" t="str">
        <f>IFERROR(VLOOKUP(M64,Referencias!$X$2:$Y$139,2,FALSE),"")</f>
        <v>Inhibidor de incrustaciones</v>
      </c>
      <c r="M64" s="3" t="s">
        <v>714</v>
      </c>
      <c r="N64" s="3">
        <f>IFERROR(VLOOKUP(M64,Referencias!$K$2:$L$138,2,FALSE),"")</f>
        <v>1000568102</v>
      </c>
      <c r="O64" s="3">
        <f>IFERROR(VLOOKUP(I64,'Control Producción'!$B$13:$L$408,4,FALSE),0)</f>
        <v>179</v>
      </c>
      <c r="P64" s="3">
        <f>IFERROR(VLOOKUP(I64,'Control Producción'!$B$13:$L$408,5,FALSE),0)</f>
        <v>1.79</v>
      </c>
      <c r="Q64" s="3">
        <f>IFERROR(VLOOKUP(I64,'Control Producción'!$B$13:$L$408,7,FALSE),0)</f>
        <v>177.21</v>
      </c>
      <c r="R64" s="3">
        <f>IFERROR(VLOOKUP(I64,'Control Producción'!$B$13:$L$408,8,FALSE),0)</f>
        <v>100</v>
      </c>
      <c r="S64" s="3">
        <f t="shared" si="0"/>
        <v>1.77</v>
      </c>
      <c r="T64" s="3">
        <v>10</v>
      </c>
      <c r="U64" s="3" t="s">
        <v>654</v>
      </c>
      <c r="V64" s="3" t="s">
        <v>642</v>
      </c>
      <c r="W64" s="3">
        <f t="shared" si="1"/>
        <v>31</v>
      </c>
      <c r="X64" s="3"/>
      <c r="Y64" s="3">
        <f t="shared" si="2"/>
        <v>54.87</v>
      </c>
      <c r="Z64" s="3"/>
      <c r="AA64" s="3"/>
      <c r="AB64" s="6">
        <v>42770</v>
      </c>
      <c r="AC64" s="3" t="s">
        <v>643</v>
      </c>
      <c r="AD64" s="6">
        <v>44957</v>
      </c>
      <c r="AE64" s="3" t="s">
        <v>722</v>
      </c>
      <c r="AF64" s="3" t="s">
        <v>656</v>
      </c>
      <c r="AG64" s="3"/>
      <c r="AH64" s="3"/>
      <c r="AI64" s="3"/>
      <c r="AJ64" s="3"/>
      <c r="AK64" s="3" t="str">
        <f>IFERROR(VLOOKUP(I64,'Control Producción'!$B$13:$K$406,10,FALSE),"")</f>
        <v>Electro Sumergible</v>
      </c>
      <c r="AL64" s="3" t="str">
        <f t="shared" si="3"/>
        <v>Continua</v>
      </c>
      <c r="AM64" s="3" t="s">
        <v>28</v>
      </c>
      <c r="AN64" s="3" t="s">
        <v>684</v>
      </c>
      <c r="AO64" s="3">
        <f>_xlfn.IFS(L64="Inhibidor de corrosión",T64*Q64/1000,L64="Inhibidor de incrustaciones",T64*Q64/1000,L64="Biocida",T64*Q64/1000,L64="Inhibidor de corrosión/incrustaciones",T64*Q64/1000,L64="Inhibidor de parafinas y asfaltenos",T64*P64/1000,L64="Inhibidor de parafinas",T64*P64/1000,L64="Inhibidor de asfaltenos",T64*P64/1000,L64="Reductor de fricción",T64*P64/1000,L64="Encapsulado",0,L64="Inhibidor de hidratos",VLOOKUP(I64,Intermedia!$B$485:$E$502,4,FALSE),L64="Secuestrante de sulfhídrico",VLOOKUP(I64,Intermedia!$B$485:$E$502,4,FALSE))</f>
        <v>1.7721000000000002</v>
      </c>
      <c r="AP64" s="3">
        <f t="shared" si="4"/>
        <v>1.77</v>
      </c>
      <c r="AQ64" s="3">
        <f t="shared" si="5"/>
        <v>20</v>
      </c>
      <c r="AR64" s="3">
        <f t="shared" si="6"/>
        <v>1.77</v>
      </c>
      <c r="AS64" s="7">
        <v>0.2</v>
      </c>
      <c r="AT64" s="3" cm="1">
        <f t="array" ref="AT64">IFERROR(ROUND(IF(AL64="Continua",AO64*_xlfn.IFS(AS64=100%,1,AS64=20%,5,AS64=50%,2),IF(AL64="Batch",IF(AM64="M",30,IF(AM64="Q",15,7))*AO64)),0),"")</f>
        <v>9</v>
      </c>
      <c r="AU64" s="3">
        <f t="shared" si="7"/>
        <v>20</v>
      </c>
      <c r="AV64" s="3">
        <f t="shared" si="8"/>
        <v>9</v>
      </c>
      <c r="AW64" s="3" t="s">
        <v>657</v>
      </c>
      <c r="AX64" s="3">
        <v>1</v>
      </c>
      <c r="AY64" s="14">
        <f ca="1">IFERROR(TODAY()-VLOOKUP(H64,IDEF!$A$6:$H$1602,8,FALSE),"S/D")</f>
        <v>1846</v>
      </c>
      <c r="AZ64" s="3" t="str">
        <f>IFERROR(VLOOKUP(H64,'Control Producción'!$B$13:$L$406,11,FALSE),"S/C")</f>
        <v>B</v>
      </c>
      <c r="BA64" s="3" t="str">
        <f t="shared" si="9"/>
        <v>SP- 01</v>
      </c>
      <c r="BB64" s="3" t="str">
        <f>IFERROR(VLOOKUP(I64,Referencias!$A$2:$Z$800,26,FALSE),"")</f>
        <v>Señal Picada</v>
      </c>
      <c r="BC64" s="3"/>
      <c r="BD64" s="3"/>
      <c r="BO64" s="68" t="str">
        <f t="shared" ref="BO64:BO125" si="34">+E64</f>
        <v>SP- 01</v>
      </c>
    </row>
    <row r="65" spans="1:67" ht="15" customHeight="1" x14ac:dyDescent="0.25">
      <c r="A65" s="3" t="s">
        <v>636</v>
      </c>
      <c r="B65" s="5">
        <v>45139</v>
      </c>
      <c r="C65" s="3" t="s">
        <v>637</v>
      </c>
      <c r="D65" s="3" t="s">
        <v>638</v>
      </c>
      <c r="E65" s="3" t="str">
        <f>IFERROR(VLOOKUP(H65,Referencias!$A$2:$F$671,6,FALSE),"")</f>
        <v>SP- 01</v>
      </c>
      <c r="F65" s="3">
        <f>IFERROR(VLOOKUP(I65,Referencias!$A$2:$T$800,20,FALSE),"")</f>
        <v>222052</v>
      </c>
      <c r="G65" s="3" t="s">
        <v>651</v>
      </c>
      <c r="H65" s="3" t="s">
        <v>131</v>
      </c>
      <c r="I65" s="3" t="s">
        <v>131</v>
      </c>
      <c r="J65" s="3"/>
      <c r="K65" s="3" t="s">
        <v>652</v>
      </c>
      <c r="L65" s="3" t="str">
        <f>IFERROR(VLOOKUP(M65,Referencias!$X$2:$Y$139,2,FALSE),"")</f>
        <v>Inhibidor de incrustaciones</v>
      </c>
      <c r="M65" s="3" t="s">
        <v>653</v>
      </c>
      <c r="N65" s="3">
        <f>IFERROR(VLOOKUP(M65,Referencias!$K$2:$L$138,2,FALSE),"")</f>
        <v>50601018</v>
      </c>
      <c r="O65" s="3">
        <f>IFERROR(VLOOKUP(I65,'Control Producción'!$B$13:$L$408,4,FALSE),0)</f>
        <v>54.3</v>
      </c>
      <c r="P65" s="3">
        <f>IFERROR(VLOOKUP(I65,'Control Producción'!$B$13:$L$408,5,FALSE),0)</f>
        <v>3.367</v>
      </c>
      <c r="Q65" s="3">
        <f>IFERROR(VLOOKUP(I65,'Control Producción'!$B$13:$L$408,7,FALSE),0)</f>
        <v>50.933</v>
      </c>
      <c r="R65" s="3">
        <f>IFERROR(VLOOKUP(I65,'Control Producción'!$B$13:$L$408,8,FALSE),0)</f>
        <v>150</v>
      </c>
      <c r="S65" s="3">
        <f t="shared" si="0"/>
        <v>1.22</v>
      </c>
      <c r="T65" s="3">
        <v>24</v>
      </c>
      <c r="U65" s="3" t="s">
        <v>654</v>
      </c>
      <c r="V65" s="3" t="s">
        <v>642</v>
      </c>
      <c r="W65" s="3">
        <f t="shared" si="1"/>
        <v>31</v>
      </c>
      <c r="X65" s="3"/>
      <c r="Y65" s="3">
        <f t="shared" si="2"/>
        <v>37.82</v>
      </c>
      <c r="Z65" s="3"/>
      <c r="AA65" s="3"/>
      <c r="AB65" s="6">
        <v>40338</v>
      </c>
      <c r="AC65" s="3" t="s">
        <v>643</v>
      </c>
      <c r="AD65" s="6">
        <v>44012</v>
      </c>
      <c r="AE65" s="3" t="s">
        <v>683</v>
      </c>
      <c r="AF65" s="3" t="s">
        <v>656</v>
      </c>
      <c r="AG65" s="3"/>
      <c r="AH65" s="3"/>
      <c r="AI65" s="3"/>
      <c r="AJ65" s="3"/>
      <c r="AK65" s="3" t="str">
        <f>IFERROR(VLOOKUP(I65,'Control Producción'!$B$13:$K$406,10,FALSE),"")</f>
        <v>Cavidad Progresiva</v>
      </c>
      <c r="AL65" s="3" t="str">
        <f t="shared" si="3"/>
        <v>Continua</v>
      </c>
      <c r="AM65" s="3" t="s">
        <v>28</v>
      </c>
      <c r="AN65" s="3" t="s">
        <v>663</v>
      </c>
      <c r="AO65" s="3">
        <f>_xlfn.IFS(L65="Inhibidor de corrosión",T65*Q65/1000,L65="Inhibidor de incrustaciones",T65*Q65/1000,L65="Biocida",T65*Q65/1000,L65="Inhibidor de corrosión/incrustaciones",T65*Q65/1000,L65="Inhibidor de parafinas y asfaltenos",T65*P65/1000,L65="Inhibidor de parafinas",T65*P65/1000,L65="Inhibidor de asfaltenos",T65*P65/1000,L65="Reductor de fricción",T65*P65/1000,L65="Encapsulado",0,L65="Inhibidor de hidratos",VLOOKUP(I65,Intermedia!$B$485:$E$502,4,FALSE),L65="Secuestrante de sulfhídrico",VLOOKUP(I65,Intermedia!$B$485:$E$502,4,FALSE))</f>
        <v>1.2223920000000001</v>
      </c>
      <c r="AP65" s="3">
        <f t="shared" si="4"/>
        <v>1.22</v>
      </c>
      <c r="AQ65" s="3">
        <f t="shared" si="5"/>
        <v>20</v>
      </c>
      <c r="AR65" s="3">
        <f t="shared" si="6"/>
        <v>1.22</v>
      </c>
      <c r="AS65" s="7">
        <v>0.2</v>
      </c>
      <c r="AT65" s="3" cm="1">
        <f t="array" ref="AT65">IFERROR(ROUND(IF(AL65="Continua",AO65*_xlfn.IFS(AS65=100%,1,AS65=20%,5,AS65=50%,2),IF(AL65="Batch",IF(AM65="M",30,IF(AM65="Q",15,7))*AO65)),0),"")</f>
        <v>6</v>
      </c>
      <c r="AU65" s="3">
        <f t="shared" si="7"/>
        <v>20</v>
      </c>
      <c r="AV65" s="3">
        <f t="shared" si="8"/>
        <v>6</v>
      </c>
      <c r="AW65" s="3" t="s">
        <v>646</v>
      </c>
      <c r="AX65" s="3">
        <v>1</v>
      </c>
      <c r="AY65" s="14">
        <f ca="1">IFERROR(TODAY()-VLOOKUP(H65,IDEF!$A$6:$H$1602,8,FALSE),"S/D")</f>
        <v>1958</v>
      </c>
      <c r="AZ65" s="3" t="str">
        <f>IFERROR(VLOOKUP(H65,'Control Producción'!$B$13:$L$406,11,FALSE),"S/C")</f>
        <v>A</v>
      </c>
      <c r="BA65" s="3" t="str">
        <f t="shared" si="9"/>
        <v>SP- 01</v>
      </c>
      <c r="BB65" s="3" t="str">
        <f>IFERROR(VLOOKUP(I65,Referencias!$A$2:$Z$800,26,FALSE),"")</f>
        <v>Señal Picada</v>
      </c>
      <c r="BC65" s="3"/>
      <c r="BD65" s="3"/>
      <c r="BO65" s="68" t="str">
        <f t="shared" si="34"/>
        <v>SP- 01</v>
      </c>
    </row>
    <row r="66" spans="1:67" ht="15" customHeight="1" x14ac:dyDescent="0.25">
      <c r="A66" s="3" t="s">
        <v>636</v>
      </c>
      <c r="B66" s="5">
        <v>45139</v>
      </c>
      <c r="C66" s="3" t="s">
        <v>637</v>
      </c>
      <c r="D66" s="3" t="s">
        <v>638</v>
      </c>
      <c r="E66" s="3" t="str">
        <f>IFERROR(VLOOKUP(H66,Referencias!$A$2:$F$671,6,FALSE),"")</f>
        <v>SP- 01</v>
      </c>
      <c r="F66" s="3">
        <f>IFERROR(VLOOKUP(I66,Referencias!$A$2:$T$800,20,FALSE),"")</f>
        <v>222052</v>
      </c>
      <c r="G66" s="3" t="s">
        <v>651</v>
      </c>
      <c r="H66" s="3" t="s">
        <v>132</v>
      </c>
      <c r="I66" s="3" t="s">
        <v>132</v>
      </c>
      <c r="J66" s="3"/>
      <c r="K66" s="3" t="s">
        <v>652</v>
      </c>
      <c r="L66" s="3" t="str">
        <f>IFERROR(VLOOKUP(M66,Referencias!$X$2:$Y$139,2,FALSE),"")</f>
        <v>Inhibidor de incrustaciones</v>
      </c>
      <c r="M66" s="3" t="s">
        <v>653</v>
      </c>
      <c r="N66" s="3">
        <f>IFERROR(VLOOKUP(M66,Referencias!$K$2:$L$138,2,FALSE),"")</f>
        <v>50601018</v>
      </c>
      <c r="O66" s="3">
        <f>IFERROR(VLOOKUP(I66,'Control Producción'!$B$13:$L$408,4,FALSE),0)</f>
        <v>286</v>
      </c>
      <c r="P66" s="3">
        <f>IFERROR(VLOOKUP(I66,'Control Producción'!$B$13:$L$408,5,FALSE),0)</f>
        <v>2.86</v>
      </c>
      <c r="Q66" s="3">
        <f>IFERROR(VLOOKUP(I66,'Control Producción'!$B$13:$L$408,7,FALSE),0)</f>
        <v>283.14</v>
      </c>
      <c r="R66" s="3">
        <f>IFERROR(VLOOKUP(I66,'Control Producción'!$B$13:$L$408,8,FALSE),0)</f>
        <v>100</v>
      </c>
      <c r="S66" s="3">
        <f t="shared" ref="S66:S126" si="35">AR66</f>
        <v>1.7</v>
      </c>
      <c r="T66" s="3">
        <v>6</v>
      </c>
      <c r="U66" s="3" t="s">
        <v>654</v>
      </c>
      <c r="V66" s="3" t="s">
        <v>642</v>
      </c>
      <c r="W66" s="3">
        <f t="shared" ref="W66:W126" si="36">_xlfn.IFS(AM66="C",31,AM66="M",1,AM66="Q",2,AM66="S",4)</f>
        <v>31</v>
      </c>
      <c r="X66" s="3"/>
      <c r="Y66" s="3">
        <f t="shared" ref="Y66:Y126" si="37">W66*S66</f>
        <v>52.699999999999996</v>
      </c>
      <c r="Z66" s="3"/>
      <c r="AA66" s="3"/>
      <c r="AB66" s="6" t="s">
        <v>648</v>
      </c>
      <c r="AC66" s="3" t="s">
        <v>643</v>
      </c>
      <c r="AD66" s="6">
        <v>44012</v>
      </c>
      <c r="AE66" s="3" t="s">
        <v>683</v>
      </c>
      <c r="AF66" s="3" t="s">
        <v>656</v>
      </c>
      <c r="AG66" s="3"/>
      <c r="AH66" s="3"/>
      <c r="AI66" s="3"/>
      <c r="AJ66" s="3"/>
      <c r="AK66" s="3" t="str">
        <f>IFERROR(VLOOKUP(I66,'Control Producción'!$B$13:$K$406,10,FALSE),"")</f>
        <v>Electro Sumergible</v>
      </c>
      <c r="AL66" s="3" t="str">
        <f t="shared" ref="AL66:AL126" si="38">_xlfn.IFS(V66="Continua","Continua",V66="Batch Camión","Batch",V66="Batch Cuba","Batch")</f>
        <v>Continua</v>
      </c>
      <c r="AM66" s="3" t="s">
        <v>28</v>
      </c>
      <c r="AN66" s="3" t="s">
        <v>684</v>
      </c>
      <c r="AO66" s="3">
        <f>_xlfn.IFS(L66="Inhibidor de corrosión",T66*Q66/1000,L66="Inhibidor de incrustaciones",T66*Q66/1000,L66="Biocida",T66*Q66/1000,L66="Inhibidor de corrosión/incrustaciones",T66*Q66/1000,L66="Inhibidor de parafinas y asfaltenos",T66*P66/1000,L66="Inhibidor de parafinas",T66*P66/1000,L66="Inhibidor de asfaltenos",T66*P66/1000,L66="Reductor de fricción",T66*P66/1000,L66="Encapsulado",0,L66="Inhibidor de hidratos",VLOOKUP(I66,Intermedia!$B$485:$E$502,4,FALSE),L66="Secuestrante de sulfhídrico",VLOOKUP(I66,Intermedia!$B$485:$E$502,4,FALSE))</f>
        <v>1.6988399999999999</v>
      </c>
      <c r="AP66" s="3">
        <f t="shared" ref="AP66:AP126" si="39">IFERROR(ROUND(IF(AL66="Continua",AO66,IF(AL66="Batch",IF(AM66="M",30,IF(AM66="Q",15,7))*AO66)),2),"")</f>
        <v>1.7</v>
      </c>
      <c r="AQ66" s="3">
        <f t="shared" ref="AQ66:AQ126" si="40">IF(AP66&lt;=20,20,AP66)</f>
        <v>20</v>
      </c>
      <c r="AR66" s="3">
        <f t="shared" ref="AR66:AR126" si="41">IF(AL66="Batch",AQ66,AP66)</f>
        <v>1.7</v>
      </c>
      <c r="AS66" s="7">
        <v>0.2</v>
      </c>
      <c r="AT66" s="3" cm="1">
        <f t="array" ref="AT66">IFERROR(ROUND(IF(AL66="Continua",AO66*_xlfn.IFS(AS66=100%,1,AS66=20%,5,AS66=50%,2),IF(AL66="Batch",IF(AM66="M",30,IF(AM66="Q",15,7))*AO66)),0),"")</f>
        <v>8</v>
      </c>
      <c r="AU66" s="3">
        <f t="shared" ref="AU66:AU126" si="42">IF(AT66&lt;=20,20,AT66)</f>
        <v>20</v>
      </c>
      <c r="AV66" s="3">
        <f t="shared" ref="AV66:AV126" si="43">IF(AL66="Batch",AU66,AT66)</f>
        <v>8</v>
      </c>
      <c r="AW66" s="3" t="s">
        <v>646</v>
      </c>
      <c r="AX66" s="3">
        <v>1</v>
      </c>
      <c r="AY66" s="14">
        <f ca="1">IFERROR(TODAY()-VLOOKUP(H66,IDEF!$A$6:$H$1602,8,FALSE),"S/D")</f>
        <v>3192</v>
      </c>
      <c r="AZ66" s="3" t="str">
        <f>IFERROR(VLOOKUP(H66,'Control Producción'!$B$13:$L$406,11,FALSE),"S/C")</f>
        <v>A</v>
      </c>
      <c r="BA66" s="3" t="str">
        <f t="shared" ref="BA66:BA126" si="44">E66</f>
        <v>SP- 01</v>
      </c>
      <c r="BB66" s="3" t="str">
        <f>IFERROR(VLOOKUP(I66,Referencias!$A$2:$Z$800,26,FALSE),"")</f>
        <v>Señal Picada</v>
      </c>
      <c r="BC66" s="3"/>
      <c r="BD66" s="3"/>
      <c r="BO66" s="68" t="str">
        <f t="shared" si="34"/>
        <v>SP- 01</v>
      </c>
    </row>
    <row r="67" spans="1:67" ht="15" customHeight="1" x14ac:dyDescent="0.25">
      <c r="A67" s="3" t="s">
        <v>636</v>
      </c>
      <c r="B67" s="5">
        <v>45139</v>
      </c>
      <c r="C67" s="3" t="s">
        <v>637</v>
      </c>
      <c r="D67" s="3" t="s">
        <v>638</v>
      </c>
      <c r="E67" s="3" t="str">
        <f>IFERROR(VLOOKUP(H67,Referencias!$A$2:$F$671,6,FALSE),"")</f>
        <v>SP- 03</v>
      </c>
      <c r="F67" s="3">
        <f>IFERROR(VLOOKUP(I67,Referencias!$A$2:$T$800,20,FALSE),"")</f>
        <v>222052</v>
      </c>
      <c r="G67" s="3" t="s">
        <v>651</v>
      </c>
      <c r="H67" s="3" t="s">
        <v>192</v>
      </c>
      <c r="I67" s="3" t="s">
        <v>192</v>
      </c>
      <c r="J67" s="3"/>
      <c r="K67" s="3" t="s">
        <v>652</v>
      </c>
      <c r="L67" s="3" t="str">
        <f>IFERROR(VLOOKUP(M67,Referencias!$X$2:$Y$139,2,FALSE),"")</f>
        <v>Inhibidor de incrustaciones</v>
      </c>
      <c r="M67" s="3" t="s">
        <v>653</v>
      </c>
      <c r="N67" s="3">
        <f>IFERROR(VLOOKUP(M67,Referencias!$K$2:$L$138,2,FALSE),"")</f>
        <v>50601018</v>
      </c>
      <c r="O67" s="3">
        <f>IFERROR(VLOOKUP(I67,'Control Producción'!$B$13:$L$408,4,FALSE),0)</f>
        <v>178</v>
      </c>
      <c r="P67" s="3">
        <f>IFERROR(VLOOKUP(I67,'Control Producción'!$B$13:$L$408,5,FALSE),0)</f>
        <v>4.2720000000000002</v>
      </c>
      <c r="Q67" s="3">
        <f>IFERROR(VLOOKUP(I67,'Control Producción'!$B$13:$L$408,7,FALSE),0)</f>
        <v>173.72800000000001</v>
      </c>
      <c r="R67" s="3">
        <f>IFERROR(VLOOKUP(I67,'Control Producción'!$B$13:$L$408,8,FALSE),0)</f>
        <v>50</v>
      </c>
      <c r="S67" s="3">
        <f t="shared" si="35"/>
        <v>3.47</v>
      </c>
      <c r="T67" s="3">
        <v>20</v>
      </c>
      <c r="U67" s="3" t="s">
        <v>654</v>
      </c>
      <c r="V67" s="3" t="s">
        <v>642</v>
      </c>
      <c r="W67" s="3">
        <f t="shared" si="36"/>
        <v>31</v>
      </c>
      <c r="X67" s="3"/>
      <c r="Y67" s="3">
        <f t="shared" si="37"/>
        <v>107.57000000000001</v>
      </c>
      <c r="Z67" s="3"/>
      <c r="AA67" s="3"/>
      <c r="AB67" s="6">
        <v>44175</v>
      </c>
      <c r="AC67" s="3" t="s">
        <v>643</v>
      </c>
      <c r="AD67" s="6">
        <v>44159</v>
      </c>
      <c r="AE67" s="3" t="s">
        <v>723</v>
      </c>
      <c r="AF67" s="3" t="s">
        <v>656</v>
      </c>
      <c r="AG67" s="3"/>
      <c r="AH67" s="3"/>
      <c r="AI67" s="3"/>
      <c r="AJ67" s="3"/>
      <c r="AK67" s="3" t="str">
        <f>IFERROR(VLOOKUP(I67,'Control Producción'!$B$13:$K$406,10,FALSE),"")</f>
        <v>Electro Sumergible</v>
      </c>
      <c r="AL67" s="3" t="str">
        <f t="shared" si="38"/>
        <v>Continua</v>
      </c>
      <c r="AM67" s="3" t="s">
        <v>28</v>
      </c>
      <c r="AN67" s="3" t="s">
        <v>684</v>
      </c>
      <c r="AO67" s="3">
        <f>_xlfn.IFS(L67="Inhibidor de corrosión",T67*Q67/1000,L67="Inhibidor de incrustaciones",T67*Q67/1000,L67="Biocida",T67*Q67/1000,L67="Inhibidor de corrosión/incrustaciones",T67*Q67/1000,L67="Inhibidor de parafinas y asfaltenos",T67*P67/1000,L67="Inhibidor de parafinas",T67*P67/1000,L67="Inhibidor de asfaltenos",T67*P67/1000,L67="Reductor de fricción",T67*P67/1000,L67="Encapsulado",0,L67="Inhibidor de hidratos",VLOOKUP(I67,Intermedia!$B$485:$E$502,4,FALSE),L67="Secuestrante de sulfhídrico",VLOOKUP(I67,Intermedia!$B$485:$E$502,4,FALSE))</f>
        <v>3.4745600000000003</v>
      </c>
      <c r="AP67" s="3">
        <f t="shared" si="39"/>
        <v>3.47</v>
      </c>
      <c r="AQ67" s="3">
        <f t="shared" si="40"/>
        <v>20</v>
      </c>
      <c r="AR67" s="3">
        <f t="shared" si="41"/>
        <v>3.47</v>
      </c>
      <c r="AS67" s="7">
        <v>0.2</v>
      </c>
      <c r="AT67" s="3" cm="1">
        <f t="array" ref="AT67">IFERROR(ROUND(IF(AL67="Continua",AO67*_xlfn.IFS(AS67=100%,1,AS67=20%,5,AS67=50%,2),IF(AL67="Batch",IF(AM67="M",30,IF(AM67="Q",15,7))*AO67)),0),"")</f>
        <v>17</v>
      </c>
      <c r="AU67" s="3">
        <f t="shared" si="42"/>
        <v>20</v>
      </c>
      <c r="AV67" s="3">
        <f t="shared" si="43"/>
        <v>17</v>
      </c>
      <c r="AW67" s="3" t="s">
        <v>657</v>
      </c>
      <c r="AX67" s="3">
        <v>1</v>
      </c>
      <c r="AY67" s="14" t="str">
        <f ca="1">IFERROR(TODAY()-VLOOKUP(H67,IDEF!$A$6:$H$1602,8,FALSE),"S/D")</f>
        <v>S/D</v>
      </c>
      <c r="AZ67" s="3" t="str">
        <f>IFERROR(VLOOKUP(H67,'Control Producción'!$B$13:$L$406,11,FALSE),"S/C")</f>
        <v>A</v>
      </c>
      <c r="BA67" s="3" t="str">
        <f t="shared" si="44"/>
        <v>SP- 03</v>
      </c>
      <c r="BB67" s="3" t="str">
        <f>IFERROR(VLOOKUP(I67,Referencias!$A$2:$Z$800,26,FALSE),"")</f>
        <v>Señal Picada</v>
      </c>
      <c r="BC67" s="3"/>
      <c r="BD67" s="3"/>
      <c r="BO67" s="68" t="str">
        <f t="shared" si="34"/>
        <v>SP- 03</v>
      </c>
    </row>
    <row r="68" spans="1:67" ht="15" customHeight="1" x14ac:dyDescent="0.25">
      <c r="A68" s="3" t="s">
        <v>636</v>
      </c>
      <c r="B68" s="5">
        <v>45139</v>
      </c>
      <c r="C68" s="3" t="s">
        <v>637</v>
      </c>
      <c r="D68" s="3" t="s">
        <v>638</v>
      </c>
      <c r="E68" s="3" t="str">
        <f>IFERROR(VLOOKUP(H68,Referencias!$A$2:$F$671,6,FALSE),"")</f>
        <v>SP- 01</v>
      </c>
      <c r="F68" s="3">
        <f>IFERROR(VLOOKUP(I68,Referencias!$A$2:$T$800,20,FALSE),"")</f>
        <v>222052</v>
      </c>
      <c r="G68" s="3" t="s">
        <v>651</v>
      </c>
      <c r="H68" s="3" t="s">
        <v>136</v>
      </c>
      <c r="I68" s="3" t="s">
        <v>136</v>
      </c>
      <c r="J68" s="3"/>
      <c r="K68" s="3" t="s">
        <v>652</v>
      </c>
      <c r="L68" s="3" t="str">
        <f>IFERROR(VLOOKUP(M68,Referencias!$X$2:$Y$139,2,FALSE),"")</f>
        <v>Inhibidor de incrustaciones</v>
      </c>
      <c r="M68" s="3" t="s">
        <v>653</v>
      </c>
      <c r="N68" s="3">
        <f>IFERROR(VLOOKUP(M68,Referencias!$K$2:$L$138,2,FALSE),"")</f>
        <v>50601018</v>
      </c>
      <c r="O68" s="3">
        <f>IFERROR(VLOOKUP(I68,'Control Producción'!$B$13:$L$408,4,FALSE),0)</f>
        <v>135.80000000000001</v>
      </c>
      <c r="P68" s="3">
        <f>IFERROR(VLOOKUP(I68,'Control Producción'!$B$13:$L$408,5,FALSE),0)</f>
        <v>1.3580000000000001</v>
      </c>
      <c r="Q68" s="3">
        <f>IFERROR(VLOOKUP(I68,'Control Producción'!$B$13:$L$408,7,FALSE),0)</f>
        <v>134.44200000000001</v>
      </c>
      <c r="R68" s="3">
        <f>IFERROR(VLOOKUP(I68,'Control Producción'!$B$13:$L$408,8,FALSE),0)</f>
        <v>100</v>
      </c>
      <c r="S68" s="3">
        <f t="shared" si="35"/>
        <v>2.02</v>
      </c>
      <c r="T68" s="3">
        <v>15</v>
      </c>
      <c r="U68" s="3" t="s">
        <v>654</v>
      </c>
      <c r="V68" s="3" t="s">
        <v>642</v>
      </c>
      <c r="W68" s="3">
        <f t="shared" si="36"/>
        <v>31</v>
      </c>
      <c r="X68" s="3"/>
      <c r="Y68" s="3">
        <f t="shared" si="37"/>
        <v>62.62</v>
      </c>
      <c r="Z68" s="3"/>
      <c r="AA68" s="3"/>
      <c r="AB68" s="6" t="s">
        <v>648</v>
      </c>
      <c r="AC68" s="3" t="s">
        <v>643</v>
      </c>
      <c r="AD68" s="6">
        <v>44012</v>
      </c>
      <c r="AE68" s="3" t="s">
        <v>683</v>
      </c>
      <c r="AF68" s="3" t="s">
        <v>656</v>
      </c>
      <c r="AG68" s="3"/>
      <c r="AH68" s="3"/>
      <c r="AI68" s="3"/>
      <c r="AJ68" s="3"/>
      <c r="AK68" s="3" t="str">
        <f>IFERROR(VLOOKUP(I68,'Control Producción'!$B$13:$K$406,10,FALSE),"")</f>
        <v>Electro Sumergible</v>
      </c>
      <c r="AL68" s="3" t="str">
        <f t="shared" si="38"/>
        <v>Continua</v>
      </c>
      <c r="AM68" s="3" t="s">
        <v>28</v>
      </c>
      <c r="AN68" s="3" t="s">
        <v>684</v>
      </c>
      <c r="AO68" s="3">
        <f>_xlfn.IFS(L68="Inhibidor de corrosión",T68*Q68/1000,L68="Inhibidor de incrustaciones",T68*Q68/1000,L68="Biocida",T68*Q68/1000,L68="Inhibidor de corrosión/incrustaciones",T68*Q68/1000,L68="Inhibidor de parafinas y asfaltenos",T68*P68/1000,L68="Inhibidor de parafinas",T68*P68/1000,L68="Inhibidor de asfaltenos",T68*P68/1000,L68="Reductor de fricción",T68*P68/1000,L68="Encapsulado",0,L68="Inhibidor de hidratos",VLOOKUP(I68,Intermedia!$B$485:$E$502,4,FALSE),L68="Secuestrante de sulfhídrico",VLOOKUP(I68,Intermedia!$B$485:$E$502,4,FALSE))</f>
        <v>2.0166300000000001</v>
      </c>
      <c r="AP68" s="3">
        <f t="shared" si="39"/>
        <v>2.02</v>
      </c>
      <c r="AQ68" s="3">
        <f t="shared" si="40"/>
        <v>20</v>
      </c>
      <c r="AR68" s="3">
        <f t="shared" si="41"/>
        <v>2.02</v>
      </c>
      <c r="AS68" s="7">
        <v>0.2</v>
      </c>
      <c r="AT68" s="3" cm="1">
        <f t="array" ref="AT68">IFERROR(ROUND(IF(AL68="Continua",AO68*_xlfn.IFS(AS68=100%,1,AS68=20%,5,AS68=50%,2),IF(AL68="Batch",IF(AM68="M",30,IF(AM68="Q",15,7))*AO68)),0),"")</f>
        <v>10</v>
      </c>
      <c r="AU68" s="3">
        <f t="shared" si="42"/>
        <v>20</v>
      </c>
      <c r="AV68" s="3">
        <f t="shared" si="43"/>
        <v>10</v>
      </c>
      <c r="AW68" s="3" t="s">
        <v>657</v>
      </c>
      <c r="AX68" s="3">
        <v>1</v>
      </c>
      <c r="AY68" s="14">
        <f ca="1">IFERROR(TODAY()-VLOOKUP(H68,IDEF!$A$6:$H$1602,8,FALSE),"S/D")</f>
        <v>3248</v>
      </c>
      <c r="AZ68" s="3" t="str">
        <f>IFERROR(VLOOKUP(H68,'Control Producción'!$B$13:$L$406,11,FALSE),"S/C")</f>
        <v>B</v>
      </c>
      <c r="BA68" s="3" t="str">
        <f t="shared" si="44"/>
        <v>SP- 01</v>
      </c>
      <c r="BB68" s="3" t="str">
        <f>IFERROR(VLOOKUP(I68,Referencias!$A$2:$Z$800,26,FALSE),"")</f>
        <v>Señal Picada</v>
      </c>
      <c r="BC68" s="3"/>
      <c r="BD68" s="3"/>
      <c r="BO68" s="68" t="str">
        <f t="shared" si="34"/>
        <v>SP- 01</v>
      </c>
    </row>
    <row r="69" spans="1:67" ht="15" customHeight="1" x14ac:dyDescent="0.25">
      <c r="A69" s="3" t="s">
        <v>636</v>
      </c>
      <c r="B69" s="5">
        <v>45139</v>
      </c>
      <c r="C69" s="3" t="s">
        <v>637</v>
      </c>
      <c r="D69" s="3" t="s">
        <v>638</v>
      </c>
      <c r="E69" s="3" t="str">
        <f>IFERROR(VLOOKUP(H69,Referencias!$A$2:$F$671,6,FALSE),"")</f>
        <v>SP- 09</v>
      </c>
      <c r="F69" s="3">
        <f>IFERROR(VLOOKUP(I69,Referencias!$A$2:$T$800,20,FALSE),"")</f>
        <v>222052</v>
      </c>
      <c r="G69" s="3" t="s">
        <v>651</v>
      </c>
      <c r="H69" s="3" t="s">
        <v>358</v>
      </c>
      <c r="I69" s="3" t="s">
        <v>358</v>
      </c>
      <c r="J69" s="3"/>
      <c r="K69" s="3" t="s">
        <v>652</v>
      </c>
      <c r="L69" s="3" t="str">
        <f>IFERROR(VLOOKUP(M69,Referencias!$X$2:$Y$139,2,FALSE),"")</f>
        <v>Inhibidor de incrustaciones</v>
      </c>
      <c r="M69" s="3" t="s">
        <v>653</v>
      </c>
      <c r="N69" s="3">
        <f>IFERROR(VLOOKUP(M69,Referencias!$K$2:$L$138,2,FALSE),"")</f>
        <v>50601018</v>
      </c>
      <c r="O69" s="3">
        <f>IFERROR(VLOOKUP(I69,'Control Producción'!$B$13:$L$408,4,FALSE),0)</f>
        <v>50.1</v>
      </c>
      <c r="P69" s="3">
        <f>IFERROR(VLOOKUP(I69,'Control Producción'!$B$13:$L$408,5,FALSE),0)</f>
        <v>2.0840000000000001</v>
      </c>
      <c r="Q69" s="3">
        <f>IFERROR(VLOOKUP(I69,'Control Producción'!$B$13:$L$408,7,FALSE),0)</f>
        <v>48.015999999999998</v>
      </c>
      <c r="R69" s="3">
        <f>IFERROR(VLOOKUP(I69,'Control Producción'!$B$13:$L$408,8,FALSE),0)</f>
        <v>100</v>
      </c>
      <c r="S69" s="3">
        <f t="shared" si="35"/>
        <v>0.96</v>
      </c>
      <c r="T69" s="3">
        <v>20</v>
      </c>
      <c r="U69" s="3" t="s">
        <v>654</v>
      </c>
      <c r="V69" s="3" t="s">
        <v>642</v>
      </c>
      <c r="W69" s="3">
        <f t="shared" si="36"/>
        <v>31</v>
      </c>
      <c r="X69" s="3"/>
      <c r="Y69" s="3">
        <f t="shared" si="37"/>
        <v>29.759999999999998</v>
      </c>
      <c r="Z69" s="3"/>
      <c r="AA69" s="3"/>
      <c r="AB69" s="6" t="s">
        <v>648</v>
      </c>
      <c r="AC69" s="3" t="s">
        <v>643</v>
      </c>
      <c r="AD69" s="6">
        <v>44012</v>
      </c>
      <c r="AE69" s="3" t="s">
        <v>683</v>
      </c>
      <c r="AF69" s="3" t="s">
        <v>656</v>
      </c>
      <c r="AG69" s="3"/>
      <c r="AH69" s="3"/>
      <c r="AI69" s="3"/>
      <c r="AJ69" s="3"/>
      <c r="AK69" s="3" t="str">
        <f>IFERROR(VLOOKUP(I69,'Control Producción'!$B$13:$K$406,10,FALSE),"")</f>
        <v>Electro Sumergible</v>
      </c>
      <c r="AL69" s="3" t="str">
        <f t="shared" si="38"/>
        <v>Continua</v>
      </c>
      <c r="AM69" s="3" t="s">
        <v>28</v>
      </c>
      <c r="AN69" s="3" t="s">
        <v>684</v>
      </c>
      <c r="AO69" s="3">
        <f>_xlfn.IFS(L69="Inhibidor de corrosión",T69*Q69/1000,L69="Inhibidor de incrustaciones",T69*Q69/1000,L69="Biocida",T69*Q69/1000,L69="Inhibidor de corrosión/incrustaciones",T69*Q69/1000,L69="Inhibidor de parafinas y asfaltenos",T69*P69/1000,L69="Inhibidor de parafinas",T69*P69/1000,L69="Inhibidor de asfaltenos",T69*P69/1000,L69="Reductor de fricción",T69*P69/1000,L69="Encapsulado",0,L69="Inhibidor de hidratos",VLOOKUP(I69,Intermedia!$B$485:$E$502,4,FALSE),L69="Secuestrante de sulfhídrico",VLOOKUP(I69,Intermedia!$B$485:$E$502,4,FALSE))</f>
        <v>0.96031999999999995</v>
      </c>
      <c r="AP69" s="3">
        <f t="shared" si="39"/>
        <v>0.96</v>
      </c>
      <c r="AQ69" s="3">
        <f t="shared" si="40"/>
        <v>20</v>
      </c>
      <c r="AR69" s="3">
        <f t="shared" si="41"/>
        <v>0.96</v>
      </c>
      <c r="AS69" s="7">
        <v>0.2</v>
      </c>
      <c r="AT69" s="3" cm="1">
        <f t="array" ref="AT69">IFERROR(ROUND(IF(AL69="Continua",AO69*_xlfn.IFS(AS69=100%,1,AS69=20%,5,AS69=50%,2),IF(AL69="Batch",IF(AM69="M",30,IF(AM69="Q",15,7))*AO69)),0),"")</f>
        <v>5</v>
      </c>
      <c r="AU69" s="3">
        <f t="shared" si="42"/>
        <v>20</v>
      </c>
      <c r="AV69" s="3">
        <f t="shared" si="43"/>
        <v>5</v>
      </c>
      <c r="AW69" s="3" t="s">
        <v>646</v>
      </c>
      <c r="AX69" s="3">
        <v>1</v>
      </c>
      <c r="AY69" s="14">
        <f ca="1">IFERROR(TODAY()-VLOOKUP(H69,IDEF!$A$6:$H$1602,8,FALSE),"S/D")</f>
        <v>1607</v>
      </c>
      <c r="AZ69" s="3" t="str">
        <f>IFERROR(VLOOKUP(H69,'Control Producción'!$B$13:$L$406,11,FALSE),"S/C")</f>
        <v>B</v>
      </c>
      <c r="BA69" s="3" t="str">
        <f t="shared" si="44"/>
        <v>SP- 09</v>
      </c>
      <c r="BB69" s="3" t="str">
        <f>IFERROR(VLOOKUP(I69,Referencias!$A$2:$Z$800,26,FALSE),"")</f>
        <v>Señal Picada</v>
      </c>
      <c r="BC69" s="3"/>
      <c r="BD69" s="3"/>
      <c r="BO69" s="68" t="str">
        <f t="shared" si="34"/>
        <v>SP- 09</v>
      </c>
    </row>
    <row r="70" spans="1:67" ht="15" customHeight="1" x14ac:dyDescent="0.25">
      <c r="A70" s="3" t="s">
        <v>636</v>
      </c>
      <c r="B70" s="5">
        <v>45139</v>
      </c>
      <c r="C70" s="3" t="s">
        <v>637</v>
      </c>
      <c r="D70" s="3" t="s">
        <v>638</v>
      </c>
      <c r="E70" s="3" t="str">
        <f>IFERROR(VLOOKUP(H70,Referencias!$A$2:$F$671,6,FALSE),"")</f>
        <v>SP- 02</v>
      </c>
      <c r="F70" s="3">
        <f>IFERROR(VLOOKUP(I70,Referencias!$A$2:$T$800,20,FALSE),"")</f>
        <v>222052</v>
      </c>
      <c r="G70" s="3" t="s">
        <v>651</v>
      </c>
      <c r="H70" s="3" t="s">
        <v>147</v>
      </c>
      <c r="I70" s="3" t="s">
        <v>147</v>
      </c>
      <c r="J70" s="3"/>
      <c r="K70" s="3" t="s">
        <v>652</v>
      </c>
      <c r="L70" s="3" t="str">
        <f>IFERROR(VLOOKUP(M70,Referencias!$X$2:$Y$139,2,FALSE),"")</f>
        <v>Inhibidor de incrustaciones</v>
      </c>
      <c r="M70" s="3" t="s">
        <v>653</v>
      </c>
      <c r="N70" s="3">
        <f>IFERROR(VLOOKUP(M70,Referencias!$K$2:$L$138,2,FALSE),"")</f>
        <v>50601018</v>
      </c>
      <c r="O70" s="3">
        <f>IFERROR(VLOOKUP(I70,'Control Producción'!$B$13:$L$408,4,FALSE),0)</f>
        <v>74</v>
      </c>
      <c r="P70" s="3">
        <f>IFERROR(VLOOKUP(I70,'Control Producción'!$B$13:$L$408,5,FALSE),0)</f>
        <v>2.1459999999999999</v>
      </c>
      <c r="Q70" s="3">
        <f>IFERROR(VLOOKUP(I70,'Control Producción'!$B$13:$L$408,7,FALSE),0)</f>
        <v>71.853999999999999</v>
      </c>
      <c r="R70" s="3">
        <f>IFERROR(VLOOKUP(I70,'Control Producción'!$B$13:$L$408,8,FALSE),0)</f>
        <v>150</v>
      </c>
      <c r="S70" s="3">
        <f t="shared" si="35"/>
        <v>2.0099999999999998</v>
      </c>
      <c r="T70" s="3">
        <v>28</v>
      </c>
      <c r="U70" s="3" t="s">
        <v>654</v>
      </c>
      <c r="V70" s="3" t="s">
        <v>642</v>
      </c>
      <c r="W70" s="3">
        <f t="shared" si="36"/>
        <v>31</v>
      </c>
      <c r="X70" s="3"/>
      <c r="Y70" s="3">
        <f t="shared" si="37"/>
        <v>62.309999999999995</v>
      </c>
      <c r="Z70" s="3"/>
      <c r="AA70" s="3"/>
      <c r="AB70" s="6">
        <v>41040</v>
      </c>
      <c r="AC70" s="3" t="s">
        <v>643</v>
      </c>
      <c r="AD70" s="6">
        <v>44530</v>
      </c>
      <c r="AE70" s="3" t="s">
        <v>724</v>
      </c>
      <c r="AF70" s="3" t="s">
        <v>656</v>
      </c>
      <c r="AG70" s="3"/>
      <c r="AH70" s="3"/>
      <c r="AI70" s="3"/>
      <c r="AJ70" s="3"/>
      <c r="AK70" s="3" t="str">
        <f>IFERROR(VLOOKUP(I70,'Control Producción'!$B$13:$K$406,10,FALSE),"")</f>
        <v>Cavidad Progresiva</v>
      </c>
      <c r="AL70" s="3" t="str">
        <f t="shared" si="38"/>
        <v>Continua</v>
      </c>
      <c r="AM70" s="3" t="s">
        <v>28</v>
      </c>
      <c r="AN70" s="3" t="s">
        <v>645</v>
      </c>
      <c r="AO70" s="3">
        <f>_xlfn.IFS(L70="Inhibidor de corrosión",T70*Q70/1000,L70="Inhibidor de incrustaciones",T70*Q70/1000,L70="Biocida",T70*Q70/1000,L70="Inhibidor de corrosión/incrustaciones",T70*Q70/1000,L70="Inhibidor de parafinas y asfaltenos",T70*P70/1000,L70="Inhibidor de parafinas",T70*P70/1000,L70="Inhibidor de asfaltenos",T70*P70/1000,L70="Reductor de fricción",T70*P70/1000,L70="Encapsulado",0,L70="Inhibidor de hidratos",VLOOKUP(I70,Intermedia!$B$485:$E$502,4,FALSE),L70="Secuestrante de sulfhídrico",VLOOKUP(I70,Intermedia!$B$485:$E$502,4,FALSE))</f>
        <v>2.0119120000000001</v>
      </c>
      <c r="AP70" s="3">
        <f t="shared" si="39"/>
        <v>2.0099999999999998</v>
      </c>
      <c r="AQ70" s="3">
        <f t="shared" si="40"/>
        <v>20</v>
      </c>
      <c r="AR70" s="3">
        <f t="shared" si="41"/>
        <v>2.0099999999999998</v>
      </c>
      <c r="AS70" s="7">
        <v>0.2</v>
      </c>
      <c r="AT70" s="3" cm="1">
        <f t="array" ref="AT70">IFERROR(ROUND(IF(AL70="Continua",AO70*_xlfn.IFS(AS70=100%,1,AS70=20%,5,AS70=50%,2),IF(AL70="Batch",IF(AM70="M",30,IF(AM70="Q",15,7))*AO70)),0),"")</f>
        <v>10</v>
      </c>
      <c r="AU70" s="3">
        <f t="shared" si="42"/>
        <v>20</v>
      </c>
      <c r="AV70" s="3">
        <f t="shared" si="43"/>
        <v>10</v>
      </c>
      <c r="AW70" s="3" t="s">
        <v>657</v>
      </c>
      <c r="AX70" s="3">
        <v>1</v>
      </c>
      <c r="AY70" s="14">
        <f ca="1">IFERROR(TODAY()-VLOOKUP(H70,IDEF!$A$6:$H$1602,8,FALSE),"S/D")</f>
        <v>2202</v>
      </c>
      <c r="AZ70" s="3" t="str">
        <f>IFERROR(VLOOKUP(H70,'Control Producción'!$B$13:$L$406,11,FALSE),"S/C")</f>
        <v>B</v>
      </c>
      <c r="BA70" s="3" t="str">
        <f t="shared" si="44"/>
        <v>SP- 02</v>
      </c>
      <c r="BB70" s="3" t="str">
        <f>IFERROR(VLOOKUP(I70,Referencias!$A$2:$Z$800,26,FALSE),"")</f>
        <v>Señal Picada</v>
      </c>
      <c r="BC70" s="3"/>
      <c r="BD70" s="3"/>
      <c r="BO70" s="68" t="str">
        <f t="shared" si="34"/>
        <v>SP- 02</v>
      </c>
    </row>
    <row r="71" spans="1:67" ht="15" customHeight="1" x14ac:dyDescent="0.25">
      <c r="A71" s="3" t="s">
        <v>636</v>
      </c>
      <c r="B71" s="5">
        <v>45139</v>
      </c>
      <c r="C71" s="3" t="s">
        <v>637</v>
      </c>
      <c r="D71" s="3" t="s">
        <v>638</v>
      </c>
      <c r="E71" s="3" t="str">
        <f>IFERROR(VLOOKUP(H71,Referencias!$A$2:$F$671,6,FALSE),"")</f>
        <v>SP- 02</v>
      </c>
      <c r="F71" s="3">
        <f>IFERROR(VLOOKUP(I71,Referencias!$A$2:$T$800,20,FALSE),"")</f>
        <v>222052</v>
      </c>
      <c r="G71" s="3" t="s">
        <v>651</v>
      </c>
      <c r="H71" s="3" t="s">
        <v>146</v>
      </c>
      <c r="I71" s="3" t="s">
        <v>146</v>
      </c>
      <c r="J71" s="3"/>
      <c r="K71" s="3" t="s">
        <v>652</v>
      </c>
      <c r="L71" s="3" t="str">
        <f>IFERROR(VLOOKUP(M71,Referencias!$X$2:$Y$139,2,FALSE),"")</f>
        <v>Inhibidor de incrustaciones</v>
      </c>
      <c r="M71" s="3" t="s">
        <v>653</v>
      </c>
      <c r="N71" s="3">
        <f>IFERROR(VLOOKUP(M71,Referencias!$K$2:$L$138,2,FALSE),"")</f>
        <v>50601018</v>
      </c>
      <c r="O71" s="3">
        <f>IFERROR(VLOOKUP(I71,'Control Producción'!$B$13:$L$408,4,FALSE),0)</f>
        <v>113.4</v>
      </c>
      <c r="P71" s="3">
        <f>IFERROR(VLOOKUP(I71,'Control Producción'!$B$13:$L$408,5,FALSE),0)</f>
        <v>3.629</v>
      </c>
      <c r="Q71" s="3">
        <f>IFERROR(VLOOKUP(I71,'Control Producción'!$B$13:$L$408,7,FALSE),0)</f>
        <v>109.771</v>
      </c>
      <c r="R71" s="3">
        <f>IFERROR(VLOOKUP(I71,'Control Producción'!$B$13:$L$408,8,FALSE),0)</f>
        <v>100</v>
      </c>
      <c r="S71" s="3">
        <f t="shared" si="35"/>
        <v>2.2000000000000002</v>
      </c>
      <c r="T71" s="3">
        <v>20</v>
      </c>
      <c r="U71" s="3" t="s">
        <v>654</v>
      </c>
      <c r="V71" s="3" t="s">
        <v>642</v>
      </c>
      <c r="W71" s="3">
        <f t="shared" si="36"/>
        <v>31</v>
      </c>
      <c r="X71" s="3"/>
      <c r="Y71" s="3">
        <f t="shared" si="37"/>
        <v>68.2</v>
      </c>
      <c r="Z71" s="3"/>
      <c r="AA71" s="3"/>
      <c r="AB71" s="6">
        <v>44398</v>
      </c>
      <c r="AC71" s="3" t="s">
        <v>643</v>
      </c>
      <c r="AD71" s="6">
        <v>44459</v>
      </c>
      <c r="AE71" s="3" t="s">
        <v>725</v>
      </c>
      <c r="AF71" s="3" t="s">
        <v>656</v>
      </c>
      <c r="AG71" s="3"/>
      <c r="AH71" s="3"/>
      <c r="AI71" s="3"/>
      <c r="AJ71" s="3"/>
      <c r="AK71" s="3" t="str">
        <f>IFERROR(VLOOKUP(I71,'Control Producción'!$B$13:$K$406,10,FALSE),"")</f>
        <v>Cavidad Progresiva</v>
      </c>
      <c r="AL71" s="3" t="str">
        <f t="shared" si="38"/>
        <v>Continua</v>
      </c>
      <c r="AM71" s="3" t="s">
        <v>28</v>
      </c>
      <c r="AN71" s="3" t="s">
        <v>663</v>
      </c>
      <c r="AO71" s="3">
        <f>_xlfn.IFS(L71="Inhibidor de corrosión",T71*Q71/1000,L71="Inhibidor de incrustaciones",T71*Q71/1000,L71="Biocida",T71*Q71/1000,L71="Inhibidor de corrosión/incrustaciones",T71*Q71/1000,L71="Inhibidor de parafinas y asfaltenos",T71*P71/1000,L71="Inhibidor de parafinas",T71*P71/1000,L71="Inhibidor de asfaltenos",T71*P71/1000,L71="Reductor de fricción",T71*P71/1000,L71="Encapsulado",0,L71="Inhibidor de hidratos",VLOOKUP(I71,Intermedia!$B$485:$E$502,4,FALSE),L71="Secuestrante de sulfhídrico",VLOOKUP(I71,Intermedia!$B$485:$E$502,4,FALSE))</f>
        <v>2.1954199999999999</v>
      </c>
      <c r="AP71" s="3">
        <f t="shared" si="39"/>
        <v>2.2000000000000002</v>
      </c>
      <c r="AQ71" s="3">
        <f t="shared" si="40"/>
        <v>20</v>
      </c>
      <c r="AR71" s="3">
        <f t="shared" si="41"/>
        <v>2.2000000000000002</v>
      </c>
      <c r="AS71" s="7">
        <v>0.2</v>
      </c>
      <c r="AT71" s="3" cm="1">
        <f t="array" ref="AT71">IFERROR(ROUND(IF(AL71="Continua",AO71*_xlfn.IFS(AS71=100%,1,AS71=20%,5,AS71=50%,2),IF(AL71="Batch",IF(AM71="M",30,IF(AM71="Q",15,7))*AO71)),0),"")</f>
        <v>11</v>
      </c>
      <c r="AU71" s="3">
        <f t="shared" si="42"/>
        <v>20</v>
      </c>
      <c r="AV71" s="3">
        <f t="shared" si="43"/>
        <v>11</v>
      </c>
      <c r="AW71" s="3" t="s">
        <v>646</v>
      </c>
      <c r="AX71" s="3">
        <v>1</v>
      </c>
      <c r="AY71" s="14" t="str">
        <f ca="1">IFERROR(TODAY()-VLOOKUP(H71,IDEF!$A$6:$H$1602,8,FALSE),"S/D")</f>
        <v>S/D</v>
      </c>
      <c r="AZ71" s="3" t="str">
        <f>IFERROR(VLOOKUP(H71,'Control Producción'!$B$13:$L$406,11,FALSE),"S/C")</f>
        <v>A</v>
      </c>
      <c r="BA71" s="3" t="str">
        <f t="shared" si="44"/>
        <v>SP- 02</v>
      </c>
      <c r="BB71" s="3" t="str">
        <f>IFERROR(VLOOKUP(I71,Referencias!$A$2:$Z$800,26,FALSE),"")</f>
        <v>Señal Picada</v>
      </c>
      <c r="BC71" s="3"/>
      <c r="BD71" s="3"/>
      <c r="BO71" s="68" t="str">
        <f t="shared" si="34"/>
        <v>SP- 02</v>
      </c>
    </row>
    <row r="72" spans="1:67" ht="15" customHeight="1" x14ac:dyDescent="0.25">
      <c r="A72" s="3" t="s">
        <v>636</v>
      </c>
      <c r="B72" s="5">
        <v>45139</v>
      </c>
      <c r="C72" s="3" t="s">
        <v>637</v>
      </c>
      <c r="D72" s="3" t="s">
        <v>638</v>
      </c>
      <c r="E72" s="3" t="str">
        <f>IFERROR(VLOOKUP(H72,Referencias!$A$2:$F$671,6,FALSE),"")</f>
        <v>SP- 02</v>
      </c>
      <c r="F72" s="3">
        <f>IFERROR(VLOOKUP(I72,Referencias!$A$2:$T$800,20,FALSE),"")</f>
        <v>222052</v>
      </c>
      <c r="G72" s="3" t="s">
        <v>651</v>
      </c>
      <c r="H72" s="3" t="s">
        <v>149</v>
      </c>
      <c r="I72" s="3" t="s">
        <v>149</v>
      </c>
      <c r="J72" s="3"/>
      <c r="K72" s="3" t="s">
        <v>652</v>
      </c>
      <c r="L72" s="3" t="str">
        <f>IFERROR(VLOOKUP(M72,Referencias!$X$2:$Y$139,2,FALSE),"")</f>
        <v>Inhibidor de incrustaciones</v>
      </c>
      <c r="M72" s="3" t="s">
        <v>653</v>
      </c>
      <c r="N72" s="3">
        <f>IFERROR(VLOOKUP(M72,Referencias!$K$2:$L$138,2,FALSE),"")</f>
        <v>50601018</v>
      </c>
      <c r="O72" s="3">
        <f>IFERROR(VLOOKUP(I72,'Control Producción'!$B$13:$L$408,4,FALSE),0)</f>
        <v>134.4</v>
      </c>
      <c r="P72" s="3">
        <f>IFERROR(VLOOKUP(I72,'Control Producción'!$B$13:$L$408,5,FALSE),0)</f>
        <v>5.6449999999999996</v>
      </c>
      <c r="Q72" s="3">
        <f>IFERROR(VLOOKUP(I72,'Control Producción'!$B$13:$L$408,7,FALSE),0)</f>
        <v>128.755</v>
      </c>
      <c r="R72" s="3">
        <f>IFERROR(VLOOKUP(I72,'Control Producción'!$B$13:$L$408,8,FALSE),0)</f>
        <v>150</v>
      </c>
      <c r="S72" s="3">
        <f t="shared" si="35"/>
        <v>2.58</v>
      </c>
      <c r="T72" s="3">
        <v>20</v>
      </c>
      <c r="U72" s="3" t="s">
        <v>654</v>
      </c>
      <c r="V72" s="3" t="s">
        <v>642</v>
      </c>
      <c r="W72" s="3">
        <f t="shared" si="36"/>
        <v>31</v>
      </c>
      <c r="X72" s="3"/>
      <c r="Y72" s="3">
        <f t="shared" si="37"/>
        <v>79.98</v>
      </c>
      <c r="Z72" s="3"/>
      <c r="AA72" s="3"/>
      <c r="AB72" s="6" t="s">
        <v>648</v>
      </c>
      <c r="AC72" s="3" t="s">
        <v>643</v>
      </c>
      <c r="AD72" s="6">
        <v>44867</v>
      </c>
      <c r="AE72" s="3" t="s">
        <v>726</v>
      </c>
      <c r="AF72" s="3" t="s">
        <v>656</v>
      </c>
      <c r="AG72" s="3"/>
      <c r="AH72" s="3"/>
      <c r="AI72" s="3"/>
      <c r="AJ72" s="3"/>
      <c r="AK72" s="3" t="str">
        <f>IFERROR(VLOOKUP(I72,'Control Producción'!$B$13:$K$406,10,FALSE),"")</f>
        <v>Cavidad Progresiva</v>
      </c>
      <c r="AL72" s="3" t="str">
        <f t="shared" si="38"/>
        <v>Continua</v>
      </c>
      <c r="AM72" s="3" t="s">
        <v>28</v>
      </c>
      <c r="AN72" s="3" t="s">
        <v>727</v>
      </c>
      <c r="AO72" s="3">
        <f>_xlfn.IFS(L72="Inhibidor de corrosión",T72*Q72/1000,L72="Inhibidor de incrustaciones",T72*Q72/1000,L72="Biocida",T72*Q72/1000,L72="Inhibidor de corrosión/incrustaciones",T72*Q72/1000,L72="Inhibidor de parafinas y asfaltenos",T72*P72/1000,L72="Inhibidor de parafinas",T72*P72/1000,L72="Inhibidor de asfaltenos",T72*P72/1000,L72="Reductor de fricción",T72*P72/1000,L72="Encapsulado",0,L72="Inhibidor de hidratos",VLOOKUP(I72,Intermedia!$B$485:$E$502,4,FALSE),L72="Secuestrante de sulfhídrico",VLOOKUP(I72,Intermedia!$B$485:$E$502,4,FALSE))</f>
        <v>2.5750999999999999</v>
      </c>
      <c r="AP72" s="3">
        <f t="shared" si="39"/>
        <v>2.58</v>
      </c>
      <c r="AQ72" s="3">
        <f t="shared" si="40"/>
        <v>20</v>
      </c>
      <c r="AR72" s="3">
        <f t="shared" si="41"/>
        <v>2.58</v>
      </c>
      <c r="AS72" s="7">
        <v>0.2</v>
      </c>
      <c r="AT72" s="3" cm="1">
        <f t="array" ref="AT72">IFERROR(ROUND(IF(AL72="Continua",AO72*_xlfn.IFS(AS72=100%,1,AS72=20%,5,AS72=50%,2),IF(AL72="Batch",IF(AM72="M",30,IF(AM72="Q",15,7))*AO72)),0),"")</f>
        <v>13</v>
      </c>
      <c r="AU72" s="3">
        <f t="shared" si="42"/>
        <v>20</v>
      </c>
      <c r="AV72" s="3">
        <f t="shared" si="43"/>
        <v>13</v>
      </c>
      <c r="AW72" s="3" t="s">
        <v>657</v>
      </c>
      <c r="AX72" s="3">
        <v>1</v>
      </c>
      <c r="AY72" s="14">
        <f ca="1">IFERROR(TODAY()-VLOOKUP(H72,IDEF!$A$6:$H$1602,8,FALSE),"S/D")</f>
        <v>1558</v>
      </c>
      <c r="AZ72" s="3" t="str">
        <f>IFERROR(VLOOKUP(H72,'Control Producción'!$B$13:$L$406,11,FALSE),"S/C")</f>
        <v>A</v>
      </c>
      <c r="BA72" s="3" t="str">
        <f t="shared" si="44"/>
        <v>SP- 02</v>
      </c>
      <c r="BB72" s="3" t="str">
        <f>IFERROR(VLOOKUP(I72,Referencias!$A$2:$Z$800,26,FALSE),"")</f>
        <v>Señal Picada</v>
      </c>
      <c r="BC72" s="3"/>
      <c r="BD72" s="3"/>
      <c r="BO72" s="68" t="str">
        <f t="shared" si="34"/>
        <v>SP- 02</v>
      </c>
    </row>
    <row r="73" spans="1:67" ht="15" customHeight="1" x14ac:dyDescent="0.25">
      <c r="A73" s="3" t="s">
        <v>636</v>
      </c>
      <c r="B73" s="5">
        <v>45139</v>
      </c>
      <c r="C73" s="3" t="s">
        <v>637</v>
      </c>
      <c r="D73" s="3" t="s">
        <v>638</v>
      </c>
      <c r="E73" s="3" t="str">
        <f>IFERROR(VLOOKUP(H73,Referencias!$A$2:$F$671,6,FALSE),"")</f>
        <v>SP- 02</v>
      </c>
      <c r="F73" s="3">
        <f>IFERROR(VLOOKUP(I73,Referencias!$A$2:$T$800,20,FALSE),"")</f>
        <v>222052</v>
      </c>
      <c r="G73" s="3" t="s">
        <v>639</v>
      </c>
      <c r="H73" s="3" t="s">
        <v>150</v>
      </c>
      <c r="I73" s="3" t="s">
        <v>150</v>
      </c>
      <c r="J73" s="3"/>
      <c r="K73" s="3" t="s">
        <v>652</v>
      </c>
      <c r="L73" s="3" t="str">
        <f>IFERROR(VLOOKUP(M73,Referencias!$X$2:$Y$139,2,FALSE),"")</f>
        <v>Secuestrante de sulfhídrico</v>
      </c>
      <c r="M73" s="3" t="s">
        <v>579</v>
      </c>
      <c r="N73" s="3">
        <f>IFERROR(VLOOKUP(M73,Referencias!$K$2:$L$138,2,FALSE),"")</f>
        <v>1000539909</v>
      </c>
      <c r="O73" s="3">
        <f>IFERROR(VLOOKUP(I73,'Control Producción'!$B$13:$L$408,4,FALSE),0)</f>
        <v>142</v>
      </c>
      <c r="P73" s="3">
        <f>IFERROR(VLOOKUP(I73,'Control Producción'!$B$13:$L$408,5,FALSE),0)</f>
        <v>2.84</v>
      </c>
      <c r="Q73" s="3">
        <f>IFERROR(VLOOKUP(I73,'Control Producción'!$B$13:$L$408,7,FALSE),0)</f>
        <v>139.16</v>
      </c>
      <c r="R73" s="3">
        <f>IFERROR(VLOOKUP(I73,'Control Producción'!$B$13:$L$408,8,FALSE),0)</f>
        <v>100</v>
      </c>
      <c r="S73" s="3">
        <f t="shared" si="35"/>
        <v>10</v>
      </c>
      <c r="T73" s="3"/>
      <c r="U73" s="3" t="s">
        <v>682</v>
      </c>
      <c r="V73" s="3" t="s">
        <v>642</v>
      </c>
      <c r="W73" s="3">
        <f t="shared" si="36"/>
        <v>31</v>
      </c>
      <c r="X73" s="3"/>
      <c r="Y73" s="3">
        <f t="shared" si="37"/>
        <v>310</v>
      </c>
      <c r="Z73" s="3"/>
      <c r="AA73" s="3"/>
      <c r="AB73" s="6">
        <v>0</v>
      </c>
      <c r="AC73" s="3" t="s">
        <v>643</v>
      </c>
      <c r="AD73" s="6">
        <v>44433</v>
      </c>
      <c r="AE73" s="46" t="s">
        <v>728</v>
      </c>
      <c r="AF73" s="3" t="s">
        <v>656</v>
      </c>
      <c r="AG73" s="3"/>
      <c r="AH73" s="3"/>
      <c r="AI73" s="3"/>
      <c r="AJ73" s="3"/>
      <c r="AK73" s="3" t="str">
        <f>IFERROR(VLOOKUP(I73,'Control Producción'!$B$13:$K$406,10,FALSE),"")</f>
        <v>Cavidad Progresiva</v>
      </c>
      <c r="AL73" s="3" t="str">
        <f t="shared" si="38"/>
        <v>Continua</v>
      </c>
      <c r="AM73" s="3" t="s">
        <v>28</v>
      </c>
      <c r="AN73" s="3" t="s">
        <v>645</v>
      </c>
      <c r="AO73" s="3">
        <f>_xlfn.IFS(L73="Inhibidor de corrosión",T73*Q73/1000,L73="Inhibidor de incrustaciones",T73*Q73/1000,L73="Biocida",T73*Q73/1000,L73="Inhibidor de corrosión/incrustaciones",T73*Q73/1000,L73="Inhibidor de parafinas y asfaltenos",T73*P73/1000,L73="Inhibidor de parafinas",T73*P73/1000,L73="Inhibidor de asfaltenos",T73*P73/1000,L73="Reductor de fricción",T73*P73/1000,L73="Encapsulado",0,L73="Inhibidor de hidratos",VLOOKUP(I73,Intermedia!$B$485:$E$502,4,FALSE),L73="Secuestrante de sulfhídrico",VLOOKUP(I73,Intermedia!$B$485:$E$502,4,FALSE))</f>
        <v>10</v>
      </c>
      <c r="AP73" s="3">
        <f t="shared" si="39"/>
        <v>10</v>
      </c>
      <c r="AQ73" s="3">
        <f t="shared" si="40"/>
        <v>20</v>
      </c>
      <c r="AR73" s="3">
        <f t="shared" si="41"/>
        <v>10</v>
      </c>
      <c r="AS73" s="7">
        <v>1</v>
      </c>
      <c r="AT73" s="3" cm="1">
        <f t="array" ref="AT73">IFERROR(ROUND(IF(AL73="Continua",AO73*_xlfn.IFS(AS73=100%,1,AS73=20%,5,AS73=50%,2),IF(AL73="Batch",IF(AM73="M",30,IF(AM73="Q",15,7))*AO73)),0),"")</f>
        <v>10</v>
      </c>
      <c r="AU73" s="3">
        <f t="shared" si="42"/>
        <v>20</v>
      </c>
      <c r="AV73" s="3">
        <f t="shared" si="43"/>
        <v>10</v>
      </c>
      <c r="AW73" s="3" t="s">
        <v>657</v>
      </c>
      <c r="AX73" s="3">
        <v>1</v>
      </c>
      <c r="AY73" s="14">
        <f ca="1">IFERROR(TODAY()-VLOOKUP(H73,IDEF!$A$6:$H$1602,8,FALSE),"S/D")</f>
        <v>3064</v>
      </c>
      <c r="AZ73" s="3" t="str">
        <f>IFERROR(VLOOKUP(H73,'Control Producción'!$B$13:$L$406,11,FALSE),"S/C")</f>
        <v>A</v>
      </c>
      <c r="BA73" s="3" t="str">
        <f t="shared" si="44"/>
        <v>SP- 02</v>
      </c>
      <c r="BB73" s="3" t="str">
        <f>IFERROR(VLOOKUP(I73,Referencias!$A$2:$Z$800,26,FALSE),"")</f>
        <v>Señal Picada</v>
      </c>
      <c r="BC73" s="3"/>
      <c r="BD73" s="3"/>
      <c r="BO73" s="68" t="str">
        <f t="shared" si="34"/>
        <v>SP- 02</v>
      </c>
    </row>
    <row r="74" spans="1:67" ht="15" customHeight="1" x14ac:dyDescent="0.25">
      <c r="A74" s="3" t="s">
        <v>636</v>
      </c>
      <c r="B74" s="5">
        <v>45139</v>
      </c>
      <c r="C74" s="3" t="s">
        <v>637</v>
      </c>
      <c r="D74" s="3" t="s">
        <v>638</v>
      </c>
      <c r="E74" s="3" t="str">
        <f>IFERROR(VLOOKUP(H74,Referencias!$A$2:$F$671,6,FALSE),"")</f>
        <v>SP- 02</v>
      </c>
      <c r="F74" s="3">
        <f>IFERROR(VLOOKUP(I74,Referencias!$A$2:$T$800,20,FALSE),"")</f>
        <v>222052</v>
      </c>
      <c r="G74" s="3" t="s">
        <v>651</v>
      </c>
      <c r="H74" s="3" t="s">
        <v>152</v>
      </c>
      <c r="I74" s="3" t="s">
        <v>152</v>
      </c>
      <c r="J74" s="3"/>
      <c r="K74" s="3" t="s">
        <v>652</v>
      </c>
      <c r="L74" s="3" t="str">
        <f>IFERROR(VLOOKUP(M74,Referencias!$X$2:$Y$139,2,FALSE),"")</f>
        <v>Inhibidor de corrosión/Incrustaciones</v>
      </c>
      <c r="M74" s="3" t="s">
        <v>687</v>
      </c>
      <c r="N74" s="3">
        <f>IFERROR(VLOOKUP(M74,Referencias!$K$2:$L$138,2,FALSE),"")</f>
        <v>50695199</v>
      </c>
      <c r="O74" s="3">
        <f>IFERROR(VLOOKUP(I74,'Control Producción'!$B$13:$L$408,4,FALSE),0)</f>
        <v>76</v>
      </c>
      <c r="P74" s="3">
        <f>IFERROR(VLOOKUP(I74,'Control Producción'!$B$13:$L$408,5,FALSE),0)</f>
        <v>3.6500000000000057</v>
      </c>
      <c r="Q74" s="3">
        <f>IFERROR(VLOOKUP(I74,'Control Producción'!$B$13:$L$408,7,FALSE),0)</f>
        <v>72.349999999999994</v>
      </c>
      <c r="R74" s="3">
        <f>IFERROR(VLOOKUP(I74,'Control Producción'!$B$13:$L$408,8,FALSE),0)</f>
        <v>10</v>
      </c>
      <c r="S74" s="3">
        <f t="shared" si="35"/>
        <v>1.59</v>
      </c>
      <c r="T74" s="3">
        <v>22</v>
      </c>
      <c r="U74" s="3" t="s">
        <v>654</v>
      </c>
      <c r="V74" s="3" t="s">
        <v>642</v>
      </c>
      <c r="W74" s="3">
        <f t="shared" si="36"/>
        <v>31</v>
      </c>
      <c r="X74" s="3"/>
      <c r="Y74" s="3">
        <f t="shared" si="37"/>
        <v>49.29</v>
      </c>
      <c r="Z74" s="3"/>
      <c r="AA74" s="3"/>
      <c r="AB74" s="6">
        <v>40441</v>
      </c>
      <c r="AC74" s="3" t="s">
        <v>643</v>
      </c>
      <c r="AD74" s="6">
        <v>44993</v>
      </c>
      <c r="AE74" s="3" t="s">
        <v>729</v>
      </c>
      <c r="AF74" s="3" t="s">
        <v>656</v>
      </c>
      <c r="AG74" s="3"/>
      <c r="AH74" s="3"/>
      <c r="AI74" s="3"/>
      <c r="AJ74" s="3"/>
      <c r="AK74" s="3" t="str">
        <f>IFERROR(VLOOKUP(I74,'Control Producción'!$B$13:$K$406,10,FALSE),"")</f>
        <v>Cavidad Progresiva</v>
      </c>
      <c r="AL74" s="3" t="str">
        <f t="shared" si="38"/>
        <v>Continua</v>
      </c>
      <c r="AM74" s="3" t="s">
        <v>28</v>
      </c>
      <c r="AN74" s="3" t="s">
        <v>663</v>
      </c>
      <c r="AO74" s="3">
        <f>_xlfn.IFS(L74="Inhibidor de corrosión",T74*Q74/1000,L74="Inhibidor de incrustaciones",T74*Q74/1000,L74="Biocida",T74*Q74/1000,L74="Inhibidor de corrosión/incrustaciones",T74*Q74/1000,L74="Inhibidor de parafinas y asfaltenos",T74*P74/1000,L74="Inhibidor de parafinas",T74*P74/1000,L74="Inhibidor de asfaltenos",T74*P74/1000,L74="Reductor de fricción",T74*P74/1000,L74="Encapsulado",0,L74="Inhibidor de hidratos",VLOOKUP(I74,Intermedia!$B$485:$E$502,4,FALSE),L74="Secuestrante de sulfhídrico",VLOOKUP(I74,Intermedia!$B$485:$E$502,4,FALSE))</f>
        <v>1.5916999999999999</v>
      </c>
      <c r="AP74" s="3">
        <f t="shared" si="39"/>
        <v>1.59</v>
      </c>
      <c r="AQ74" s="3">
        <f t="shared" si="40"/>
        <v>20</v>
      </c>
      <c r="AR74" s="3">
        <f t="shared" si="41"/>
        <v>1.59</v>
      </c>
      <c r="AS74" s="7">
        <v>0.2</v>
      </c>
      <c r="AT74" s="3" cm="1">
        <f t="array" ref="AT74">IFERROR(ROUND(IF(AL74="Continua",AO74*_xlfn.IFS(AS74=100%,1,AS74=20%,5,AS74=50%,2),IF(AL74="Batch",IF(AM74="M",30,IF(AM74="Q",15,7))*AO74)),0),"")</f>
        <v>8</v>
      </c>
      <c r="AU74" s="3">
        <f t="shared" si="42"/>
        <v>20</v>
      </c>
      <c r="AV74" s="3">
        <f t="shared" si="43"/>
        <v>8</v>
      </c>
      <c r="AW74" s="3" t="s">
        <v>657</v>
      </c>
      <c r="AX74" s="3">
        <v>1</v>
      </c>
      <c r="AY74" s="14">
        <f ca="1">IFERROR(TODAY()-VLOOKUP(H74,IDEF!$A$6:$H$1602,8,FALSE),"S/D")</f>
        <v>1566</v>
      </c>
      <c r="AZ74" s="3" t="str">
        <f>IFERROR(VLOOKUP(H74,'Control Producción'!$B$13:$L$406,11,FALSE),"S/C")</f>
        <v>B</v>
      </c>
      <c r="BA74" s="3" t="str">
        <f t="shared" si="44"/>
        <v>SP- 02</v>
      </c>
      <c r="BB74" s="3" t="str">
        <f>IFERROR(VLOOKUP(I74,Referencias!$A$2:$Z$800,26,FALSE),"")</f>
        <v>Señal Picada</v>
      </c>
      <c r="BC74" s="3"/>
      <c r="BD74" s="3"/>
      <c r="BO74" s="68" t="str">
        <f t="shared" si="34"/>
        <v>SP- 02</v>
      </c>
    </row>
    <row r="75" spans="1:67" ht="15" customHeight="1" x14ac:dyDescent="0.25">
      <c r="A75" s="3" t="s">
        <v>636</v>
      </c>
      <c r="B75" s="5">
        <v>45139</v>
      </c>
      <c r="C75" s="3" t="s">
        <v>637</v>
      </c>
      <c r="D75" s="3" t="s">
        <v>638</v>
      </c>
      <c r="E75" s="3" t="str">
        <f>IFERROR(VLOOKUP(H75,Referencias!$A$2:$F$671,6,FALSE),"")</f>
        <v>SP- 02</v>
      </c>
      <c r="F75" s="3">
        <f>IFERROR(VLOOKUP(I75,Referencias!$A$2:$T$800,20,FALSE),"")</f>
        <v>222052</v>
      </c>
      <c r="G75" s="3" t="s">
        <v>651</v>
      </c>
      <c r="H75" s="3" t="s">
        <v>154</v>
      </c>
      <c r="I75" s="3" t="s">
        <v>154</v>
      </c>
      <c r="J75" s="3"/>
      <c r="K75" s="3" t="s">
        <v>652</v>
      </c>
      <c r="L75" s="3" t="str">
        <f>IFERROR(VLOOKUP(M75,Referencias!$X$2:$Y$139,2,FALSE),"")</f>
        <v>Inhibidor de incrustaciones</v>
      </c>
      <c r="M75" s="3" t="s">
        <v>714</v>
      </c>
      <c r="N75" s="3">
        <f>IFERROR(VLOOKUP(M75,Referencias!$K$2:$L$138,2,FALSE),"")</f>
        <v>1000568102</v>
      </c>
      <c r="O75" s="3">
        <f>IFERROR(VLOOKUP(I75,'Control Producción'!$B$13:$L$408,4,FALSE),0)</f>
        <v>102</v>
      </c>
      <c r="P75" s="3">
        <f>IFERROR(VLOOKUP(I75,'Control Producción'!$B$13:$L$408,5,FALSE),0)</f>
        <v>2.5499999999999998</v>
      </c>
      <c r="Q75" s="3">
        <f>IFERROR(VLOOKUP(I75,'Control Producción'!$B$13:$L$408,7,FALSE),0)</f>
        <v>99.45</v>
      </c>
      <c r="R75" s="3">
        <f>IFERROR(VLOOKUP(I75,'Control Producción'!$B$13:$L$408,8,FALSE),0)</f>
        <v>50</v>
      </c>
      <c r="S75" s="3">
        <f t="shared" si="35"/>
        <v>0.99</v>
      </c>
      <c r="T75" s="3">
        <v>10</v>
      </c>
      <c r="U75" s="3" t="s">
        <v>654</v>
      </c>
      <c r="V75" s="3" t="s">
        <v>642</v>
      </c>
      <c r="W75" s="3">
        <f t="shared" si="36"/>
        <v>31</v>
      </c>
      <c r="X75" s="3"/>
      <c r="Y75" s="3">
        <f t="shared" si="37"/>
        <v>30.69</v>
      </c>
      <c r="Z75" s="3"/>
      <c r="AA75" s="3"/>
      <c r="AB75" s="6">
        <v>41948</v>
      </c>
      <c r="AC75" s="3" t="s">
        <v>643</v>
      </c>
      <c r="AD75" s="6">
        <v>44315</v>
      </c>
      <c r="AE75" s="3" t="s">
        <v>699</v>
      </c>
      <c r="AF75" s="3" t="s">
        <v>656</v>
      </c>
      <c r="AG75" s="3"/>
      <c r="AH75" s="3"/>
      <c r="AI75" s="3"/>
      <c r="AJ75" s="3"/>
      <c r="AK75" s="3" t="str">
        <f>IFERROR(VLOOKUP(I75,'Control Producción'!$B$13:$K$406,10,FALSE),"")</f>
        <v>Electro Sumergible</v>
      </c>
      <c r="AL75" s="3" t="str">
        <f t="shared" si="38"/>
        <v>Continua</v>
      </c>
      <c r="AM75" s="3" t="s">
        <v>28</v>
      </c>
      <c r="AN75" s="3" t="s">
        <v>663</v>
      </c>
      <c r="AO75" s="3">
        <f>_xlfn.IFS(L75="Inhibidor de corrosión",T75*Q75/1000,L75="Inhibidor de incrustaciones",T75*Q75/1000,L75="Biocida",T75*Q75/1000,L75="Inhibidor de corrosión/incrustaciones",T75*Q75/1000,L75="Inhibidor de parafinas y asfaltenos",T75*P75/1000,L75="Inhibidor de parafinas",T75*P75/1000,L75="Inhibidor de asfaltenos",T75*P75/1000,L75="Reductor de fricción",T75*P75/1000,L75="Encapsulado",0,L75="Inhibidor de hidratos",VLOOKUP(I75,Intermedia!$B$485:$E$502,4,FALSE),L75="Secuestrante de sulfhídrico",VLOOKUP(I75,Intermedia!$B$485:$E$502,4,FALSE))</f>
        <v>0.99450000000000005</v>
      </c>
      <c r="AP75" s="3">
        <f t="shared" si="39"/>
        <v>0.99</v>
      </c>
      <c r="AQ75" s="3">
        <f t="shared" si="40"/>
        <v>20</v>
      </c>
      <c r="AR75" s="3">
        <f t="shared" si="41"/>
        <v>0.99</v>
      </c>
      <c r="AS75" s="7">
        <v>0.2</v>
      </c>
      <c r="AT75" s="3" cm="1">
        <f t="array" ref="AT75">IFERROR(ROUND(IF(AL75="Continua",AO75*_xlfn.IFS(AS75=100%,1,AS75=20%,5,AS75=50%,2),IF(AL75="Batch",IF(AM75="M",30,IF(AM75="Q",15,7))*AO75)),0),"")</f>
        <v>5</v>
      </c>
      <c r="AU75" s="3">
        <f t="shared" si="42"/>
        <v>20</v>
      </c>
      <c r="AV75" s="3">
        <f t="shared" si="43"/>
        <v>5</v>
      </c>
      <c r="AW75" s="3" t="s">
        <v>657</v>
      </c>
      <c r="AX75" s="3">
        <v>1</v>
      </c>
      <c r="AY75" s="14">
        <f ca="1">IFERROR(TODAY()-VLOOKUP(H75,IDEF!$A$6:$H$1602,8,FALSE),"S/D")</f>
        <v>1903</v>
      </c>
      <c r="AZ75" s="3" t="str">
        <f>IFERROR(VLOOKUP(H75,'Control Producción'!$B$13:$L$406,11,FALSE),"S/C")</f>
        <v>B</v>
      </c>
      <c r="BA75" s="3" t="str">
        <f t="shared" si="44"/>
        <v>SP- 02</v>
      </c>
      <c r="BB75" s="3" t="str">
        <f>IFERROR(VLOOKUP(I75,Referencias!$A$2:$Z$800,26,FALSE),"")</f>
        <v>Señal Picada</v>
      </c>
      <c r="BC75" s="3"/>
      <c r="BD75" s="3"/>
      <c r="BO75" s="68" t="str">
        <f t="shared" si="34"/>
        <v>SP- 02</v>
      </c>
    </row>
    <row r="76" spans="1:67" ht="15" customHeight="1" x14ac:dyDescent="0.25">
      <c r="A76" s="3" t="s">
        <v>636</v>
      </c>
      <c r="B76" s="5">
        <v>45139</v>
      </c>
      <c r="C76" s="3" t="s">
        <v>637</v>
      </c>
      <c r="D76" s="3" t="s">
        <v>638</v>
      </c>
      <c r="E76" s="3" t="str">
        <f>IFERROR(VLOOKUP(H76,Referencias!$A$2:$F$671,6,FALSE),"")</f>
        <v>SP- 02</v>
      </c>
      <c r="F76" s="3">
        <f>IFERROR(VLOOKUP(I76,Referencias!$A$2:$T$800,20,FALSE),"")</f>
        <v>222052</v>
      </c>
      <c r="G76" s="3" t="s">
        <v>651</v>
      </c>
      <c r="H76" s="3" t="s">
        <v>157</v>
      </c>
      <c r="I76" s="3" t="s">
        <v>157</v>
      </c>
      <c r="J76" s="3"/>
      <c r="K76" s="3" t="s">
        <v>652</v>
      </c>
      <c r="L76" s="3" t="str">
        <f>IFERROR(VLOOKUP(M76,Referencias!$X$2:$Y$139,2,FALSE),"")</f>
        <v>Inhibidor de incrustaciones</v>
      </c>
      <c r="M76" s="3" t="s">
        <v>653</v>
      </c>
      <c r="N76" s="3">
        <f>IFERROR(VLOOKUP(M76,Referencias!$K$2:$L$138,2,FALSE),"")</f>
        <v>50601018</v>
      </c>
      <c r="O76" s="3">
        <f>IFERROR(VLOOKUP(I76,'Control Producción'!$B$13:$L$408,4,FALSE),0)</f>
        <v>113</v>
      </c>
      <c r="P76" s="3">
        <f>IFERROR(VLOOKUP(I76,'Control Producción'!$B$13:$L$408,5,FALSE),0)</f>
        <v>3.9550000000000001</v>
      </c>
      <c r="Q76" s="3">
        <f>IFERROR(VLOOKUP(I76,'Control Producción'!$B$13:$L$408,7,FALSE),0)</f>
        <v>109.045</v>
      </c>
      <c r="R76" s="3">
        <f>IFERROR(VLOOKUP(I76,'Control Producción'!$B$13:$L$408,8,FALSE),0)</f>
        <v>150</v>
      </c>
      <c r="S76" s="3">
        <f t="shared" si="35"/>
        <v>1.53</v>
      </c>
      <c r="T76" s="3">
        <v>14</v>
      </c>
      <c r="U76" s="3" t="s">
        <v>654</v>
      </c>
      <c r="V76" s="3" t="s">
        <v>642</v>
      </c>
      <c r="W76" s="3">
        <f t="shared" si="36"/>
        <v>31</v>
      </c>
      <c r="X76" s="3"/>
      <c r="Y76" s="3">
        <f t="shared" si="37"/>
        <v>47.43</v>
      </c>
      <c r="Z76" s="3"/>
      <c r="AA76" s="3"/>
      <c r="AB76" s="6">
        <v>40688</v>
      </c>
      <c r="AC76" s="3" t="s">
        <v>643</v>
      </c>
      <c r="AD76" s="6">
        <v>44012</v>
      </c>
      <c r="AE76" s="3" t="s">
        <v>683</v>
      </c>
      <c r="AF76" s="3" t="s">
        <v>656</v>
      </c>
      <c r="AG76" s="3"/>
      <c r="AH76" s="3"/>
      <c r="AI76" s="3"/>
      <c r="AJ76" s="3"/>
      <c r="AK76" s="3" t="str">
        <f>IFERROR(VLOOKUP(I76,'Control Producción'!$B$13:$K$406,10,FALSE),"")</f>
        <v>Cavidad Progresiva</v>
      </c>
      <c r="AL76" s="3" t="str">
        <f t="shared" si="38"/>
        <v>Continua</v>
      </c>
      <c r="AM76" s="3" t="s">
        <v>28</v>
      </c>
      <c r="AN76" s="3" t="s">
        <v>663</v>
      </c>
      <c r="AO76" s="3">
        <f>_xlfn.IFS(L76="Inhibidor de corrosión",T76*Q76/1000,L76="Inhibidor de incrustaciones",T76*Q76/1000,L76="Biocida",T76*Q76/1000,L76="Inhibidor de corrosión/incrustaciones",T76*Q76/1000,L76="Inhibidor de parafinas y asfaltenos",T76*P76/1000,L76="Inhibidor de parafinas",T76*P76/1000,L76="Inhibidor de asfaltenos",T76*P76/1000,L76="Reductor de fricción",T76*P76/1000,L76="Encapsulado",0,L76="Inhibidor de hidratos",VLOOKUP(I76,Intermedia!$B$485:$E$502,4,FALSE),L76="Secuestrante de sulfhídrico",VLOOKUP(I76,Intermedia!$B$485:$E$502,4,FALSE))</f>
        <v>1.5266300000000002</v>
      </c>
      <c r="AP76" s="3">
        <f t="shared" si="39"/>
        <v>1.53</v>
      </c>
      <c r="AQ76" s="3">
        <f t="shared" si="40"/>
        <v>20</v>
      </c>
      <c r="AR76" s="3">
        <f t="shared" si="41"/>
        <v>1.53</v>
      </c>
      <c r="AS76" s="7">
        <v>0.2</v>
      </c>
      <c r="AT76" s="3" cm="1">
        <f t="array" ref="AT76">IFERROR(ROUND(IF(AL76="Continua",AO76*_xlfn.IFS(AS76=100%,1,AS76=20%,5,AS76=50%,2),IF(AL76="Batch",IF(AM76="M",30,IF(AM76="Q",15,7))*AO76)),0),"")</f>
        <v>8</v>
      </c>
      <c r="AU76" s="3">
        <f t="shared" si="42"/>
        <v>20</v>
      </c>
      <c r="AV76" s="3">
        <f t="shared" si="43"/>
        <v>8</v>
      </c>
      <c r="AW76" s="3" t="s">
        <v>657</v>
      </c>
      <c r="AX76" s="3">
        <v>1</v>
      </c>
      <c r="AY76" s="14">
        <f ca="1">IFERROR(TODAY()-VLOOKUP(H76,IDEF!$A$6:$H$1602,8,FALSE),"S/D")</f>
        <v>2933</v>
      </c>
      <c r="AZ76" s="3" t="str">
        <f>IFERROR(VLOOKUP(H76,'Control Producción'!$B$13:$L$406,11,FALSE),"S/C")</f>
        <v>A</v>
      </c>
      <c r="BA76" s="3" t="str">
        <f t="shared" si="44"/>
        <v>SP- 02</v>
      </c>
      <c r="BB76" s="3" t="str">
        <f>IFERROR(VLOOKUP(I76,Referencias!$A$2:$Z$800,26,FALSE),"")</f>
        <v>Señal Picada</v>
      </c>
      <c r="BC76" s="3"/>
      <c r="BD76" s="3"/>
      <c r="BO76" s="68" t="str">
        <f t="shared" si="34"/>
        <v>SP- 02</v>
      </c>
    </row>
    <row r="77" spans="1:67" ht="15" customHeight="1" x14ac:dyDescent="0.25">
      <c r="A77" s="3" t="s">
        <v>636</v>
      </c>
      <c r="B77" s="5">
        <v>45139</v>
      </c>
      <c r="C77" s="3" t="s">
        <v>637</v>
      </c>
      <c r="D77" s="3" t="s">
        <v>638</v>
      </c>
      <c r="E77" s="3" t="str">
        <f>IFERROR(VLOOKUP(H77,Referencias!$A$2:$F$671,6,FALSE),"")</f>
        <v>SP- 02</v>
      </c>
      <c r="F77" s="3">
        <f>IFERROR(VLOOKUP(I77,Referencias!$A$2:$T$800,20,FALSE),"")</f>
        <v>222052</v>
      </c>
      <c r="G77" s="3" t="s">
        <v>651</v>
      </c>
      <c r="H77" s="3" t="s">
        <v>158</v>
      </c>
      <c r="I77" s="3" t="s">
        <v>158</v>
      </c>
      <c r="J77" s="3"/>
      <c r="K77" s="3" t="s">
        <v>652</v>
      </c>
      <c r="L77" s="3" t="str">
        <f>IFERROR(VLOOKUP(M77,Referencias!$X$2:$Y$139,2,FALSE),"")</f>
        <v>Inhibidor de incrustaciones</v>
      </c>
      <c r="M77" s="3" t="s">
        <v>653</v>
      </c>
      <c r="N77" s="3">
        <f>IFERROR(VLOOKUP(M77,Referencias!$K$2:$L$138,2,FALSE),"")</f>
        <v>50601018</v>
      </c>
      <c r="O77" s="3">
        <f>IFERROR(VLOOKUP(I77,'Control Producción'!$B$13:$L$408,4,FALSE),0)</f>
        <v>118</v>
      </c>
      <c r="P77" s="3">
        <f>IFERROR(VLOOKUP(I77,'Control Producción'!$B$13:$L$408,5,FALSE),0)</f>
        <v>5.31</v>
      </c>
      <c r="Q77" s="3">
        <f>IFERROR(VLOOKUP(I77,'Control Producción'!$B$13:$L$408,7,FALSE),0)</f>
        <v>112.69</v>
      </c>
      <c r="R77" s="3">
        <f>IFERROR(VLOOKUP(I77,'Control Producción'!$B$13:$L$408,8,FALSE),0)</f>
        <v>100</v>
      </c>
      <c r="S77" s="3">
        <f t="shared" si="35"/>
        <v>1.35</v>
      </c>
      <c r="T77" s="3">
        <v>12</v>
      </c>
      <c r="U77" s="3" t="s">
        <v>654</v>
      </c>
      <c r="V77" s="3" t="s">
        <v>642</v>
      </c>
      <c r="W77" s="3">
        <f t="shared" si="36"/>
        <v>31</v>
      </c>
      <c r="X77" s="3"/>
      <c r="Y77" s="3">
        <f t="shared" si="37"/>
        <v>41.85</v>
      </c>
      <c r="Z77" s="3"/>
      <c r="AA77" s="3"/>
      <c r="AB77" s="6">
        <v>42969</v>
      </c>
      <c r="AC77" s="3" t="s">
        <v>643</v>
      </c>
      <c r="AD77" s="6">
        <v>44012</v>
      </c>
      <c r="AE77" s="3" t="s">
        <v>683</v>
      </c>
      <c r="AF77" s="3" t="s">
        <v>656</v>
      </c>
      <c r="AG77" s="3"/>
      <c r="AH77" s="3"/>
      <c r="AI77" s="3"/>
      <c r="AJ77" s="3"/>
      <c r="AK77" s="3" t="str">
        <f>IFERROR(VLOOKUP(I77,'Control Producción'!$B$13:$K$406,10,FALSE),"")</f>
        <v>Electro Sumergible</v>
      </c>
      <c r="AL77" s="3" t="str">
        <f t="shared" si="38"/>
        <v>Continua</v>
      </c>
      <c r="AM77" s="3" t="s">
        <v>28</v>
      </c>
      <c r="AN77" s="3" t="s">
        <v>684</v>
      </c>
      <c r="AO77" s="3">
        <f>_xlfn.IFS(L77="Inhibidor de corrosión",T77*Q77/1000,L77="Inhibidor de incrustaciones",T77*Q77/1000,L77="Biocida",T77*Q77/1000,L77="Inhibidor de corrosión/incrustaciones",T77*Q77/1000,L77="Inhibidor de parafinas y asfaltenos",T77*P77/1000,L77="Inhibidor de parafinas",T77*P77/1000,L77="Inhibidor de asfaltenos",T77*P77/1000,L77="Reductor de fricción",T77*P77/1000,L77="Encapsulado",0,L77="Inhibidor de hidratos",VLOOKUP(I77,Intermedia!$B$485:$E$502,4,FALSE),L77="Secuestrante de sulfhídrico",VLOOKUP(I77,Intermedia!$B$485:$E$502,4,FALSE))</f>
        <v>1.3522799999999999</v>
      </c>
      <c r="AP77" s="3">
        <f t="shared" si="39"/>
        <v>1.35</v>
      </c>
      <c r="AQ77" s="3">
        <f t="shared" si="40"/>
        <v>20</v>
      </c>
      <c r="AR77" s="3">
        <f t="shared" si="41"/>
        <v>1.35</v>
      </c>
      <c r="AS77" s="7">
        <v>0.2</v>
      </c>
      <c r="AT77" s="3" cm="1">
        <f t="array" ref="AT77">IFERROR(ROUND(IF(AL77="Continua",AO77*_xlfn.IFS(AS77=100%,1,AS77=20%,5,AS77=50%,2),IF(AL77="Batch",IF(AM77="M",30,IF(AM77="Q",15,7))*AO77)),0),"")</f>
        <v>7</v>
      </c>
      <c r="AU77" s="3">
        <f t="shared" si="42"/>
        <v>20</v>
      </c>
      <c r="AV77" s="3">
        <f t="shared" si="43"/>
        <v>7</v>
      </c>
      <c r="AW77" s="3" t="s">
        <v>657</v>
      </c>
      <c r="AX77" s="3">
        <v>1</v>
      </c>
      <c r="AY77" s="14">
        <f ca="1">IFERROR(TODAY()-VLOOKUP(H77,IDEF!$A$6:$H$1602,8,FALSE),"S/D")</f>
        <v>2375</v>
      </c>
      <c r="AZ77" s="3" t="str">
        <f>IFERROR(VLOOKUP(H77,'Control Producción'!$B$13:$L$406,11,FALSE),"S/C")</f>
        <v>A</v>
      </c>
      <c r="BA77" s="3" t="str">
        <f t="shared" si="44"/>
        <v>SP- 02</v>
      </c>
      <c r="BB77" s="3" t="str">
        <f>IFERROR(VLOOKUP(I77,Referencias!$A$2:$Z$800,26,FALSE),"")</f>
        <v>Señal Picada</v>
      </c>
      <c r="BC77" s="3"/>
      <c r="BD77" s="3"/>
      <c r="BO77" s="68" t="str">
        <f t="shared" si="34"/>
        <v>SP- 02</v>
      </c>
    </row>
    <row r="78" spans="1:67" ht="15" customHeight="1" x14ac:dyDescent="0.25">
      <c r="A78" s="3" t="s">
        <v>636</v>
      </c>
      <c r="B78" s="5">
        <v>45139</v>
      </c>
      <c r="C78" s="3" t="s">
        <v>637</v>
      </c>
      <c r="D78" s="3" t="s">
        <v>638</v>
      </c>
      <c r="E78" s="3" t="str">
        <f>IFERROR(VLOOKUP(H78,Referencias!$A$2:$F$671,6,FALSE),"")</f>
        <v>SP- 02</v>
      </c>
      <c r="F78" s="3">
        <f>IFERROR(VLOOKUP(I78,Referencias!$A$2:$T$800,20,FALSE),"")</f>
        <v>222052</v>
      </c>
      <c r="G78" s="3" t="s">
        <v>651</v>
      </c>
      <c r="H78" s="3" t="s">
        <v>168</v>
      </c>
      <c r="I78" s="3" t="s">
        <v>168</v>
      </c>
      <c r="J78" s="3"/>
      <c r="K78" s="3" t="s">
        <v>652</v>
      </c>
      <c r="L78" s="3" t="str">
        <f>IFERROR(VLOOKUP(M78,Referencias!$X$2:$Y$139,2,FALSE),"")</f>
        <v>Inhibidor de incrustaciones</v>
      </c>
      <c r="M78" s="3" t="s">
        <v>653</v>
      </c>
      <c r="N78" s="3">
        <f>IFERROR(VLOOKUP(M78,Referencias!$K$2:$L$138,2,FALSE),"")</f>
        <v>50601018</v>
      </c>
      <c r="O78" s="3">
        <f>IFERROR(VLOOKUP(I78,'Control Producción'!$B$13:$L$408,4,FALSE),0)</f>
        <v>280</v>
      </c>
      <c r="P78" s="3">
        <f>IFERROR(VLOOKUP(I78,'Control Producción'!$B$13:$L$408,5,FALSE),0)</f>
        <v>1.4</v>
      </c>
      <c r="Q78" s="3">
        <f>IFERROR(VLOOKUP(I78,'Control Producción'!$B$13:$L$408,7,FALSE),0)</f>
        <v>278.60000000000002</v>
      </c>
      <c r="R78" s="3">
        <f>IFERROR(VLOOKUP(I78,'Control Producción'!$B$13:$L$408,8,FALSE),0)</f>
        <v>50</v>
      </c>
      <c r="S78" s="3">
        <f t="shared" si="35"/>
        <v>2.79</v>
      </c>
      <c r="T78" s="3">
        <v>10</v>
      </c>
      <c r="U78" s="3" t="s">
        <v>654</v>
      </c>
      <c r="V78" s="3" t="s">
        <v>642</v>
      </c>
      <c r="W78" s="3">
        <f t="shared" si="36"/>
        <v>31</v>
      </c>
      <c r="X78" s="3"/>
      <c r="Y78" s="3">
        <f t="shared" si="37"/>
        <v>86.49</v>
      </c>
      <c r="Z78" s="3"/>
      <c r="AA78" s="3"/>
      <c r="AB78" s="6"/>
      <c r="AC78" s="3" t="s">
        <v>643</v>
      </c>
      <c r="AD78" s="6">
        <v>44327</v>
      </c>
      <c r="AE78" s="3" t="s">
        <v>730</v>
      </c>
      <c r="AF78" s="3" t="s">
        <v>656</v>
      </c>
      <c r="AG78" s="3"/>
      <c r="AH78" s="3"/>
      <c r="AI78" s="3"/>
      <c r="AJ78" s="3"/>
      <c r="AK78" s="3" t="str">
        <f>IFERROR(VLOOKUP(I78,'Control Producción'!$B$13:$K$406,10,FALSE),"")</f>
        <v>Electro Sumergible</v>
      </c>
      <c r="AL78" s="3" t="str">
        <f t="shared" si="38"/>
        <v>Continua</v>
      </c>
      <c r="AM78" s="3" t="s">
        <v>28</v>
      </c>
      <c r="AN78" s="3" t="s">
        <v>684</v>
      </c>
      <c r="AO78" s="3">
        <f>_xlfn.IFS(L78="Inhibidor de corrosión",T78*Q78/1000,L78="Inhibidor de incrustaciones",T78*Q78/1000,L78="Biocida",T78*Q78/1000,L78="Inhibidor de corrosión/incrustaciones",T78*Q78/1000,L78="Inhibidor de parafinas y asfaltenos",T78*P78/1000,L78="Inhibidor de parafinas",T78*P78/1000,L78="Inhibidor de asfaltenos",T78*P78/1000,L78="Reductor de fricción",T78*P78/1000,L78="Encapsulado",0,L78="Inhibidor de hidratos",VLOOKUP(I78,Intermedia!$B$485:$E$502,4,FALSE),L78="Secuestrante de sulfhídrico",VLOOKUP(I78,Intermedia!$B$485:$E$502,4,FALSE))</f>
        <v>2.786</v>
      </c>
      <c r="AP78" s="3">
        <f t="shared" si="39"/>
        <v>2.79</v>
      </c>
      <c r="AQ78" s="3">
        <f t="shared" si="40"/>
        <v>20</v>
      </c>
      <c r="AR78" s="3">
        <f t="shared" si="41"/>
        <v>2.79</v>
      </c>
      <c r="AS78" s="7">
        <v>0.2</v>
      </c>
      <c r="AT78" s="3" cm="1">
        <f t="array" ref="AT78">IFERROR(ROUND(IF(AL78="Continua",AO78*_xlfn.IFS(AS78=100%,1,AS78=20%,5,AS78=50%,2),IF(AL78="Batch",IF(AM78="M",30,IF(AM78="Q",15,7))*AO78)),0),"")</f>
        <v>14</v>
      </c>
      <c r="AU78" s="3">
        <f t="shared" si="42"/>
        <v>20</v>
      </c>
      <c r="AV78" s="3">
        <f t="shared" si="43"/>
        <v>14</v>
      </c>
      <c r="AW78" s="3" t="s">
        <v>657</v>
      </c>
      <c r="AX78" s="3">
        <v>1</v>
      </c>
      <c r="AY78" s="14">
        <f ca="1">IFERROR(TODAY()-VLOOKUP(H78,IDEF!$A$6:$H$1602,8,FALSE),"S/D")</f>
        <v>2113</v>
      </c>
      <c r="AZ78" s="3" t="str">
        <f>IFERROR(VLOOKUP(H78,'Control Producción'!$B$13:$L$406,11,FALSE),"S/C")</f>
        <v>C</v>
      </c>
      <c r="BA78" s="3" t="str">
        <f t="shared" si="44"/>
        <v>SP- 02</v>
      </c>
      <c r="BB78" s="3" t="str">
        <f>IFERROR(VLOOKUP(I78,Referencias!$A$2:$Z$800,26,FALSE),"")</f>
        <v>Señal Picada</v>
      </c>
      <c r="BC78" s="3"/>
      <c r="BD78" s="3"/>
      <c r="BO78" s="68" t="str">
        <f t="shared" si="34"/>
        <v>SP- 02</v>
      </c>
    </row>
    <row r="79" spans="1:67" ht="15" customHeight="1" x14ac:dyDescent="0.25">
      <c r="A79" s="3" t="s">
        <v>636</v>
      </c>
      <c r="B79" s="5">
        <v>45139</v>
      </c>
      <c r="C79" s="3" t="s">
        <v>637</v>
      </c>
      <c r="D79" s="3" t="s">
        <v>638</v>
      </c>
      <c r="E79" s="3" t="str">
        <f>IFERROR(VLOOKUP(H79,Referencias!$A$2:$F$671,6,FALSE),"")</f>
        <v>SP- 02</v>
      </c>
      <c r="F79" s="3">
        <f>IFERROR(VLOOKUP(I79,Referencias!$A$2:$T$800,20,FALSE),"")</f>
        <v>222052</v>
      </c>
      <c r="G79" s="3" t="s">
        <v>651</v>
      </c>
      <c r="H79" s="3" t="s">
        <v>164</v>
      </c>
      <c r="I79" s="3" t="s">
        <v>164</v>
      </c>
      <c r="J79" s="3"/>
      <c r="K79" s="3" t="s">
        <v>652</v>
      </c>
      <c r="L79" s="3" t="str">
        <f>IFERROR(VLOOKUP(M79,Referencias!$X$2:$Y$139,2,FALSE),"")</f>
        <v>Inhibidor de incrustaciones</v>
      </c>
      <c r="M79" s="3" t="s">
        <v>653</v>
      </c>
      <c r="N79" s="3">
        <f>IFERROR(VLOOKUP(M79,Referencias!$K$2:$L$138,2,FALSE),"")</f>
        <v>50601018</v>
      </c>
      <c r="O79" s="3">
        <f>IFERROR(VLOOKUP(I79,'Control Producción'!$B$13:$L$408,4,FALSE),0)</f>
        <v>199</v>
      </c>
      <c r="P79" s="3">
        <f>IFERROR(VLOOKUP(I79,'Control Producción'!$B$13:$L$408,5,FALSE),0)</f>
        <v>1.99</v>
      </c>
      <c r="Q79" s="3">
        <f>IFERROR(VLOOKUP(I79,'Control Producción'!$B$13:$L$408,7,FALSE),0)</f>
        <v>197.01</v>
      </c>
      <c r="R79" s="3">
        <f>IFERROR(VLOOKUP(I79,'Control Producción'!$B$13:$L$408,8,FALSE),0)</f>
        <v>50</v>
      </c>
      <c r="S79" s="3">
        <f t="shared" si="35"/>
        <v>3.15</v>
      </c>
      <c r="T79" s="3">
        <v>16</v>
      </c>
      <c r="U79" s="3" t="s">
        <v>654</v>
      </c>
      <c r="V79" s="3" t="s">
        <v>642</v>
      </c>
      <c r="W79" s="3">
        <f t="shared" si="36"/>
        <v>31</v>
      </c>
      <c r="X79" s="3"/>
      <c r="Y79" s="3">
        <f t="shared" si="37"/>
        <v>97.649999999999991</v>
      </c>
      <c r="Z79" s="3"/>
      <c r="AA79" s="3"/>
      <c r="AB79" s="6" t="s">
        <v>648</v>
      </c>
      <c r="AC79" s="3" t="s">
        <v>643</v>
      </c>
      <c r="AD79" s="6">
        <v>44302</v>
      </c>
      <c r="AE79" s="3" t="s">
        <v>731</v>
      </c>
      <c r="AF79" s="3" t="s">
        <v>656</v>
      </c>
      <c r="AG79" s="3"/>
      <c r="AH79" s="3"/>
      <c r="AI79" s="3"/>
      <c r="AJ79" s="3"/>
      <c r="AK79" s="3" t="str">
        <f>IFERROR(VLOOKUP(I79,'Control Producción'!$B$13:$K$406,10,FALSE),"")</f>
        <v>Electro Sumergible</v>
      </c>
      <c r="AL79" s="3" t="str">
        <f t="shared" si="38"/>
        <v>Continua</v>
      </c>
      <c r="AM79" s="3" t="s">
        <v>28</v>
      </c>
      <c r="AN79" s="3" t="s">
        <v>684</v>
      </c>
      <c r="AO79" s="3">
        <f>_xlfn.IFS(L79="Inhibidor de corrosión",T79*Q79/1000,L79="Inhibidor de incrustaciones",T79*Q79/1000,L79="Biocida",T79*Q79/1000,L79="Inhibidor de corrosión/incrustaciones",T79*Q79/1000,L79="Inhibidor de parafinas y asfaltenos",T79*P79/1000,L79="Inhibidor de parafinas",T79*P79/1000,L79="Inhibidor de asfaltenos",T79*P79/1000,L79="Reductor de fricción",T79*P79/1000,L79="Encapsulado",0,L79="Inhibidor de hidratos",VLOOKUP(I79,Intermedia!$B$485:$E$502,4,FALSE),L79="Secuestrante de sulfhídrico",VLOOKUP(I79,Intermedia!$B$485:$E$502,4,FALSE))</f>
        <v>3.1521599999999999</v>
      </c>
      <c r="AP79" s="3">
        <f t="shared" si="39"/>
        <v>3.15</v>
      </c>
      <c r="AQ79" s="3">
        <f t="shared" si="40"/>
        <v>20</v>
      </c>
      <c r="AR79" s="3">
        <f t="shared" si="41"/>
        <v>3.15</v>
      </c>
      <c r="AS79" s="7">
        <v>0.5</v>
      </c>
      <c r="AT79" s="3" cm="1">
        <f t="array" ref="AT79">IFERROR(ROUND(IF(AL79="Continua",AO79*_xlfn.IFS(AS79=100%,1,AS79=20%,5,AS79=50%,2),IF(AL79="Batch",IF(AM79="M",30,IF(AM79="Q",15,7))*AO79)),0),"")</f>
        <v>6</v>
      </c>
      <c r="AU79" s="3">
        <f t="shared" si="42"/>
        <v>20</v>
      </c>
      <c r="AV79" s="3">
        <f t="shared" si="43"/>
        <v>6</v>
      </c>
      <c r="AW79" s="3" t="s">
        <v>657</v>
      </c>
      <c r="AX79" s="3">
        <v>1</v>
      </c>
      <c r="AY79" s="14">
        <f ca="1">IFERROR(TODAY()-VLOOKUP(H79,IDEF!$A$6:$H$1602,8,FALSE),"S/D")</f>
        <v>2901</v>
      </c>
      <c r="AZ79" s="3" t="str">
        <f>IFERROR(VLOOKUP(H79,'Control Producción'!$B$13:$L$406,11,FALSE),"S/C")</f>
        <v>C</v>
      </c>
      <c r="BA79" s="3" t="str">
        <f t="shared" si="44"/>
        <v>SP- 02</v>
      </c>
      <c r="BB79" s="3" t="str">
        <f>IFERROR(VLOOKUP(I79,Referencias!$A$2:$Z$800,26,FALSE),"")</f>
        <v>Señal Picada</v>
      </c>
      <c r="BC79" s="3"/>
      <c r="BD79" s="3"/>
      <c r="BO79" s="68" t="str">
        <f t="shared" si="34"/>
        <v>SP- 02</v>
      </c>
    </row>
    <row r="80" spans="1:67" ht="15" customHeight="1" x14ac:dyDescent="0.25">
      <c r="A80" s="3" t="s">
        <v>636</v>
      </c>
      <c r="B80" s="5">
        <v>45139</v>
      </c>
      <c r="C80" s="3" t="s">
        <v>637</v>
      </c>
      <c r="D80" s="3" t="s">
        <v>638</v>
      </c>
      <c r="E80" s="3" t="str">
        <f>IFERROR(VLOOKUP(H80,Referencias!$A$2:$F$671,6,FALSE),"")</f>
        <v>SP- 02</v>
      </c>
      <c r="F80" s="3">
        <f>IFERROR(VLOOKUP(I80,Referencias!$A$2:$T$800,20,FALSE),"")</f>
        <v>222052</v>
      </c>
      <c r="G80" s="3" t="s">
        <v>651</v>
      </c>
      <c r="H80" s="3" t="s">
        <v>153</v>
      </c>
      <c r="I80" s="3" t="s">
        <v>153</v>
      </c>
      <c r="J80" s="3"/>
      <c r="K80" s="3" t="s">
        <v>652</v>
      </c>
      <c r="L80" s="3" t="str">
        <f>IFERROR(VLOOKUP(M80,Referencias!$X$2:$Y$139,2,FALSE),"")</f>
        <v>Inhibidor de incrustaciones</v>
      </c>
      <c r="M80" s="3" t="s">
        <v>653</v>
      </c>
      <c r="N80" s="3">
        <f>IFERROR(VLOOKUP(M80,Referencias!$K$2:$L$138,2,FALSE),"")</f>
        <v>50601018</v>
      </c>
      <c r="O80" s="3">
        <f>IFERROR(VLOOKUP(I80,'Control Producción'!$B$13:$L$408,4,FALSE),0)</f>
        <v>212</v>
      </c>
      <c r="P80" s="3">
        <f>IFERROR(VLOOKUP(I80,'Control Producción'!$B$13:$L$408,5,FALSE),0)</f>
        <v>1.696</v>
      </c>
      <c r="Q80" s="3">
        <f>IFERROR(VLOOKUP(I80,'Control Producción'!$B$13:$L$408,7,FALSE),0)</f>
        <v>210.304</v>
      </c>
      <c r="R80" s="3">
        <f>IFERROR(VLOOKUP(I80,'Control Producción'!$B$13:$L$408,8,FALSE),0)</f>
        <v>100</v>
      </c>
      <c r="S80" s="3">
        <f t="shared" si="35"/>
        <v>4.21</v>
      </c>
      <c r="T80" s="3">
        <v>20</v>
      </c>
      <c r="U80" s="3" t="s">
        <v>654</v>
      </c>
      <c r="V80" s="3" t="s">
        <v>642</v>
      </c>
      <c r="W80" s="3">
        <f t="shared" si="36"/>
        <v>31</v>
      </c>
      <c r="X80" s="3"/>
      <c r="Y80" s="3">
        <f t="shared" si="37"/>
        <v>130.51</v>
      </c>
      <c r="Z80" s="3"/>
      <c r="AA80" s="3"/>
      <c r="AB80" s="6">
        <v>44503</v>
      </c>
      <c r="AC80" s="3" t="s">
        <v>643</v>
      </c>
      <c r="AD80" s="6">
        <v>44503</v>
      </c>
      <c r="AE80" s="3" t="s">
        <v>673</v>
      </c>
      <c r="AF80" s="3" t="s">
        <v>656</v>
      </c>
      <c r="AG80" s="3"/>
      <c r="AH80" s="3"/>
      <c r="AI80" s="3"/>
      <c r="AJ80" s="3"/>
      <c r="AK80" s="3" t="str">
        <f>IFERROR(VLOOKUP(I80,'Control Producción'!$B$13:$K$406,10,FALSE),"")</f>
        <v>Electro Sumergible</v>
      </c>
      <c r="AL80" s="3" t="str">
        <f t="shared" si="38"/>
        <v>Continua</v>
      </c>
      <c r="AM80" s="3" t="s">
        <v>28</v>
      </c>
      <c r="AN80" s="3" t="s">
        <v>684</v>
      </c>
      <c r="AO80" s="3">
        <f>_xlfn.IFS(L80="Inhibidor de corrosión",T80*Q80/1000,L80="Inhibidor de incrustaciones",T80*Q80/1000,L80="Biocida",T80*Q80/1000,L80="Inhibidor de corrosión/incrustaciones",T80*Q80/1000,L80="Inhibidor de parafinas y asfaltenos",T80*P80/1000,L80="Inhibidor de parafinas",T80*P80/1000,L80="Inhibidor de asfaltenos",T80*P80/1000,L80="Reductor de fricción",T80*P80/1000,L80="Encapsulado",0,L80="Inhibidor de hidratos",VLOOKUP(I80,Intermedia!$B$485:$E$502,4,FALSE),L80="Secuestrante de sulfhídrico",VLOOKUP(I80,Intermedia!$B$485:$E$502,4,FALSE))</f>
        <v>4.20608</v>
      </c>
      <c r="AP80" s="3">
        <f t="shared" si="39"/>
        <v>4.21</v>
      </c>
      <c r="AQ80" s="3">
        <f t="shared" si="40"/>
        <v>20</v>
      </c>
      <c r="AR80" s="3">
        <f t="shared" si="41"/>
        <v>4.21</v>
      </c>
      <c r="AS80" s="7">
        <v>0.5</v>
      </c>
      <c r="AT80" s="3" cm="1">
        <f t="array" ref="AT80">IFERROR(ROUND(IF(AL80="Continua",AO80*_xlfn.IFS(AS80=100%,1,AS80=20%,5,AS80=50%,2),IF(AL80="Batch",IF(AM80="M",30,IF(AM80="Q",15,7))*AO80)),0),"")</f>
        <v>8</v>
      </c>
      <c r="AU80" s="3">
        <f t="shared" si="42"/>
        <v>20</v>
      </c>
      <c r="AV80" s="3">
        <f t="shared" si="43"/>
        <v>8</v>
      </c>
      <c r="AW80" s="3" t="s">
        <v>657</v>
      </c>
      <c r="AX80" s="3">
        <v>1</v>
      </c>
      <c r="AY80" s="14">
        <f ca="1">IFERROR(TODAY()-VLOOKUP(H80,IDEF!$A$6:$H$1602,8,FALSE),"S/D")</f>
        <v>2750</v>
      </c>
      <c r="AZ80" s="3" t="str">
        <f>IFERROR(VLOOKUP(H80,'Control Producción'!$B$13:$L$406,11,FALSE),"S/C")</f>
        <v>A</v>
      </c>
      <c r="BA80" s="3" t="str">
        <f t="shared" si="44"/>
        <v>SP- 02</v>
      </c>
      <c r="BB80" s="3" t="str">
        <f>IFERROR(VLOOKUP(I80,Referencias!$A$2:$Z$800,26,FALSE),"")</f>
        <v>Señal Picada</v>
      </c>
      <c r="BC80" s="3"/>
      <c r="BD80" s="3"/>
      <c r="BO80" s="68" t="str">
        <f t="shared" si="34"/>
        <v>SP- 02</v>
      </c>
    </row>
    <row r="81" spans="1:67" ht="15" customHeight="1" x14ac:dyDescent="0.25">
      <c r="A81" s="3" t="s">
        <v>636</v>
      </c>
      <c r="B81" s="5">
        <v>45139</v>
      </c>
      <c r="C81" s="3" t="s">
        <v>637</v>
      </c>
      <c r="D81" s="3" t="s">
        <v>638</v>
      </c>
      <c r="E81" s="3" t="str">
        <f>IFERROR(VLOOKUP(H81,Referencias!$A$2:$F$671,6,FALSE),"")</f>
        <v>SP- 02</v>
      </c>
      <c r="F81" s="3">
        <f>IFERROR(VLOOKUP(I81,Referencias!$A$2:$T$800,20,FALSE),"")</f>
        <v>222052</v>
      </c>
      <c r="G81" s="3" t="s">
        <v>651</v>
      </c>
      <c r="H81" s="3" t="s">
        <v>165</v>
      </c>
      <c r="I81" s="3" t="s">
        <v>165</v>
      </c>
      <c r="J81" s="3"/>
      <c r="K81" s="3" t="s">
        <v>652</v>
      </c>
      <c r="L81" s="3" t="str">
        <f>IFERROR(VLOOKUP(M81,Referencias!$X$2:$Y$139,2,FALSE),"")</f>
        <v>Inhibidor de incrustaciones</v>
      </c>
      <c r="M81" s="3" t="s">
        <v>653</v>
      </c>
      <c r="N81" s="3">
        <f>IFERROR(VLOOKUP(M81,Referencias!$K$2:$L$138,2,FALSE),"")</f>
        <v>50601018</v>
      </c>
      <c r="O81" s="3">
        <f>IFERROR(VLOOKUP(I81,'Control Producción'!$B$13:$L$408,4,FALSE),0)</f>
        <v>171.6</v>
      </c>
      <c r="P81" s="3">
        <f>IFERROR(VLOOKUP(I81,'Control Producción'!$B$13:$L$408,5,FALSE),0)</f>
        <v>6.5209999999999999</v>
      </c>
      <c r="Q81" s="3">
        <f>IFERROR(VLOOKUP(I81,'Control Producción'!$B$13:$L$408,7,FALSE),0)</f>
        <v>165.07900000000001</v>
      </c>
      <c r="R81" s="3">
        <f>IFERROR(VLOOKUP(I81,'Control Producción'!$B$13:$L$408,8,FALSE),0)</f>
        <v>100</v>
      </c>
      <c r="S81" s="3">
        <f t="shared" si="35"/>
        <v>1.65</v>
      </c>
      <c r="T81" s="3">
        <v>10</v>
      </c>
      <c r="U81" s="3" t="s">
        <v>654</v>
      </c>
      <c r="V81" s="3" t="s">
        <v>642</v>
      </c>
      <c r="W81" s="3">
        <f t="shared" si="36"/>
        <v>31</v>
      </c>
      <c r="X81" s="3"/>
      <c r="Y81" s="3">
        <f t="shared" si="37"/>
        <v>51.15</v>
      </c>
      <c r="Z81" s="3"/>
      <c r="AA81" s="3"/>
      <c r="AB81" s="6" t="s">
        <v>648</v>
      </c>
      <c r="AC81" s="3" t="s">
        <v>643</v>
      </c>
      <c r="AD81" s="6">
        <v>44012</v>
      </c>
      <c r="AE81" s="3" t="s">
        <v>683</v>
      </c>
      <c r="AF81" s="3" t="s">
        <v>656</v>
      </c>
      <c r="AG81" s="3"/>
      <c r="AH81" s="3"/>
      <c r="AI81" s="3"/>
      <c r="AJ81" s="3"/>
      <c r="AK81" s="3" t="str">
        <f>IFERROR(VLOOKUP(I81,'Control Producción'!$B$13:$K$406,10,FALSE),"")</f>
        <v>Cavidad Progresiva</v>
      </c>
      <c r="AL81" s="3" t="str">
        <f t="shared" si="38"/>
        <v>Continua</v>
      </c>
      <c r="AM81" s="3" t="s">
        <v>28</v>
      </c>
      <c r="AN81" s="3" t="s">
        <v>663</v>
      </c>
      <c r="AO81" s="3">
        <f>_xlfn.IFS(L81="Inhibidor de corrosión",T81*Q81/1000,L81="Inhibidor de incrustaciones",T81*Q81/1000,L81="Biocida",T81*Q81/1000,L81="Inhibidor de corrosión/incrustaciones",T81*Q81/1000,L81="Inhibidor de parafinas y asfaltenos",T81*P81/1000,L81="Inhibidor de parafinas",T81*P81/1000,L81="Inhibidor de asfaltenos",T81*P81/1000,L81="Reductor de fricción",T81*P81/1000,L81="Encapsulado",0,L81="Inhibidor de hidratos",VLOOKUP(I81,Intermedia!$B$485:$E$502,4,FALSE),L81="Secuestrante de sulfhídrico",VLOOKUP(I81,Intermedia!$B$485:$E$502,4,FALSE))</f>
        <v>1.65079</v>
      </c>
      <c r="AP81" s="3">
        <f t="shared" si="39"/>
        <v>1.65</v>
      </c>
      <c r="AQ81" s="3">
        <f t="shared" si="40"/>
        <v>20</v>
      </c>
      <c r="AR81" s="3">
        <f t="shared" si="41"/>
        <v>1.65</v>
      </c>
      <c r="AS81" s="7">
        <v>0.2</v>
      </c>
      <c r="AT81" s="3" cm="1">
        <f t="array" ref="AT81">IFERROR(ROUND(IF(AL81="Continua",AO81*_xlfn.IFS(AS81=100%,1,AS81=20%,5,AS81=50%,2),IF(AL81="Batch",IF(AM81="M",30,IF(AM81="Q",15,7))*AO81)),0),"")</f>
        <v>8</v>
      </c>
      <c r="AU81" s="3">
        <f t="shared" si="42"/>
        <v>20</v>
      </c>
      <c r="AV81" s="3">
        <f t="shared" si="43"/>
        <v>8</v>
      </c>
      <c r="AW81" s="3" t="s">
        <v>657</v>
      </c>
      <c r="AX81" s="3">
        <v>1</v>
      </c>
      <c r="AY81" s="14">
        <f ca="1">IFERROR(TODAY()-VLOOKUP(H81,IDEF!$A$6:$H$1602,8,FALSE),"S/D")</f>
        <v>2462</v>
      </c>
      <c r="AZ81" s="3" t="str">
        <f>IFERROR(VLOOKUP(H81,'Control Producción'!$B$13:$L$406,11,FALSE),"S/C")</f>
        <v>A</v>
      </c>
      <c r="BA81" s="3" t="str">
        <f t="shared" si="44"/>
        <v>SP- 02</v>
      </c>
      <c r="BB81" s="3" t="str">
        <f>IFERROR(VLOOKUP(I81,Referencias!$A$2:$Z$800,26,FALSE),"")</f>
        <v>Señal Picada</v>
      </c>
      <c r="BC81" s="3"/>
      <c r="BD81" s="3"/>
      <c r="BO81" s="68" t="str">
        <f t="shared" si="34"/>
        <v>SP- 02</v>
      </c>
    </row>
    <row r="82" spans="1:67" ht="15" customHeight="1" x14ac:dyDescent="0.25">
      <c r="A82" s="3" t="s">
        <v>636</v>
      </c>
      <c r="B82" s="5">
        <v>45139</v>
      </c>
      <c r="C82" s="3" t="s">
        <v>637</v>
      </c>
      <c r="D82" s="3" t="s">
        <v>638</v>
      </c>
      <c r="E82" s="3" t="str">
        <f>IFERROR(VLOOKUP(H82,Referencias!$A$2:$F$671,6,FALSE),"")</f>
        <v>SP- 02</v>
      </c>
      <c r="F82" s="3">
        <f>IFERROR(VLOOKUP(I82,Referencias!$A$2:$T$800,20,FALSE),"")</f>
        <v>222052</v>
      </c>
      <c r="G82" s="3" t="s">
        <v>651</v>
      </c>
      <c r="H82" s="3" t="s">
        <v>166</v>
      </c>
      <c r="I82" s="3" t="s">
        <v>166</v>
      </c>
      <c r="J82" s="3"/>
      <c r="K82" s="3" t="s">
        <v>652</v>
      </c>
      <c r="L82" s="3" t="str">
        <f>IFERROR(VLOOKUP(M82,Referencias!$X$2:$Y$139,2,FALSE),"")</f>
        <v>Inhibidor de incrustaciones</v>
      </c>
      <c r="M82" s="3" t="s">
        <v>653</v>
      </c>
      <c r="N82" s="3">
        <f>IFERROR(VLOOKUP(M82,Referencias!$K$2:$L$138,2,FALSE),"")</f>
        <v>50601018</v>
      </c>
      <c r="O82" s="3">
        <f>IFERROR(VLOOKUP(I82,'Control Producción'!$B$13:$L$408,4,FALSE),0)</f>
        <v>26</v>
      </c>
      <c r="P82" s="3">
        <f>IFERROR(VLOOKUP(I82,'Control Producción'!$B$13:$L$408,5,FALSE),0)</f>
        <v>0.39</v>
      </c>
      <c r="Q82" s="3">
        <f>IFERROR(VLOOKUP(I82,'Control Producción'!$B$13:$L$408,7,FALSE),0)</f>
        <v>25.61</v>
      </c>
      <c r="R82" s="3">
        <f>IFERROR(VLOOKUP(I82,'Control Producción'!$B$13:$L$408,8,FALSE),0)</f>
        <v>50</v>
      </c>
      <c r="S82" s="3">
        <f t="shared" si="35"/>
        <v>1.02</v>
      </c>
      <c r="T82" s="3">
        <v>40</v>
      </c>
      <c r="U82" s="3" t="s">
        <v>654</v>
      </c>
      <c r="V82" s="3" t="s">
        <v>642</v>
      </c>
      <c r="W82" s="3">
        <f t="shared" si="36"/>
        <v>31</v>
      </c>
      <c r="X82" s="3"/>
      <c r="Y82" s="3">
        <f t="shared" si="37"/>
        <v>31.62</v>
      </c>
      <c r="Z82" s="3"/>
      <c r="AA82" s="3"/>
      <c r="AB82" s="6">
        <v>40365</v>
      </c>
      <c r="AC82" s="3" t="s">
        <v>643</v>
      </c>
      <c r="AD82" s="6">
        <v>44012</v>
      </c>
      <c r="AE82" s="3" t="s">
        <v>683</v>
      </c>
      <c r="AF82" s="3" t="s">
        <v>656</v>
      </c>
      <c r="AG82" s="3"/>
      <c r="AH82" s="3"/>
      <c r="AI82" s="3"/>
      <c r="AJ82" s="3"/>
      <c r="AK82" s="3" t="str">
        <f>IFERROR(VLOOKUP(I82,'Control Producción'!$B$13:$K$406,10,FALSE),"")</f>
        <v>Cavidad Progresiva</v>
      </c>
      <c r="AL82" s="3" t="str">
        <f t="shared" si="38"/>
        <v>Continua</v>
      </c>
      <c r="AM82" s="3" t="s">
        <v>28</v>
      </c>
      <c r="AN82" s="3" t="s">
        <v>663</v>
      </c>
      <c r="AO82" s="3">
        <f>_xlfn.IFS(L82="Inhibidor de corrosión",T82*Q82/1000,L82="Inhibidor de incrustaciones",T82*Q82/1000,L82="Biocida",T82*Q82/1000,L82="Inhibidor de corrosión/incrustaciones",T82*Q82/1000,L82="Inhibidor de parafinas y asfaltenos",T82*P82/1000,L82="Inhibidor de parafinas",T82*P82/1000,L82="Inhibidor de asfaltenos",T82*P82/1000,L82="Reductor de fricción",T82*P82/1000,L82="Encapsulado",0,L82="Inhibidor de hidratos",VLOOKUP(I82,Intermedia!$B$485:$E$502,4,FALSE),L82="Secuestrante de sulfhídrico",VLOOKUP(I82,Intermedia!$B$485:$E$502,4,FALSE))</f>
        <v>1.0244000000000002</v>
      </c>
      <c r="AP82" s="3">
        <f t="shared" si="39"/>
        <v>1.02</v>
      </c>
      <c r="AQ82" s="3">
        <f t="shared" si="40"/>
        <v>20</v>
      </c>
      <c r="AR82" s="3">
        <f t="shared" si="41"/>
        <v>1.02</v>
      </c>
      <c r="AS82" s="7">
        <v>0.2</v>
      </c>
      <c r="AT82" s="3" cm="1">
        <f t="array" ref="AT82">IFERROR(ROUND(IF(AL82="Continua",AO82*_xlfn.IFS(AS82=100%,1,AS82=20%,5,AS82=50%,2),IF(AL82="Batch",IF(AM82="M",30,IF(AM82="Q",15,7))*AO82)),0),"")</f>
        <v>5</v>
      </c>
      <c r="AU82" s="3">
        <f t="shared" si="42"/>
        <v>20</v>
      </c>
      <c r="AV82" s="3">
        <f t="shared" si="43"/>
        <v>5</v>
      </c>
      <c r="AW82" s="3" t="s">
        <v>657</v>
      </c>
      <c r="AX82" s="3">
        <v>1</v>
      </c>
      <c r="AY82" s="14">
        <f ca="1">IFERROR(TODAY()-VLOOKUP(H82,IDEF!$A$6:$H$1602,8,FALSE),"S/D")</f>
        <v>1961</v>
      </c>
      <c r="AZ82" s="3" t="str">
        <f>IFERROR(VLOOKUP(H82,'Control Producción'!$B$13:$L$406,11,FALSE),"S/C")</f>
        <v>C</v>
      </c>
      <c r="BA82" s="3" t="str">
        <f t="shared" si="44"/>
        <v>SP- 02</v>
      </c>
      <c r="BB82" s="3" t="str">
        <f>IFERROR(VLOOKUP(I82,Referencias!$A$2:$Z$800,26,FALSE),"")</f>
        <v>Señal Picada</v>
      </c>
      <c r="BC82" s="3"/>
      <c r="BD82" s="3"/>
      <c r="BO82" s="68" t="str">
        <f t="shared" si="34"/>
        <v>SP- 02</v>
      </c>
    </row>
    <row r="83" spans="1:67" ht="15" customHeight="1" x14ac:dyDescent="0.25">
      <c r="A83" s="3" t="s">
        <v>636</v>
      </c>
      <c r="B83" s="5">
        <v>45139</v>
      </c>
      <c r="C83" s="3" t="s">
        <v>637</v>
      </c>
      <c r="D83" s="3" t="s">
        <v>638</v>
      </c>
      <c r="E83" s="3" t="str">
        <f>IFERROR(VLOOKUP(H83,Referencias!$A$2:$F$671,6,FALSE),"")</f>
        <v>SP- 02</v>
      </c>
      <c r="F83" s="3">
        <f>IFERROR(VLOOKUP(I83,Referencias!$A$2:$T$800,20,FALSE),"")</f>
        <v>222052</v>
      </c>
      <c r="G83" s="3" t="s">
        <v>651</v>
      </c>
      <c r="H83" s="3" t="s">
        <v>159</v>
      </c>
      <c r="I83" s="3" t="s">
        <v>159</v>
      </c>
      <c r="J83" s="3"/>
      <c r="K83" s="3" t="s">
        <v>640</v>
      </c>
      <c r="L83" s="3" t="str">
        <f>IFERROR(VLOOKUP(M83,Referencias!$X$2:$Y$139,2,FALSE),"")</f>
        <v>Inhibidor de asfaltenos</v>
      </c>
      <c r="M83" s="3" t="s">
        <v>732</v>
      </c>
      <c r="N83" s="3">
        <f>IFERROR(VLOOKUP(M83,Referencias!$K$2:$L$138,2,FALSE),"")</f>
        <v>1000002542</v>
      </c>
      <c r="O83" s="3">
        <f>IFERROR(VLOOKUP(I83,'Control Producción'!$B$13:$L$408,4,FALSE),0)</f>
        <v>2.5</v>
      </c>
      <c r="P83" s="3">
        <f>IFERROR(VLOOKUP(I83,'Control Producción'!$B$13:$L$408,5,FALSE),0)</f>
        <v>2.125</v>
      </c>
      <c r="Q83" s="3">
        <f>IFERROR(VLOOKUP(I83,'Control Producción'!$B$13:$L$408,7,FALSE),0)</f>
        <v>0.375</v>
      </c>
      <c r="R83" s="3">
        <f>IFERROR(VLOOKUP(I83,'Control Producción'!$B$13:$L$408,8,FALSE),0)</f>
        <v>100</v>
      </c>
      <c r="S83" s="3">
        <f t="shared" si="35"/>
        <v>4.25</v>
      </c>
      <c r="T83" s="3">
        <v>2000</v>
      </c>
      <c r="U83" s="3" t="s">
        <v>659</v>
      </c>
      <c r="V83" s="3" t="s">
        <v>642</v>
      </c>
      <c r="W83" s="3">
        <f t="shared" si="36"/>
        <v>31</v>
      </c>
      <c r="X83" s="3"/>
      <c r="Y83" s="3">
        <f t="shared" si="37"/>
        <v>131.75</v>
      </c>
      <c r="Z83" s="3"/>
      <c r="AA83" s="3"/>
      <c r="AB83" s="6">
        <v>44705</v>
      </c>
      <c r="AC83" s="3" t="s">
        <v>643</v>
      </c>
      <c r="AD83" s="6">
        <v>44951</v>
      </c>
      <c r="AE83" s="3" t="s">
        <v>733</v>
      </c>
      <c r="AF83" s="3" t="s">
        <v>656</v>
      </c>
      <c r="AG83" s="3"/>
      <c r="AH83" s="3"/>
      <c r="AI83" s="3"/>
      <c r="AJ83" s="3"/>
      <c r="AK83" s="3" t="str">
        <f>IFERROR(VLOOKUP(I83,'Control Producción'!$B$13:$K$406,10,FALSE),"")</f>
        <v>Cavidad Progresiva</v>
      </c>
      <c r="AL83" s="3" t="str">
        <f t="shared" si="38"/>
        <v>Continua</v>
      </c>
      <c r="AM83" s="3" t="s">
        <v>28</v>
      </c>
      <c r="AN83" s="3" t="s">
        <v>663</v>
      </c>
      <c r="AO83" s="3">
        <f>_xlfn.IFS(L83="Inhibidor de corrosión",T83*Q83/1000,L83="Inhibidor de incrustaciones",T83*Q83/1000,L83="Biocida",T83*Q83/1000,L83="Inhibidor de corrosión/incrustaciones",T83*Q83/1000,L83="Inhibidor de parafinas y asfaltenos",T83*P83/1000,L83="Inhibidor de parafinas",T83*P83/1000,L83="Inhibidor de asfaltenos",T83*P83/1000,L83="Reductor de fricción",T83*P83/1000,L83="Encapsulado",0,L83="Inhibidor de hidratos",VLOOKUP(I83,Intermedia!$B$485:$E$502,4,FALSE),L83="Secuestrante de sulfhídrico",VLOOKUP(I83,Intermedia!$B$485:$E$502,4,FALSE))</f>
        <v>4.25</v>
      </c>
      <c r="AP83" s="3">
        <f t="shared" si="39"/>
        <v>4.25</v>
      </c>
      <c r="AQ83" s="3">
        <f t="shared" si="40"/>
        <v>20</v>
      </c>
      <c r="AR83" s="3">
        <f t="shared" si="41"/>
        <v>4.25</v>
      </c>
      <c r="AS83" s="7">
        <v>1</v>
      </c>
      <c r="AT83" s="3" cm="1">
        <f t="array" ref="AT83">IFERROR(ROUND(IF(AL83="Continua",AO83*_xlfn.IFS(AS83=100%,1,AS83=20%,5,AS83=50%,2),IF(AL83="Batch",IF(AM83="M",30,IF(AM83="Q",15,7))*AO83)),0),"")</f>
        <v>4</v>
      </c>
      <c r="AU83" s="3">
        <f t="shared" si="42"/>
        <v>20</v>
      </c>
      <c r="AV83" s="3">
        <f t="shared" si="43"/>
        <v>4</v>
      </c>
      <c r="AW83" s="3" t="s">
        <v>657</v>
      </c>
      <c r="AX83" s="3">
        <v>1</v>
      </c>
      <c r="AY83" s="14" t="str">
        <f ca="1">IFERROR(TODAY()-VLOOKUP(H83,IDEF!$A$6:$H$1602,8,FALSE),"S/D")</f>
        <v>S/D</v>
      </c>
      <c r="AZ83" s="3" t="str">
        <f>IFERROR(VLOOKUP(H83,'Control Producción'!$B$13:$L$406,11,FALSE),"S/C")</f>
        <v>B</v>
      </c>
      <c r="BA83" s="3" t="str">
        <f t="shared" si="44"/>
        <v>SP- 02</v>
      </c>
      <c r="BB83" s="3" t="str">
        <f>IFERROR(VLOOKUP(I83,Referencias!$A$2:$Z$800,26,FALSE),"")</f>
        <v>Señal Picada</v>
      </c>
      <c r="BC83" s="3"/>
      <c r="BD83" s="3"/>
      <c r="BO83" s="68" t="str">
        <f t="shared" si="34"/>
        <v>SP- 02</v>
      </c>
    </row>
    <row r="84" spans="1:67" ht="15" customHeight="1" x14ac:dyDescent="0.25">
      <c r="A84" s="3" t="s">
        <v>636</v>
      </c>
      <c r="B84" s="5">
        <v>45139</v>
      </c>
      <c r="C84" s="3" t="s">
        <v>637</v>
      </c>
      <c r="D84" s="3" t="s">
        <v>638</v>
      </c>
      <c r="E84" s="3" t="str">
        <f>IFERROR(VLOOKUP(H84,Referencias!$A$2:$F$671,6,FALSE),"")</f>
        <v>SP- 02</v>
      </c>
      <c r="F84" s="3">
        <f>IFERROR(VLOOKUP(I84,Referencias!$A$2:$T$800,20,FALSE),"")</f>
        <v>222052</v>
      </c>
      <c r="G84" s="3" t="s">
        <v>651</v>
      </c>
      <c r="H84" s="3" t="s">
        <v>173</v>
      </c>
      <c r="I84" s="3" t="s">
        <v>173</v>
      </c>
      <c r="J84" s="3"/>
      <c r="K84" s="3" t="s">
        <v>652</v>
      </c>
      <c r="L84" s="3" t="str">
        <f>IFERROR(VLOOKUP(M84,Referencias!$X$2:$Y$139,2,FALSE),"")</f>
        <v>Inhibidor de corrosión/Incrustaciones</v>
      </c>
      <c r="M84" s="3" t="s">
        <v>687</v>
      </c>
      <c r="N84" s="3">
        <f>IFERROR(VLOOKUP(M84,Referencias!$K$2:$L$138,2,FALSE),"")</f>
        <v>50695199</v>
      </c>
      <c r="O84" s="3">
        <f>IFERROR(VLOOKUP(I84,'Control Producción'!$B$13:$L$408,4,FALSE),0)</f>
        <v>189</v>
      </c>
      <c r="P84" s="3">
        <f>IFERROR(VLOOKUP(I84,'Control Producción'!$B$13:$L$408,5,FALSE),0)</f>
        <v>1.512</v>
      </c>
      <c r="Q84" s="3">
        <f>IFERROR(VLOOKUP(I84,'Control Producción'!$B$13:$L$408,7,FALSE),0)</f>
        <v>187.488</v>
      </c>
      <c r="R84" s="3">
        <f>IFERROR(VLOOKUP(I84,'Control Producción'!$B$13:$L$408,8,FALSE),0)</f>
        <v>100</v>
      </c>
      <c r="S84" s="3">
        <f t="shared" si="35"/>
        <v>8.06</v>
      </c>
      <c r="T84" s="3">
        <v>43</v>
      </c>
      <c r="U84" s="3" t="s">
        <v>654</v>
      </c>
      <c r="V84" s="3" t="s">
        <v>642</v>
      </c>
      <c r="W84" s="3">
        <f t="shared" si="36"/>
        <v>31</v>
      </c>
      <c r="X84" s="3"/>
      <c r="Y84" s="3">
        <f t="shared" si="37"/>
        <v>249.86</v>
      </c>
      <c r="Z84" s="3"/>
      <c r="AA84" s="3"/>
      <c r="AB84" s="6">
        <v>42379</v>
      </c>
      <c r="AC84" s="3" t="s">
        <v>643</v>
      </c>
      <c r="AD84" s="6">
        <v>43399</v>
      </c>
      <c r="AE84" s="3" t="s">
        <v>734</v>
      </c>
      <c r="AF84" s="3" t="s">
        <v>656</v>
      </c>
      <c r="AG84" s="3"/>
      <c r="AH84" s="3"/>
      <c r="AI84" s="3"/>
      <c r="AJ84" s="3"/>
      <c r="AK84" s="3" t="str">
        <f>IFERROR(VLOOKUP(I84,'Control Producción'!$B$13:$K$406,10,FALSE),"")</f>
        <v>Electro Sumergible</v>
      </c>
      <c r="AL84" s="3" t="str">
        <f t="shared" si="38"/>
        <v>Continua</v>
      </c>
      <c r="AM84" s="3" t="s">
        <v>28</v>
      </c>
      <c r="AN84" s="3" t="s">
        <v>684</v>
      </c>
      <c r="AO84" s="3">
        <f>_xlfn.IFS(L84="Inhibidor de corrosión",T84*Q84/1000,L84="Inhibidor de incrustaciones",T84*Q84/1000,L84="Biocida",T84*Q84/1000,L84="Inhibidor de corrosión/incrustaciones",T84*Q84/1000,L84="Inhibidor de parafinas y asfaltenos",T84*P84/1000,L84="Inhibidor de parafinas",T84*P84/1000,L84="Inhibidor de asfaltenos",T84*P84/1000,L84="Reductor de fricción",T84*P84/1000,L84="Encapsulado",0,L84="Inhibidor de hidratos",VLOOKUP(I84,Intermedia!$B$485:$E$502,4,FALSE),L84="Secuestrante de sulfhídrico",VLOOKUP(I84,Intermedia!$B$485:$E$502,4,FALSE))</f>
        <v>8.0619840000000007</v>
      </c>
      <c r="AP84" s="3">
        <f t="shared" si="39"/>
        <v>8.06</v>
      </c>
      <c r="AQ84" s="3">
        <f t="shared" si="40"/>
        <v>20</v>
      </c>
      <c r="AR84" s="3">
        <f t="shared" si="41"/>
        <v>8.06</v>
      </c>
      <c r="AS84" s="7">
        <v>1</v>
      </c>
      <c r="AT84" s="3" cm="1">
        <f t="array" ref="AT84">IFERROR(ROUND(IF(AL84="Continua",AO84*_xlfn.IFS(AS84=100%,1,AS84=20%,5,AS84=50%,2),IF(AL84="Batch",IF(AM84="M",30,IF(AM84="Q",15,7))*AO84)),0),"")</f>
        <v>8</v>
      </c>
      <c r="AU84" s="3">
        <f t="shared" si="42"/>
        <v>20</v>
      </c>
      <c r="AV84" s="3">
        <f t="shared" si="43"/>
        <v>8</v>
      </c>
      <c r="AW84" s="3" t="s">
        <v>657</v>
      </c>
      <c r="AX84" s="3">
        <v>1</v>
      </c>
      <c r="AY84" s="14">
        <f ca="1">IFERROR(TODAY()-VLOOKUP(H84,IDEF!$A$6:$H$1602,8,FALSE),"S/D")</f>
        <v>1938</v>
      </c>
      <c r="AZ84" s="3" t="str">
        <f>IFERROR(VLOOKUP(H84,'Control Producción'!$B$13:$L$406,11,FALSE),"S/C")</f>
        <v>B</v>
      </c>
      <c r="BA84" s="3" t="str">
        <f t="shared" si="44"/>
        <v>SP- 02</v>
      </c>
      <c r="BB84" s="3" t="str">
        <f>IFERROR(VLOOKUP(I84,Referencias!$A$2:$Z$800,26,FALSE),"")</f>
        <v>Señal Picada</v>
      </c>
      <c r="BC84" s="3"/>
      <c r="BD84" s="3"/>
      <c r="BO84" s="68" t="str">
        <f t="shared" si="34"/>
        <v>SP- 02</v>
      </c>
    </row>
    <row r="85" spans="1:67" ht="15" customHeight="1" x14ac:dyDescent="0.25">
      <c r="A85" s="3" t="s">
        <v>636</v>
      </c>
      <c r="B85" s="5">
        <v>45139</v>
      </c>
      <c r="C85" s="3" t="s">
        <v>637</v>
      </c>
      <c r="D85" s="3" t="s">
        <v>638</v>
      </c>
      <c r="E85" s="3" t="str">
        <f>IFERROR(VLOOKUP(H85,Referencias!$A$2:$F$671,6,FALSE),"")</f>
        <v>SP- 03</v>
      </c>
      <c r="F85" s="3">
        <f>IFERROR(VLOOKUP(I85,Referencias!$A$2:$T$800,20,FALSE),"")</f>
        <v>222052</v>
      </c>
      <c r="G85" s="3" t="s">
        <v>651</v>
      </c>
      <c r="H85" s="3" t="s">
        <v>181</v>
      </c>
      <c r="I85" s="3" t="s">
        <v>181</v>
      </c>
      <c r="J85" s="3"/>
      <c r="K85" s="3" t="s">
        <v>652</v>
      </c>
      <c r="L85" s="3" t="str">
        <f>IFERROR(VLOOKUP(M85,Referencias!$X$2:$Y$139,2,FALSE),"")</f>
        <v>Inhibidor de incrustaciones</v>
      </c>
      <c r="M85" s="3" t="s">
        <v>653</v>
      </c>
      <c r="N85" s="3">
        <f>IFERROR(VLOOKUP(M85,Referencias!$K$2:$L$138,2,FALSE),"")</f>
        <v>50601018</v>
      </c>
      <c r="O85" s="3">
        <f>IFERROR(VLOOKUP(I85,'Control Producción'!$B$13:$L$408,4,FALSE),0)</f>
        <v>201</v>
      </c>
      <c r="P85" s="3">
        <f>IFERROR(VLOOKUP(I85,'Control Producción'!$B$13:$L$408,5,FALSE),0)</f>
        <v>1.6080000000000001</v>
      </c>
      <c r="Q85" s="3">
        <f>IFERROR(VLOOKUP(I85,'Control Producción'!$B$13:$L$408,7,FALSE),0)</f>
        <v>199.392</v>
      </c>
      <c r="R85" s="3">
        <f>IFERROR(VLOOKUP(I85,'Control Producción'!$B$13:$L$408,8,FALSE),0)</f>
        <v>100</v>
      </c>
      <c r="S85" s="3">
        <f t="shared" si="35"/>
        <v>4.9800000000000004</v>
      </c>
      <c r="T85" s="3">
        <v>25</v>
      </c>
      <c r="U85" s="3" t="s">
        <v>654</v>
      </c>
      <c r="V85" s="3" t="s">
        <v>642</v>
      </c>
      <c r="W85" s="3">
        <f t="shared" si="36"/>
        <v>31</v>
      </c>
      <c r="X85" s="3"/>
      <c r="Y85" s="3">
        <f t="shared" si="37"/>
        <v>154.38000000000002</v>
      </c>
      <c r="Z85" s="3"/>
      <c r="AA85" s="3"/>
      <c r="AB85" s="6">
        <v>42539</v>
      </c>
      <c r="AC85" s="3" t="s">
        <v>643</v>
      </c>
      <c r="AD85" s="6">
        <v>44971</v>
      </c>
      <c r="AE85" s="3" t="s">
        <v>735</v>
      </c>
      <c r="AF85" s="3" t="s">
        <v>656</v>
      </c>
      <c r="AG85" s="3"/>
      <c r="AH85" s="3"/>
      <c r="AI85" s="6"/>
      <c r="AJ85" s="3"/>
      <c r="AK85" s="3" t="str">
        <f>IFERROR(VLOOKUP(I85,'Control Producción'!$B$13:$K$406,10,FALSE),"")</f>
        <v>Electro Sumergible</v>
      </c>
      <c r="AL85" s="3" t="str">
        <f t="shared" si="38"/>
        <v>Continua</v>
      </c>
      <c r="AM85" s="3" t="s">
        <v>28</v>
      </c>
      <c r="AN85" s="3" t="s">
        <v>684</v>
      </c>
      <c r="AO85" s="3">
        <f>_xlfn.IFS(L85="Inhibidor de corrosión",T85*Q85/1000,L85="Inhibidor de incrustaciones",T85*Q85/1000,L85="Biocida",T85*Q85/1000,L85="Inhibidor de corrosión/incrustaciones",T85*Q85/1000,L85="Inhibidor de parafinas y asfaltenos",T85*P85/1000,L85="Inhibidor de parafinas",T85*P85/1000,L85="Inhibidor de asfaltenos",T85*P85/1000,L85="Reductor de fricción",T85*P85/1000,L85="Encapsulado",0,L85="Inhibidor de hidratos",VLOOKUP(I85,Intermedia!$B$485:$E$502,4,FALSE),L85="Secuestrante de sulfhídrico",VLOOKUP(I85,Intermedia!$B$485:$E$502,4,FALSE))</f>
        <v>4.9847999999999999</v>
      </c>
      <c r="AP85" s="3">
        <f t="shared" si="39"/>
        <v>4.9800000000000004</v>
      </c>
      <c r="AQ85" s="3">
        <f t="shared" si="40"/>
        <v>20</v>
      </c>
      <c r="AR85" s="3">
        <f t="shared" si="41"/>
        <v>4.9800000000000004</v>
      </c>
      <c r="AS85" s="7">
        <v>0.5</v>
      </c>
      <c r="AT85" s="3" cm="1">
        <f t="array" ref="AT85">IFERROR(ROUND(IF(AL85="Continua",AO85*_xlfn.IFS(AS85=100%,1,AS85=20%,5,AS85=50%,2),IF(AL85="Batch",IF(AM85="M",30,IF(AM85="Q",15,7))*AO85)),0),"")</f>
        <v>10</v>
      </c>
      <c r="AU85" s="3">
        <f t="shared" si="42"/>
        <v>20</v>
      </c>
      <c r="AV85" s="3">
        <f t="shared" si="43"/>
        <v>10</v>
      </c>
      <c r="AW85" s="3" t="s">
        <v>646</v>
      </c>
      <c r="AX85" s="3">
        <v>1</v>
      </c>
      <c r="AY85" s="14">
        <f ca="1">IFERROR(TODAY()-VLOOKUP(H85,IDEF!$A$6:$H$1602,8,FALSE),"S/D")</f>
        <v>2745</v>
      </c>
      <c r="AZ85" s="3" t="str">
        <f>IFERROR(VLOOKUP(H85,'Control Producción'!$B$13:$L$406,11,FALSE),"S/C")</f>
        <v>B</v>
      </c>
      <c r="BA85" s="3" t="str">
        <f t="shared" si="44"/>
        <v>SP- 03</v>
      </c>
      <c r="BB85" s="3" t="str">
        <f>IFERROR(VLOOKUP(I85,Referencias!$A$2:$Z$800,26,FALSE),"")</f>
        <v>Señal Picada</v>
      </c>
      <c r="BC85" s="3"/>
      <c r="BD85" s="3"/>
      <c r="BO85" s="68" t="str">
        <f t="shared" si="34"/>
        <v>SP- 03</v>
      </c>
    </row>
    <row r="86" spans="1:67" ht="15" customHeight="1" x14ac:dyDescent="0.25">
      <c r="A86" s="3" t="s">
        <v>636</v>
      </c>
      <c r="B86" s="5">
        <v>45139</v>
      </c>
      <c r="C86" s="3" t="s">
        <v>637</v>
      </c>
      <c r="D86" s="3" t="s">
        <v>638</v>
      </c>
      <c r="E86" s="3" t="str">
        <f>IFERROR(VLOOKUP(H86,Referencias!$A$2:$F$671,6,FALSE),"")</f>
        <v>SP- 03</v>
      </c>
      <c r="F86" s="3">
        <f>IFERROR(VLOOKUP(I86,Referencias!$A$2:$T$800,20,FALSE),"")</f>
        <v>222052</v>
      </c>
      <c r="G86" s="3" t="s">
        <v>651</v>
      </c>
      <c r="H86" s="3" t="s">
        <v>185</v>
      </c>
      <c r="I86" s="3" t="s">
        <v>185</v>
      </c>
      <c r="J86" s="3"/>
      <c r="K86" s="3" t="s">
        <v>652</v>
      </c>
      <c r="L86" s="3" t="str">
        <f>IFERROR(VLOOKUP(M86,Referencias!$X$2:$Y$139,2,FALSE),"")</f>
        <v>Inhibidor de incrustaciones</v>
      </c>
      <c r="M86" s="3" t="s">
        <v>653</v>
      </c>
      <c r="N86" s="3">
        <f>IFERROR(VLOOKUP(M86,Referencias!$K$2:$L$138,2,FALSE),"")</f>
        <v>50601018</v>
      </c>
      <c r="O86" s="3">
        <f>IFERROR(VLOOKUP(I86,'Control Producción'!$B$13:$L$408,4,FALSE),0)</f>
        <v>169.3</v>
      </c>
      <c r="P86" s="3">
        <f>IFERROR(VLOOKUP(I86,'Control Producción'!$B$13:$L$408,5,FALSE),0)</f>
        <v>2.8780000000000001</v>
      </c>
      <c r="Q86" s="3">
        <f>IFERROR(VLOOKUP(I86,'Control Producción'!$B$13:$L$408,7,FALSE),0)</f>
        <v>166.422</v>
      </c>
      <c r="R86" s="3">
        <f>IFERROR(VLOOKUP(I86,'Control Producción'!$B$13:$L$408,8,FALSE),0)</f>
        <v>100</v>
      </c>
      <c r="S86" s="3">
        <f t="shared" si="35"/>
        <v>3.66</v>
      </c>
      <c r="T86" s="3">
        <v>22</v>
      </c>
      <c r="U86" s="3" t="s">
        <v>654</v>
      </c>
      <c r="V86" s="3" t="s">
        <v>642</v>
      </c>
      <c r="W86" s="3">
        <f t="shared" si="36"/>
        <v>31</v>
      </c>
      <c r="X86" s="3"/>
      <c r="Y86" s="3">
        <f t="shared" si="37"/>
        <v>113.46000000000001</v>
      </c>
      <c r="Z86" s="3"/>
      <c r="AA86" s="3"/>
      <c r="AB86" s="6">
        <v>41040</v>
      </c>
      <c r="AC86" s="3" t="s">
        <v>643</v>
      </c>
      <c r="AD86" s="6">
        <v>44433</v>
      </c>
      <c r="AE86" s="46" t="s">
        <v>709</v>
      </c>
      <c r="AF86" s="3" t="s">
        <v>656</v>
      </c>
      <c r="AG86" s="3"/>
      <c r="AH86" s="3"/>
      <c r="AI86" s="3"/>
      <c r="AJ86" s="3"/>
      <c r="AK86" s="3" t="str">
        <f>IFERROR(VLOOKUP(I86,'Control Producción'!$B$13:$K$406,10,FALSE),"")</f>
        <v>Electro Sumergible</v>
      </c>
      <c r="AL86" s="3" t="str">
        <f t="shared" si="38"/>
        <v>Continua</v>
      </c>
      <c r="AM86" s="3" t="s">
        <v>28</v>
      </c>
      <c r="AN86" s="3" t="s">
        <v>663</v>
      </c>
      <c r="AO86" s="3">
        <f>_xlfn.IFS(L86="Inhibidor de corrosión",T86*Q86/1000,L86="Inhibidor de incrustaciones",T86*Q86/1000,L86="Biocida",T86*Q86/1000,L86="Inhibidor de corrosión/incrustaciones",T86*Q86/1000,L86="Inhibidor de parafinas y asfaltenos",T86*P86/1000,L86="Inhibidor de parafinas",T86*P86/1000,L86="Inhibidor de asfaltenos",T86*P86/1000,L86="Reductor de fricción",T86*P86/1000,L86="Encapsulado",0,L86="Inhibidor de hidratos",VLOOKUP(I86,Intermedia!$B$485:$E$502,4,FALSE),L86="Secuestrante de sulfhídrico",VLOOKUP(I86,Intermedia!$B$485:$E$502,4,FALSE))</f>
        <v>3.6612840000000002</v>
      </c>
      <c r="AP86" s="3">
        <f t="shared" si="39"/>
        <v>3.66</v>
      </c>
      <c r="AQ86" s="3">
        <f t="shared" si="40"/>
        <v>20</v>
      </c>
      <c r="AR86" s="3">
        <f t="shared" si="41"/>
        <v>3.66</v>
      </c>
      <c r="AS86" s="7">
        <v>0.5</v>
      </c>
      <c r="AT86" s="3" cm="1">
        <f t="array" ref="AT86">IFERROR(ROUND(IF(AL86="Continua",AO86*_xlfn.IFS(AS86=100%,1,AS86=20%,5,AS86=50%,2),IF(AL86="Batch",IF(AM86="M",30,IF(AM86="Q",15,7))*AO86)),0),"")</f>
        <v>7</v>
      </c>
      <c r="AU86" s="3">
        <f t="shared" si="42"/>
        <v>20</v>
      </c>
      <c r="AV86" s="3">
        <f t="shared" si="43"/>
        <v>7</v>
      </c>
      <c r="AW86" s="3" t="s">
        <v>646</v>
      </c>
      <c r="AX86" s="3">
        <v>1</v>
      </c>
      <c r="AY86" s="14">
        <f ca="1">IFERROR(TODAY()-VLOOKUP(H86,IDEF!$A$6:$H$1602,8,FALSE),"S/D")</f>
        <v>3240</v>
      </c>
      <c r="AZ86" s="3" t="str">
        <f>IFERROR(VLOOKUP(H86,'Control Producción'!$B$13:$L$406,11,FALSE),"S/C")</f>
        <v>A</v>
      </c>
      <c r="BA86" s="3" t="str">
        <f t="shared" si="44"/>
        <v>SP- 03</v>
      </c>
      <c r="BB86" s="3" t="str">
        <f>IFERROR(VLOOKUP(I86,Referencias!$A$2:$Z$800,26,FALSE),"")</f>
        <v>Señal Picada</v>
      </c>
      <c r="BC86" s="3"/>
      <c r="BD86" s="3"/>
      <c r="BO86" s="68" t="str">
        <f t="shared" si="34"/>
        <v>SP- 03</v>
      </c>
    </row>
    <row r="87" spans="1:67" ht="15" customHeight="1" x14ac:dyDescent="0.25">
      <c r="A87" s="3" t="s">
        <v>636</v>
      </c>
      <c r="B87" s="5">
        <v>45139</v>
      </c>
      <c r="C87" s="3" t="s">
        <v>637</v>
      </c>
      <c r="D87" s="3" t="s">
        <v>638</v>
      </c>
      <c r="E87" s="3" t="str">
        <f>IFERROR(VLOOKUP(H87,Referencias!$A$2:$F$671,6,FALSE),"")</f>
        <v>SP- 02</v>
      </c>
      <c r="F87" s="3">
        <f>IFERROR(VLOOKUP(I87,Referencias!$A$2:$T$800,20,FALSE),"")</f>
        <v>222052</v>
      </c>
      <c r="G87" s="3" t="s">
        <v>651</v>
      </c>
      <c r="H87" s="3" t="s">
        <v>169</v>
      </c>
      <c r="I87" s="3" t="s">
        <v>169</v>
      </c>
      <c r="J87" s="3"/>
      <c r="K87" s="3" t="s">
        <v>652</v>
      </c>
      <c r="L87" s="3" t="str">
        <f>IFERROR(VLOOKUP(M87,Referencias!$X$2:$Y$139,2,FALSE),"")</f>
        <v>Inhibidor de incrustaciones</v>
      </c>
      <c r="M87" s="3" t="s">
        <v>653</v>
      </c>
      <c r="N87" s="3">
        <f>IFERROR(VLOOKUP(M87,Referencias!$K$2:$L$138,2,FALSE),"")</f>
        <v>50601018</v>
      </c>
      <c r="O87" s="3">
        <f>IFERROR(VLOOKUP(I87,'Control Producción'!$B$13:$L$408,4,FALSE),0)</f>
        <v>206.4</v>
      </c>
      <c r="P87" s="3">
        <f>IFERROR(VLOOKUP(I87,'Control Producción'!$B$13:$L$408,5,FALSE),0)</f>
        <v>1.8580000000000001</v>
      </c>
      <c r="Q87" s="3">
        <f>IFERROR(VLOOKUP(I87,'Control Producción'!$B$13:$L$408,7,FALSE),0)</f>
        <v>204.542</v>
      </c>
      <c r="R87" s="3">
        <f>IFERROR(VLOOKUP(I87,'Control Producción'!$B$13:$L$408,8,FALSE),0)</f>
        <v>50</v>
      </c>
      <c r="S87" s="3">
        <f t="shared" si="35"/>
        <v>4.09</v>
      </c>
      <c r="T87" s="3">
        <v>20</v>
      </c>
      <c r="U87" s="3" t="s">
        <v>654</v>
      </c>
      <c r="V87" s="3" t="s">
        <v>642</v>
      </c>
      <c r="W87" s="3">
        <f t="shared" si="36"/>
        <v>31</v>
      </c>
      <c r="X87" s="3"/>
      <c r="Y87" s="3">
        <f t="shared" si="37"/>
        <v>126.78999999999999</v>
      </c>
      <c r="Z87" s="3"/>
      <c r="AA87" s="3"/>
      <c r="AB87" s="6">
        <v>44503</v>
      </c>
      <c r="AC87" s="3" t="s">
        <v>643</v>
      </c>
      <c r="AD87" s="6">
        <v>44503</v>
      </c>
      <c r="AE87" s="3" t="s">
        <v>673</v>
      </c>
      <c r="AF87" s="3" t="s">
        <v>656</v>
      </c>
      <c r="AG87" s="3"/>
      <c r="AH87" s="3"/>
      <c r="AI87" s="3"/>
      <c r="AJ87" s="3"/>
      <c r="AK87" s="3" t="str">
        <f>IFERROR(VLOOKUP(I87,'Control Producción'!$B$13:$K$406,10,FALSE),"")</f>
        <v>Electro Sumergible</v>
      </c>
      <c r="AL87" s="3" t="str">
        <f t="shared" si="38"/>
        <v>Continua</v>
      </c>
      <c r="AM87" s="3" t="s">
        <v>28</v>
      </c>
      <c r="AN87" s="3" t="s">
        <v>684</v>
      </c>
      <c r="AO87" s="3">
        <f>_xlfn.IFS(L87="Inhibidor de corrosión",T87*Q87/1000,L87="Inhibidor de incrustaciones",T87*Q87/1000,L87="Biocida",T87*Q87/1000,L87="Inhibidor de corrosión/incrustaciones",T87*Q87/1000,L87="Inhibidor de parafinas y asfaltenos",T87*P87/1000,L87="Inhibidor de parafinas",T87*P87/1000,L87="Inhibidor de asfaltenos",T87*P87/1000,L87="Reductor de fricción",T87*P87/1000,L87="Encapsulado",0,L87="Inhibidor de hidratos",VLOOKUP(I87,Intermedia!$B$485:$E$502,4,FALSE),L87="Secuestrante de sulfhídrico",VLOOKUP(I87,Intermedia!$B$485:$E$502,4,FALSE))</f>
        <v>4.09084</v>
      </c>
      <c r="AP87" s="3">
        <f t="shared" si="39"/>
        <v>4.09</v>
      </c>
      <c r="AQ87" s="3">
        <f t="shared" si="40"/>
        <v>20</v>
      </c>
      <c r="AR87" s="3">
        <f t="shared" si="41"/>
        <v>4.09</v>
      </c>
      <c r="AS87" s="7">
        <v>0.5</v>
      </c>
      <c r="AT87" s="3" cm="1">
        <f t="array" ref="AT87">IFERROR(ROUND(IF(AL87="Continua",AO87*_xlfn.IFS(AS87=100%,1,AS87=20%,5,AS87=50%,2),IF(AL87="Batch",IF(AM87="M",30,IF(AM87="Q",15,7))*AO87)),0),"")</f>
        <v>8</v>
      </c>
      <c r="AU87" s="3">
        <f t="shared" si="42"/>
        <v>20</v>
      </c>
      <c r="AV87" s="3">
        <f t="shared" si="43"/>
        <v>8</v>
      </c>
      <c r="AW87" s="3" t="s">
        <v>657</v>
      </c>
      <c r="AX87" s="3">
        <v>1</v>
      </c>
      <c r="AY87" s="14">
        <f ca="1">IFERROR(TODAY()-VLOOKUP(H87,IDEF!$A$6:$H$1602,8,FALSE),"S/D")</f>
        <v>1868</v>
      </c>
      <c r="AZ87" s="3" t="str">
        <f>IFERROR(VLOOKUP(H87,'Control Producción'!$B$13:$L$406,11,FALSE),"S/C")</f>
        <v>B</v>
      </c>
      <c r="BA87" s="3" t="str">
        <f t="shared" si="44"/>
        <v>SP- 02</v>
      </c>
      <c r="BB87" s="3" t="str">
        <f>IFERROR(VLOOKUP(I87,Referencias!$A$2:$Z$800,26,FALSE),"")</f>
        <v>Señal Picada</v>
      </c>
      <c r="BC87" s="3"/>
      <c r="BD87" s="3"/>
      <c r="BO87" s="68" t="str">
        <f t="shared" si="34"/>
        <v>SP- 02</v>
      </c>
    </row>
    <row r="88" spans="1:67" ht="15" customHeight="1" x14ac:dyDescent="0.25">
      <c r="A88" s="3" t="s">
        <v>636</v>
      </c>
      <c r="B88" s="5">
        <v>45139</v>
      </c>
      <c r="C88" s="3" t="s">
        <v>637</v>
      </c>
      <c r="D88" s="3" t="s">
        <v>638</v>
      </c>
      <c r="E88" s="3" t="str">
        <f>IFERROR(VLOOKUP(H88,Referencias!$A$2:$F$671,6,FALSE),"")</f>
        <v>SP- 02</v>
      </c>
      <c r="F88" s="3">
        <f>IFERROR(VLOOKUP(I88,Referencias!$A$2:$T$800,20,FALSE),"")</f>
        <v>222052</v>
      </c>
      <c r="G88" s="3" t="s">
        <v>651</v>
      </c>
      <c r="H88" s="3" t="s">
        <v>174</v>
      </c>
      <c r="I88" s="3" t="s">
        <v>174</v>
      </c>
      <c r="J88" s="3"/>
      <c r="K88" s="3" t="s">
        <v>652</v>
      </c>
      <c r="L88" s="3" t="str">
        <f>IFERROR(VLOOKUP(M88,Referencias!$X$2:$Y$139,2,FALSE),"")</f>
        <v>Inhibidor de incrustaciones</v>
      </c>
      <c r="M88" s="3" t="s">
        <v>653</v>
      </c>
      <c r="N88" s="3">
        <f>IFERROR(VLOOKUP(M88,Referencias!$K$2:$L$138,2,FALSE),"")</f>
        <v>50601018</v>
      </c>
      <c r="O88" s="3">
        <f>IFERROR(VLOOKUP(I88,'Control Producción'!$B$13:$L$408,4,FALSE),0)</f>
        <v>386</v>
      </c>
      <c r="P88" s="3">
        <f>IFERROR(VLOOKUP(I88,'Control Producción'!$B$13:$L$408,5,FALSE),0)</f>
        <v>2.702</v>
      </c>
      <c r="Q88" s="3">
        <f>IFERROR(VLOOKUP(I88,'Control Producción'!$B$13:$L$408,7,FALSE),0)</f>
        <v>383.298</v>
      </c>
      <c r="R88" s="3">
        <f>IFERROR(VLOOKUP(I88,'Control Producción'!$B$13:$L$408,8,FALSE),0)</f>
        <v>100</v>
      </c>
      <c r="S88" s="3">
        <f t="shared" si="35"/>
        <v>5.75</v>
      </c>
      <c r="T88" s="3">
        <v>15</v>
      </c>
      <c r="U88" s="3" t="s">
        <v>654</v>
      </c>
      <c r="V88" s="3" t="s">
        <v>642</v>
      </c>
      <c r="W88" s="3">
        <f t="shared" si="36"/>
        <v>31</v>
      </c>
      <c r="X88" s="3"/>
      <c r="Y88" s="3">
        <f t="shared" si="37"/>
        <v>178.25</v>
      </c>
      <c r="Z88" s="3"/>
      <c r="AA88" s="3"/>
      <c r="AB88" s="6" t="s">
        <v>648</v>
      </c>
      <c r="AC88" s="3" t="s">
        <v>643</v>
      </c>
      <c r="AD88" s="6">
        <v>44344</v>
      </c>
      <c r="AE88" s="3" t="s">
        <v>736</v>
      </c>
      <c r="AF88" s="3" t="s">
        <v>656</v>
      </c>
      <c r="AG88" s="3"/>
      <c r="AH88" s="3"/>
      <c r="AI88" s="3"/>
      <c r="AJ88" s="3"/>
      <c r="AK88" s="3" t="str">
        <f>IFERROR(VLOOKUP(I88,'Control Producción'!$B$13:$K$406,10,FALSE),"")</f>
        <v>Electro Sumergible</v>
      </c>
      <c r="AL88" s="3" t="str">
        <f t="shared" si="38"/>
        <v>Continua</v>
      </c>
      <c r="AM88" s="3" t="s">
        <v>28</v>
      </c>
      <c r="AN88" s="3" t="s">
        <v>684</v>
      </c>
      <c r="AO88" s="3">
        <f>_xlfn.IFS(L88="Inhibidor de corrosión",T88*Q88/1000,L88="Inhibidor de incrustaciones",T88*Q88/1000,L88="Biocida",T88*Q88/1000,L88="Inhibidor de corrosión/incrustaciones",T88*Q88/1000,L88="Inhibidor de parafinas y asfaltenos",T88*P88/1000,L88="Inhibidor de parafinas",T88*P88/1000,L88="Inhibidor de asfaltenos",T88*P88/1000,L88="Reductor de fricción",T88*P88/1000,L88="Encapsulado",0,L88="Inhibidor de hidratos",VLOOKUP(I88,Intermedia!$B$485:$E$502,4,FALSE),L88="Secuestrante de sulfhídrico",VLOOKUP(I88,Intermedia!$B$485:$E$502,4,FALSE))</f>
        <v>5.7494700000000005</v>
      </c>
      <c r="AP88" s="3">
        <f t="shared" si="39"/>
        <v>5.75</v>
      </c>
      <c r="AQ88" s="3">
        <f t="shared" si="40"/>
        <v>20</v>
      </c>
      <c r="AR88" s="3">
        <f t="shared" si="41"/>
        <v>5.75</v>
      </c>
      <c r="AS88" s="7">
        <v>0.5</v>
      </c>
      <c r="AT88" s="3" cm="1">
        <f t="array" ref="AT88">IFERROR(ROUND(IF(AL88="Continua",AO88*_xlfn.IFS(AS88=100%,1,AS88=20%,5,AS88=50%,2),IF(AL88="Batch",IF(AM88="M",30,IF(AM88="Q",15,7))*AO88)),0),"")</f>
        <v>11</v>
      </c>
      <c r="AU88" s="3">
        <f t="shared" si="42"/>
        <v>20</v>
      </c>
      <c r="AV88" s="3">
        <f t="shared" si="43"/>
        <v>11</v>
      </c>
      <c r="AW88" s="3" t="s">
        <v>657</v>
      </c>
      <c r="AX88" s="3">
        <v>1</v>
      </c>
      <c r="AY88" s="14">
        <f ca="1">IFERROR(TODAY()-VLOOKUP(H88,IDEF!$A$6:$H$1602,8,FALSE),"S/D")</f>
        <v>2586</v>
      </c>
      <c r="AZ88" s="3" t="str">
        <f>IFERROR(VLOOKUP(H88,'Control Producción'!$B$13:$L$406,11,FALSE),"S/C")</f>
        <v>A</v>
      </c>
      <c r="BA88" s="3" t="str">
        <f t="shared" si="44"/>
        <v>SP- 02</v>
      </c>
      <c r="BB88" s="3" t="str">
        <f>IFERROR(VLOOKUP(I88,Referencias!$A$2:$Z$800,26,FALSE),"")</f>
        <v>Señal Picada</v>
      </c>
      <c r="BC88" s="3"/>
      <c r="BD88" s="3"/>
      <c r="BO88" s="68" t="str">
        <f t="shared" si="34"/>
        <v>SP- 02</v>
      </c>
    </row>
    <row r="89" spans="1:67" ht="15" customHeight="1" x14ac:dyDescent="0.25">
      <c r="A89" s="3" t="s">
        <v>636</v>
      </c>
      <c r="B89" s="5">
        <v>45139</v>
      </c>
      <c r="C89" s="3" t="s">
        <v>637</v>
      </c>
      <c r="D89" s="3" t="s">
        <v>638</v>
      </c>
      <c r="E89" s="3" t="str">
        <f>IFERROR(VLOOKUP(H89,Referencias!$A$2:$F$671,6,FALSE),"")</f>
        <v>SP- 03</v>
      </c>
      <c r="F89" s="3">
        <f>IFERROR(VLOOKUP(I89,Referencias!$A$2:$T$800,20,FALSE),"")</f>
        <v>222052</v>
      </c>
      <c r="G89" s="3" t="s">
        <v>651</v>
      </c>
      <c r="H89" s="3" t="s">
        <v>190</v>
      </c>
      <c r="I89" s="3" t="s">
        <v>190</v>
      </c>
      <c r="J89" s="3"/>
      <c r="K89" s="3" t="s">
        <v>652</v>
      </c>
      <c r="L89" s="3" t="str">
        <f>IFERROR(VLOOKUP(M89,Referencias!$X$2:$Y$139,2,FALSE),"")</f>
        <v>Inhibidor de incrustaciones</v>
      </c>
      <c r="M89" s="3" t="s">
        <v>653</v>
      </c>
      <c r="N89" s="3">
        <f>IFERROR(VLOOKUP(M89,Referencias!$K$2:$L$138,2,FALSE),"")</f>
        <v>50601018</v>
      </c>
      <c r="O89" s="3">
        <f>IFERROR(VLOOKUP(I89,'Control Producción'!$B$13:$L$408,4,FALSE),0)</f>
        <v>343</v>
      </c>
      <c r="P89" s="3">
        <f>IFERROR(VLOOKUP(I89,'Control Producción'!$B$13:$L$408,5,FALSE),0)</f>
        <v>2.0579999999999998</v>
      </c>
      <c r="Q89" s="3">
        <f>IFERROR(VLOOKUP(I89,'Control Producción'!$B$13:$L$408,7,FALSE),0)</f>
        <v>340.94200000000001</v>
      </c>
      <c r="R89" s="3">
        <f>IFERROR(VLOOKUP(I89,'Control Producción'!$B$13:$L$408,8,FALSE),0)</f>
        <v>50</v>
      </c>
      <c r="S89" s="3">
        <f t="shared" si="35"/>
        <v>3.07</v>
      </c>
      <c r="T89" s="3">
        <v>9</v>
      </c>
      <c r="U89" s="3" t="s">
        <v>654</v>
      </c>
      <c r="V89" s="3" t="s">
        <v>642</v>
      </c>
      <c r="W89" s="3">
        <f t="shared" si="36"/>
        <v>31</v>
      </c>
      <c r="X89" s="3"/>
      <c r="Y89" s="3">
        <f t="shared" si="37"/>
        <v>95.17</v>
      </c>
      <c r="Z89" s="3"/>
      <c r="AA89" s="3"/>
      <c r="AB89" s="6">
        <v>43266</v>
      </c>
      <c r="AC89" s="3" t="s">
        <v>643</v>
      </c>
      <c r="AD89" s="6">
        <v>44012</v>
      </c>
      <c r="AE89" s="3" t="s">
        <v>683</v>
      </c>
      <c r="AF89" s="3" t="s">
        <v>656</v>
      </c>
      <c r="AG89" s="3"/>
      <c r="AH89" s="3"/>
      <c r="AI89" s="3"/>
      <c r="AJ89" s="3"/>
      <c r="AK89" s="3" t="str">
        <f>IFERROR(VLOOKUP(I89,'Control Producción'!$B$13:$K$406,10,FALSE),"")</f>
        <v>Electro Sumergible</v>
      </c>
      <c r="AL89" s="3" t="str">
        <f t="shared" si="38"/>
        <v>Continua</v>
      </c>
      <c r="AM89" s="3" t="s">
        <v>28</v>
      </c>
      <c r="AN89" s="3" t="s">
        <v>684</v>
      </c>
      <c r="AO89" s="3">
        <f>_xlfn.IFS(L89="Inhibidor de corrosión",T89*Q89/1000,L89="Inhibidor de incrustaciones",T89*Q89/1000,L89="Biocida",T89*Q89/1000,L89="Inhibidor de corrosión/incrustaciones",T89*Q89/1000,L89="Inhibidor de parafinas y asfaltenos",T89*P89/1000,L89="Inhibidor de parafinas",T89*P89/1000,L89="Inhibidor de asfaltenos",T89*P89/1000,L89="Reductor de fricción",T89*P89/1000,L89="Encapsulado",0,L89="Inhibidor de hidratos",VLOOKUP(I89,Intermedia!$B$485:$E$502,4,FALSE),L89="Secuestrante de sulfhídrico",VLOOKUP(I89,Intermedia!$B$485:$E$502,4,FALSE))</f>
        <v>3.0684780000000003</v>
      </c>
      <c r="AP89" s="3">
        <f t="shared" si="39"/>
        <v>3.07</v>
      </c>
      <c r="AQ89" s="3">
        <f t="shared" si="40"/>
        <v>20</v>
      </c>
      <c r="AR89" s="3">
        <f t="shared" si="41"/>
        <v>3.07</v>
      </c>
      <c r="AS89" s="7">
        <v>0.2</v>
      </c>
      <c r="AT89" s="3" cm="1">
        <f t="array" ref="AT89">IFERROR(ROUND(IF(AL89="Continua",AO89*_xlfn.IFS(AS89=100%,1,AS89=20%,5,AS89=50%,2),IF(AL89="Batch",IF(AM89="M",30,IF(AM89="Q",15,7))*AO89)),0),"")</f>
        <v>15</v>
      </c>
      <c r="AU89" s="3">
        <f t="shared" si="42"/>
        <v>20</v>
      </c>
      <c r="AV89" s="3">
        <f t="shared" si="43"/>
        <v>15</v>
      </c>
      <c r="AW89" s="3" t="s">
        <v>657</v>
      </c>
      <c r="AX89" s="3">
        <v>1</v>
      </c>
      <c r="AY89" s="14">
        <f ca="1">IFERROR(TODAY()-VLOOKUP(H89,IDEF!$A$6:$H$1602,8,FALSE),"S/D")</f>
        <v>2066</v>
      </c>
      <c r="AZ89" s="3" t="str">
        <f>IFERROR(VLOOKUP(H89,'Control Producción'!$B$13:$L$406,11,FALSE),"S/C")</f>
        <v>B</v>
      </c>
      <c r="BA89" s="3" t="str">
        <f t="shared" si="44"/>
        <v>SP- 03</v>
      </c>
      <c r="BB89" s="3" t="str">
        <f>IFERROR(VLOOKUP(I89,Referencias!$A$2:$Z$800,26,FALSE),"")</f>
        <v>Señal Picada</v>
      </c>
      <c r="BC89" s="3"/>
      <c r="BD89" s="3"/>
      <c r="BO89" s="68" t="str">
        <f t="shared" si="34"/>
        <v>SP- 03</v>
      </c>
    </row>
    <row r="90" spans="1:67" ht="15" customHeight="1" x14ac:dyDescent="0.25">
      <c r="A90" s="3" t="s">
        <v>636</v>
      </c>
      <c r="B90" s="5">
        <v>45139</v>
      </c>
      <c r="C90" s="3" t="s">
        <v>637</v>
      </c>
      <c r="D90" s="3" t="s">
        <v>638</v>
      </c>
      <c r="E90" s="3" t="str">
        <f>IFERROR(VLOOKUP(H90,Referencias!$A$2:$F$671,6,FALSE),"")</f>
        <v>SP- 03</v>
      </c>
      <c r="F90" s="3">
        <f>IFERROR(VLOOKUP(I90,Referencias!$A$2:$T$800,20,FALSE),"")</f>
        <v>222052</v>
      </c>
      <c r="G90" s="3" t="s">
        <v>651</v>
      </c>
      <c r="H90" s="3" t="s">
        <v>193</v>
      </c>
      <c r="I90" s="3" t="s">
        <v>193</v>
      </c>
      <c r="J90" s="3"/>
      <c r="K90" s="3" t="s">
        <v>652</v>
      </c>
      <c r="L90" s="3" t="str">
        <f>IFERROR(VLOOKUP(M90,Referencias!$X$2:$Y$139,2,FALSE),"")</f>
        <v>Inhibidor de incrustaciones</v>
      </c>
      <c r="M90" s="3" t="s">
        <v>653</v>
      </c>
      <c r="N90" s="3">
        <f>IFERROR(VLOOKUP(M90,Referencias!$K$2:$L$138,2,FALSE),"")</f>
        <v>50601018</v>
      </c>
      <c r="O90" s="3">
        <f>IFERROR(VLOOKUP(I90,'Control Producción'!$B$13:$L$408,4,FALSE),0)</f>
        <v>207</v>
      </c>
      <c r="P90" s="3">
        <f>IFERROR(VLOOKUP(I90,'Control Producción'!$B$13:$L$408,5,FALSE),0)</f>
        <v>2.2770000000000001</v>
      </c>
      <c r="Q90" s="3">
        <f>IFERROR(VLOOKUP(I90,'Control Producción'!$B$13:$L$408,7,FALSE),0)</f>
        <v>204.72300000000001</v>
      </c>
      <c r="R90" s="3">
        <f>IFERROR(VLOOKUP(I90,'Control Producción'!$B$13:$L$408,8,FALSE),0)</f>
        <v>100</v>
      </c>
      <c r="S90" s="3">
        <f t="shared" si="35"/>
        <v>2.0499999999999998</v>
      </c>
      <c r="T90" s="3">
        <v>10</v>
      </c>
      <c r="U90" s="3" t="s">
        <v>654</v>
      </c>
      <c r="V90" s="3" t="s">
        <v>642</v>
      </c>
      <c r="W90" s="3">
        <f t="shared" si="36"/>
        <v>31</v>
      </c>
      <c r="X90" s="3"/>
      <c r="Y90" s="3">
        <f t="shared" si="37"/>
        <v>63.55</v>
      </c>
      <c r="Z90" s="3"/>
      <c r="AA90" s="3"/>
      <c r="AB90" s="6" t="s">
        <v>648</v>
      </c>
      <c r="AC90" s="3" t="s">
        <v>643</v>
      </c>
      <c r="AD90" s="6">
        <v>44879</v>
      </c>
      <c r="AE90" s="3" t="s">
        <v>737</v>
      </c>
      <c r="AF90" s="3" t="s">
        <v>656</v>
      </c>
      <c r="AG90" s="3"/>
      <c r="AH90" s="3"/>
      <c r="AI90" s="3"/>
      <c r="AJ90" s="3"/>
      <c r="AK90" s="3" t="str">
        <f>IFERROR(VLOOKUP(I90,'Control Producción'!$B$13:$K$406,10,FALSE),"")</f>
        <v>Electro Sumergible</v>
      </c>
      <c r="AL90" s="3" t="str">
        <f t="shared" si="38"/>
        <v>Continua</v>
      </c>
      <c r="AM90" s="3" t="s">
        <v>28</v>
      </c>
      <c r="AN90" s="3" t="s">
        <v>684</v>
      </c>
      <c r="AO90" s="3">
        <f>_xlfn.IFS(L90="Inhibidor de corrosión",T90*Q90/1000,L90="Inhibidor de incrustaciones",T90*Q90/1000,L90="Biocida",T90*Q90/1000,L90="Inhibidor de corrosión/incrustaciones",T90*Q90/1000,L90="Inhibidor de parafinas y asfaltenos",T90*P90/1000,L90="Inhibidor de parafinas",T90*P90/1000,L90="Inhibidor de asfaltenos",T90*P90/1000,L90="Reductor de fricción",T90*P90/1000,L90="Encapsulado",0,L90="Inhibidor de hidratos",VLOOKUP(I90,Intermedia!$B$485:$E$502,4,FALSE),L90="Secuestrante de sulfhídrico",VLOOKUP(I90,Intermedia!$B$485:$E$502,4,FALSE))</f>
        <v>2.0472299999999999</v>
      </c>
      <c r="AP90" s="3">
        <f t="shared" si="39"/>
        <v>2.0499999999999998</v>
      </c>
      <c r="AQ90" s="3">
        <f t="shared" si="40"/>
        <v>20</v>
      </c>
      <c r="AR90" s="3">
        <f t="shared" si="41"/>
        <v>2.0499999999999998</v>
      </c>
      <c r="AS90" s="7">
        <v>0.2</v>
      </c>
      <c r="AT90" s="3" cm="1">
        <f t="array" ref="AT90">IFERROR(ROUND(IF(AL90="Continua",AO90*_xlfn.IFS(AS90=100%,1,AS90=20%,5,AS90=50%,2),IF(AL90="Batch",IF(AM90="M",30,IF(AM90="Q",15,7))*AO90)),0),"")</f>
        <v>10</v>
      </c>
      <c r="AU90" s="3">
        <f t="shared" si="42"/>
        <v>20</v>
      </c>
      <c r="AV90" s="3">
        <f t="shared" si="43"/>
        <v>10</v>
      </c>
      <c r="AW90" s="3" t="s">
        <v>646</v>
      </c>
      <c r="AX90" s="3">
        <v>1</v>
      </c>
      <c r="AY90" s="14">
        <f ca="1">IFERROR(TODAY()-VLOOKUP(H90,IDEF!$A$6:$H$1602,8,FALSE),"S/D")</f>
        <v>2699</v>
      </c>
      <c r="AZ90" s="3" t="str">
        <f>IFERROR(VLOOKUP(H90,'Control Producción'!$B$13:$L$406,11,FALSE),"S/C")</f>
        <v>A</v>
      </c>
      <c r="BA90" s="3" t="str">
        <f t="shared" si="44"/>
        <v>SP- 03</v>
      </c>
      <c r="BB90" s="3" t="str">
        <f>IFERROR(VLOOKUP(I90,Referencias!$A$2:$Z$800,26,FALSE),"")</f>
        <v>Señal Picada</v>
      </c>
      <c r="BC90" s="3"/>
      <c r="BD90" s="3"/>
      <c r="BO90" s="68" t="str">
        <f t="shared" si="34"/>
        <v>SP- 03</v>
      </c>
    </row>
    <row r="91" spans="1:67" ht="15" customHeight="1" x14ac:dyDescent="0.25">
      <c r="A91" s="3" t="s">
        <v>636</v>
      </c>
      <c r="B91" s="5">
        <v>45139</v>
      </c>
      <c r="C91" s="3" t="s">
        <v>637</v>
      </c>
      <c r="D91" s="3" t="s">
        <v>638</v>
      </c>
      <c r="E91" s="3" t="str">
        <f>IFERROR(VLOOKUP(H91,Referencias!$A$2:$F$671,6,FALSE),"")</f>
        <v>SP- 03</v>
      </c>
      <c r="F91" s="3">
        <f>IFERROR(VLOOKUP(I91,Referencias!$A$2:$T$800,20,FALSE),"")</f>
        <v>222052</v>
      </c>
      <c r="G91" s="3" t="s">
        <v>651</v>
      </c>
      <c r="H91" s="3" t="s">
        <v>195</v>
      </c>
      <c r="I91" s="3" t="s">
        <v>195</v>
      </c>
      <c r="J91" s="3"/>
      <c r="K91" s="3" t="s">
        <v>652</v>
      </c>
      <c r="L91" s="3" t="str">
        <f>IFERROR(VLOOKUP(M91,Referencias!$X$2:$Y$139,2,FALSE),"")</f>
        <v>Inhibidor de incrustaciones</v>
      </c>
      <c r="M91" s="3" t="s">
        <v>653</v>
      </c>
      <c r="N91" s="3">
        <f>IFERROR(VLOOKUP(M91,Referencias!$K$2:$L$138,2,FALSE),"")</f>
        <v>50601018</v>
      </c>
      <c r="O91" s="3">
        <f>IFERROR(VLOOKUP(I91,'Control Producción'!$B$13:$L$408,4,FALSE),0)</f>
        <v>63</v>
      </c>
      <c r="P91" s="3">
        <f>IFERROR(VLOOKUP(I91,'Control Producción'!$B$13:$L$408,5,FALSE),0)</f>
        <v>0.63</v>
      </c>
      <c r="Q91" s="3">
        <f>IFERROR(VLOOKUP(I91,'Control Producción'!$B$13:$L$408,7,FALSE),0)</f>
        <v>62.37</v>
      </c>
      <c r="R91" s="3">
        <f>IFERROR(VLOOKUP(I91,'Control Producción'!$B$13:$L$408,8,FALSE),0)</f>
        <v>100</v>
      </c>
      <c r="S91" s="3">
        <f t="shared" si="35"/>
        <v>1.25</v>
      </c>
      <c r="T91" s="3">
        <v>20</v>
      </c>
      <c r="U91" s="3" t="s">
        <v>654</v>
      </c>
      <c r="V91" s="3" t="s">
        <v>642</v>
      </c>
      <c r="W91" s="3">
        <f t="shared" si="36"/>
        <v>31</v>
      </c>
      <c r="X91" s="3"/>
      <c r="Y91" s="3">
        <f t="shared" si="37"/>
        <v>38.75</v>
      </c>
      <c r="Z91" s="3"/>
      <c r="AA91" s="3"/>
      <c r="AB91" s="6">
        <v>40701</v>
      </c>
      <c r="AC91" s="3" t="s">
        <v>643</v>
      </c>
      <c r="AD91" s="6">
        <v>44012</v>
      </c>
      <c r="AE91" s="3" t="s">
        <v>683</v>
      </c>
      <c r="AF91" s="3" t="s">
        <v>656</v>
      </c>
      <c r="AG91" s="3"/>
      <c r="AH91" s="3"/>
      <c r="AI91" s="3"/>
      <c r="AJ91" s="3"/>
      <c r="AK91" s="3" t="str">
        <f>IFERROR(VLOOKUP(I91,'Control Producción'!$B$13:$K$406,10,FALSE),"")</f>
        <v>Electro Sumergible</v>
      </c>
      <c r="AL91" s="3" t="str">
        <f t="shared" si="38"/>
        <v>Continua</v>
      </c>
      <c r="AM91" s="3" t="s">
        <v>28</v>
      </c>
      <c r="AN91" s="3" t="s">
        <v>684</v>
      </c>
      <c r="AO91" s="3">
        <f>_xlfn.IFS(L91="Inhibidor de corrosión",T91*Q91/1000,L91="Inhibidor de incrustaciones",T91*Q91/1000,L91="Biocida",T91*Q91/1000,L91="Inhibidor de corrosión/incrustaciones",T91*Q91/1000,L91="Inhibidor de parafinas y asfaltenos",T91*P91/1000,L91="Inhibidor de parafinas",T91*P91/1000,L91="Inhibidor de asfaltenos",T91*P91/1000,L91="Reductor de fricción",T91*P91/1000,L91="Encapsulado",0,L91="Inhibidor de hidratos",VLOOKUP(I91,Intermedia!$B$485:$E$502,4,FALSE),L91="Secuestrante de sulfhídrico",VLOOKUP(I91,Intermedia!$B$485:$E$502,4,FALSE))</f>
        <v>1.2473999999999998</v>
      </c>
      <c r="AP91" s="3">
        <f t="shared" si="39"/>
        <v>1.25</v>
      </c>
      <c r="AQ91" s="3">
        <f t="shared" si="40"/>
        <v>20</v>
      </c>
      <c r="AR91" s="3">
        <f t="shared" si="41"/>
        <v>1.25</v>
      </c>
      <c r="AS91" s="7">
        <v>0.2</v>
      </c>
      <c r="AT91" s="3" cm="1">
        <f t="array" ref="AT91">IFERROR(ROUND(IF(AL91="Continua",AO91*_xlfn.IFS(AS91=100%,1,AS91=20%,5,AS91=50%,2),IF(AL91="Batch",IF(AM91="M",30,IF(AM91="Q",15,7))*AO91)),0),"")</f>
        <v>6</v>
      </c>
      <c r="AU91" s="3">
        <f t="shared" si="42"/>
        <v>20</v>
      </c>
      <c r="AV91" s="3">
        <f t="shared" si="43"/>
        <v>6</v>
      </c>
      <c r="AW91" s="3" t="s">
        <v>657</v>
      </c>
      <c r="AX91" s="3">
        <v>1</v>
      </c>
      <c r="AY91" s="14">
        <f ca="1">IFERROR(TODAY()-VLOOKUP(H91,IDEF!$A$6:$H$1602,8,FALSE),"S/D")</f>
        <v>1772</v>
      </c>
      <c r="AZ91" s="3" t="str">
        <f>IFERROR(VLOOKUP(H91,'Control Producción'!$B$13:$L$406,11,FALSE),"S/C")</f>
        <v>C</v>
      </c>
      <c r="BA91" s="3" t="str">
        <f t="shared" si="44"/>
        <v>SP- 03</v>
      </c>
      <c r="BB91" s="3" t="str">
        <f>IFERROR(VLOOKUP(I91,Referencias!$A$2:$Z$800,26,FALSE),"")</f>
        <v>Señal Picada</v>
      </c>
      <c r="BC91" s="3"/>
      <c r="BD91" s="3"/>
      <c r="BO91" s="68" t="str">
        <f t="shared" si="34"/>
        <v>SP- 03</v>
      </c>
    </row>
    <row r="92" spans="1:67" ht="15" customHeight="1" x14ac:dyDescent="0.25">
      <c r="A92" s="3" t="s">
        <v>636</v>
      </c>
      <c r="B92" s="5">
        <v>45139</v>
      </c>
      <c r="C92" s="3" t="s">
        <v>637</v>
      </c>
      <c r="D92" s="3" t="s">
        <v>638</v>
      </c>
      <c r="E92" s="3" t="str">
        <f>IFERROR(VLOOKUP(H92,Referencias!$A$2:$F$671,6,FALSE),"")</f>
        <v>SP- 04</v>
      </c>
      <c r="F92" s="3">
        <f>IFERROR(VLOOKUP(I92,Referencias!$A$2:$T$800,20,FALSE),"")</f>
        <v>222052</v>
      </c>
      <c r="G92" s="3" t="s">
        <v>651</v>
      </c>
      <c r="H92" s="3" t="s">
        <v>208</v>
      </c>
      <c r="I92" s="3" t="s">
        <v>208</v>
      </c>
      <c r="J92" s="3"/>
      <c r="K92" s="3" t="s">
        <v>652</v>
      </c>
      <c r="L92" s="3" t="str">
        <f>IFERROR(VLOOKUP(M92,Referencias!$X$2:$Y$139,2,FALSE),"")</f>
        <v>Inhibidor de incrustaciones</v>
      </c>
      <c r="M92" s="3" t="s">
        <v>653</v>
      </c>
      <c r="N92" s="3">
        <f>IFERROR(VLOOKUP(M92,Referencias!$K$2:$L$138,2,FALSE),"")</f>
        <v>50601018</v>
      </c>
      <c r="O92" s="3">
        <f>IFERROR(VLOOKUP(I92,'Control Producción'!$B$13:$L$408,4,FALSE),0)</f>
        <v>178</v>
      </c>
      <c r="P92" s="3">
        <f>IFERROR(VLOOKUP(I92,'Control Producción'!$B$13:$L$408,5,FALSE),0)</f>
        <v>1.958</v>
      </c>
      <c r="Q92" s="3">
        <f>IFERROR(VLOOKUP(I92,'Control Producción'!$B$13:$L$408,7,FALSE),0)</f>
        <v>176.042</v>
      </c>
      <c r="R92" s="3">
        <f>IFERROR(VLOOKUP(I92,'Control Producción'!$B$13:$L$408,8,FALSE),0)</f>
        <v>10</v>
      </c>
      <c r="S92" s="3">
        <f t="shared" si="35"/>
        <v>2.82</v>
      </c>
      <c r="T92" s="3">
        <v>16</v>
      </c>
      <c r="U92" s="3" t="s">
        <v>654</v>
      </c>
      <c r="V92" s="3" t="s">
        <v>642</v>
      </c>
      <c r="W92" s="3">
        <f t="shared" si="36"/>
        <v>31</v>
      </c>
      <c r="X92" s="3"/>
      <c r="Y92" s="3">
        <f t="shared" si="37"/>
        <v>87.42</v>
      </c>
      <c r="Z92" s="3"/>
      <c r="AA92" s="3"/>
      <c r="AB92" s="6">
        <v>41415</v>
      </c>
      <c r="AC92" s="3" t="s">
        <v>643</v>
      </c>
      <c r="AD92" s="6">
        <v>44012</v>
      </c>
      <c r="AE92" s="3" t="s">
        <v>683</v>
      </c>
      <c r="AF92" s="3" t="s">
        <v>656</v>
      </c>
      <c r="AG92" s="3"/>
      <c r="AH92" s="3"/>
      <c r="AI92" s="3"/>
      <c r="AJ92" s="3"/>
      <c r="AK92" s="3" t="str">
        <f>IFERROR(VLOOKUP(I92,'Control Producción'!$B$13:$K$406,10,FALSE),"")</f>
        <v>Electro Sumergible</v>
      </c>
      <c r="AL92" s="3" t="str">
        <f t="shared" si="38"/>
        <v>Continua</v>
      </c>
      <c r="AM92" s="3" t="s">
        <v>28</v>
      </c>
      <c r="AN92" s="3" t="s">
        <v>684</v>
      </c>
      <c r="AO92" s="3">
        <f>_xlfn.IFS(L92="Inhibidor de corrosión",T92*Q92/1000,L92="Inhibidor de incrustaciones",T92*Q92/1000,L92="Biocida",T92*Q92/1000,L92="Inhibidor de corrosión/incrustaciones",T92*Q92/1000,L92="Inhibidor de parafinas y asfaltenos",T92*P92/1000,L92="Inhibidor de parafinas",T92*P92/1000,L92="Inhibidor de asfaltenos",T92*P92/1000,L92="Reductor de fricción",T92*P92/1000,L92="Encapsulado",0,L92="Inhibidor de hidratos",VLOOKUP(I92,Intermedia!$B$485:$E$502,4,FALSE),L92="Secuestrante de sulfhídrico",VLOOKUP(I92,Intermedia!$B$485:$E$502,4,FALSE))</f>
        <v>2.8166720000000001</v>
      </c>
      <c r="AP92" s="3">
        <f t="shared" si="39"/>
        <v>2.82</v>
      </c>
      <c r="AQ92" s="3">
        <f t="shared" si="40"/>
        <v>20</v>
      </c>
      <c r="AR92" s="3">
        <f t="shared" si="41"/>
        <v>2.82</v>
      </c>
      <c r="AS92" s="7">
        <v>0.2</v>
      </c>
      <c r="AT92" s="3" cm="1">
        <f t="array" ref="AT92">IFERROR(ROUND(IF(AL92="Continua",AO92*_xlfn.IFS(AS92=100%,1,AS92=20%,5,AS92=50%,2),IF(AL92="Batch",IF(AM92="M",30,IF(AM92="Q",15,7))*AO92)),0),"")</f>
        <v>14</v>
      </c>
      <c r="AU92" s="3">
        <f t="shared" si="42"/>
        <v>20</v>
      </c>
      <c r="AV92" s="3">
        <f t="shared" si="43"/>
        <v>14</v>
      </c>
      <c r="AW92" s="3" t="s">
        <v>646</v>
      </c>
      <c r="AX92" s="3">
        <v>1</v>
      </c>
      <c r="AY92" s="14">
        <f ca="1">IFERROR(TODAY()-VLOOKUP(H92,IDEF!$A$6:$H$1602,8,FALSE),"S/D")</f>
        <v>1964</v>
      </c>
      <c r="AZ92" s="3" t="str">
        <f>IFERROR(VLOOKUP(H92,'Control Producción'!$B$13:$L$406,11,FALSE),"S/C")</f>
        <v>C</v>
      </c>
      <c r="BA92" s="3" t="str">
        <f t="shared" si="44"/>
        <v>SP- 04</v>
      </c>
      <c r="BB92" s="3" t="str">
        <f>IFERROR(VLOOKUP(I92,Referencias!$A$2:$Z$800,26,FALSE),"")</f>
        <v>Señal Picada</v>
      </c>
      <c r="BC92" s="3"/>
      <c r="BD92" s="3"/>
      <c r="BO92" s="68" t="str">
        <f t="shared" si="34"/>
        <v>SP- 04</v>
      </c>
    </row>
    <row r="93" spans="1:67" ht="15" customHeight="1" x14ac:dyDescent="0.25">
      <c r="A93" s="3" t="s">
        <v>636</v>
      </c>
      <c r="B93" s="5">
        <v>45139</v>
      </c>
      <c r="C93" s="3" t="s">
        <v>637</v>
      </c>
      <c r="D93" s="3" t="s">
        <v>638</v>
      </c>
      <c r="E93" s="3" t="str">
        <f>IFERROR(VLOOKUP(H93,Referencias!$A$2:$F$671,6,FALSE),"")</f>
        <v>SP- 04</v>
      </c>
      <c r="F93" s="3">
        <f>IFERROR(VLOOKUP(I93,Referencias!$A$2:$T$800,20,FALSE),"")</f>
        <v>222052</v>
      </c>
      <c r="G93" s="3" t="s">
        <v>651</v>
      </c>
      <c r="H93" s="3" t="s">
        <v>209</v>
      </c>
      <c r="I93" s="3" t="s">
        <v>209</v>
      </c>
      <c r="J93" s="3"/>
      <c r="K93" s="3" t="s">
        <v>652</v>
      </c>
      <c r="L93" s="3" t="str">
        <f>IFERROR(VLOOKUP(M93,Referencias!$X$2:$Y$139,2,FALSE),"")</f>
        <v>Inhibidor de incrustaciones</v>
      </c>
      <c r="M93" s="3" t="s">
        <v>653</v>
      </c>
      <c r="N93" s="3">
        <f>IFERROR(VLOOKUP(M93,Referencias!$K$2:$L$138,2,FALSE),"")</f>
        <v>50601018</v>
      </c>
      <c r="O93" s="3">
        <f>IFERROR(VLOOKUP(I93,'Control Producción'!$B$13:$L$408,4,FALSE),0)</f>
        <v>318</v>
      </c>
      <c r="P93" s="3">
        <f>IFERROR(VLOOKUP(I93,'Control Producción'!$B$13:$L$408,5,FALSE),0)</f>
        <v>3.18</v>
      </c>
      <c r="Q93" s="3">
        <f>IFERROR(VLOOKUP(I93,'Control Producción'!$B$13:$L$408,7,FALSE),0)</f>
        <v>314.82</v>
      </c>
      <c r="R93" s="3">
        <f>IFERROR(VLOOKUP(I93,'Control Producción'!$B$13:$L$408,8,FALSE),0)</f>
        <v>10</v>
      </c>
      <c r="S93" s="3">
        <f t="shared" si="35"/>
        <v>3.15</v>
      </c>
      <c r="T93" s="3">
        <v>10</v>
      </c>
      <c r="U93" s="3" t="s">
        <v>654</v>
      </c>
      <c r="V93" s="3" t="s">
        <v>642</v>
      </c>
      <c r="W93" s="3">
        <f t="shared" si="36"/>
        <v>31</v>
      </c>
      <c r="X93" s="3"/>
      <c r="Y93" s="3">
        <f t="shared" si="37"/>
        <v>97.649999999999991</v>
      </c>
      <c r="Z93" s="3"/>
      <c r="AA93" s="3"/>
      <c r="AB93" s="6" t="s">
        <v>648</v>
      </c>
      <c r="AC93" s="3" t="s">
        <v>643</v>
      </c>
      <c r="AD93" s="6">
        <v>44160</v>
      </c>
      <c r="AE93" s="3" t="s">
        <v>738</v>
      </c>
      <c r="AF93" s="3" t="s">
        <v>656</v>
      </c>
      <c r="AG93" s="3"/>
      <c r="AH93" s="3"/>
      <c r="AI93" s="3"/>
      <c r="AJ93" s="3"/>
      <c r="AK93" s="3" t="str">
        <f>IFERROR(VLOOKUP(I93,'Control Producción'!$B$13:$K$406,10,FALSE),"")</f>
        <v>Electro Sumergible</v>
      </c>
      <c r="AL93" s="3" t="str">
        <f t="shared" si="38"/>
        <v>Continua</v>
      </c>
      <c r="AM93" s="3" t="s">
        <v>28</v>
      </c>
      <c r="AN93" s="3" t="s">
        <v>684</v>
      </c>
      <c r="AO93" s="3">
        <f>_xlfn.IFS(L93="Inhibidor de corrosión",T93*Q93/1000,L93="Inhibidor de incrustaciones",T93*Q93/1000,L93="Biocida",T93*Q93/1000,L93="Inhibidor de corrosión/incrustaciones",T93*Q93/1000,L93="Inhibidor de parafinas y asfaltenos",T93*P93/1000,L93="Inhibidor de parafinas",T93*P93/1000,L93="Inhibidor de asfaltenos",T93*P93/1000,L93="Reductor de fricción",T93*P93/1000,L93="Encapsulado",0,L93="Inhibidor de hidratos",VLOOKUP(I93,Intermedia!$B$485:$E$502,4,FALSE),L93="Secuestrante de sulfhídrico",VLOOKUP(I93,Intermedia!$B$485:$E$502,4,FALSE))</f>
        <v>3.1481999999999997</v>
      </c>
      <c r="AP93" s="3">
        <f t="shared" si="39"/>
        <v>3.15</v>
      </c>
      <c r="AQ93" s="3">
        <f t="shared" si="40"/>
        <v>20</v>
      </c>
      <c r="AR93" s="3">
        <f t="shared" si="41"/>
        <v>3.15</v>
      </c>
      <c r="AS93" s="7">
        <v>0.5</v>
      </c>
      <c r="AT93" s="3" cm="1">
        <f t="array" ref="AT93">IFERROR(ROUND(IF(AL93="Continua",AO93*_xlfn.IFS(AS93=100%,1,AS93=20%,5,AS93=50%,2),IF(AL93="Batch",IF(AM93="M",30,IF(AM93="Q",15,7))*AO93)),0),"")</f>
        <v>6</v>
      </c>
      <c r="AU93" s="3">
        <f t="shared" si="42"/>
        <v>20</v>
      </c>
      <c r="AV93" s="3">
        <f t="shared" si="43"/>
        <v>6</v>
      </c>
      <c r="AW93" s="3" t="s">
        <v>646</v>
      </c>
      <c r="AX93" s="3">
        <v>1</v>
      </c>
      <c r="AY93" s="14">
        <f ca="1">IFERROR(TODAY()-VLOOKUP(H93,IDEF!$A$6:$H$1602,8,FALSE),"S/D")</f>
        <v>3291</v>
      </c>
      <c r="AZ93" s="3" t="str">
        <f>IFERROR(VLOOKUP(H93,'Control Producción'!$B$13:$L$406,11,FALSE),"S/C")</f>
        <v>A</v>
      </c>
      <c r="BA93" s="3" t="str">
        <f t="shared" si="44"/>
        <v>SP- 04</v>
      </c>
      <c r="BB93" s="3" t="str">
        <f>IFERROR(VLOOKUP(I93,Referencias!$A$2:$Z$800,26,FALSE),"")</f>
        <v>Señal Picada</v>
      </c>
      <c r="BC93" s="3"/>
      <c r="BD93" s="3"/>
      <c r="BO93" s="68" t="str">
        <f t="shared" si="34"/>
        <v>SP- 04</v>
      </c>
    </row>
    <row r="94" spans="1:67" ht="15" customHeight="1" x14ac:dyDescent="0.25">
      <c r="A94" s="3" t="s">
        <v>636</v>
      </c>
      <c r="B94" s="5">
        <v>45139</v>
      </c>
      <c r="C94" s="3" t="s">
        <v>637</v>
      </c>
      <c r="D94" s="3" t="s">
        <v>638</v>
      </c>
      <c r="E94" s="3" t="str">
        <f>IFERROR(VLOOKUP(H94,Referencias!$A$2:$F$671,6,FALSE),"")</f>
        <v>SP- 04</v>
      </c>
      <c r="F94" s="3">
        <f>IFERROR(VLOOKUP(I94,Referencias!$A$2:$T$800,20,FALSE),"")</f>
        <v>222052</v>
      </c>
      <c r="G94" s="3" t="s">
        <v>651</v>
      </c>
      <c r="H94" s="3" t="s">
        <v>210</v>
      </c>
      <c r="I94" s="3" t="s">
        <v>210</v>
      </c>
      <c r="J94" s="3"/>
      <c r="K94" s="3" t="s">
        <v>652</v>
      </c>
      <c r="L94" s="3" t="str">
        <f>IFERROR(VLOOKUP(M94,Referencias!$X$2:$Y$139,2,FALSE),"")</f>
        <v>Inhibidor de incrustaciones</v>
      </c>
      <c r="M94" s="3" t="s">
        <v>653</v>
      </c>
      <c r="N94" s="3">
        <f>IFERROR(VLOOKUP(M94,Referencias!$K$2:$L$138,2,FALSE),"")</f>
        <v>50601018</v>
      </c>
      <c r="O94" s="3">
        <f>IFERROR(VLOOKUP(I94,'Control Producción'!$B$13:$L$408,4,FALSE),0)</f>
        <v>169</v>
      </c>
      <c r="P94" s="3">
        <f>IFERROR(VLOOKUP(I94,'Control Producción'!$B$13:$L$408,5,FALSE),0)</f>
        <v>1.234</v>
      </c>
      <c r="Q94" s="3">
        <f>IFERROR(VLOOKUP(I94,'Control Producción'!$B$13:$L$408,7,FALSE),0)</f>
        <v>167.76599999999999</v>
      </c>
      <c r="R94" s="3">
        <f>IFERROR(VLOOKUP(I94,'Control Producción'!$B$13:$L$408,8,FALSE),0)</f>
        <v>10</v>
      </c>
      <c r="S94" s="3">
        <f t="shared" si="35"/>
        <v>1.68</v>
      </c>
      <c r="T94" s="3">
        <v>10</v>
      </c>
      <c r="U94" s="3" t="s">
        <v>654</v>
      </c>
      <c r="V94" s="3" t="s">
        <v>642</v>
      </c>
      <c r="W94" s="3">
        <f t="shared" si="36"/>
        <v>31</v>
      </c>
      <c r="X94" s="3"/>
      <c r="Y94" s="3">
        <f t="shared" si="37"/>
        <v>52.08</v>
      </c>
      <c r="Z94" s="3"/>
      <c r="AA94" s="3"/>
      <c r="AB94" s="6" t="s">
        <v>648</v>
      </c>
      <c r="AC94" s="3" t="s">
        <v>643</v>
      </c>
      <c r="AD94" s="6">
        <v>44012</v>
      </c>
      <c r="AE94" s="3" t="s">
        <v>683</v>
      </c>
      <c r="AF94" s="3" t="s">
        <v>656</v>
      </c>
      <c r="AG94" s="3"/>
      <c r="AH94" s="3"/>
      <c r="AI94" s="3"/>
      <c r="AJ94" s="3"/>
      <c r="AK94" s="3" t="str">
        <f>IFERROR(VLOOKUP(I94,'Control Producción'!$B$13:$K$406,10,FALSE),"")</f>
        <v>Electro Sumergible</v>
      </c>
      <c r="AL94" s="3" t="str">
        <f t="shared" si="38"/>
        <v>Continua</v>
      </c>
      <c r="AM94" s="3" t="s">
        <v>28</v>
      </c>
      <c r="AN94" s="3" t="s">
        <v>684</v>
      </c>
      <c r="AO94" s="3">
        <f>_xlfn.IFS(L94="Inhibidor de corrosión",T94*Q94/1000,L94="Inhibidor de incrustaciones",T94*Q94/1000,L94="Biocida",T94*Q94/1000,L94="Inhibidor de corrosión/incrustaciones",T94*Q94/1000,L94="Inhibidor de parafinas y asfaltenos",T94*P94/1000,L94="Inhibidor de parafinas",T94*P94/1000,L94="Inhibidor de asfaltenos",T94*P94/1000,L94="Reductor de fricción",T94*P94/1000,L94="Encapsulado",0,L94="Inhibidor de hidratos",VLOOKUP(I94,Intermedia!$B$485:$E$502,4,FALSE),L94="Secuestrante de sulfhídrico",VLOOKUP(I94,Intermedia!$B$485:$E$502,4,FALSE))</f>
        <v>1.6776599999999999</v>
      </c>
      <c r="AP94" s="3">
        <f t="shared" si="39"/>
        <v>1.68</v>
      </c>
      <c r="AQ94" s="3">
        <f t="shared" si="40"/>
        <v>20</v>
      </c>
      <c r="AR94" s="3">
        <f t="shared" si="41"/>
        <v>1.68</v>
      </c>
      <c r="AS94" s="7">
        <v>0.2</v>
      </c>
      <c r="AT94" s="3" cm="1">
        <f t="array" ref="AT94">IFERROR(ROUND(IF(AL94="Continua",AO94*_xlfn.IFS(AS94=100%,1,AS94=20%,5,AS94=50%,2),IF(AL94="Batch",IF(AM94="M",30,IF(AM94="Q",15,7))*AO94)),0),"")</f>
        <v>8</v>
      </c>
      <c r="AU94" s="3">
        <f t="shared" si="42"/>
        <v>20</v>
      </c>
      <c r="AV94" s="3">
        <f t="shared" si="43"/>
        <v>8</v>
      </c>
      <c r="AW94" s="3" t="s">
        <v>646</v>
      </c>
      <c r="AX94" s="3">
        <v>1</v>
      </c>
      <c r="AY94" s="14">
        <f ca="1">IFERROR(TODAY()-VLOOKUP(H94,IDEF!$A$6:$H$1602,8,FALSE),"S/D")</f>
        <v>2527</v>
      </c>
      <c r="AZ94" s="3" t="str">
        <f>IFERROR(VLOOKUP(H94,'Control Producción'!$B$13:$L$406,11,FALSE),"S/C")</f>
        <v>C</v>
      </c>
      <c r="BA94" s="3" t="str">
        <f t="shared" si="44"/>
        <v>SP- 04</v>
      </c>
      <c r="BB94" s="3" t="str">
        <f>IFERROR(VLOOKUP(I94,Referencias!$A$2:$Z$800,26,FALSE),"")</f>
        <v>Señal Picada</v>
      </c>
      <c r="BC94" s="3"/>
      <c r="BD94" s="3"/>
      <c r="BO94" s="68" t="str">
        <f t="shared" si="34"/>
        <v>SP- 04</v>
      </c>
    </row>
    <row r="95" spans="1:67" ht="15" customHeight="1" x14ac:dyDescent="0.25">
      <c r="A95" s="3" t="s">
        <v>636</v>
      </c>
      <c r="B95" s="5">
        <v>45139</v>
      </c>
      <c r="C95" s="3" t="s">
        <v>637</v>
      </c>
      <c r="D95" s="3" t="s">
        <v>638</v>
      </c>
      <c r="E95" s="3" t="str">
        <f>IFERROR(VLOOKUP(H95,Referencias!$A$2:$F$671,6,FALSE),"")</f>
        <v>SP- 04</v>
      </c>
      <c r="F95" s="3">
        <f>IFERROR(VLOOKUP(I95,Referencias!$A$2:$T$800,20,FALSE),"")</f>
        <v>222052</v>
      </c>
      <c r="G95" s="3" t="s">
        <v>651</v>
      </c>
      <c r="H95" s="3" t="s">
        <v>215</v>
      </c>
      <c r="I95" s="3" t="s">
        <v>215</v>
      </c>
      <c r="J95" s="3"/>
      <c r="K95" s="3" t="s">
        <v>652</v>
      </c>
      <c r="L95" s="3" t="str">
        <f>IFERROR(VLOOKUP(M95,Referencias!$X$2:$Y$139,2,FALSE),"")</f>
        <v>Inhibidor de incrustaciones</v>
      </c>
      <c r="M95" s="3" t="s">
        <v>653</v>
      </c>
      <c r="N95" s="3">
        <f>IFERROR(VLOOKUP(M95,Referencias!$K$2:$L$138,2,FALSE),"")</f>
        <v>50601018</v>
      </c>
      <c r="O95" s="3">
        <f>IFERROR(VLOOKUP(I95,'Control Producción'!$B$13:$L$408,4,FALSE),0)</f>
        <v>24</v>
      </c>
      <c r="P95" s="3">
        <f>IFERROR(VLOOKUP(I95,'Control Producción'!$B$13:$L$408,5,FALSE),0)</f>
        <v>1.2</v>
      </c>
      <c r="Q95" s="3">
        <f>IFERROR(VLOOKUP(I95,'Control Producción'!$B$13:$L$408,7,FALSE),0)</f>
        <v>22.8</v>
      </c>
      <c r="R95" s="3">
        <f>IFERROR(VLOOKUP(I95,'Control Producción'!$B$13:$L$408,8,FALSE),0)</f>
        <v>0</v>
      </c>
      <c r="S95" s="3">
        <f t="shared" si="35"/>
        <v>1.0900000000000001</v>
      </c>
      <c r="T95" s="3">
        <v>48</v>
      </c>
      <c r="U95" s="3" t="s">
        <v>654</v>
      </c>
      <c r="V95" s="3" t="s">
        <v>642</v>
      </c>
      <c r="W95" s="3">
        <f t="shared" si="36"/>
        <v>31</v>
      </c>
      <c r="X95" s="3"/>
      <c r="Y95" s="3">
        <f t="shared" si="37"/>
        <v>33.79</v>
      </c>
      <c r="Z95" s="3"/>
      <c r="AA95" s="3"/>
      <c r="AB95" s="6">
        <v>40613</v>
      </c>
      <c r="AC95" s="3" t="s">
        <v>643</v>
      </c>
      <c r="AD95" s="6">
        <v>44286</v>
      </c>
      <c r="AE95" s="3" t="s">
        <v>739</v>
      </c>
      <c r="AF95" s="3" t="s">
        <v>656</v>
      </c>
      <c r="AG95" s="3"/>
      <c r="AH95" s="3"/>
      <c r="AI95" s="3"/>
      <c r="AJ95" s="3"/>
      <c r="AK95" s="3" t="str">
        <f>IFERROR(VLOOKUP(I95,'Control Producción'!$B$13:$K$406,10,FALSE),"")</f>
        <v>Bombeo Mecánico</v>
      </c>
      <c r="AL95" s="3" t="str">
        <f t="shared" si="38"/>
        <v>Continua</v>
      </c>
      <c r="AM95" s="3" t="s">
        <v>28</v>
      </c>
      <c r="AN95" s="3" t="s">
        <v>663</v>
      </c>
      <c r="AO95" s="3">
        <f>_xlfn.IFS(L95="Inhibidor de corrosión",T95*Q95/1000,L95="Inhibidor de incrustaciones",T95*Q95/1000,L95="Biocida",T95*Q95/1000,L95="Inhibidor de corrosión/incrustaciones",T95*Q95/1000,L95="Inhibidor de parafinas y asfaltenos",T95*P95/1000,L95="Inhibidor de parafinas",T95*P95/1000,L95="Inhibidor de asfaltenos",T95*P95/1000,L95="Reductor de fricción",T95*P95/1000,L95="Encapsulado",0,L95="Inhibidor de hidratos",VLOOKUP(I95,Intermedia!$B$485:$E$502,4,FALSE),L95="Secuestrante de sulfhídrico",VLOOKUP(I95,Intermedia!$B$485:$E$502,4,FALSE))</f>
        <v>1.0944</v>
      </c>
      <c r="AP95" s="3">
        <f t="shared" si="39"/>
        <v>1.0900000000000001</v>
      </c>
      <c r="AQ95" s="3">
        <f t="shared" si="40"/>
        <v>20</v>
      </c>
      <c r="AR95" s="3">
        <f t="shared" si="41"/>
        <v>1.0900000000000001</v>
      </c>
      <c r="AS95" s="7">
        <v>0.2</v>
      </c>
      <c r="AT95" s="3" cm="1">
        <f t="array" ref="AT95">IFERROR(ROUND(IF(AL95="Continua",AO95*_xlfn.IFS(AS95=100%,1,AS95=20%,5,AS95=50%,2),IF(AL95="Batch",IF(AM95="M",30,IF(AM95="Q",15,7))*AO95)),0),"")</f>
        <v>5</v>
      </c>
      <c r="AU95" s="3">
        <f t="shared" si="42"/>
        <v>20</v>
      </c>
      <c r="AV95" s="3">
        <f t="shared" si="43"/>
        <v>5</v>
      </c>
      <c r="AW95" s="3" t="s">
        <v>646</v>
      </c>
      <c r="AX95" s="3">
        <v>1</v>
      </c>
      <c r="AY95" s="14">
        <f ca="1">IFERROR(TODAY()-VLOOKUP(H95,IDEF!$A$6:$H$1602,8,FALSE),"S/D")</f>
        <v>2352</v>
      </c>
      <c r="AZ95" s="3" t="str">
        <f>IFERROR(VLOOKUP(H95,'Control Producción'!$B$13:$L$406,11,FALSE),"S/C")</f>
        <v>C</v>
      </c>
      <c r="BA95" s="3" t="str">
        <f t="shared" si="44"/>
        <v>SP- 04</v>
      </c>
      <c r="BB95" s="3" t="str">
        <f>IFERROR(VLOOKUP(I95,Referencias!$A$2:$Z$800,26,FALSE),"")</f>
        <v>Señal Picada</v>
      </c>
      <c r="BC95" s="3"/>
      <c r="BD95" s="3"/>
      <c r="BO95" s="68" t="str">
        <f t="shared" si="34"/>
        <v>SP- 04</v>
      </c>
    </row>
    <row r="96" spans="1:67" ht="15" customHeight="1" x14ac:dyDescent="0.25">
      <c r="A96" s="3" t="s">
        <v>636</v>
      </c>
      <c r="B96" s="5">
        <v>45139</v>
      </c>
      <c r="C96" s="3" t="s">
        <v>637</v>
      </c>
      <c r="D96" s="3" t="s">
        <v>638</v>
      </c>
      <c r="E96" s="3" t="str">
        <f>IFERROR(VLOOKUP(H96,Referencias!$A$2:$F$671,6,FALSE),"")</f>
        <v>SP- 03</v>
      </c>
      <c r="F96" s="3">
        <f>IFERROR(VLOOKUP(I96,Referencias!$A$2:$T$800,20,FALSE),"")</f>
        <v>222052</v>
      </c>
      <c r="G96" s="3" t="s">
        <v>651</v>
      </c>
      <c r="H96" s="3" t="s">
        <v>199</v>
      </c>
      <c r="I96" s="3" t="s">
        <v>199</v>
      </c>
      <c r="J96" s="3"/>
      <c r="K96" s="3" t="s">
        <v>652</v>
      </c>
      <c r="L96" s="3" t="str">
        <f>IFERROR(VLOOKUP(M96,Referencias!$X$2:$Y$139,2,FALSE),"")</f>
        <v>Inhibidor de incrustaciones</v>
      </c>
      <c r="M96" s="3" t="s">
        <v>653</v>
      </c>
      <c r="N96" s="3">
        <f>IFERROR(VLOOKUP(M96,Referencias!$K$2:$L$138,2,FALSE),"")</f>
        <v>50601018</v>
      </c>
      <c r="O96" s="3">
        <f>IFERROR(VLOOKUP(I96,'Control Producción'!$B$13:$L$408,4,FALSE),0)</f>
        <v>239</v>
      </c>
      <c r="P96" s="3">
        <f>IFERROR(VLOOKUP(I96,'Control Producción'!$B$13:$L$408,5,FALSE),0)</f>
        <v>2.06</v>
      </c>
      <c r="Q96" s="3">
        <f>IFERROR(VLOOKUP(I96,'Control Producción'!$B$13:$L$408,7,FALSE),0)</f>
        <v>236.95</v>
      </c>
      <c r="R96" s="3">
        <f>IFERROR(VLOOKUP(I96,'Control Producción'!$B$13:$L$408,8,FALSE),0)</f>
        <v>100</v>
      </c>
      <c r="S96" s="3">
        <f t="shared" si="35"/>
        <v>2.37</v>
      </c>
      <c r="T96" s="3">
        <v>10</v>
      </c>
      <c r="U96" s="3" t="s">
        <v>654</v>
      </c>
      <c r="V96" s="3" t="s">
        <v>642</v>
      </c>
      <c r="W96" s="3">
        <f t="shared" si="36"/>
        <v>31</v>
      </c>
      <c r="X96" s="3"/>
      <c r="Y96" s="3">
        <f t="shared" si="37"/>
        <v>73.47</v>
      </c>
      <c r="Z96" s="3"/>
      <c r="AA96" s="3"/>
      <c r="AB96" s="6">
        <v>42244</v>
      </c>
      <c r="AC96" s="3" t="s">
        <v>643</v>
      </c>
      <c r="AD96" s="6">
        <v>44179</v>
      </c>
      <c r="AE96" s="3" t="s">
        <v>740</v>
      </c>
      <c r="AF96" s="3" t="s">
        <v>656</v>
      </c>
      <c r="AG96" s="3"/>
      <c r="AH96" s="3"/>
      <c r="AI96" s="3"/>
      <c r="AJ96" s="3"/>
      <c r="AK96" s="3" t="str">
        <f>IFERROR(VLOOKUP(I96,'Control Producción'!$B$13:$K$406,10,FALSE),"")</f>
        <v>Electro Sumergible</v>
      </c>
      <c r="AL96" s="3" t="str">
        <f t="shared" si="38"/>
        <v>Continua</v>
      </c>
      <c r="AM96" s="3" t="s">
        <v>28</v>
      </c>
      <c r="AN96" s="3" t="s">
        <v>684</v>
      </c>
      <c r="AO96" s="3">
        <f>_xlfn.IFS(L96="Inhibidor de corrosión",T96*Q96/1000,L96="Inhibidor de incrustaciones",T96*Q96/1000,L96="Biocida",T96*Q96/1000,L96="Inhibidor de corrosión/incrustaciones",T96*Q96/1000,L96="Inhibidor de parafinas y asfaltenos",T96*P96/1000,L96="Inhibidor de parafinas",T96*P96/1000,L96="Inhibidor de asfaltenos",T96*P96/1000,L96="Reductor de fricción",T96*P96/1000,L96="Encapsulado",0,L96="Inhibidor de hidratos",VLOOKUP(I96,Intermedia!$B$485:$E$502,4,FALSE),L96="Secuestrante de sulfhídrico",VLOOKUP(I96,Intermedia!$B$485:$E$502,4,FALSE))</f>
        <v>2.3694999999999999</v>
      </c>
      <c r="AP96" s="3">
        <f t="shared" si="39"/>
        <v>2.37</v>
      </c>
      <c r="AQ96" s="3">
        <f t="shared" si="40"/>
        <v>20</v>
      </c>
      <c r="AR96" s="3">
        <f t="shared" si="41"/>
        <v>2.37</v>
      </c>
      <c r="AS96" s="7">
        <v>0.2</v>
      </c>
      <c r="AT96" s="3" cm="1">
        <f t="array" ref="AT96">IFERROR(ROUND(IF(AL96="Continua",AO96*_xlfn.IFS(AS96=100%,1,AS96=20%,5,AS96=50%,2),IF(AL96="Batch",IF(AM96="M",30,IF(AM96="Q",15,7))*AO96)),0),"")</f>
        <v>12</v>
      </c>
      <c r="AU96" s="3">
        <f t="shared" si="42"/>
        <v>20</v>
      </c>
      <c r="AV96" s="3">
        <f t="shared" si="43"/>
        <v>12</v>
      </c>
      <c r="AW96" s="3" t="s">
        <v>646</v>
      </c>
      <c r="AX96" s="3">
        <v>1</v>
      </c>
      <c r="AY96" s="14">
        <f ca="1">IFERROR(TODAY()-VLOOKUP(H96,IDEF!$A$6:$H$1602,8,FALSE),"S/D")</f>
        <v>2260</v>
      </c>
      <c r="AZ96" s="3" t="str">
        <f>IFERROR(VLOOKUP(H96,'Control Producción'!$B$13:$L$406,11,FALSE),"S/C")</f>
        <v>A</v>
      </c>
      <c r="BA96" s="3" t="str">
        <f t="shared" si="44"/>
        <v>SP- 03</v>
      </c>
      <c r="BB96" s="3" t="str">
        <f>IFERROR(VLOOKUP(I96,Referencias!$A$2:$Z$800,26,FALSE),"")</f>
        <v>Señal Picada</v>
      </c>
      <c r="BC96" s="3"/>
      <c r="BD96" s="3"/>
      <c r="BO96" s="68" t="str">
        <f t="shared" si="34"/>
        <v>SP- 03</v>
      </c>
    </row>
    <row r="97" spans="1:67" ht="15" customHeight="1" x14ac:dyDescent="0.25">
      <c r="A97" s="3" t="s">
        <v>636</v>
      </c>
      <c r="B97" s="5">
        <v>45139</v>
      </c>
      <c r="C97" s="3" t="s">
        <v>637</v>
      </c>
      <c r="D97" s="3" t="s">
        <v>638</v>
      </c>
      <c r="E97" s="3" t="str">
        <f>IFERROR(VLOOKUP(H97,Referencias!$A$2:$F$671,6,FALSE),"")</f>
        <v>SP- 04</v>
      </c>
      <c r="F97" s="3">
        <f>IFERROR(VLOOKUP(I97,Referencias!$A$2:$T$800,20,FALSE),"")</f>
        <v>222052</v>
      </c>
      <c r="G97" s="3" t="s">
        <v>651</v>
      </c>
      <c r="H97" s="3" t="s">
        <v>212</v>
      </c>
      <c r="I97" s="3" t="s">
        <v>212</v>
      </c>
      <c r="J97" s="3"/>
      <c r="K97" s="3" t="s">
        <v>652</v>
      </c>
      <c r="L97" s="3" t="str">
        <f>IFERROR(VLOOKUP(M97,Referencias!$X$2:$Y$139,2,FALSE),"")</f>
        <v>Inhibidor de incrustaciones</v>
      </c>
      <c r="M97" s="3" t="s">
        <v>653</v>
      </c>
      <c r="N97" s="3">
        <f>IFERROR(VLOOKUP(M97,Referencias!$K$2:$L$138,2,FALSE),"")</f>
        <v>50601018</v>
      </c>
      <c r="O97" s="3">
        <f>IFERROR(VLOOKUP(I97,'Control Producción'!$B$13:$L$408,4,FALSE),0)</f>
        <v>196</v>
      </c>
      <c r="P97" s="3">
        <f>IFERROR(VLOOKUP(I97,'Control Producción'!$B$13:$L$408,5,FALSE),0)</f>
        <v>2.548</v>
      </c>
      <c r="Q97" s="3">
        <f>IFERROR(VLOOKUP(I97,'Control Producción'!$B$13:$L$408,7,FALSE),0)</f>
        <v>193.452</v>
      </c>
      <c r="R97" s="3">
        <f>IFERROR(VLOOKUP(I97,'Control Producción'!$B$13:$L$408,8,FALSE),0)</f>
        <v>10</v>
      </c>
      <c r="S97" s="3">
        <f t="shared" si="35"/>
        <v>3.87</v>
      </c>
      <c r="T97" s="3">
        <v>20</v>
      </c>
      <c r="U97" s="3" t="s">
        <v>654</v>
      </c>
      <c r="V97" s="3" t="s">
        <v>642</v>
      </c>
      <c r="W97" s="3">
        <f t="shared" si="36"/>
        <v>31</v>
      </c>
      <c r="X97" s="3"/>
      <c r="Y97" s="3">
        <f t="shared" si="37"/>
        <v>119.97</v>
      </c>
      <c r="Z97" s="3"/>
      <c r="AA97" s="3"/>
      <c r="AB97" s="6">
        <v>44409</v>
      </c>
      <c r="AC97" s="3" t="s">
        <v>643</v>
      </c>
      <c r="AD97" s="6">
        <v>44397</v>
      </c>
      <c r="AE97" s="3" t="s">
        <v>741</v>
      </c>
      <c r="AF97" s="3" t="s">
        <v>656</v>
      </c>
      <c r="AG97" s="3"/>
      <c r="AH97" s="3"/>
      <c r="AI97" s="3"/>
      <c r="AJ97" s="3"/>
      <c r="AK97" s="3" t="str">
        <f>IFERROR(VLOOKUP(I97,'Control Producción'!$B$13:$K$406,10,FALSE),"")</f>
        <v>Electro Sumergible</v>
      </c>
      <c r="AL97" s="3" t="str">
        <f t="shared" si="38"/>
        <v>Continua</v>
      </c>
      <c r="AM97" s="3" t="s">
        <v>28</v>
      </c>
      <c r="AN97" s="3" t="s">
        <v>684</v>
      </c>
      <c r="AO97" s="3">
        <f>_xlfn.IFS(L97="Inhibidor de corrosión",T97*Q97/1000,L97="Inhibidor de incrustaciones",T97*Q97/1000,L97="Biocida",T97*Q97/1000,L97="Inhibidor de corrosión/incrustaciones",T97*Q97/1000,L97="Inhibidor de parafinas y asfaltenos",T97*P97/1000,L97="Inhibidor de parafinas",T97*P97/1000,L97="Inhibidor de asfaltenos",T97*P97/1000,L97="Reductor de fricción",T97*P97/1000,L97="Encapsulado",0,L97="Inhibidor de hidratos",VLOOKUP(I97,Intermedia!$B$485:$E$502,4,FALSE),L97="Secuestrante de sulfhídrico",VLOOKUP(I97,Intermedia!$B$485:$E$502,4,FALSE))</f>
        <v>3.86904</v>
      </c>
      <c r="AP97" s="3">
        <f t="shared" si="39"/>
        <v>3.87</v>
      </c>
      <c r="AQ97" s="3">
        <f t="shared" si="40"/>
        <v>20</v>
      </c>
      <c r="AR97" s="3">
        <f t="shared" si="41"/>
        <v>3.87</v>
      </c>
      <c r="AS97" s="7">
        <v>0.5</v>
      </c>
      <c r="AT97" s="3" cm="1">
        <f t="array" ref="AT97">IFERROR(ROUND(IF(AL97="Continua",AO97*_xlfn.IFS(AS97=100%,1,AS97=20%,5,AS97=50%,2),IF(AL97="Batch",IF(AM97="M",30,IF(AM97="Q",15,7))*AO97)),0),"")</f>
        <v>8</v>
      </c>
      <c r="AU97" s="3">
        <f t="shared" si="42"/>
        <v>20</v>
      </c>
      <c r="AV97" s="3">
        <f t="shared" si="43"/>
        <v>8</v>
      </c>
      <c r="AW97" s="3" t="s">
        <v>646</v>
      </c>
      <c r="AX97" s="3">
        <v>1</v>
      </c>
      <c r="AY97" s="14">
        <f ca="1">IFERROR(TODAY()-VLOOKUP(H97,IDEF!$A$6:$H$1602,8,FALSE),"S/D")</f>
        <v>2271</v>
      </c>
      <c r="AZ97" s="3" t="str">
        <f>IFERROR(VLOOKUP(H97,'Control Producción'!$B$13:$L$406,11,FALSE),"S/C")</f>
        <v>B</v>
      </c>
      <c r="BA97" s="3" t="str">
        <f t="shared" si="44"/>
        <v>SP- 04</v>
      </c>
      <c r="BB97" s="3" t="str">
        <f>IFERROR(VLOOKUP(I97,Referencias!$A$2:$Z$800,26,FALSE),"")</f>
        <v>Señal Picada</v>
      </c>
      <c r="BC97" s="3"/>
      <c r="BD97" s="3"/>
      <c r="BO97" s="68" t="str">
        <f t="shared" si="34"/>
        <v>SP- 04</v>
      </c>
    </row>
    <row r="98" spans="1:67" ht="15" customHeight="1" x14ac:dyDescent="0.25">
      <c r="A98" s="3" t="s">
        <v>636</v>
      </c>
      <c r="B98" s="5">
        <v>45139</v>
      </c>
      <c r="C98" s="3" t="s">
        <v>637</v>
      </c>
      <c r="D98" s="3" t="s">
        <v>638</v>
      </c>
      <c r="E98" s="3" t="str">
        <f>IFERROR(VLOOKUP(H98,Referencias!$A$2:$F$671,6,FALSE),"")</f>
        <v>SP- 04</v>
      </c>
      <c r="F98" s="3">
        <f>IFERROR(VLOOKUP(I98,Referencias!$A$2:$T$800,20,FALSE),"")</f>
        <v>222052</v>
      </c>
      <c r="G98" s="3" t="s">
        <v>651</v>
      </c>
      <c r="H98" s="3" t="s">
        <v>217</v>
      </c>
      <c r="I98" s="3" t="s">
        <v>217</v>
      </c>
      <c r="J98" s="3"/>
      <c r="K98" s="3" t="s">
        <v>652</v>
      </c>
      <c r="L98" s="3" t="str">
        <f>IFERROR(VLOOKUP(M98,Referencias!$X$2:$Y$139,2,FALSE),"")</f>
        <v>Inhibidor de incrustaciones</v>
      </c>
      <c r="M98" s="3" t="s">
        <v>653</v>
      </c>
      <c r="N98" s="3">
        <f>IFERROR(VLOOKUP(M98,Referencias!$K$2:$L$138,2,FALSE),"")</f>
        <v>50601018</v>
      </c>
      <c r="O98" s="3">
        <f>IFERROR(VLOOKUP(I98,'Control Producción'!$B$13:$L$408,4,FALSE),0)</f>
        <v>109</v>
      </c>
      <c r="P98" s="3">
        <f>IFERROR(VLOOKUP(I98,'Control Producción'!$B$13:$L$408,5,FALSE),0)</f>
        <v>1.962</v>
      </c>
      <c r="Q98" s="3">
        <f>IFERROR(VLOOKUP(I98,'Control Producción'!$B$13:$L$408,7,FALSE),0)</f>
        <v>107.038</v>
      </c>
      <c r="R98" s="3">
        <f>IFERROR(VLOOKUP(I98,'Control Producción'!$B$13:$L$408,8,FALSE),0)</f>
        <v>10</v>
      </c>
      <c r="S98" s="3">
        <f t="shared" si="35"/>
        <v>0.96</v>
      </c>
      <c r="T98" s="3">
        <v>9</v>
      </c>
      <c r="U98" s="3" t="s">
        <v>654</v>
      </c>
      <c r="V98" s="3" t="s">
        <v>642</v>
      </c>
      <c r="W98" s="3">
        <f t="shared" si="36"/>
        <v>31</v>
      </c>
      <c r="X98" s="3"/>
      <c r="Y98" s="3">
        <f t="shared" si="37"/>
        <v>29.759999999999998</v>
      </c>
      <c r="Z98" s="3"/>
      <c r="AA98" s="3"/>
      <c r="AB98" s="6">
        <v>42592</v>
      </c>
      <c r="AC98" s="3" t="s">
        <v>643</v>
      </c>
      <c r="AD98" s="6">
        <v>44993</v>
      </c>
      <c r="AE98" s="3" t="s">
        <v>742</v>
      </c>
      <c r="AF98" s="3" t="s">
        <v>656</v>
      </c>
      <c r="AG98" s="3"/>
      <c r="AH98" s="3"/>
      <c r="AI98" s="3"/>
      <c r="AJ98" s="3"/>
      <c r="AK98" s="3" t="str">
        <f>IFERROR(VLOOKUP(I98,'Control Producción'!$B$13:$K$406,10,FALSE),"")</f>
        <v>Electro Sumergible</v>
      </c>
      <c r="AL98" s="3" t="str">
        <f t="shared" si="38"/>
        <v>Continua</v>
      </c>
      <c r="AM98" s="3" t="s">
        <v>743</v>
      </c>
      <c r="AN98" s="3" t="s">
        <v>684</v>
      </c>
      <c r="AO98" s="3">
        <f>_xlfn.IFS(L98="Inhibidor de corrosión",T98*Q98/1000,L98="Inhibidor de incrustaciones",T98*Q98/1000,L98="Biocida",T98*Q98/1000,L98="Inhibidor de corrosión/incrustaciones",T98*Q98/1000,L98="Inhibidor de parafinas y asfaltenos",T98*P98/1000,L98="Inhibidor de parafinas",T98*P98/1000,L98="Inhibidor de asfaltenos",T98*P98/1000,L98="Reductor de fricción",T98*P98/1000,L98="Encapsulado",0,L98="Inhibidor de hidratos",VLOOKUP(I98,Intermedia!$B$485:$E$502,4,FALSE),L98="Secuestrante de sulfhídrico",VLOOKUP(I98,Intermedia!$B$485:$E$502,4,FALSE))</f>
        <v>0.96334200000000003</v>
      </c>
      <c r="AP98" s="3">
        <f t="shared" si="39"/>
        <v>0.96</v>
      </c>
      <c r="AQ98" s="3">
        <f t="shared" si="40"/>
        <v>20</v>
      </c>
      <c r="AR98" s="3">
        <f t="shared" si="41"/>
        <v>0.96</v>
      </c>
      <c r="AS98" s="7">
        <v>0.2</v>
      </c>
      <c r="AT98" s="3" cm="1">
        <f t="array" ref="AT98">IFERROR(ROUND(IF(AL98="Continua",AO98*_xlfn.IFS(AS98=100%,1,AS98=20%,5,AS98=50%,2),IF(AL98="Batch",IF(AM98="M",30,IF(AM98="Q",15,7))*AO98)),0),"")</f>
        <v>5</v>
      </c>
      <c r="AU98" s="3">
        <f t="shared" si="42"/>
        <v>20</v>
      </c>
      <c r="AV98" s="3">
        <f t="shared" si="43"/>
        <v>5</v>
      </c>
      <c r="AW98" s="3" t="s">
        <v>646</v>
      </c>
      <c r="AX98" s="3">
        <v>1</v>
      </c>
      <c r="AY98" s="14">
        <f ca="1">IFERROR(TODAY()-VLOOKUP(H98,IDEF!$A$6:$H$1602,8,FALSE),"S/D")</f>
        <v>2756</v>
      </c>
      <c r="AZ98" s="3" t="str">
        <f>IFERROR(VLOOKUP(H98,'Control Producción'!$B$13:$L$406,11,FALSE),"S/C")</f>
        <v>A</v>
      </c>
      <c r="BA98" s="3" t="str">
        <f t="shared" si="44"/>
        <v>SP- 04</v>
      </c>
      <c r="BB98" s="3" t="str">
        <f>IFERROR(VLOOKUP(I98,Referencias!$A$2:$Z$800,26,FALSE),"")</f>
        <v>Señal Picada</v>
      </c>
      <c r="BC98" s="3"/>
      <c r="BD98" s="3"/>
      <c r="BO98" s="68" t="str">
        <f t="shared" si="34"/>
        <v>SP- 04</v>
      </c>
    </row>
    <row r="99" spans="1:67" ht="15" customHeight="1" x14ac:dyDescent="0.25">
      <c r="A99" s="3" t="s">
        <v>636</v>
      </c>
      <c r="B99" s="5">
        <v>45139</v>
      </c>
      <c r="C99" s="3" t="s">
        <v>637</v>
      </c>
      <c r="D99" s="3" t="s">
        <v>638</v>
      </c>
      <c r="E99" s="3" t="str">
        <f>IFERROR(VLOOKUP(H99,Referencias!$A$2:$F$671,6,FALSE),"")</f>
        <v>SP- 06</v>
      </c>
      <c r="F99" s="3">
        <f>IFERROR(VLOOKUP(I99,Referencias!$A$2:$T$800,20,FALSE),"")</f>
        <v>222052</v>
      </c>
      <c r="G99" s="3" t="s">
        <v>651</v>
      </c>
      <c r="H99" s="3" t="s">
        <v>221</v>
      </c>
      <c r="I99" s="3" t="s">
        <v>221</v>
      </c>
      <c r="J99" s="3"/>
      <c r="K99" s="3" t="s">
        <v>652</v>
      </c>
      <c r="L99" s="3" t="str">
        <f>IFERROR(VLOOKUP(M99,Referencias!$X$2:$Y$139,2,FALSE),"")</f>
        <v>Inhibidor de incrustaciones</v>
      </c>
      <c r="M99" s="3" t="s">
        <v>653</v>
      </c>
      <c r="N99" s="3">
        <f>IFERROR(VLOOKUP(M99,Referencias!$K$2:$L$138,2,FALSE),"")</f>
        <v>50601018</v>
      </c>
      <c r="O99" s="3">
        <f>IFERROR(VLOOKUP(I99,'Control Producción'!$B$13:$L$408,4,FALSE),0)</f>
        <v>229.9</v>
      </c>
      <c r="P99" s="3">
        <f>IFERROR(VLOOKUP(I99,'Control Producción'!$B$13:$L$408,5,FALSE),0)</f>
        <v>1.609</v>
      </c>
      <c r="Q99" s="3">
        <f>IFERROR(VLOOKUP(I99,'Control Producción'!$B$13:$L$408,7,FALSE),0)</f>
        <v>228.291</v>
      </c>
      <c r="R99" s="3">
        <f>IFERROR(VLOOKUP(I99,'Control Producción'!$B$13:$L$408,8,FALSE),0)</f>
        <v>150</v>
      </c>
      <c r="S99" s="3">
        <f t="shared" si="35"/>
        <v>3.42</v>
      </c>
      <c r="T99" s="3">
        <v>15</v>
      </c>
      <c r="U99" s="3" t="s">
        <v>654</v>
      </c>
      <c r="V99" s="3" t="s">
        <v>642</v>
      </c>
      <c r="W99" s="3">
        <f t="shared" si="36"/>
        <v>31</v>
      </c>
      <c r="X99" s="3"/>
      <c r="Y99" s="3">
        <f t="shared" si="37"/>
        <v>106.02</v>
      </c>
      <c r="Z99" s="3"/>
      <c r="AA99" s="3"/>
      <c r="AB99" s="6" t="s">
        <v>648</v>
      </c>
      <c r="AC99" s="3" t="s">
        <v>643</v>
      </c>
      <c r="AD99" s="6">
        <v>44873</v>
      </c>
      <c r="AE99" s="3" t="s">
        <v>744</v>
      </c>
      <c r="AF99" s="3" t="s">
        <v>656</v>
      </c>
      <c r="AG99" s="3"/>
      <c r="AH99" s="3"/>
      <c r="AI99" s="3"/>
      <c r="AJ99" s="3"/>
      <c r="AK99" s="3" t="str">
        <f>IFERROR(VLOOKUP(I99,'Control Producción'!$B$13:$K$406,10,FALSE),"")</f>
        <v>Electro Sumergible</v>
      </c>
      <c r="AL99" s="3" t="str">
        <f t="shared" si="38"/>
        <v>Continua</v>
      </c>
      <c r="AM99" s="3" t="s">
        <v>28</v>
      </c>
      <c r="AN99" s="3" t="s">
        <v>684</v>
      </c>
      <c r="AO99" s="3">
        <f>_xlfn.IFS(L99="Inhibidor de corrosión",T99*Q99/1000,L99="Inhibidor de incrustaciones",T99*Q99/1000,L99="Biocida",T99*Q99/1000,L99="Inhibidor de corrosión/incrustaciones",T99*Q99/1000,L99="Inhibidor de parafinas y asfaltenos",T99*P99/1000,L99="Inhibidor de parafinas",T99*P99/1000,L99="Inhibidor de asfaltenos",T99*P99/1000,L99="Reductor de fricción",T99*P99/1000,L99="Encapsulado",0,L99="Inhibidor de hidratos",VLOOKUP(I99,Intermedia!$B$485:$E$502,4,FALSE),L99="Secuestrante de sulfhídrico",VLOOKUP(I99,Intermedia!$B$485:$E$502,4,FALSE))</f>
        <v>3.4243649999999999</v>
      </c>
      <c r="AP99" s="3">
        <f t="shared" si="39"/>
        <v>3.42</v>
      </c>
      <c r="AQ99" s="3">
        <f t="shared" si="40"/>
        <v>20</v>
      </c>
      <c r="AR99" s="3">
        <f t="shared" si="41"/>
        <v>3.42</v>
      </c>
      <c r="AS99" s="7">
        <v>0.5</v>
      </c>
      <c r="AT99" s="3" cm="1">
        <f t="array" ref="AT99">IFERROR(ROUND(IF(AL99="Continua",AO99*_xlfn.IFS(AS99=100%,1,AS99=20%,5,AS99=50%,2),IF(AL99="Batch",IF(AM99="M",30,IF(AM99="Q",15,7))*AO99)),0),"")</f>
        <v>7</v>
      </c>
      <c r="AU99" s="3">
        <f t="shared" si="42"/>
        <v>20</v>
      </c>
      <c r="AV99" s="3">
        <f t="shared" si="43"/>
        <v>7</v>
      </c>
      <c r="AW99" s="3" t="s">
        <v>646</v>
      </c>
      <c r="AX99" s="3">
        <v>1</v>
      </c>
      <c r="AY99" s="14">
        <f ca="1">IFERROR(TODAY()-VLOOKUP(H99,IDEF!$A$6:$H$1602,8,FALSE),"S/D")</f>
        <v>2033</v>
      </c>
      <c r="AZ99" s="3" t="str">
        <f>IFERROR(VLOOKUP(H99,'Control Producción'!$B$13:$L$406,11,FALSE),"S/C")</f>
        <v>B</v>
      </c>
      <c r="BA99" s="3" t="str">
        <f t="shared" si="44"/>
        <v>SP- 06</v>
      </c>
      <c r="BB99" s="3" t="str">
        <f>IFERROR(VLOOKUP(I99,Referencias!$A$2:$Z$800,26,FALSE),"")</f>
        <v>Señal Picada</v>
      </c>
      <c r="BC99" s="3"/>
      <c r="BD99" s="3"/>
      <c r="BO99" s="68" t="str">
        <f t="shared" si="34"/>
        <v>SP- 06</v>
      </c>
    </row>
    <row r="100" spans="1:67" ht="15" customHeight="1" x14ac:dyDescent="0.25">
      <c r="A100" s="3" t="s">
        <v>636</v>
      </c>
      <c r="B100" s="5">
        <v>45139</v>
      </c>
      <c r="C100" s="3" t="s">
        <v>637</v>
      </c>
      <c r="D100" s="3" t="s">
        <v>638</v>
      </c>
      <c r="E100" s="3" t="str">
        <f>IFERROR(VLOOKUP(H100,Referencias!$A$2:$F$671,6,FALSE),"")</f>
        <v>SP- 01</v>
      </c>
      <c r="F100" s="3">
        <f>IFERROR(VLOOKUP(I100,Referencias!$A$2:$T$800,20,FALSE),"")</f>
        <v>222052</v>
      </c>
      <c r="G100" s="3" t="s">
        <v>651</v>
      </c>
      <c r="H100" s="3" t="s">
        <v>126</v>
      </c>
      <c r="I100" s="3" t="s">
        <v>126</v>
      </c>
      <c r="J100" s="3"/>
      <c r="K100" s="3" t="s">
        <v>652</v>
      </c>
      <c r="L100" s="3" t="str">
        <f>IFERROR(VLOOKUP(M100,Referencias!$X$2:$Y$139,2,FALSE),"")</f>
        <v>Inhibidor de incrustaciones</v>
      </c>
      <c r="M100" s="3" t="s">
        <v>714</v>
      </c>
      <c r="N100" s="3">
        <f>IFERROR(VLOOKUP(M100,Referencias!$K$2:$L$138,2,FALSE),"")</f>
        <v>1000568102</v>
      </c>
      <c r="O100" s="3">
        <f>IFERROR(VLOOKUP(I100,'Control Producción'!$B$13:$L$408,4,FALSE),0)</f>
        <v>206</v>
      </c>
      <c r="P100" s="3">
        <f>IFERROR(VLOOKUP(I100,'Control Producción'!$B$13:$L$408,5,FALSE),0)</f>
        <v>2.06</v>
      </c>
      <c r="Q100" s="3">
        <f>IFERROR(VLOOKUP(I100,'Control Producción'!$B$13:$L$408,7,FALSE),0)</f>
        <v>203.94</v>
      </c>
      <c r="R100" s="3">
        <f>IFERROR(VLOOKUP(I100,'Control Producción'!$B$13:$L$408,8,FALSE),0)</f>
        <v>100</v>
      </c>
      <c r="S100" s="3">
        <f t="shared" si="35"/>
        <v>3.47</v>
      </c>
      <c r="T100" s="3">
        <v>17</v>
      </c>
      <c r="U100" s="3" t="s">
        <v>654</v>
      </c>
      <c r="V100" s="3" t="s">
        <v>642</v>
      </c>
      <c r="W100" s="3">
        <f t="shared" si="36"/>
        <v>31</v>
      </c>
      <c r="X100" s="3"/>
      <c r="Y100" s="3">
        <f t="shared" si="37"/>
        <v>107.57000000000001</v>
      </c>
      <c r="Z100" s="3"/>
      <c r="AA100" s="3"/>
      <c r="AB100" s="6">
        <v>44566</v>
      </c>
      <c r="AC100" s="3" t="s">
        <v>643</v>
      </c>
      <c r="AD100" s="6">
        <v>44567</v>
      </c>
      <c r="AE100" s="3" t="s">
        <v>745</v>
      </c>
      <c r="AF100" s="3" t="s">
        <v>656</v>
      </c>
      <c r="AG100" s="3"/>
      <c r="AH100" s="3"/>
      <c r="AI100" s="3"/>
      <c r="AJ100" s="3"/>
      <c r="AK100" s="3" t="str">
        <f>IFERROR(VLOOKUP(I100,'Control Producción'!$B$13:$K$406,10,FALSE),"")</f>
        <v>Electro Sumergible</v>
      </c>
      <c r="AL100" s="3" t="str">
        <f t="shared" si="38"/>
        <v>Continua</v>
      </c>
      <c r="AM100" s="3" t="s">
        <v>28</v>
      </c>
      <c r="AN100" s="3" t="s">
        <v>684</v>
      </c>
      <c r="AO100" s="3">
        <f>_xlfn.IFS(L100="Inhibidor de corrosión",T100*Q100/1000,L100="Inhibidor de incrustaciones",T100*Q100/1000,L100="Biocida",T100*Q100/1000,L100="Inhibidor de corrosión/incrustaciones",T100*Q100/1000,L100="Inhibidor de parafinas y asfaltenos",T100*P100/1000,L100="Inhibidor de parafinas",T100*P100/1000,L100="Inhibidor de asfaltenos",T100*P100/1000,L100="Reductor de fricción",T100*P100/1000,L100="Encapsulado",0,L100="Inhibidor de hidratos",VLOOKUP(I100,Intermedia!$B$485:$E$502,4,FALSE),L100="Secuestrante de sulfhídrico",VLOOKUP(I100,Intermedia!$B$485:$E$502,4,FALSE))</f>
        <v>3.46698</v>
      </c>
      <c r="AP100" s="3">
        <f t="shared" si="39"/>
        <v>3.47</v>
      </c>
      <c r="AQ100" s="3">
        <f t="shared" si="40"/>
        <v>20</v>
      </c>
      <c r="AR100" s="3">
        <f t="shared" si="41"/>
        <v>3.47</v>
      </c>
      <c r="AS100" s="7">
        <v>0.2</v>
      </c>
      <c r="AT100" s="3" cm="1">
        <f t="array" ref="AT100">IFERROR(ROUND(IF(AL100="Continua",AO100*_xlfn.IFS(AS100=100%,1,AS100=20%,5,AS100=50%,2),IF(AL100="Batch",IF(AM100="M",30,IF(AM100="Q",15,7))*AO100)),0),"")</f>
        <v>17</v>
      </c>
      <c r="AU100" s="3">
        <f t="shared" si="42"/>
        <v>20</v>
      </c>
      <c r="AV100" s="3">
        <f t="shared" si="43"/>
        <v>17</v>
      </c>
      <c r="AW100" s="3" t="s">
        <v>657</v>
      </c>
      <c r="AX100" s="3">
        <v>1</v>
      </c>
      <c r="AY100" s="14">
        <f ca="1">IFERROR(TODAY()-VLOOKUP(H100,IDEF!$A$6:$H$1602,8,FALSE),"S/D")</f>
        <v>1546</v>
      </c>
      <c r="AZ100" s="3" t="str">
        <f>IFERROR(VLOOKUP(H100,'Control Producción'!$B$13:$L$406,11,FALSE),"S/C")</f>
        <v>B</v>
      </c>
      <c r="BA100" s="3" t="str">
        <f t="shared" si="44"/>
        <v>SP- 01</v>
      </c>
      <c r="BB100" s="3" t="str">
        <f>IFERROR(VLOOKUP(I100,Referencias!$A$2:$Z$800,26,FALSE),"")</f>
        <v>Señal Picada</v>
      </c>
      <c r="BC100" s="3"/>
      <c r="BD100" s="3"/>
      <c r="BO100" s="68" t="str">
        <f t="shared" si="34"/>
        <v>SP- 01</v>
      </c>
    </row>
    <row r="101" spans="1:67" ht="15" customHeight="1" x14ac:dyDescent="0.25">
      <c r="A101" s="3" t="s">
        <v>636</v>
      </c>
      <c r="B101" s="5">
        <v>45139</v>
      </c>
      <c r="C101" s="3" t="s">
        <v>637</v>
      </c>
      <c r="D101" s="3" t="s">
        <v>638</v>
      </c>
      <c r="E101" s="3" t="str">
        <f>IFERROR(VLOOKUP(H101,Referencias!$A$2:$F$671,6,FALSE),"")</f>
        <v>SP- 06</v>
      </c>
      <c r="F101" s="3">
        <f>IFERROR(VLOOKUP(I101,Referencias!$A$2:$T$800,20,FALSE),"")</f>
        <v>222052</v>
      </c>
      <c r="G101" s="3" t="s">
        <v>651</v>
      </c>
      <c r="H101" s="3" t="s">
        <v>232</v>
      </c>
      <c r="I101" s="3" t="s">
        <v>232</v>
      </c>
      <c r="J101" s="3"/>
      <c r="K101" s="3" t="s">
        <v>652</v>
      </c>
      <c r="L101" s="3" t="str">
        <f>IFERROR(VLOOKUP(M101,Referencias!$X$2:$Y$139,2,FALSE),"")</f>
        <v>Inhibidor de incrustaciones</v>
      </c>
      <c r="M101" s="3" t="s">
        <v>714</v>
      </c>
      <c r="N101" s="3">
        <f>IFERROR(VLOOKUP(M101,Referencias!$K$2:$L$138,2,FALSE),"")</f>
        <v>1000568102</v>
      </c>
      <c r="O101" s="3">
        <f>IFERROR(VLOOKUP(I101,'Control Producción'!$B$13:$L$408,4,FALSE),0)</f>
        <v>132</v>
      </c>
      <c r="P101" s="3">
        <f>IFERROR(VLOOKUP(I101,'Control Producción'!$B$13:$L$408,5,FALSE),0)</f>
        <v>5.28</v>
      </c>
      <c r="Q101" s="3">
        <f>IFERROR(VLOOKUP(I101,'Control Producción'!$B$13:$L$408,7,FALSE),0)</f>
        <v>126.72</v>
      </c>
      <c r="R101" s="3">
        <f>IFERROR(VLOOKUP(I101,'Control Producción'!$B$13:$L$408,8,FALSE),0)</f>
        <v>200</v>
      </c>
      <c r="S101" s="3">
        <f t="shared" si="35"/>
        <v>1.77</v>
      </c>
      <c r="T101" s="3">
        <v>14</v>
      </c>
      <c r="U101" s="3" t="s">
        <v>654</v>
      </c>
      <c r="V101" s="3" t="s">
        <v>642</v>
      </c>
      <c r="W101" s="3">
        <f t="shared" si="36"/>
        <v>31</v>
      </c>
      <c r="X101" s="3"/>
      <c r="Y101" s="3">
        <f t="shared" si="37"/>
        <v>54.87</v>
      </c>
      <c r="Z101" s="3"/>
      <c r="AA101" s="3"/>
      <c r="AB101" s="6">
        <v>42258</v>
      </c>
      <c r="AC101" s="3" t="s">
        <v>643</v>
      </c>
      <c r="AD101" s="6">
        <v>44519</v>
      </c>
      <c r="AE101" s="3" t="s">
        <v>746</v>
      </c>
      <c r="AF101" s="3" t="s">
        <v>656</v>
      </c>
      <c r="AG101" s="3"/>
      <c r="AH101" s="3"/>
      <c r="AI101" s="3"/>
      <c r="AJ101" s="3"/>
      <c r="AK101" s="3" t="str">
        <f>IFERROR(VLOOKUP(I101,'Control Producción'!$B$13:$K$406,10,FALSE),"")</f>
        <v>Electro Sumergible</v>
      </c>
      <c r="AL101" s="3" t="str">
        <f t="shared" si="38"/>
        <v>Continua</v>
      </c>
      <c r="AM101" s="3" t="s">
        <v>28</v>
      </c>
      <c r="AN101" s="3" t="s">
        <v>663</v>
      </c>
      <c r="AO101" s="3">
        <f>_xlfn.IFS(L101="Inhibidor de corrosión",T101*Q101/1000,L101="Inhibidor de incrustaciones",T101*Q101/1000,L101="Biocida",T101*Q101/1000,L101="Inhibidor de corrosión/incrustaciones",T101*Q101/1000,L101="Inhibidor de parafinas y asfaltenos",T101*P101/1000,L101="Inhibidor de parafinas",T101*P101/1000,L101="Inhibidor de asfaltenos",T101*P101/1000,L101="Reductor de fricción",T101*P101/1000,L101="Encapsulado",0,L101="Inhibidor de hidratos",VLOOKUP(I101,Intermedia!$B$485:$E$502,4,FALSE),L101="Secuestrante de sulfhídrico",VLOOKUP(I101,Intermedia!$B$485:$E$502,4,FALSE))</f>
        <v>1.7740799999999999</v>
      </c>
      <c r="AP101" s="3">
        <f t="shared" si="39"/>
        <v>1.77</v>
      </c>
      <c r="AQ101" s="3">
        <f t="shared" si="40"/>
        <v>20</v>
      </c>
      <c r="AR101" s="3">
        <f t="shared" si="41"/>
        <v>1.77</v>
      </c>
      <c r="AS101" s="7">
        <v>0.2</v>
      </c>
      <c r="AT101" s="3" cm="1">
        <f t="array" ref="AT101">IFERROR(ROUND(IF(AL101="Continua",AO101*_xlfn.IFS(AS101=100%,1,AS101=20%,5,AS101=50%,2),IF(AL101="Batch",IF(AM101="M",30,IF(AM101="Q",15,7))*AO101)),0),"")</f>
        <v>9</v>
      </c>
      <c r="AU101" s="3">
        <f t="shared" si="42"/>
        <v>20</v>
      </c>
      <c r="AV101" s="3">
        <f t="shared" si="43"/>
        <v>9</v>
      </c>
      <c r="AW101" s="3" t="s">
        <v>657</v>
      </c>
      <c r="AX101" s="3">
        <v>1</v>
      </c>
      <c r="AY101" s="14">
        <f ca="1">IFERROR(TODAY()-VLOOKUP(H101,IDEF!$A$6:$H$1602,8,FALSE),"S/D")</f>
        <v>1839</v>
      </c>
      <c r="AZ101" s="3" t="str">
        <f>IFERROR(VLOOKUP(H101,'Control Producción'!$B$13:$L$406,11,FALSE),"S/C")</f>
        <v>B</v>
      </c>
      <c r="BA101" s="3" t="str">
        <f t="shared" si="44"/>
        <v>SP- 06</v>
      </c>
      <c r="BB101" s="3" t="str">
        <f>IFERROR(VLOOKUP(I101,Referencias!$A$2:$Z$800,26,FALSE),"")</f>
        <v>Señal Picada</v>
      </c>
      <c r="BC101" s="3"/>
      <c r="BD101" s="3"/>
      <c r="BO101" s="68" t="str">
        <f t="shared" si="34"/>
        <v>SP- 06</v>
      </c>
    </row>
    <row r="102" spans="1:67" ht="15" customHeight="1" x14ac:dyDescent="0.25">
      <c r="A102" s="3" t="s">
        <v>636</v>
      </c>
      <c r="B102" s="5">
        <v>45139</v>
      </c>
      <c r="C102" s="3" t="s">
        <v>637</v>
      </c>
      <c r="D102" s="3" t="s">
        <v>638</v>
      </c>
      <c r="E102" s="3" t="str">
        <f>IFERROR(VLOOKUP(H102,Referencias!$A$2:$F$671,6,FALSE),"")</f>
        <v>SP- 06</v>
      </c>
      <c r="F102" s="3">
        <f>IFERROR(VLOOKUP(I102,Referencias!$A$2:$T$800,20,FALSE),"")</f>
        <v>222052</v>
      </c>
      <c r="G102" s="3" t="s">
        <v>651</v>
      </c>
      <c r="H102" s="3" t="s">
        <v>249</v>
      </c>
      <c r="I102" s="3" t="s">
        <v>249</v>
      </c>
      <c r="J102" s="3"/>
      <c r="K102" s="3" t="s">
        <v>652</v>
      </c>
      <c r="L102" s="3" t="str">
        <f>IFERROR(VLOOKUP(M102,Referencias!$X$2:$Y$139,2,FALSE),"")</f>
        <v>Inhibidor de corrosión/Incrustaciones</v>
      </c>
      <c r="M102" s="3" t="s">
        <v>687</v>
      </c>
      <c r="N102" s="3">
        <f>IFERROR(VLOOKUP(M102,Referencias!$K$2:$L$138,2,FALSE),"")</f>
        <v>50695199</v>
      </c>
      <c r="O102" s="3">
        <f>IFERROR(VLOOKUP(I102,'Control Producción'!$B$13:$L$408,4,FALSE),0)</f>
        <v>193.7</v>
      </c>
      <c r="P102" s="3">
        <f>IFERROR(VLOOKUP(I102,'Control Producción'!$B$13:$L$408,5,FALSE),0)</f>
        <v>1.1619999999999999</v>
      </c>
      <c r="Q102" s="3">
        <f>IFERROR(VLOOKUP(I102,'Control Producción'!$B$13:$L$408,7,FALSE),0)</f>
        <v>192.53800000000001</v>
      </c>
      <c r="R102" s="3">
        <f>IFERROR(VLOOKUP(I102,'Control Producción'!$B$13:$L$408,8,FALSE),0)</f>
        <v>250</v>
      </c>
      <c r="S102" s="3">
        <f t="shared" si="35"/>
        <v>5.39</v>
      </c>
      <c r="T102" s="3">
        <v>28</v>
      </c>
      <c r="U102" s="3" t="s">
        <v>654</v>
      </c>
      <c r="V102" s="3" t="s">
        <v>642</v>
      </c>
      <c r="W102" s="3">
        <f t="shared" si="36"/>
        <v>31</v>
      </c>
      <c r="X102" s="3"/>
      <c r="Y102" s="3">
        <f t="shared" si="37"/>
        <v>167.09</v>
      </c>
      <c r="Z102" s="3"/>
      <c r="AA102" s="3"/>
      <c r="AB102" s="6">
        <v>44084</v>
      </c>
      <c r="AC102" s="3" t="s">
        <v>643</v>
      </c>
      <c r="AD102" s="6">
        <v>44082</v>
      </c>
      <c r="AE102" s="3" t="s">
        <v>747</v>
      </c>
      <c r="AF102" s="3" t="s">
        <v>656</v>
      </c>
      <c r="AG102" s="3"/>
      <c r="AH102" s="3"/>
      <c r="AI102" s="3"/>
      <c r="AJ102" s="3"/>
      <c r="AK102" s="3" t="str">
        <f>IFERROR(VLOOKUP(I102,'Control Producción'!$B$13:$K$406,10,FALSE),"")</f>
        <v>Electro Sumergible</v>
      </c>
      <c r="AL102" s="3" t="str">
        <f t="shared" si="38"/>
        <v>Continua</v>
      </c>
      <c r="AM102" s="3" t="s">
        <v>28</v>
      </c>
      <c r="AN102" s="3" t="s">
        <v>684</v>
      </c>
      <c r="AO102" s="3">
        <f>_xlfn.IFS(L102="Inhibidor de corrosión",T102*Q102/1000,L102="Inhibidor de incrustaciones",T102*Q102/1000,L102="Biocida",T102*Q102/1000,L102="Inhibidor de corrosión/incrustaciones",T102*Q102/1000,L102="Inhibidor de parafinas y asfaltenos",T102*P102/1000,L102="Inhibidor de parafinas",T102*P102/1000,L102="Inhibidor de asfaltenos",T102*P102/1000,L102="Reductor de fricción",T102*P102/1000,L102="Encapsulado",0,L102="Inhibidor de hidratos",VLOOKUP(I102,Intermedia!$B$485:$E$502,4,FALSE),L102="Secuestrante de sulfhídrico",VLOOKUP(I102,Intermedia!$B$485:$E$502,4,FALSE))</f>
        <v>5.3910640000000001</v>
      </c>
      <c r="AP102" s="3">
        <f t="shared" si="39"/>
        <v>5.39</v>
      </c>
      <c r="AQ102" s="3">
        <f t="shared" si="40"/>
        <v>20</v>
      </c>
      <c r="AR102" s="3">
        <f t="shared" si="41"/>
        <v>5.39</v>
      </c>
      <c r="AS102" s="7">
        <v>1</v>
      </c>
      <c r="AT102" s="3" cm="1">
        <f t="array" ref="AT102">IFERROR(ROUND(IF(AL102="Continua",AO102*_xlfn.IFS(AS102=100%,1,AS102=20%,5,AS102=50%,2),IF(AL102="Batch",IF(AM102="M",30,IF(AM102="Q",15,7))*AO102)),0),"")</f>
        <v>5</v>
      </c>
      <c r="AU102" s="3">
        <f t="shared" si="42"/>
        <v>20</v>
      </c>
      <c r="AV102" s="3">
        <f t="shared" si="43"/>
        <v>5</v>
      </c>
      <c r="AW102" s="3" t="s">
        <v>646</v>
      </c>
      <c r="AX102" s="3">
        <v>1</v>
      </c>
      <c r="AY102" s="14">
        <f ca="1">IFERROR(TODAY()-VLOOKUP(H102,IDEF!$A$6:$H$1602,8,FALSE),"S/D")</f>
        <v>2051</v>
      </c>
      <c r="AZ102" s="3" t="str">
        <f>IFERROR(VLOOKUP(H102,'Control Producción'!$B$13:$L$406,11,FALSE),"S/C")</f>
        <v>C</v>
      </c>
      <c r="BA102" s="3" t="str">
        <f t="shared" si="44"/>
        <v>SP- 06</v>
      </c>
      <c r="BB102" s="3" t="str">
        <f>IFERROR(VLOOKUP(I102,Referencias!$A$2:$Z$800,26,FALSE),"")</f>
        <v>Señal Picada</v>
      </c>
      <c r="BC102" s="3"/>
      <c r="BD102" s="3"/>
      <c r="BO102" s="68" t="str">
        <f t="shared" si="34"/>
        <v>SP- 06</v>
      </c>
    </row>
    <row r="103" spans="1:67" ht="15" customHeight="1" x14ac:dyDescent="0.25">
      <c r="A103" s="3" t="s">
        <v>636</v>
      </c>
      <c r="B103" s="5">
        <v>45139</v>
      </c>
      <c r="C103" s="3" t="s">
        <v>637</v>
      </c>
      <c r="D103" s="3" t="s">
        <v>638</v>
      </c>
      <c r="E103" s="3" t="str">
        <f>IFERROR(VLOOKUP(H103,Referencias!$A$2:$F$671,6,FALSE),"")</f>
        <v>SP- 06</v>
      </c>
      <c r="F103" s="3">
        <f>IFERROR(VLOOKUP(I103,Referencias!$A$2:$T$800,20,FALSE),"")</f>
        <v>222052</v>
      </c>
      <c r="G103" s="3" t="s">
        <v>651</v>
      </c>
      <c r="H103" s="3" t="s">
        <v>253</v>
      </c>
      <c r="I103" s="3" t="s">
        <v>253</v>
      </c>
      <c r="J103" s="3"/>
      <c r="K103" s="3" t="s">
        <v>652</v>
      </c>
      <c r="L103" s="3" t="str">
        <f>IFERROR(VLOOKUP(M103,Referencias!$X$2:$Y$139,2,FALSE),"")</f>
        <v>Inhibidor de incrustaciones</v>
      </c>
      <c r="M103" s="3" t="s">
        <v>714</v>
      </c>
      <c r="N103" s="3">
        <f>IFERROR(VLOOKUP(M103,Referencias!$K$2:$L$138,2,FALSE),"")</f>
        <v>1000568102</v>
      </c>
      <c r="O103" s="3">
        <f>IFERROR(VLOOKUP(I103,'Control Producción'!$B$13:$L$408,4,FALSE),0)</f>
        <v>164.4</v>
      </c>
      <c r="P103" s="3">
        <f>IFERROR(VLOOKUP(I103,'Control Producción'!$B$13:$L$408,5,FALSE),0)</f>
        <v>1.9730000000000001</v>
      </c>
      <c r="Q103" s="3">
        <f>IFERROR(VLOOKUP(I103,'Control Producción'!$B$13:$L$408,7,FALSE),0)</f>
        <v>162.42699999999999</v>
      </c>
      <c r="R103" s="3">
        <f>IFERROR(VLOOKUP(I103,'Control Producción'!$B$13:$L$408,8,FALSE),0)</f>
        <v>100</v>
      </c>
      <c r="S103" s="3">
        <f t="shared" si="35"/>
        <v>1.3</v>
      </c>
      <c r="T103" s="3">
        <v>8</v>
      </c>
      <c r="U103" s="3" t="s">
        <v>654</v>
      </c>
      <c r="V103" s="3" t="s">
        <v>642</v>
      </c>
      <c r="W103" s="3">
        <f t="shared" si="36"/>
        <v>31</v>
      </c>
      <c r="X103" s="3"/>
      <c r="Y103" s="3">
        <f t="shared" si="37"/>
        <v>40.300000000000004</v>
      </c>
      <c r="Z103" s="3"/>
      <c r="AA103" s="3"/>
      <c r="AB103" s="6">
        <v>40454</v>
      </c>
      <c r="AC103" s="3" t="s">
        <v>643</v>
      </c>
      <c r="AD103" s="6">
        <v>44302</v>
      </c>
      <c r="AE103" s="3" t="s">
        <v>748</v>
      </c>
      <c r="AF103" s="3" t="s">
        <v>656</v>
      </c>
      <c r="AG103" s="3"/>
      <c r="AH103" s="3"/>
      <c r="AI103" s="3"/>
      <c r="AJ103" s="3"/>
      <c r="AK103" s="3" t="str">
        <f>IFERROR(VLOOKUP(I103,'Control Producción'!$B$13:$K$406,10,FALSE),"")</f>
        <v>Electro Sumergible</v>
      </c>
      <c r="AL103" s="3" t="str">
        <f t="shared" si="38"/>
        <v>Continua</v>
      </c>
      <c r="AM103" s="3" t="s">
        <v>28</v>
      </c>
      <c r="AN103" s="3" t="s">
        <v>684</v>
      </c>
      <c r="AO103" s="3">
        <f>_xlfn.IFS(L103="Inhibidor de corrosión",T103*Q103/1000,L103="Inhibidor de incrustaciones",T103*Q103/1000,L103="Biocida",T103*Q103/1000,L103="Inhibidor de corrosión/incrustaciones",T103*Q103/1000,L103="Inhibidor de parafinas y asfaltenos",T103*P103/1000,L103="Inhibidor de parafinas",T103*P103/1000,L103="Inhibidor de asfaltenos",T103*P103/1000,L103="Reductor de fricción",T103*P103/1000,L103="Encapsulado",0,L103="Inhibidor de hidratos",VLOOKUP(I103,Intermedia!$B$485:$E$502,4,FALSE),L103="Secuestrante de sulfhídrico",VLOOKUP(I103,Intermedia!$B$485:$E$502,4,FALSE))</f>
        <v>1.2994159999999999</v>
      </c>
      <c r="AP103" s="3">
        <f t="shared" si="39"/>
        <v>1.3</v>
      </c>
      <c r="AQ103" s="3">
        <f t="shared" si="40"/>
        <v>20</v>
      </c>
      <c r="AR103" s="3">
        <f t="shared" si="41"/>
        <v>1.3</v>
      </c>
      <c r="AS103" s="7">
        <v>0.2</v>
      </c>
      <c r="AT103" s="3" cm="1">
        <f t="array" ref="AT103">IFERROR(ROUND(IF(AL103="Continua",AO103*_xlfn.IFS(AS103=100%,1,AS103=20%,5,AS103=50%,2),IF(AL103="Batch",IF(AM103="M",30,IF(AM103="Q",15,7))*AO103)),0),"")</f>
        <v>6</v>
      </c>
      <c r="AU103" s="3">
        <f t="shared" si="42"/>
        <v>20</v>
      </c>
      <c r="AV103" s="3">
        <f t="shared" si="43"/>
        <v>6</v>
      </c>
      <c r="AW103" s="3" t="s">
        <v>646</v>
      </c>
      <c r="AX103" s="3">
        <v>1</v>
      </c>
      <c r="AY103" s="14">
        <f ca="1">IFERROR(TODAY()-VLOOKUP(H103,IDEF!$A$6:$H$1602,8,FALSE),"S/D")</f>
        <v>2482</v>
      </c>
      <c r="AZ103" s="3" t="str">
        <f>IFERROR(VLOOKUP(H103,'Control Producción'!$B$13:$L$406,11,FALSE),"S/C")</f>
        <v>A</v>
      </c>
      <c r="BA103" s="3" t="str">
        <f t="shared" si="44"/>
        <v>SP- 06</v>
      </c>
      <c r="BB103" s="3" t="str">
        <f>IFERROR(VLOOKUP(I103,Referencias!$A$2:$Z$800,26,FALSE),"")</f>
        <v>Señal Picada</v>
      </c>
      <c r="BC103" s="3"/>
      <c r="BD103" s="3"/>
      <c r="BO103" s="68" t="str">
        <f t="shared" si="34"/>
        <v>SP- 06</v>
      </c>
    </row>
    <row r="104" spans="1:67" ht="15" customHeight="1" x14ac:dyDescent="0.25">
      <c r="A104" s="3" t="s">
        <v>636</v>
      </c>
      <c r="B104" s="5">
        <v>45139</v>
      </c>
      <c r="C104" s="3" t="s">
        <v>637</v>
      </c>
      <c r="D104" s="3" t="s">
        <v>638</v>
      </c>
      <c r="E104" s="3" t="str">
        <f>IFERROR(VLOOKUP(H104,Referencias!$A$2:$F$671,6,FALSE),"")</f>
        <v>SP- 06</v>
      </c>
      <c r="F104" s="3">
        <f>IFERROR(VLOOKUP(I104,Referencias!$A$2:$T$800,20,FALSE),"")</f>
        <v>222052</v>
      </c>
      <c r="G104" s="3" t="s">
        <v>651</v>
      </c>
      <c r="H104" s="3" t="s">
        <v>228</v>
      </c>
      <c r="I104" s="3" t="s">
        <v>228</v>
      </c>
      <c r="J104" s="3"/>
      <c r="K104" s="3" t="s">
        <v>652</v>
      </c>
      <c r="L104" s="3" t="str">
        <f>IFERROR(VLOOKUP(M104,Referencias!$X$2:$Y$139,2,FALSE),"")</f>
        <v>Inhibidor de incrustaciones</v>
      </c>
      <c r="M104" s="3" t="s">
        <v>653</v>
      </c>
      <c r="N104" s="3">
        <f>IFERROR(VLOOKUP(M104,Referencias!$K$2:$L$138,2,FALSE),"")</f>
        <v>50601018</v>
      </c>
      <c r="O104" s="3">
        <f>IFERROR(VLOOKUP(I104,'Control Producción'!$B$13:$L$408,4,FALSE),0)</f>
        <v>132.6</v>
      </c>
      <c r="P104" s="3">
        <f>IFERROR(VLOOKUP(I104,'Control Producción'!$B$13:$L$408,5,FALSE),0)</f>
        <v>3.7130000000000001</v>
      </c>
      <c r="Q104" s="3">
        <f>IFERROR(VLOOKUP(I104,'Control Producción'!$B$13:$L$408,7,FALSE),0)</f>
        <v>128.887</v>
      </c>
      <c r="R104" s="3">
        <f>IFERROR(VLOOKUP(I104,'Control Producción'!$B$13:$L$408,8,FALSE),0)</f>
        <v>100</v>
      </c>
      <c r="S104" s="3">
        <f t="shared" si="35"/>
        <v>3.22</v>
      </c>
      <c r="T104" s="3">
        <v>25</v>
      </c>
      <c r="U104" s="3" t="s">
        <v>654</v>
      </c>
      <c r="V104" s="3" t="s">
        <v>642</v>
      </c>
      <c r="W104" s="3">
        <f t="shared" si="36"/>
        <v>31</v>
      </c>
      <c r="X104" s="3"/>
      <c r="Y104" s="3">
        <f t="shared" si="37"/>
        <v>99.820000000000007</v>
      </c>
      <c r="Z104" s="3"/>
      <c r="AA104" s="3"/>
      <c r="AB104" s="6">
        <v>44993</v>
      </c>
      <c r="AC104" s="3" t="s">
        <v>643</v>
      </c>
      <c r="AD104" s="6">
        <v>45007</v>
      </c>
      <c r="AE104" s="3" t="s">
        <v>749</v>
      </c>
      <c r="AF104" s="3"/>
      <c r="AG104" s="3"/>
      <c r="AH104" s="3"/>
      <c r="AI104" s="3"/>
      <c r="AJ104" s="3"/>
      <c r="AK104" s="3" t="str">
        <f>IFERROR(VLOOKUP(I104,'Control Producción'!$B$13:$K$406,10,FALSE),"")</f>
        <v>Electro Sumergible</v>
      </c>
      <c r="AL104" s="3" t="str">
        <f t="shared" si="38"/>
        <v>Continua</v>
      </c>
      <c r="AM104" s="3" t="s">
        <v>28</v>
      </c>
      <c r="AN104" s="3" t="s">
        <v>684</v>
      </c>
      <c r="AO104" s="3">
        <f>_xlfn.IFS(L104="Inhibidor de corrosión",T104*Q104/1000,L104="Inhibidor de incrustaciones",T104*Q104/1000,L104="Biocida",T104*Q104/1000,L104="Inhibidor de corrosión/incrustaciones",T104*Q104/1000,L104="Inhibidor de parafinas y asfaltenos",T104*P104/1000,L104="Inhibidor de parafinas",T104*P104/1000,L104="Inhibidor de asfaltenos",T104*P104/1000,L104="Reductor de fricción",T104*P104/1000,L104="Encapsulado",0,L104="Inhibidor de hidratos",VLOOKUP(I104,Intermedia!$B$485:$E$502,4,FALSE),L104="Secuestrante de sulfhídrico",VLOOKUP(I104,Intermedia!$B$485:$E$502,4,FALSE))</f>
        <v>3.222175</v>
      </c>
      <c r="AP104" s="3">
        <f t="shared" si="39"/>
        <v>3.22</v>
      </c>
      <c r="AQ104" s="3">
        <f t="shared" si="40"/>
        <v>20</v>
      </c>
      <c r="AR104" s="3">
        <f t="shared" si="41"/>
        <v>3.22</v>
      </c>
      <c r="AS104" s="7">
        <v>0.2</v>
      </c>
      <c r="AT104" s="3" cm="1">
        <f t="array" ref="AT104">IFERROR(ROUND(IF(AL104="Continua",AO104*_xlfn.IFS(AS104=100%,1,AS104=20%,5,AS104=50%,2),IF(AL104="Batch",IF(AM104="M",30,IF(AM104="Q",15,7))*AO104)),0),"")</f>
        <v>16</v>
      </c>
      <c r="AU104" s="3">
        <f t="shared" si="42"/>
        <v>20</v>
      </c>
      <c r="AV104" s="3">
        <f t="shared" si="43"/>
        <v>16</v>
      </c>
      <c r="AW104" s="3" t="s">
        <v>646</v>
      </c>
      <c r="AX104" s="3">
        <v>1</v>
      </c>
      <c r="AY104" s="14">
        <f ca="1">IFERROR(TODAY()-VLOOKUP(H104,IDEF!$A$6:$H$1602,8,FALSE),"S/D")</f>
        <v>1628</v>
      </c>
      <c r="AZ104" s="3" t="str">
        <f>IFERROR(VLOOKUP(H104,'Control Producción'!$B$13:$L$406,11,FALSE),"S/C")</f>
        <v>A</v>
      </c>
      <c r="BA104" s="3" t="str">
        <f t="shared" si="44"/>
        <v>SP- 06</v>
      </c>
      <c r="BB104" s="3" t="str">
        <f>IFERROR(VLOOKUP(I104,Referencias!$A$2:$Z$800,26,FALSE),"")</f>
        <v>Señal Picada</v>
      </c>
      <c r="BC104" s="3"/>
      <c r="BD104" s="3"/>
      <c r="BO104" s="68" t="str">
        <f t="shared" si="34"/>
        <v>SP- 06</v>
      </c>
    </row>
    <row r="105" spans="1:67" ht="15" customHeight="1" x14ac:dyDescent="0.25">
      <c r="A105" s="3" t="s">
        <v>636</v>
      </c>
      <c r="B105" s="5">
        <v>45292</v>
      </c>
      <c r="C105" s="3" t="s">
        <v>637</v>
      </c>
      <c r="D105" s="3" t="s">
        <v>638</v>
      </c>
      <c r="E105" s="3" t="str">
        <f>IFERROR(VLOOKUP(H105,Referencias!$A$2:$F$671,6,FALSE),"")</f>
        <v>SP- 06</v>
      </c>
      <c r="F105" s="3">
        <f>IFERROR(VLOOKUP(I105,Referencias!$A$2:$T$800,20,FALSE),"")</f>
        <v>222052</v>
      </c>
      <c r="G105" s="3" t="s">
        <v>639</v>
      </c>
      <c r="H105" s="3" t="s">
        <v>256</v>
      </c>
      <c r="I105" s="3" t="s">
        <v>256</v>
      </c>
      <c r="J105" s="3"/>
      <c r="K105" s="3" t="s">
        <v>640</v>
      </c>
      <c r="L105" s="3" t="str">
        <f>IFERROR(VLOOKUP(M105,Referencias!$X$2:$Y$139,2,FALSE),"")</f>
        <v>Inhibidor de parafinas y asfaltenos</v>
      </c>
      <c r="M105" s="3" t="s">
        <v>750</v>
      </c>
      <c r="N105" s="3">
        <f>IFERROR(VLOOKUP(M105,Referencias!$K$2:$L$138,2,FALSE),"")</f>
        <v>50600435</v>
      </c>
      <c r="O105" s="3">
        <f>IFERROR(VLOOKUP(I105,'Control Producción'!$B$13:$L$408,4,FALSE),0)</f>
        <v>40</v>
      </c>
      <c r="P105" s="3">
        <f>IFERROR(VLOOKUP(I105,'Control Producción'!$B$13:$L$408,5,FALSE),0)</f>
        <v>4.8</v>
      </c>
      <c r="Q105" s="3">
        <f>IFERROR(VLOOKUP(I105,'Control Producción'!$B$13:$L$408,7,FALSE),0)</f>
        <v>35.200000000000003</v>
      </c>
      <c r="R105" s="3">
        <f>IFERROR(VLOOKUP(I105,'Control Producción'!$B$13:$L$408,8,FALSE),0)</f>
        <v>50</v>
      </c>
      <c r="S105" s="3">
        <f t="shared" si="35"/>
        <v>5.04</v>
      </c>
      <c r="T105" s="3">
        <v>1050</v>
      </c>
      <c r="U105" s="3" t="s">
        <v>659</v>
      </c>
      <c r="V105" s="3" t="s">
        <v>642</v>
      </c>
      <c r="W105" s="3">
        <f t="shared" si="36"/>
        <v>31</v>
      </c>
      <c r="X105" s="3"/>
      <c r="Y105" s="3">
        <f t="shared" si="37"/>
        <v>156.24</v>
      </c>
      <c r="Z105" s="3"/>
      <c r="AA105" s="3"/>
      <c r="AB105" s="6">
        <v>44042</v>
      </c>
      <c r="AC105" s="3" t="s">
        <v>643</v>
      </c>
      <c r="AD105" s="6">
        <v>44013</v>
      </c>
      <c r="AE105" s="3" t="s">
        <v>751</v>
      </c>
      <c r="AF105" s="3" t="s">
        <v>656</v>
      </c>
      <c r="AG105" s="3"/>
      <c r="AH105" s="3"/>
      <c r="AI105" s="3"/>
      <c r="AJ105" s="3"/>
      <c r="AK105" s="3" t="str">
        <f>IFERROR(VLOOKUP(I105,'Control Producción'!$B$13:$K$406,10,FALSE),"")</f>
        <v>Cavidad Progresiva</v>
      </c>
      <c r="AL105" s="3" t="str">
        <f t="shared" si="38"/>
        <v>Continua</v>
      </c>
      <c r="AM105" s="3" t="s">
        <v>28</v>
      </c>
      <c r="AN105" s="3" t="s">
        <v>645</v>
      </c>
      <c r="AO105" s="3">
        <f>_xlfn.IFS(L105="Inhibidor de corrosión",T105*Q105/1000,L105="Inhibidor de incrustaciones",T105*Q105/1000,L105="Biocida",T105*Q105/1000,L105="Inhibidor de corrosión/incrustaciones",T105*Q105/1000,L105="Inhibidor de parafinas y asfaltenos",T105*P105/1000,L105="Inhibidor de parafinas",T105*P105/1000,L105="Inhibidor de asfaltenos",T105*P105/1000,L105="Reductor de fricción",T105*P105/1000,L105="Encapsulado",0,L105="Inhibidor de hidratos",VLOOKUP(I105,Intermedia!$B$485:$E$502,4,FALSE),L105="Secuestrante de sulfhídrico",VLOOKUP(I105,Intermedia!$B$485:$E$502,4,FALSE))</f>
        <v>5.04</v>
      </c>
      <c r="AP105" s="3">
        <f t="shared" si="39"/>
        <v>5.04</v>
      </c>
      <c r="AQ105" s="3">
        <f t="shared" si="40"/>
        <v>20</v>
      </c>
      <c r="AR105" s="3">
        <f t="shared" si="41"/>
        <v>5.04</v>
      </c>
      <c r="AS105" s="7">
        <v>1</v>
      </c>
      <c r="AT105" s="3" cm="1">
        <f t="array" ref="AT105">IFERROR(ROUND(IF(AL105="Continua",AO105*_xlfn.IFS(AS105=100%,1,AS105=20%,5,AS105=50%,2),IF(AL105="Batch",IF(AM105="M",30,IF(AM105="Q",15,7))*AO105)),0),"")</f>
        <v>5</v>
      </c>
      <c r="AU105" s="3">
        <f t="shared" si="42"/>
        <v>20</v>
      </c>
      <c r="AV105" s="3">
        <f t="shared" si="43"/>
        <v>5</v>
      </c>
      <c r="AW105" s="3" t="s">
        <v>657</v>
      </c>
      <c r="AX105" s="3">
        <v>1</v>
      </c>
      <c r="AY105" s="14">
        <f ca="1">IFERROR(TODAY()-VLOOKUP(H105,IDEF!$A$6:$H$1602,8,FALSE),"S/D")</f>
        <v>1830</v>
      </c>
      <c r="AZ105" s="3" t="str">
        <f>IFERROR(VLOOKUP(H105,'Control Producción'!$B$13:$L$406,11,FALSE),"S/C")</f>
        <v>A</v>
      </c>
      <c r="BA105" s="3" t="str">
        <f t="shared" si="44"/>
        <v>SP- 06</v>
      </c>
      <c r="BB105" s="3" t="str">
        <f>IFERROR(VLOOKUP(I105,Referencias!$A$2:$Z$800,26,FALSE),"")</f>
        <v>Señal Picada</v>
      </c>
      <c r="BC105" s="3"/>
      <c r="BD105" s="3"/>
      <c r="BO105" s="68" t="str">
        <f t="shared" si="34"/>
        <v>SP- 06</v>
      </c>
    </row>
    <row r="106" spans="1:67" ht="15" customHeight="1" x14ac:dyDescent="0.25">
      <c r="A106" s="3" t="s">
        <v>636</v>
      </c>
      <c r="B106" s="5">
        <v>45139</v>
      </c>
      <c r="C106" s="3" t="s">
        <v>637</v>
      </c>
      <c r="D106" s="3" t="s">
        <v>638</v>
      </c>
      <c r="E106" s="3" t="str">
        <f>IFERROR(VLOOKUP(H106,Referencias!$A$2:$F$671,6,FALSE),"")</f>
        <v>SP- 06</v>
      </c>
      <c r="F106" s="3">
        <f>IFERROR(VLOOKUP(I106,Referencias!$A$2:$T$800,20,FALSE),"")</f>
        <v>222052</v>
      </c>
      <c r="G106" s="3" t="s">
        <v>651</v>
      </c>
      <c r="H106" s="3" t="s">
        <v>258</v>
      </c>
      <c r="I106" s="3" t="s">
        <v>258</v>
      </c>
      <c r="J106" s="3"/>
      <c r="K106" s="3" t="s">
        <v>652</v>
      </c>
      <c r="L106" s="3" t="str">
        <f>IFERROR(VLOOKUP(M106,Referencias!$X$2:$Y$139,2,FALSE),"")</f>
        <v>Inhibidor de incrustaciones</v>
      </c>
      <c r="M106" s="3" t="s">
        <v>653</v>
      </c>
      <c r="N106" s="3">
        <f>IFERROR(VLOOKUP(M106,Referencias!$K$2:$L$138,2,FALSE),"")</f>
        <v>50601018</v>
      </c>
      <c r="O106" s="3">
        <f>IFERROR(VLOOKUP(I106,'Control Producción'!$B$13:$L$408,4,FALSE),0)</f>
        <v>228.2</v>
      </c>
      <c r="P106" s="3">
        <f>IFERROR(VLOOKUP(I106,'Control Producción'!$B$13:$L$408,5,FALSE),0)</f>
        <v>2.282</v>
      </c>
      <c r="Q106" s="3">
        <f>IFERROR(VLOOKUP(I106,'Control Producción'!$B$13:$L$408,7,FALSE),0)</f>
        <v>225.91800000000001</v>
      </c>
      <c r="R106" s="3">
        <f>IFERROR(VLOOKUP(I106,'Control Producción'!$B$13:$L$408,8,FALSE),0)</f>
        <v>220</v>
      </c>
      <c r="S106" s="3">
        <f t="shared" si="35"/>
        <v>2.2599999999999998</v>
      </c>
      <c r="T106" s="3">
        <v>10</v>
      </c>
      <c r="U106" s="3" t="s">
        <v>654</v>
      </c>
      <c r="V106" s="3" t="s">
        <v>642</v>
      </c>
      <c r="W106" s="3">
        <f t="shared" si="36"/>
        <v>31</v>
      </c>
      <c r="X106" s="3"/>
      <c r="Y106" s="3">
        <f t="shared" si="37"/>
        <v>70.059999999999988</v>
      </c>
      <c r="Z106" s="3"/>
      <c r="AA106" s="3"/>
      <c r="AB106" s="6" t="s">
        <v>648</v>
      </c>
      <c r="AC106" s="3" t="s">
        <v>643</v>
      </c>
      <c r="AD106" s="6">
        <v>44012</v>
      </c>
      <c r="AE106" s="3" t="s">
        <v>683</v>
      </c>
      <c r="AF106" s="3" t="s">
        <v>656</v>
      </c>
      <c r="AG106" s="3"/>
      <c r="AH106" s="3"/>
      <c r="AI106" s="3"/>
      <c r="AJ106" s="3"/>
      <c r="AK106" s="3" t="str">
        <f>IFERROR(VLOOKUP(I106,'Control Producción'!$B$13:$K$406,10,FALSE),"")</f>
        <v>Electro Sumergible</v>
      </c>
      <c r="AL106" s="3" t="str">
        <f t="shared" si="38"/>
        <v>Continua</v>
      </c>
      <c r="AM106" s="3" t="s">
        <v>28</v>
      </c>
      <c r="AN106" s="3" t="s">
        <v>684</v>
      </c>
      <c r="AO106" s="3">
        <f>_xlfn.IFS(L106="Inhibidor de corrosión",T106*Q106/1000,L106="Inhibidor de incrustaciones",T106*Q106/1000,L106="Biocida",T106*Q106/1000,L106="Inhibidor de corrosión/incrustaciones",T106*Q106/1000,L106="Inhibidor de parafinas y asfaltenos",T106*P106/1000,L106="Inhibidor de parafinas",T106*P106/1000,L106="Inhibidor de asfaltenos",T106*P106/1000,L106="Reductor de fricción",T106*P106/1000,L106="Encapsulado",0,L106="Inhibidor de hidratos",VLOOKUP(I106,Intermedia!$B$485:$E$502,4,FALSE),L106="Secuestrante de sulfhídrico",VLOOKUP(I106,Intermedia!$B$485:$E$502,4,FALSE))</f>
        <v>2.2591800000000002</v>
      </c>
      <c r="AP106" s="3">
        <f t="shared" si="39"/>
        <v>2.2599999999999998</v>
      </c>
      <c r="AQ106" s="3">
        <f t="shared" si="40"/>
        <v>20</v>
      </c>
      <c r="AR106" s="3">
        <f t="shared" si="41"/>
        <v>2.2599999999999998</v>
      </c>
      <c r="AS106" s="7">
        <v>0.2</v>
      </c>
      <c r="AT106" s="3" cm="1">
        <f t="array" ref="AT106">IFERROR(ROUND(IF(AL106="Continua",AO106*_xlfn.IFS(AS106=100%,1,AS106=20%,5,AS106=50%,2),IF(AL106="Batch",IF(AM106="M",30,IF(AM106="Q",15,7))*AO106)),0),"")</f>
        <v>11</v>
      </c>
      <c r="AU106" s="3">
        <f t="shared" si="42"/>
        <v>20</v>
      </c>
      <c r="AV106" s="3">
        <f t="shared" si="43"/>
        <v>11</v>
      </c>
      <c r="AW106" s="3" t="s">
        <v>657</v>
      </c>
      <c r="AX106" s="3">
        <v>1</v>
      </c>
      <c r="AY106" s="14">
        <f ca="1">IFERROR(TODAY()-VLOOKUP(H106,IDEF!$A$6:$H$1602,8,FALSE),"S/D")</f>
        <v>1910</v>
      </c>
      <c r="AZ106" s="3" t="str">
        <f>IFERROR(VLOOKUP(H106,'Control Producción'!$B$13:$L$406,11,FALSE),"S/C")</f>
        <v>A</v>
      </c>
      <c r="BA106" s="3" t="str">
        <f t="shared" si="44"/>
        <v>SP- 06</v>
      </c>
      <c r="BB106" s="3" t="str">
        <f>IFERROR(VLOOKUP(I106,Referencias!$A$2:$Z$800,26,FALSE),"")</f>
        <v>Señal Picada</v>
      </c>
      <c r="BC106" s="3"/>
      <c r="BD106" s="3"/>
      <c r="BO106" s="68" t="str">
        <f t="shared" si="34"/>
        <v>SP- 06</v>
      </c>
    </row>
    <row r="107" spans="1:67" ht="15" customHeight="1" x14ac:dyDescent="0.25">
      <c r="A107" s="3" t="s">
        <v>636</v>
      </c>
      <c r="B107" s="5">
        <v>45139</v>
      </c>
      <c r="C107" s="3" t="s">
        <v>637</v>
      </c>
      <c r="D107" s="3" t="s">
        <v>638</v>
      </c>
      <c r="E107" s="3" t="str">
        <f>IFERROR(VLOOKUP(H107,Referencias!$A$2:$F$671,6,FALSE),"")</f>
        <v>SP- 06</v>
      </c>
      <c r="F107" s="3">
        <f>IFERROR(VLOOKUP(I107,Referencias!$A$2:$T$800,20,FALSE),"")</f>
        <v>222052</v>
      </c>
      <c r="G107" s="3" t="s">
        <v>651</v>
      </c>
      <c r="H107" s="3" t="s">
        <v>268</v>
      </c>
      <c r="I107" s="3" t="s">
        <v>268</v>
      </c>
      <c r="J107" s="3"/>
      <c r="K107" s="3" t="s">
        <v>652</v>
      </c>
      <c r="L107" s="3" t="str">
        <f>IFERROR(VLOOKUP(M107,Referencias!$X$2:$Y$139,2,FALSE),"")</f>
        <v>Inhibidor de incrustaciones</v>
      </c>
      <c r="M107" s="3" t="s">
        <v>714</v>
      </c>
      <c r="N107" s="3">
        <f>IFERROR(VLOOKUP(M107,Referencias!$K$2:$L$138,2,FALSE),"")</f>
        <v>1000568102</v>
      </c>
      <c r="O107" s="3">
        <f>IFERROR(VLOOKUP(I107,'Control Producción'!$B$13:$L$408,4,FALSE),0)</f>
        <v>31.2</v>
      </c>
      <c r="P107" s="3">
        <f>IFERROR(VLOOKUP(I107,'Control Producción'!$B$13:$L$408,5,FALSE),0)</f>
        <v>1.31</v>
      </c>
      <c r="Q107" s="3">
        <f>IFERROR(VLOOKUP(I107,'Control Producción'!$B$13:$L$408,7,FALSE),0)</f>
        <v>29.89</v>
      </c>
      <c r="R107" s="3">
        <f>IFERROR(VLOOKUP(I107,'Control Producción'!$B$13:$L$408,8,FALSE),0)</f>
        <v>50</v>
      </c>
      <c r="S107" s="3">
        <f t="shared" si="35"/>
        <v>0.96</v>
      </c>
      <c r="T107" s="3">
        <v>32</v>
      </c>
      <c r="U107" s="3" t="s">
        <v>654</v>
      </c>
      <c r="V107" s="3" t="s">
        <v>642</v>
      </c>
      <c r="W107" s="3">
        <f t="shared" si="36"/>
        <v>31</v>
      </c>
      <c r="X107" s="3"/>
      <c r="Y107" s="3">
        <f t="shared" si="37"/>
        <v>29.759999999999998</v>
      </c>
      <c r="Z107" s="3"/>
      <c r="AA107" s="3"/>
      <c r="AB107" s="6">
        <v>40058</v>
      </c>
      <c r="AC107" s="3" t="s">
        <v>643</v>
      </c>
      <c r="AD107" s="6">
        <v>43906</v>
      </c>
      <c r="AE107" s="3" t="s">
        <v>752</v>
      </c>
      <c r="AF107" s="3" t="s">
        <v>656</v>
      </c>
      <c r="AG107" s="3"/>
      <c r="AH107" s="3"/>
      <c r="AI107" s="3"/>
      <c r="AJ107" s="3"/>
      <c r="AK107" s="3" t="str">
        <f>IFERROR(VLOOKUP(I107,'Control Producción'!$B$13:$K$406,10,FALSE),"")</f>
        <v>Bombeo Mecánico</v>
      </c>
      <c r="AL107" s="3" t="str">
        <f t="shared" si="38"/>
        <v>Continua</v>
      </c>
      <c r="AM107" s="3" t="s">
        <v>28</v>
      </c>
      <c r="AN107" s="3" t="s">
        <v>663</v>
      </c>
      <c r="AO107" s="3">
        <f>_xlfn.IFS(L107="Inhibidor de corrosión",T107*Q107/1000,L107="Inhibidor de incrustaciones",T107*Q107/1000,L107="Biocida",T107*Q107/1000,L107="Inhibidor de corrosión/incrustaciones",T107*Q107/1000,L107="Inhibidor de parafinas y asfaltenos",T107*P107/1000,L107="Inhibidor de parafinas",T107*P107/1000,L107="Inhibidor de asfaltenos",T107*P107/1000,L107="Reductor de fricción",T107*P107/1000,L107="Encapsulado",0,L107="Inhibidor de hidratos",VLOOKUP(I107,Intermedia!$B$485:$E$502,4,FALSE),L107="Secuestrante de sulfhídrico",VLOOKUP(I107,Intermedia!$B$485:$E$502,4,FALSE))</f>
        <v>0.95648</v>
      </c>
      <c r="AP107" s="3">
        <f t="shared" si="39"/>
        <v>0.96</v>
      </c>
      <c r="AQ107" s="3">
        <f t="shared" si="40"/>
        <v>20</v>
      </c>
      <c r="AR107" s="3">
        <f t="shared" si="41"/>
        <v>0.96</v>
      </c>
      <c r="AS107" s="7">
        <v>0.2</v>
      </c>
      <c r="AT107" s="3" cm="1">
        <f t="array" ref="AT107">IFERROR(ROUND(IF(AL107="Continua",AO107*_xlfn.IFS(AS107=100%,1,AS107=20%,5,AS107=50%,2),IF(AL107="Batch",IF(AM107="M",30,IF(AM107="Q",15,7))*AO107)),0),"")</f>
        <v>5</v>
      </c>
      <c r="AU107" s="3">
        <f t="shared" si="42"/>
        <v>20</v>
      </c>
      <c r="AV107" s="3">
        <f t="shared" si="43"/>
        <v>5</v>
      </c>
      <c r="AW107" s="3" t="s">
        <v>657</v>
      </c>
      <c r="AX107" s="3">
        <v>1</v>
      </c>
      <c r="AY107" s="14">
        <f ca="1">IFERROR(TODAY()-VLOOKUP(H107,IDEF!$A$6:$H$1602,8,FALSE),"S/D")</f>
        <v>2616</v>
      </c>
      <c r="AZ107" s="3" t="str">
        <f>IFERROR(VLOOKUP(H107,'Control Producción'!$B$13:$L$406,11,FALSE),"S/C")</f>
        <v>B</v>
      </c>
      <c r="BA107" s="3" t="str">
        <f t="shared" si="44"/>
        <v>SP- 06</v>
      </c>
      <c r="BB107" s="3" t="str">
        <f>IFERROR(VLOOKUP(I107,Referencias!$A$2:$Z$800,26,FALSE),"")</f>
        <v>Señal Picada</v>
      </c>
      <c r="BC107" s="3"/>
      <c r="BD107" s="3"/>
      <c r="BO107" s="68" t="str">
        <f t="shared" si="34"/>
        <v>SP- 06</v>
      </c>
    </row>
    <row r="108" spans="1:67" ht="15" customHeight="1" x14ac:dyDescent="0.25">
      <c r="A108" s="3" t="s">
        <v>636</v>
      </c>
      <c r="B108" s="5">
        <v>45139</v>
      </c>
      <c r="C108" s="3" t="s">
        <v>637</v>
      </c>
      <c r="D108" s="3" t="s">
        <v>638</v>
      </c>
      <c r="E108" s="3" t="str">
        <f>IFERROR(VLOOKUP(H108,Referencias!$A$2:$F$671,6,FALSE),"")</f>
        <v>SP- 06</v>
      </c>
      <c r="F108" s="3">
        <f>IFERROR(VLOOKUP(I108,Referencias!$A$2:$T$800,20,FALSE),"")</f>
        <v>222052</v>
      </c>
      <c r="G108" s="3" t="s">
        <v>639</v>
      </c>
      <c r="H108" s="3" t="s">
        <v>268</v>
      </c>
      <c r="I108" s="3" t="s">
        <v>268</v>
      </c>
      <c r="J108" s="3"/>
      <c r="K108" s="3" t="s">
        <v>640</v>
      </c>
      <c r="L108" s="3" t="str">
        <f>IFERROR(VLOOKUP(M108,Referencias!$X$2:$Y$139,2,FALSE),"")</f>
        <v>Reductor de fricción</v>
      </c>
      <c r="M108" s="3" t="s">
        <v>658</v>
      </c>
      <c r="N108" s="3">
        <f>IFERROR(VLOOKUP(M108,Referencias!$K$2:$L$138,2,FALSE),"")</f>
        <v>50600814</v>
      </c>
      <c r="O108" s="3">
        <f>IFERROR(VLOOKUP(I108,'Control Producción'!$B$13:$L$408,4,FALSE),0)</f>
        <v>31.2</v>
      </c>
      <c r="P108" s="3">
        <f>IFERROR(VLOOKUP(I108,'Control Producción'!$B$13:$L$408,5,FALSE),0)</f>
        <v>1.31</v>
      </c>
      <c r="Q108" s="3">
        <f>IFERROR(VLOOKUP(I108,'Control Producción'!$B$13:$L$408,7,FALSE),0)</f>
        <v>29.89</v>
      </c>
      <c r="R108" s="3">
        <f>IFERROR(VLOOKUP(I108,'Control Producción'!$B$13:$L$408,8,FALSE),0)</f>
        <v>50</v>
      </c>
      <c r="S108" s="3">
        <f t="shared" si="35"/>
        <v>5.9</v>
      </c>
      <c r="T108" s="3">
        <v>4500</v>
      </c>
      <c r="U108" s="3" t="s">
        <v>659</v>
      </c>
      <c r="V108" s="3" t="s">
        <v>642</v>
      </c>
      <c r="W108" s="3">
        <f t="shared" si="36"/>
        <v>31</v>
      </c>
      <c r="X108" s="3"/>
      <c r="Y108" s="3">
        <f t="shared" si="37"/>
        <v>182.9</v>
      </c>
      <c r="Z108" s="3"/>
      <c r="AA108" s="3"/>
      <c r="AB108" s="6">
        <v>43364</v>
      </c>
      <c r="AC108" s="3" t="s">
        <v>643</v>
      </c>
      <c r="AD108" s="6">
        <v>43906</v>
      </c>
      <c r="AE108" s="3" t="s">
        <v>752</v>
      </c>
      <c r="AF108" s="3" t="s">
        <v>656</v>
      </c>
      <c r="AG108" s="3"/>
      <c r="AH108" s="3"/>
      <c r="AI108" s="3"/>
      <c r="AJ108" s="3"/>
      <c r="AK108" s="3" t="str">
        <f>IFERROR(VLOOKUP(I108,'Control Producción'!$B$13:$K$406,10,FALSE),"")</f>
        <v>Bombeo Mecánico</v>
      </c>
      <c r="AL108" s="3" t="str">
        <f t="shared" si="38"/>
        <v>Continua</v>
      </c>
      <c r="AM108" s="3" t="s">
        <v>28</v>
      </c>
      <c r="AN108" s="3" t="s">
        <v>645</v>
      </c>
      <c r="AO108" s="3">
        <f>_xlfn.IFS(L108="Inhibidor de corrosión",T108*Q108/1000,L108="Inhibidor de incrustaciones",T108*Q108/1000,L108="Biocida",T108*Q108/1000,L108="Inhibidor de corrosión/incrustaciones",T108*Q108/1000,L108="Inhibidor de parafinas y asfaltenos",T108*P108/1000,L108="Inhibidor de parafinas",T108*P108/1000,L108="Inhibidor de asfaltenos",T108*P108/1000,L108="Reductor de fricción",T108*P108/1000,L108="Encapsulado",0,L108="Inhibidor de hidratos",VLOOKUP(I108,Intermedia!$B$485:$E$502,4,FALSE),L108="Secuestrante de sulfhídrico",VLOOKUP(I108,Intermedia!$B$485:$E$502,4,FALSE))</f>
        <v>5.8949999999999996</v>
      </c>
      <c r="AP108" s="3">
        <f t="shared" si="39"/>
        <v>5.9</v>
      </c>
      <c r="AQ108" s="3">
        <f t="shared" si="40"/>
        <v>20</v>
      </c>
      <c r="AR108" s="3">
        <f t="shared" si="41"/>
        <v>5.9</v>
      </c>
      <c r="AS108" s="7">
        <v>1</v>
      </c>
      <c r="AT108" s="3" cm="1">
        <f t="array" ref="AT108">IFERROR(ROUND(IF(AL108="Continua",AO108*_xlfn.IFS(AS108=100%,1,AS108=20%,5,AS108=50%,2),IF(AL108="Batch",IF(AM108="M",30,IF(AM108="Q",15,7))*AO108)),0),"")</f>
        <v>6</v>
      </c>
      <c r="AU108" s="3">
        <f t="shared" si="42"/>
        <v>20</v>
      </c>
      <c r="AV108" s="3">
        <f t="shared" si="43"/>
        <v>6</v>
      </c>
      <c r="AW108" s="3" t="s">
        <v>657</v>
      </c>
      <c r="AX108" s="3">
        <v>2</v>
      </c>
      <c r="AY108" s="14">
        <f ca="1">IFERROR(TODAY()-VLOOKUP(H108,IDEF!$A$6:$H$1602,8,FALSE),"S/D")</f>
        <v>2616</v>
      </c>
      <c r="AZ108" s="3" t="str">
        <f>IFERROR(VLOOKUP(H108,'Control Producción'!$B$13:$L$406,11,FALSE),"S/C")</f>
        <v>B</v>
      </c>
      <c r="BA108" s="3" t="str">
        <f t="shared" si="44"/>
        <v>SP- 06</v>
      </c>
      <c r="BB108" s="3" t="str">
        <f>IFERROR(VLOOKUP(I108,Referencias!$A$2:$Z$800,26,FALSE),"")</f>
        <v>Señal Picada</v>
      </c>
      <c r="BC108" s="3"/>
      <c r="BD108" s="3"/>
      <c r="BO108" s="68" t="str">
        <f t="shared" si="34"/>
        <v>SP- 06</v>
      </c>
    </row>
    <row r="109" spans="1:67" ht="15" customHeight="1" x14ac:dyDescent="0.25">
      <c r="A109" s="3" t="s">
        <v>636</v>
      </c>
      <c r="B109" s="5">
        <v>45139</v>
      </c>
      <c r="C109" s="3" t="s">
        <v>637</v>
      </c>
      <c r="D109" s="3" t="s">
        <v>638</v>
      </c>
      <c r="E109" s="3" t="str">
        <f>IFERROR(VLOOKUP(H109,Referencias!$A$2:$F$671,6,FALSE),"")</f>
        <v>SP- 06</v>
      </c>
      <c r="F109" s="3">
        <f>IFERROR(VLOOKUP(I109,Referencias!$A$2:$T$800,20,FALSE),"")</f>
        <v>222052</v>
      </c>
      <c r="G109" s="3" t="s">
        <v>639</v>
      </c>
      <c r="H109" s="3" t="s">
        <v>271</v>
      </c>
      <c r="I109" s="3" t="s">
        <v>271</v>
      </c>
      <c r="J109" s="3"/>
      <c r="K109" s="3" t="s">
        <v>640</v>
      </c>
      <c r="L109" s="3" t="str">
        <f>IFERROR(VLOOKUP(M109,Referencias!$X$2:$Y$139,2,FALSE),"")</f>
        <v>Reductor de fricción</v>
      </c>
      <c r="M109" s="3" t="s">
        <v>658</v>
      </c>
      <c r="N109" s="3">
        <f>IFERROR(VLOOKUP(M109,Referencias!$K$2:$L$138,2,FALSE),"")</f>
        <v>50600814</v>
      </c>
      <c r="O109" s="3">
        <f>IFERROR(VLOOKUP(I109,'Control Producción'!$B$13:$L$408,4,FALSE),0)</f>
        <v>160.1</v>
      </c>
      <c r="P109" s="3">
        <f>IFERROR(VLOOKUP(I109,'Control Producción'!$B$13:$L$408,5,FALSE),0)</f>
        <v>0.752</v>
      </c>
      <c r="Q109" s="3">
        <f>IFERROR(VLOOKUP(I109,'Control Producción'!$B$13:$L$408,7,FALSE),0)</f>
        <v>159.34800000000001</v>
      </c>
      <c r="R109" s="3">
        <f>IFERROR(VLOOKUP(I109,'Control Producción'!$B$13:$L$408,8,FALSE),0)</f>
        <v>100</v>
      </c>
      <c r="S109" s="3">
        <f t="shared" si="35"/>
        <v>6.02</v>
      </c>
      <c r="T109" s="3">
        <v>8000</v>
      </c>
      <c r="U109" s="3" t="s">
        <v>659</v>
      </c>
      <c r="V109" s="3" t="s">
        <v>642</v>
      </c>
      <c r="W109" s="3">
        <f t="shared" si="36"/>
        <v>31</v>
      </c>
      <c r="X109" s="3"/>
      <c r="Y109" s="3">
        <f t="shared" si="37"/>
        <v>186.61999999999998</v>
      </c>
      <c r="Z109" s="3"/>
      <c r="AA109" s="3"/>
      <c r="AB109" s="6">
        <v>43972</v>
      </c>
      <c r="AC109" s="3" t="s">
        <v>643</v>
      </c>
      <c r="AD109" s="6">
        <v>45037</v>
      </c>
      <c r="AE109" s="3" t="s">
        <v>753</v>
      </c>
      <c r="AF109" s="3" t="s">
        <v>656</v>
      </c>
      <c r="AG109" s="3"/>
      <c r="AH109" s="3"/>
      <c r="AI109" s="3"/>
      <c r="AJ109" s="3"/>
      <c r="AK109" s="3" t="str">
        <f>IFERROR(VLOOKUP(I109,'Control Producción'!$B$13:$K$406,10,FALSE),"")</f>
        <v>Cavidad Progresiva</v>
      </c>
      <c r="AL109" s="3" t="str">
        <f t="shared" si="38"/>
        <v>Continua</v>
      </c>
      <c r="AM109" s="3" t="s">
        <v>28</v>
      </c>
      <c r="AN109" s="3" t="s">
        <v>645</v>
      </c>
      <c r="AO109" s="3">
        <f>_xlfn.IFS(L109="Inhibidor de corrosión",T109*Q109/1000,L109="Inhibidor de incrustaciones",T109*Q109/1000,L109="Biocida",T109*Q109/1000,L109="Inhibidor de corrosión/incrustaciones",T109*Q109/1000,L109="Inhibidor de parafinas y asfaltenos",T109*P109/1000,L109="Inhibidor de parafinas",T109*P109/1000,L109="Inhibidor de asfaltenos",T109*P109/1000,L109="Reductor de fricción",T109*P109/1000,L109="Encapsulado",0,L109="Inhibidor de hidratos",VLOOKUP(I109,Intermedia!$B$485:$E$502,4,FALSE),L109="Secuestrante de sulfhídrico",VLOOKUP(I109,Intermedia!$B$485:$E$502,4,FALSE))</f>
        <v>6.016</v>
      </c>
      <c r="AP109" s="3">
        <f t="shared" si="39"/>
        <v>6.02</v>
      </c>
      <c r="AQ109" s="3">
        <f t="shared" si="40"/>
        <v>20</v>
      </c>
      <c r="AR109" s="3">
        <f t="shared" si="41"/>
        <v>6.02</v>
      </c>
      <c r="AS109" s="7">
        <v>1</v>
      </c>
      <c r="AT109" s="3" cm="1">
        <f t="array" ref="AT109">IFERROR(ROUND(IF(AL109="Continua",AO109*_xlfn.IFS(AS109=100%,1,AS109=20%,5,AS109=50%,2),IF(AL109="Batch",IF(AM109="M",30,IF(AM109="Q",15,7))*AO109)),0),"")</f>
        <v>6</v>
      </c>
      <c r="AU109" s="3">
        <f t="shared" si="42"/>
        <v>20</v>
      </c>
      <c r="AV109" s="3">
        <f t="shared" si="43"/>
        <v>6</v>
      </c>
      <c r="AW109" s="3" t="s">
        <v>657</v>
      </c>
      <c r="AX109" s="3">
        <v>1</v>
      </c>
      <c r="AY109" s="14">
        <f ca="1">IFERROR(TODAY()-VLOOKUP(H109,IDEF!$A$6:$H$1602,8,FALSE),"S/D")</f>
        <v>2267</v>
      </c>
      <c r="AZ109" s="3" t="str">
        <f>IFERROR(VLOOKUP(H109,'Control Producción'!$B$13:$L$406,11,FALSE),"S/C")</f>
        <v>C</v>
      </c>
      <c r="BA109" s="3" t="str">
        <f t="shared" si="44"/>
        <v>SP- 06</v>
      </c>
      <c r="BB109" s="3" t="str">
        <f>IFERROR(VLOOKUP(I109,Referencias!$A$2:$Z$800,26,FALSE),"")</f>
        <v>Señal Picada</v>
      </c>
      <c r="BC109" s="3"/>
      <c r="BD109" s="3"/>
      <c r="BO109" s="68" t="str">
        <f t="shared" si="34"/>
        <v>SP- 06</v>
      </c>
    </row>
    <row r="110" spans="1:67" ht="15" customHeight="1" x14ac:dyDescent="0.25">
      <c r="A110" s="3" t="s">
        <v>636</v>
      </c>
      <c r="B110" s="5">
        <v>45139</v>
      </c>
      <c r="C110" s="3" t="s">
        <v>637</v>
      </c>
      <c r="D110" s="3" t="s">
        <v>638</v>
      </c>
      <c r="E110" s="3" t="str">
        <f>IFERROR(VLOOKUP(H110,Referencias!$A$2:$F$671,6,FALSE),"")</f>
        <v>SP- 06</v>
      </c>
      <c r="F110" s="3">
        <f>IFERROR(VLOOKUP(I110,Referencias!$A$2:$T$800,20,FALSE),"")</f>
        <v>222052</v>
      </c>
      <c r="G110" s="3" t="s">
        <v>639</v>
      </c>
      <c r="H110" s="3" t="s">
        <v>273</v>
      </c>
      <c r="I110" s="3" t="s">
        <v>273</v>
      </c>
      <c r="J110" s="3"/>
      <c r="K110" s="3" t="s">
        <v>640</v>
      </c>
      <c r="L110" s="3" t="str">
        <f>IFERROR(VLOOKUP(M110,Referencias!$X$2:$Y$139,2,FALSE),"")</f>
        <v>Reductor de fricción</v>
      </c>
      <c r="M110" s="3" t="s">
        <v>658</v>
      </c>
      <c r="N110" s="3">
        <f>IFERROR(VLOOKUP(M110,Referencias!$K$2:$L$138,2,FALSE),"")</f>
        <v>50600814</v>
      </c>
      <c r="O110" s="3">
        <f>IFERROR(VLOOKUP(I110,'Control Producción'!$B$13:$L$408,4,FALSE),0)</f>
        <v>12</v>
      </c>
      <c r="P110" s="3">
        <f>IFERROR(VLOOKUP(I110,'Control Producción'!$B$13:$L$408,5,FALSE),0)</f>
        <v>1.44</v>
      </c>
      <c r="Q110" s="3">
        <f>IFERROR(VLOOKUP(I110,'Control Producción'!$B$13:$L$408,7,FALSE),0)</f>
        <v>10.56</v>
      </c>
      <c r="R110" s="3">
        <f>IFERROR(VLOOKUP(I110,'Control Producción'!$B$13:$L$408,8,FALSE),0)</f>
        <v>50</v>
      </c>
      <c r="S110" s="3">
        <f t="shared" si="35"/>
        <v>3.02</v>
      </c>
      <c r="T110" s="3">
        <v>2100</v>
      </c>
      <c r="U110" s="3" t="s">
        <v>659</v>
      </c>
      <c r="V110" s="3" t="s">
        <v>642</v>
      </c>
      <c r="W110" s="3">
        <f t="shared" si="36"/>
        <v>31</v>
      </c>
      <c r="X110" s="3"/>
      <c r="Y110" s="3">
        <f t="shared" si="37"/>
        <v>93.62</v>
      </c>
      <c r="Z110" s="3"/>
      <c r="AA110" s="3"/>
      <c r="AB110" s="6">
        <v>44012</v>
      </c>
      <c r="AC110" s="3" t="s">
        <v>643</v>
      </c>
      <c r="AD110" s="6">
        <v>44000</v>
      </c>
      <c r="AE110" s="3" t="s">
        <v>754</v>
      </c>
      <c r="AF110" s="3" t="s">
        <v>656</v>
      </c>
      <c r="AG110" s="3"/>
      <c r="AH110" s="3"/>
      <c r="AI110" s="3"/>
      <c r="AJ110" s="3"/>
      <c r="AK110" s="3" t="str">
        <f>IFERROR(VLOOKUP(I110,'Control Producción'!$B$13:$K$406,10,FALSE),"")</f>
        <v>Cavidad Progresiva</v>
      </c>
      <c r="AL110" s="3" t="str">
        <f t="shared" si="38"/>
        <v>Continua</v>
      </c>
      <c r="AM110" s="3" t="s">
        <v>28</v>
      </c>
      <c r="AN110" s="3" t="s">
        <v>645</v>
      </c>
      <c r="AO110" s="3">
        <f>_xlfn.IFS(L110="Inhibidor de corrosión",T110*Q110/1000,L110="Inhibidor de incrustaciones",T110*Q110/1000,L110="Biocida",T110*Q110/1000,L110="Inhibidor de corrosión/incrustaciones",T110*Q110/1000,L110="Inhibidor de parafinas y asfaltenos",T110*P110/1000,L110="Inhibidor de parafinas",T110*P110/1000,L110="Inhibidor de asfaltenos",T110*P110/1000,L110="Reductor de fricción",T110*P110/1000,L110="Encapsulado",0,L110="Inhibidor de hidratos",VLOOKUP(I110,Intermedia!$B$485:$E$502,4,FALSE),L110="Secuestrante de sulfhídrico",VLOOKUP(I110,Intermedia!$B$485:$E$502,4,FALSE))</f>
        <v>3.024</v>
      </c>
      <c r="AP110" s="3">
        <f t="shared" si="39"/>
        <v>3.02</v>
      </c>
      <c r="AQ110" s="3">
        <f t="shared" si="40"/>
        <v>20</v>
      </c>
      <c r="AR110" s="3">
        <f t="shared" si="41"/>
        <v>3.02</v>
      </c>
      <c r="AS110" s="7">
        <v>1</v>
      </c>
      <c r="AT110" s="3" cm="1">
        <f t="array" ref="AT110">IFERROR(ROUND(IF(AL110="Continua",AO110*_xlfn.IFS(AS110=100%,1,AS110=20%,5,AS110=50%,2),IF(AL110="Batch",IF(AM110="M",30,IF(AM110="Q",15,7))*AO110)),0),"")</f>
        <v>3</v>
      </c>
      <c r="AU110" s="3">
        <f t="shared" si="42"/>
        <v>20</v>
      </c>
      <c r="AV110" s="3">
        <f t="shared" si="43"/>
        <v>3</v>
      </c>
      <c r="AW110" s="3" t="s">
        <v>657</v>
      </c>
      <c r="AX110" s="3">
        <v>1</v>
      </c>
      <c r="AY110" s="14">
        <f ca="1">IFERROR(TODAY()-VLOOKUP(H110,IDEF!$A$6:$H$1602,8,FALSE),"S/D")</f>
        <v>1555</v>
      </c>
      <c r="AZ110" s="3" t="str">
        <f>IFERROR(VLOOKUP(H110,'Control Producción'!$B$13:$L$406,11,FALSE),"S/C")</f>
        <v>A</v>
      </c>
      <c r="BA110" s="3" t="str">
        <f t="shared" si="44"/>
        <v>SP- 06</v>
      </c>
      <c r="BB110" s="3" t="str">
        <f>IFERROR(VLOOKUP(I110,Referencias!$A$2:$Z$800,26,FALSE),"")</f>
        <v>Señal Picada</v>
      </c>
      <c r="BC110" s="3"/>
      <c r="BD110" s="3"/>
      <c r="BO110" s="68" t="str">
        <f t="shared" si="34"/>
        <v>SP- 06</v>
      </c>
    </row>
    <row r="111" spans="1:67" ht="15" customHeight="1" x14ac:dyDescent="0.25">
      <c r="A111" s="3" t="s">
        <v>636</v>
      </c>
      <c r="B111" s="5">
        <v>45139</v>
      </c>
      <c r="C111" s="3" t="s">
        <v>637</v>
      </c>
      <c r="D111" s="3" t="s">
        <v>638</v>
      </c>
      <c r="E111" s="3" t="str">
        <f>IFERROR(VLOOKUP(H111,Referencias!$A$2:$F$671,6,FALSE),"")</f>
        <v>SP- 06</v>
      </c>
      <c r="F111" s="3">
        <f>IFERROR(VLOOKUP(I111,Referencias!$A$2:$T$800,20,FALSE),"")</f>
        <v>222052</v>
      </c>
      <c r="G111" s="3" t="s">
        <v>651</v>
      </c>
      <c r="H111" s="3" t="s">
        <v>275</v>
      </c>
      <c r="I111" s="3" t="s">
        <v>275</v>
      </c>
      <c r="J111" s="3"/>
      <c r="K111" s="3" t="s">
        <v>652</v>
      </c>
      <c r="L111" s="3" t="str">
        <f>IFERROR(VLOOKUP(M111,Referencias!$X$2:$Y$139,2,FALSE),"")</f>
        <v>Encapsulado</v>
      </c>
      <c r="M111" s="3" t="s">
        <v>717</v>
      </c>
      <c r="N111" s="3" t="str">
        <f>IFERROR(VLOOKUP(M111,Referencias!$K$2:$L$138,2,FALSE),"")</f>
        <v/>
      </c>
      <c r="O111" s="3">
        <f>IFERROR(VLOOKUP(I111,'Control Producción'!$B$13:$L$408,4,FALSE),0)</f>
        <v>148.1</v>
      </c>
      <c r="P111" s="3">
        <f>IFERROR(VLOOKUP(I111,'Control Producción'!$B$13:$L$408,5,FALSE),0)</f>
        <v>2.2210000000000001</v>
      </c>
      <c r="Q111" s="3">
        <f>IFERROR(VLOOKUP(I111,'Control Producción'!$B$13:$L$408,7,FALSE),0)</f>
        <v>145.87899999999999</v>
      </c>
      <c r="R111" s="3">
        <f>IFERROR(VLOOKUP(I111,'Control Producción'!$B$13:$L$408,8,FALSE),0)</f>
        <v>100</v>
      </c>
      <c r="S111" s="3">
        <f t="shared" si="35"/>
        <v>0</v>
      </c>
      <c r="T111" s="3">
        <v>0</v>
      </c>
      <c r="U111" s="3" t="s">
        <v>718</v>
      </c>
      <c r="V111" s="3" t="s">
        <v>642</v>
      </c>
      <c r="W111" s="3">
        <f t="shared" si="36"/>
        <v>31</v>
      </c>
      <c r="X111" s="3"/>
      <c r="Y111" s="3">
        <f t="shared" si="37"/>
        <v>0</v>
      </c>
      <c r="Z111" s="3"/>
      <c r="AA111" s="3"/>
      <c r="AB111" s="6">
        <v>42698</v>
      </c>
      <c r="AC111" s="3" t="s">
        <v>643</v>
      </c>
      <c r="AD111" s="6">
        <v>42691</v>
      </c>
      <c r="AE111" s="36" t="s">
        <v>755</v>
      </c>
      <c r="AF111" s="3"/>
      <c r="AG111" s="3" t="s">
        <v>720</v>
      </c>
      <c r="AH111" s="3">
        <v>1</v>
      </c>
      <c r="AI111" s="6">
        <v>42698</v>
      </c>
      <c r="AJ111" s="3"/>
      <c r="AK111" s="3" t="str">
        <f>IFERROR(VLOOKUP(I111,'Control Producción'!$B$13:$K$406,10,FALSE),"")</f>
        <v>Electro Sumergible</v>
      </c>
      <c r="AL111" s="3" t="str">
        <f t="shared" si="38"/>
        <v>Continua</v>
      </c>
      <c r="AM111" s="3" t="s">
        <v>28</v>
      </c>
      <c r="AN111" s="3" t="s">
        <v>721</v>
      </c>
      <c r="AO111" s="3">
        <f>_xlfn.IFS(L111="Inhibidor de corrosión",T111*Q111/1000,L111="Inhibidor de incrustaciones",T111*Q111/1000,L111="Biocida",T111*Q111/1000,L111="Inhibidor de corrosión/incrustaciones",T111*Q111/1000,L111="Inhibidor de parafinas y asfaltenos",T111*P111/1000,L111="Inhibidor de parafinas",T111*P111/1000,L111="Inhibidor de asfaltenos",T111*P111/1000,L111="Reductor de fricción",T111*P111/1000,L111="Encapsulado",0,L111="Inhibidor de hidratos",VLOOKUP(I111,Intermedia!$B$485:$E$502,4,FALSE),L111="Secuestrante de sulfhídrico",VLOOKUP(I111,Intermedia!$B$485:$E$502,4,FALSE))</f>
        <v>0</v>
      </c>
      <c r="AP111" s="3">
        <f t="shared" si="39"/>
        <v>0</v>
      </c>
      <c r="AQ111" s="3">
        <f t="shared" si="40"/>
        <v>20</v>
      </c>
      <c r="AR111" s="3">
        <f t="shared" si="41"/>
        <v>0</v>
      </c>
      <c r="AS111" s="7">
        <v>0.2</v>
      </c>
      <c r="AT111" s="3" cm="1">
        <f t="array" ref="AT111">IFERROR(ROUND(IF(AL111="Continua",AO111*_xlfn.IFS(AS111=100%,1,AS111=20%,5,AS111=50%,2),IF(AL111="Batch",IF(AM111="M",30,IF(AM111="Q",15,7))*AO111)),0),"")</f>
        <v>0</v>
      </c>
      <c r="AU111" s="3">
        <f t="shared" si="42"/>
        <v>20</v>
      </c>
      <c r="AV111" s="3">
        <f t="shared" si="43"/>
        <v>0</v>
      </c>
      <c r="AW111" s="3" t="s">
        <v>657</v>
      </c>
      <c r="AX111" s="3">
        <v>1</v>
      </c>
      <c r="AY111" s="14">
        <f ca="1">IFERROR(TODAY()-VLOOKUP(H111,IDEF!$A$6:$H$1602,8,FALSE),"S/D")</f>
        <v>2652</v>
      </c>
      <c r="AZ111" s="3" t="str">
        <f>IFERROR(VLOOKUP(H111,'Control Producción'!$B$13:$L$406,11,FALSE),"S/C")</f>
        <v>A</v>
      </c>
      <c r="BA111" s="3" t="str">
        <f t="shared" si="44"/>
        <v>SP- 06</v>
      </c>
      <c r="BB111" s="3" t="str">
        <f>IFERROR(VLOOKUP(I111,Referencias!$A$2:$Z$800,26,FALSE),"")</f>
        <v>Señal Picada</v>
      </c>
      <c r="BC111" s="3"/>
      <c r="BD111" s="3"/>
      <c r="BO111" s="68" t="str">
        <f t="shared" si="34"/>
        <v>SP- 06</v>
      </c>
    </row>
    <row r="112" spans="1:67" ht="15" customHeight="1" x14ac:dyDescent="0.25">
      <c r="A112" s="3" t="s">
        <v>636</v>
      </c>
      <c r="B112" s="5">
        <v>45139</v>
      </c>
      <c r="C112" s="3" t="s">
        <v>637</v>
      </c>
      <c r="D112" s="3" t="s">
        <v>638</v>
      </c>
      <c r="E112" s="3" t="str">
        <f>IFERROR(VLOOKUP(H112,Referencias!$A$2:$F$671,6,FALSE),"")</f>
        <v>SP- 06</v>
      </c>
      <c r="F112" s="3">
        <f>IFERROR(VLOOKUP(I112,Referencias!$A$2:$T$800,20,FALSE),"")</f>
        <v>222052</v>
      </c>
      <c r="G112" s="3" t="s">
        <v>651</v>
      </c>
      <c r="H112" s="3" t="s">
        <v>279</v>
      </c>
      <c r="I112" s="3" t="s">
        <v>279</v>
      </c>
      <c r="J112" s="3"/>
      <c r="K112" s="3" t="s">
        <v>652</v>
      </c>
      <c r="L112" s="3" t="str">
        <f>IFERROR(VLOOKUP(M112,Referencias!$X$2:$Y$139,2,FALSE),"")</f>
        <v>Inhibidor de corrosión/Incrustaciones</v>
      </c>
      <c r="M112" s="3" t="s">
        <v>687</v>
      </c>
      <c r="N112" s="3">
        <f>IFERROR(VLOOKUP(M112,Referencias!$K$2:$L$138,2,FALSE),"")</f>
        <v>50695199</v>
      </c>
      <c r="O112" s="3">
        <f>IFERROR(VLOOKUP(I112,'Control Producción'!$B$13:$L$408,4,FALSE),0)</f>
        <v>223.1</v>
      </c>
      <c r="P112" s="3">
        <f>IFERROR(VLOOKUP(I112,'Control Producción'!$B$13:$L$408,5,FALSE),0)</f>
        <v>1.4279999999999999</v>
      </c>
      <c r="Q112" s="3">
        <f>IFERROR(VLOOKUP(I112,'Control Producción'!$B$13:$L$408,7,FALSE),0)</f>
        <v>221.672</v>
      </c>
      <c r="R112" s="3">
        <f>IFERROR(VLOOKUP(I112,'Control Producción'!$B$13:$L$408,8,FALSE),0)</f>
        <v>200</v>
      </c>
      <c r="S112" s="3">
        <f t="shared" si="35"/>
        <v>7.32</v>
      </c>
      <c r="T112" s="3">
        <v>33</v>
      </c>
      <c r="U112" s="3" t="s">
        <v>654</v>
      </c>
      <c r="V112" s="3" t="s">
        <v>642</v>
      </c>
      <c r="W112" s="3">
        <f t="shared" si="36"/>
        <v>31</v>
      </c>
      <c r="X112" s="3"/>
      <c r="Y112" s="3">
        <f t="shared" si="37"/>
        <v>226.92000000000002</v>
      </c>
      <c r="Z112" s="3"/>
      <c r="AA112" s="3"/>
      <c r="AB112" s="6">
        <v>42587</v>
      </c>
      <c r="AC112" s="3" t="s">
        <v>643</v>
      </c>
      <c r="AD112" s="6">
        <v>43893</v>
      </c>
      <c r="AE112" s="3" t="s">
        <v>756</v>
      </c>
      <c r="AF112" s="3" t="s">
        <v>656</v>
      </c>
      <c r="AG112" s="3"/>
      <c r="AH112" s="3"/>
      <c r="AI112" s="3"/>
      <c r="AJ112" s="3"/>
      <c r="AK112" s="3" t="str">
        <f>IFERROR(VLOOKUP(I112,'Control Producción'!$B$13:$K$406,10,FALSE),"")</f>
        <v>Electro Sumergible</v>
      </c>
      <c r="AL112" s="3" t="str">
        <f t="shared" si="38"/>
        <v>Continua</v>
      </c>
      <c r="AM112" s="3" t="s">
        <v>28</v>
      </c>
      <c r="AN112" s="3" t="s">
        <v>684</v>
      </c>
      <c r="AO112" s="3">
        <f>_xlfn.IFS(L112="Inhibidor de corrosión",T112*Q112/1000,L112="Inhibidor de incrustaciones",T112*Q112/1000,L112="Biocida",T112*Q112/1000,L112="Inhibidor de corrosión/incrustaciones",T112*Q112/1000,L112="Inhibidor de parafinas y asfaltenos",T112*P112/1000,L112="Inhibidor de parafinas",T112*P112/1000,L112="Inhibidor de asfaltenos",T112*P112/1000,L112="Reductor de fricción",T112*P112/1000,L112="Encapsulado",0,L112="Inhibidor de hidratos",VLOOKUP(I112,Intermedia!$B$485:$E$502,4,FALSE),L112="Secuestrante de sulfhídrico",VLOOKUP(I112,Intermedia!$B$485:$E$502,4,FALSE))</f>
        <v>7.3151759999999992</v>
      </c>
      <c r="AP112" s="3">
        <f t="shared" si="39"/>
        <v>7.32</v>
      </c>
      <c r="AQ112" s="3">
        <f t="shared" si="40"/>
        <v>20</v>
      </c>
      <c r="AR112" s="3">
        <f t="shared" si="41"/>
        <v>7.32</v>
      </c>
      <c r="AS112" s="7">
        <v>1</v>
      </c>
      <c r="AT112" s="3" cm="1">
        <f t="array" ref="AT112">IFERROR(ROUND(IF(AL112="Continua",AO112*_xlfn.IFS(AS112=100%,1,AS112=20%,5,AS112=50%,2),IF(AL112="Batch",IF(AM112="M",30,IF(AM112="Q",15,7))*AO112)),0),"")</f>
        <v>7</v>
      </c>
      <c r="AU112" s="3">
        <f t="shared" si="42"/>
        <v>20</v>
      </c>
      <c r="AV112" s="3">
        <f t="shared" si="43"/>
        <v>7</v>
      </c>
      <c r="AW112" s="3" t="s">
        <v>646</v>
      </c>
      <c r="AX112" s="3">
        <v>1</v>
      </c>
      <c r="AY112" s="14">
        <f ca="1">IFERROR(TODAY()-VLOOKUP(H112,IDEF!$A$6:$H$1602,8,FALSE),"S/D")</f>
        <v>2758</v>
      </c>
      <c r="AZ112" s="3" t="str">
        <f>IFERROR(VLOOKUP(H112,'Control Producción'!$B$13:$L$406,11,FALSE),"S/C")</f>
        <v>A</v>
      </c>
      <c r="BA112" s="3" t="str">
        <f t="shared" si="44"/>
        <v>SP- 06</v>
      </c>
      <c r="BB112" s="3" t="str">
        <f>IFERROR(VLOOKUP(I112,Referencias!$A$2:$Z$800,26,FALSE),"")</f>
        <v>Señal Picada</v>
      </c>
      <c r="BC112" s="3"/>
      <c r="BD112" s="3"/>
      <c r="BO112" s="68" t="str">
        <f t="shared" si="34"/>
        <v>SP- 06</v>
      </c>
    </row>
    <row r="113" spans="1:67" ht="15" customHeight="1" x14ac:dyDescent="0.25">
      <c r="A113" s="3" t="s">
        <v>636</v>
      </c>
      <c r="B113" s="5">
        <v>45139</v>
      </c>
      <c r="C113" s="3" t="s">
        <v>637</v>
      </c>
      <c r="D113" s="3" t="s">
        <v>638</v>
      </c>
      <c r="E113" s="3" t="str">
        <f>IFERROR(VLOOKUP(H113,Referencias!$A$2:$F$671,6,FALSE),"")</f>
        <v>SP- 06</v>
      </c>
      <c r="F113" s="3">
        <f>IFERROR(VLOOKUP(I113,Referencias!$A$2:$T$800,20,FALSE),"")</f>
        <v>222052</v>
      </c>
      <c r="G113" s="3" t="s">
        <v>639</v>
      </c>
      <c r="H113" s="3" t="s">
        <v>283</v>
      </c>
      <c r="I113" s="3" t="s">
        <v>283</v>
      </c>
      <c r="J113" s="3"/>
      <c r="K113" s="3" t="s">
        <v>640</v>
      </c>
      <c r="L113" s="3" t="str">
        <f>IFERROR(VLOOKUP(M113,Referencias!$X$2:$Y$139,2,FALSE),"")</f>
        <v>Inhibidor de parafinas</v>
      </c>
      <c r="M113" s="3" t="s">
        <v>678</v>
      </c>
      <c r="N113" s="3">
        <f>IFERROR(VLOOKUP(M113,Referencias!$K$2:$L$138,2,FALSE),"")</f>
        <v>1000544363</v>
      </c>
      <c r="O113" s="3">
        <f>IFERROR(VLOOKUP(I113,'Control Producción'!$B$13:$L$408,4,FALSE),0)</f>
        <v>51</v>
      </c>
      <c r="P113" s="3">
        <f>IFERROR(VLOOKUP(I113,'Control Producción'!$B$13:$L$408,5,FALSE),0)</f>
        <v>4.59</v>
      </c>
      <c r="Q113" s="3">
        <f>IFERROR(VLOOKUP(I113,'Control Producción'!$B$13:$L$408,7,FALSE),0)</f>
        <v>46.41</v>
      </c>
      <c r="R113" s="3">
        <f>IFERROR(VLOOKUP(I113,'Control Producción'!$B$13:$L$408,8,FALSE),0)</f>
        <v>100</v>
      </c>
      <c r="S113" s="3">
        <f t="shared" si="35"/>
        <v>8.26</v>
      </c>
      <c r="T113" s="3">
        <v>1800</v>
      </c>
      <c r="U113" s="3" t="s">
        <v>659</v>
      </c>
      <c r="V113" s="3" t="s">
        <v>642</v>
      </c>
      <c r="W113" s="3">
        <f t="shared" si="36"/>
        <v>31</v>
      </c>
      <c r="X113" s="3"/>
      <c r="Y113" s="3">
        <f t="shared" si="37"/>
        <v>256.06</v>
      </c>
      <c r="Z113" s="3"/>
      <c r="AA113" s="3"/>
      <c r="AB113" s="6">
        <v>42045</v>
      </c>
      <c r="AC113" s="3" t="s">
        <v>643</v>
      </c>
      <c r="AD113" s="6">
        <v>44413</v>
      </c>
      <c r="AE113" s="3" t="s">
        <v>757</v>
      </c>
      <c r="AF113" s="3" t="s">
        <v>656</v>
      </c>
      <c r="AG113" s="3"/>
      <c r="AH113" s="3"/>
      <c r="AI113" s="3"/>
      <c r="AJ113" s="3"/>
      <c r="AK113" s="3" t="str">
        <f>IFERROR(VLOOKUP(I113,'Control Producción'!$B$13:$K$406,10,FALSE),"")</f>
        <v>Bombeo Mecánico</v>
      </c>
      <c r="AL113" s="3" t="str">
        <f t="shared" si="38"/>
        <v>Continua</v>
      </c>
      <c r="AM113" s="3" t="s">
        <v>28</v>
      </c>
      <c r="AN113" s="3" t="s">
        <v>645</v>
      </c>
      <c r="AO113" s="3">
        <f>_xlfn.IFS(L113="Inhibidor de corrosión",T113*Q113/1000,L113="Inhibidor de incrustaciones",T113*Q113/1000,L113="Biocida",T113*Q113/1000,L113="Inhibidor de corrosión/incrustaciones",T113*Q113/1000,L113="Inhibidor de parafinas y asfaltenos",T113*P113/1000,L113="Inhibidor de parafinas",T113*P113/1000,L113="Inhibidor de asfaltenos",T113*P113/1000,L113="Reductor de fricción",T113*P113/1000,L113="Encapsulado",0,L113="Inhibidor de hidratos",VLOOKUP(I113,Intermedia!$B$485:$E$502,4,FALSE),L113="Secuestrante de sulfhídrico",VLOOKUP(I113,Intermedia!$B$485:$E$502,4,FALSE))</f>
        <v>8.2620000000000005</v>
      </c>
      <c r="AP113" s="3">
        <f t="shared" si="39"/>
        <v>8.26</v>
      </c>
      <c r="AQ113" s="3">
        <f t="shared" si="40"/>
        <v>20</v>
      </c>
      <c r="AR113" s="3">
        <f t="shared" si="41"/>
        <v>8.26</v>
      </c>
      <c r="AS113" s="7">
        <v>1</v>
      </c>
      <c r="AT113" s="3" cm="1">
        <f t="array" ref="AT113">IFERROR(ROUND(IF(AL113="Continua",AO113*_xlfn.IFS(AS113=100%,1,AS113=20%,5,AS113=50%,2),IF(AL113="Batch",IF(AM113="M",30,IF(AM113="Q",15,7))*AO113)),0),"")</f>
        <v>8</v>
      </c>
      <c r="AU113" s="3">
        <f t="shared" si="42"/>
        <v>20</v>
      </c>
      <c r="AV113" s="3">
        <f t="shared" si="43"/>
        <v>8</v>
      </c>
      <c r="AW113" s="3" t="s">
        <v>657</v>
      </c>
      <c r="AX113" s="3">
        <v>1</v>
      </c>
      <c r="AY113" s="14">
        <f ca="1">IFERROR(TODAY()-VLOOKUP(H113,IDEF!$A$6:$H$1602,8,FALSE),"S/D")</f>
        <v>1883</v>
      </c>
      <c r="AZ113" s="3" t="str">
        <f>IFERROR(VLOOKUP(H113,'Control Producción'!$B$13:$L$406,11,FALSE),"S/C")</f>
        <v>A</v>
      </c>
      <c r="BA113" s="3" t="str">
        <f t="shared" si="44"/>
        <v>SP- 06</v>
      </c>
      <c r="BB113" s="3" t="str">
        <f>IFERROR(VLOOKUP(I113,Referencias!$A$2:$Z$800,26,FALSE),"")</f>
        <v>Señal Picada</v>
      </c>
      <c r="BC113" s="3"/>
      <c r="BD113" s="3"/>
      <c r="BO113" s="68" t="str">
        <f t="shared" si="34"/>
        <v>SP- 06</v>
      </c>
    </row>
    <row r="114" spans="1:67" ht="15" customHeight="1" x14ac:dyDescent="0.25">
      <c r="A114" s="3" t="s">
        <v>636</v>
      </c>
      <c r="B114" s="5">
        <v>45139</v>
      </c>
      <c r="C114" s="3" t="s">
        <v>637</v>
      </c>
      <c r="D114" s="3" t="s">
        <v>638</v>
      </c>
      <c r="E114" s="3" t="str">
        <f>IFERROR(VLOOKUP(H114,Referencias!$A$2:$F$671,6,FALSE),"")</f>
        <v>SP- 06</v>
      </c>
      <c r="F114" s="3">
        <f>IFERROR(VLOOKUP(I114,Referencias!$A$2:$T$800,20,FALSE),"")</f>
        <v>222052</v>
      </c>
      <c r="G114" s="3" t="s">
        <v>639</v>
      </c>
      <c r="H114" s="3" t="s">
        <v>287</v>
      </c>
      <c r="I114" s="3" t="s">
        <v>287</v>
      </c>
      <c r="J114" s="3"/>
      <c r="K114" s="3" t="s">
        <v>640</v>
      </c>
      <c r="L114" s="3" t="str">
        <f>IFERROR(VLOOKUP(M114,Referencias!$X$2:$Y$139,2,FALSE),"")</f>
        <v>Reductor de fricción</v>
      </c>
      <c r="M114" s="3" t="s">
        <v>658</v>
      </c>
      <c r="N114" s="3">
        <f>IFERROR(VLOOKUP(M114,Referencias!$K$2:$L$138,2,FALSE),"")</f>
        <v>50600814</v>
      </c>
      <c r="O114" s="3">
        <f>IFERROR(VLOOKUP(I114,'Control Producción'!$B$13:$L$408,4,FALSE),0)</f>
        <v>26.1</v>
      </c>
      <c r="P114" s="3">
        <f>IFERROR(VLOOKUP(I114,'Control Producción'!$B$13:$L$408,5,FALSE),0)</f>
        <v>0.78300000000000003</v>
      </c>
      <c r="Q114" s="3">
        <f>IFERROR(VLOOKUP(I114,'Control Producción'!$B$13:$L$408,7,FALSE),0)</f>
        <v>25.317</v>
      </c>
      <c r="R114" s="3">
        <f>IFERROR(VLOOKUP(I114,'Control Producción'!$B$13:$L$408,8,FALSE),0)</f>
        <v>50</v>
      </c>
      <c r="S114" s="3">
        <f t="shared" si="35"/>
        <v>3.92</v>
      </c>
      <c r="T114" s="3">
        <v>5000</v>
      </c>
      <c r="U114" s="3" t="s">
        <v>659</v>
      </c>
      <c r="V114" s="3" t="s">
        <v>642</v>
      </c>
      <c r="W114" s="3">
        <f t="shared" si="36"/>
        <v>31</v>
      </c>
      <c r="X114" s="3"/>
      <c r="Y114" s="3">
        <f t="shared" si="37"/>
        <v>121.52</v>
      </c>
      <c r="Z114" s="3"/>
      <c r="AA114" s="3"/>
      <c r="AB114" s="6">
        <v>40330</v>
      </c>
      <c r="AC114" s="3" t="s">
        <v>643</v>
      </c>
      <c r="AD114" s="6">
        <v>43853</v>
      </c>
      <c r="AE114" s="3" t="s">
        <v>758</v>
      </c>
      <c r="AF114" s="3" t="s">
        <v>656</v>
      </c>
      <c r="AG114" s="3"/>
      <c r="AH114" s="3"/>
      <c r="AI114" s="3"/>
      <c r="AJ114" s="3"/>
      <c r="AK114" s="3" t="str">
        <f>IFERROR(VLOOKUP(I114,'Control Producción'!$B$13:$K$406,10,FALSE),"")</f>
        <v>Cavidad Progresiva</v>
      </c>
      <c r="AL114" s="3" t="str">
        <f t="shared" si="38"/>
        <v>Continua</v>
      </c>
      <c r="AM114" s="3" t="s">
        <v>28</v>
      </c>
      <c r="AN114" s="3" t="s">
        <v>645</v>
      </c>
      <c r="AO114" s="3">
        <f>_xlfn.IFS(L114="Inhibidor de corrosión",T114*Q114/1000,L114="Inhibidor de incrustaciones",T114*Q114/1000,L114="Biocida",T114*Q114/1000,L114="Inhibidor de corrosión/incrustaciones",T114*Q114/1000,L114="Inhibidor de parafinas y asfaltenos",T114*P114/1000,L114="Inhibidor de parafinas",T114*P114/1000,L114="Inhibidor de asfaltenos",T114*P114/1000,L114="Reductor de fricción",T114*P114/1000,L114="Encapsulado",0,L114="Inhibidor de hidratos",VLOOKUP(I114,Intermedia!$B$485:$E$502,4,FALSE),L114="Secuestrante de sulfhídrico",VLOOKUP(I114,Intermedia!$B$485:$E$502,4,FALSE))</f>
        <v>3.915</v>
      </c>
      <c r="AP114" s="3">
        <f t="shared" si="39"/>
        <v>3.92</v>
      </c>
      <c r="AQ114" s="3">
        <f t="shared" si="40"/>
        <v>20</v>
      </c>
      <c r="AR114" s="3">
        <f t="shared" si="41"/>
        <v>3.92</v>
      </c>
      <c r="AS114" s="7">
        <v>1</v>
      </c>
      <c r="AT114" s="3" cm="1">
        <f t="array" ref="AT114">IFERROR(ROUND(IF(AL114="Continua",AO114*_xlfn.IFS(AS114=100%,1,AS114=20%,5,AS114=50%,2),IF(AL114="Batch",IF(AM114="M",30,IF(AM114="Q",15,7))*AO114)),0),"")</f>
        <v>4</v>
      </c>
      <c r="AU114" s="3">
        <f t="shared" si="42"/>
        <v>20</v>
      </c>
      <c r="AV114" s="3">
        <f t="shared" si="43"/>
        <v>4</v>
      </c>
      <c r="AW114" s="3" t="s">
        <v>657</v>
      </c>
      <c r="AX114" s="3">
        <v>1</v>
      </c>
      <c r="AY114" s="14">
        <f ca="1">IFERROR(TODAY()-VLOOKUP(H114,IDEF!$A$6:$H$1602,8,FALSE),"S/D")</f>
        <v>2857</v>
      </c>
      <c r="AZ114" s="3" t="str">
        <f>IFERROR(VLOOKUP(H114,'Control Producción'!$B$13:$L$406,11,FALSE),"S/C")</f>
        <v>C</v>
      </c>
      <c r="BA114" s="3" t="str">
        <f t="shared" si="44"/>
        <v>SP- 06</v>
      </c>
      <c r="BB114" s="3" t="str">
        <f>IFERROR(VLOOKUP(I114,Referencias!$A$2:$Z$800,26,FALSE),"")</f>
        <v>Señal Picada</v>
      </c>
      <c r="BC114" s="3"/>
      <c r="BD114" s="3"/>
      <c r="BO114" s="68" t="str">
        <f t="shared" si="34"/>
        <v>SP- 06</v>
      </c>
    </row>
    <row r="115" spans="1:67" ht="15" customHeight="1" x14ac:dyDescent="0.25">
      <c r="A115" s="3" t="s">
        <v>636</v>
      </c>
      <c r="B115" s="5">
        <v>45139</v>
      </c>
      <c r="C115" s="3" t="s">
        <v>637</v>
      </c>
      <c r="D115" s="3" t="s">
        <v>638</v>
      </c>
      <c r="E115" s="3" t="str">
        <f>IFERROR(VLOOKUP(H115,Referencias!$A$2:$F$671,6,FALSE),"")</f>
        <v>SP- 06</v>
      </c>
      <c r="F115" s="3">
        <f>IFERROR(VLOOKUP(I115,Referencias!$A$2:$T$800,20,FALSE),"")</f>
        <v>222052</v>
      </c>
      <c r="G115" s="3" t="s">
        <v>651</v>
      </c>
      <c r="H115" s="3" t="s">
        <v>294</v>
      </c>
      <c r="I115" s="3" t="s">
        <v>294</v>
      </c>
      <c r="J115" s="3"/>
      <c r="K115" s="3" t="s">
        <v>652</v>
      </c>
      <c r="L115" s="3" t="str">
        <f>IFERROR(VLOOKUP(M115,Referencias!$X$2:$Y$139,2,FALSE),"")</f>
        <v>Inhibidor de incrustaciones</v>
      </c>
      <c r="M115" s="3" t="s">
        <v>653</v>
      </c>
      <c r="N115" s="3">
        <f>IFERROR(VLOOKUP(M115,Referencias!$K$2:$L$138,2,FALSE),"")</f>
        <v>50601018</v>
      </c>
      <c r="O115" s="3">
        <f>IFERROR(VLOOKUP(I115,'Control Producción'!$B$13:$L$408,4,FALSE),0)</f>
        <v>28.3</v>
      </c>
      <c r="P115" s="3">
        <f>IFERROR(VLOOKUP(I115,'Control Producción'!$B$13:$L$408,5,FALSE),0)</f>
        <v>2.83</v>
      </c>
      <c r="Q115" s="3">
        <f>IFERROR(VLOOKUP(I115,'Control Producción'!$B$13:$L$408,7,FALSE),0)</f>
        <v>25.47</v>
      </c>
      <c r="R115" s="3">
        <f>IFERROR(VLOOKUP(I115,'Control Producción'!$B$13:$L$408,8,FALSE),0)</f>
        <v>200</v>
      </c>
      <c r="S115" s="3">
        <f t="shared" si="35"/>
        <v>1.02</v>
      </c>
      <c r="T115" s="3">
        <v>40</v>
      </c>
      <c r="U115" s="3" t="s">
        <v>654</v>
      </c>
      <c r="V115" s="3" t="s">
        <v>642</v>
      </c>
      <c r="W115" s="3">
        <f t="shared" si="36"/>
        <v>31</v>
      </c>
      <c r="X115" s="3"/>
      <c r="Y115" s="3">
        <f t="shared" si="37"/>
        <v>31.62</v>
      </c>
      <c r="Z115" s="3"/>
      <c r="AA115" s="3"/>
      <c r="AB115" s="6">
        <v>40603</v>
      </c>
      <c r="AC115" s="3" t="s">
        <v>643</v>
      </c>
      <c r="AD115" s="6">
        <v>45028</v>
      </c>
      <c r="AE115" s="3" t="s">
        <v>759</v>
      </c>
      <c r="AF115" s="3" t="s">
        <v>656</v>
      </c>
      <c r="AG115" s="3"/>
      <c r="AH115" s="3"/>
      <c r="AI115" s="3"/>
      <c r="AJ115" s="3"/>
      <c r="AK115" s="3" t="str">
        <f>IFERROR(VLOOKUP(I115,'Control Producción'!$B$13:$K$406,10,FALSE),"")</f>
        <v>Bombeo Mecánico</v>
      </c>
      <c r="AL115" s="3" t="str">
        <f t="shared" si="38"/>
        <v>Continua</v>
      </c>
      <c r="AM115" s="3" t="s">
        <v>28</v>
      </c>
      <c r="AN115" s="3" t="s">
        <v>663</v>
      </c>
      <c r="AO115" s="3">
        <f>_xlfn.IFS(L115="Inhibidor de corrosión",T115*Q115/1000,L115="Inhibidor de incrustaciones",T115*Q115/1000,L115="Biocida",T115*Q115/1000,L115="Inhibidor de corrosión/incrustaciones",T115*Q115/1000,L115="Inhibidor de parafinas y asfaltenos",T115*P115/1000,L115="Inhibidor de parafinas",T115*P115/1000,L115="Inhibidor de asfaltenos",T115*P115/1000,L115="Reductor de fricción",T115*P115/1000,L115="Encapsulado",0,L115="Inhibidor de hidratos",VLOOKUP(I115,Intermedia!$B$485:$E$502,4,FALSE),L115="Secuestrante de sulfhídrico",VLOOKUP(I115,Intermedia!$B$485:$E$502,4,FALSE))</f>
        <v>1.0187999999999999</v>
      </c>
      <c r="AP115" s="3">
        <f t="shared" si="39"/>
        <v>1.02</v>
      </c>
      <c r="AQ115" s="3">
        <f t="shared" si="40"/>
        <v>20</v>
      </c>
      <c r="AR115" s="3">
        <f t="shared" si="41"/>
        <v>1.02</v>
      </c>
      <c r="AS115" s="7">
        <v>0.2</v>
      </c>
      <c r="AT115" s="3" cm="1">
        <f t="array" ref="AT115">IFERROR(ROUND(IF(AL115="Continua",AO115*_xlfn.IFS(AS115=100%,1,AS115=20%,5,AS115=50%,2),IF(AL115="Batch",IF(AM115="M",30,IF(AM115="Q",15,7))*AO115)),0),"")</f>
        <v>5</v>
      </c>
      <c r="AU115" s="3">
        <f t="shared" si="42"/>
        <v>20</v>
      </c>
      <c r="AV115" s="3">
        <f t="shared" si="43"/>
        <v>5</v>
      </c>
      <c r="AW115" s="3" t="s">
        <v>646</v>
      </c>
      <c r="AX115" s="3">
        <v>1</v>
      </c>
      <c r="AY115" s="14">
        <f ca="1">IFERROR(TODAY()-VLOOKUP(H115,IDEF!$A$6:$H$1602,8,FALSE),"S/D")</f>
        <v>1584</v>
      </c>
      <c r="AZ115" s="3" t="str">
        <f>IFERROR(VLOOKUP(H115,'Control Producción'!$B$13:$L$406,11,FALSE),"S/C")</f>
        <v>B</v>
      </c>
      <c r="BA115" s="3" t="str">
        <f t="shared" si="44"/>
        <v>SP- 06</v>
      </c>
      <c r="BB115" s="3" t="str">
        <f>IFERROR(VLOOKUP(I115,Referencias!$A$2:$Z$800,26,FALSE),"")</f>
        <v>Señal Picada</v>
      </c>
      <c r="BC115" s="3"/>
      <c r="BD115" s="3"/>
      <c r="BO115" s="68" t="str">
        <f t="shared" si="34"/>
        <v>SP- 06</v>
      </c>
    </row>
    <row r="116" spans="1:67" ht="15" customHeight="1" x14ac:dyDescent="0.25">
      <c r="A116" s="3" t="s">
        <v>636</v>
      </c>
      <c r="B116" s="5">
        <v>45139</v>
      </c>
      <c r="C116" s="3" t="s">
        <v>637</v>
      </c>
      <c r="D116" s="3" t="s">
        <v>638</v>
      </c>
      <c r="E116" s="3" t="str">
        <f>IFERROR(VLOOKUP(H116,Referencias!$A$2:$F$671,6,FALSE),"")</f>
        <v/>
      </c>
      <c r="F116" s="3">
        <f>IFERROR(VLOOKUP(I116,Referencias!$A$2:$T$800,20,FALSE),"")</f>
        <v>222052</v>
      </c>
      <c r="G116" s="3" t="s">
        <v>651</v>
      </c>
      <c r="H116" s="3" t="s">
        <v>187</v>
      </c>
      <c r="I116" s="3" t="s">
        <v>187</v>
      </c>
      <c r="J116" s="3"/>
      <c r="K116" s="3" t="s">
        <v>640</v>
      </c>
      <c r="L116" s="3" t="str">
        <f>IFERROR(VLOOKUP(M116,Referencias!$X$2:$Y$139,2,FALSE),"")</f>
        <v>Reductor de fricción</v>
      </c>
      <c r="M116" s="3" t="s">
        <v>658</v>
      </c>
      <c r="N116" s="3">
        <f>IFERROR(VLOOKUP(M116,Referencias!$K$2:$L$138,2,FALSE),"")</f>
        <v>50600814</v>
      </c>
      <c r="O116" s="3">
        <f>IFERROR(VLOOKUP(I116,'Control Producción'!$B$13:$L$408,4,FALSE),0)</f>
        <v>48.5</v>
      </c>
      <c r="P116" s="3">
        <f>IFERROR(VLOOKUP(I116,'Control Producción'!$B$13:$L$408,5,FALSE),0)</f>
        <v>1.6970000000000001</v>
      </c>
      <c r="Q116" s="3">
        <f>IFERROR(VLOOKUP(I116,'Control Producción'!$B$13:$L$408,7,FALSE),0)</f>
        <v>46.802999999999997</v>
      </c>
      <c r="R116" s="3">
        <f>IFERROR(VLOOKUP(I116,'Control Producción'!$B$13:$L$408,8,FALSE),0)</f>
        <v>0</v>
      </c>
      <c r="S116" s="3">
        <f t="shared" si="35"/>
        <v>6.11</v>
      </c>
      <c r="T116" s="3">
        <v>3600</v>
      </c>
      <c r="U116" s="3" t="s">
        <v>659</v>
      </c>
      <c r="V116" s="3" t="s">
        <v>642</v>
      </c>
      <c r="W116" s="3">
        <f t="shared" si="36"/>
        <v>31</v>
      </c>
      <c r="X116" s="3"/>
      <c r="Y116" s="3">
        <f t="shared" si="37"/>
        <v>189.41</v>
      </c>
      <c r="Z116" s="3"/>
      <c r="AA116" s="3"/>
      <c r="AB116" s="6">
        <v>44559</v>
      </c>
      <c r="AC116" s="3" t="s">
        <v>643</v>
      </c>
      <c r="AD116" s="6">
        <v>44594</v>
      </c>
      <c r="AE116" s="3" t="s">
        <v>760</v>
      </c>
      <c r="AF116" s="3" t="s">
        <v>656</v>
      </c>
      <c r="AG116" s="3"/>
      <c r="AH116" s="3"/>
      <c r="AI116" s="3"/>
      <c r="AJ116" s="3"/>
      <c r="AK116" s="3" t="str">
        <f>IFERROR(VLOOKUP(I116,'Control Producción'!$B$13:$K$406,10,FALSE),"")</f>
        <v>Cavidad Progresiva</v>
      </c>
      <c r="AL116" s="3" t="str">
        <f t="shared" si="38"/>
        <v>Continua</v>
      </c>
      <c r="AM116" s="3" t="s">
        <v>28</v>
      </c>
      <c r="AN116" s="3" t="s">
        <v>645</v>
      </c>
      <c r="AO116" s="3">
        <f>_xlfn.IFS(L116="Inhibidor de corrosión",T116*Q116/1000,L116="Inhibidor de incrustaciones",T116*Q116/1000,L116="Biocida",T116*Q116/1000,L116="Inhibidor de corrosión/incrustaciones",T116*Q116/1000,L116="Inhibidor de parafinas y asfaltenos",T116*P116/1000,L116="Inhibidor de parafinas",T116*P116/1000,L116="Inhibidor de asfaltenos",T116*P116/1000,L116="Reductor de fricción",T116*P116/1000,L116="Encapsulado",0,L116="Inhibidor de hidratos",VLOOKUP(I116,Intermedia!$B$485:$E$502,4,FALSE),L116="Secuestrante de sulfhídrico",VLOOKUP(I116,Intermedia!$B$485:$E$502,4,FALSE))</f>
        <v>6.1091999999999995</v>
      </c>
      <c r="AP116" s="3">
        <f t="shared" si="39"/>
        <v>6.11</v>
      </c>
      <c r="AQ116" s="3">
        <f t="shared" si="40"/>
        <v>20</v>
      </c>
      <c r="AR116" s="3">
        <f t="shared" si="41"/>
        <v>6.11</v>
      </c>
      <c r="AS116" s="7">
        <v>1</v>
      </c>
      <c r="AT116" s="3" cm="1">
        <f t="array" ref="AT116">IFERROR(ROUND(IF(AL116="Continua",AO116*_xlfn.IFS(AS116=100%,1,AS116=20%,5,AS116=50%,2),IF(AL116="Batch",IF(AM116="M",30,IF(AM116="Q",15,7))*AO116)),0),"")</f>
        <v>6</v>
      </c>
      <c r="AU116" s="3">
        <f t="shared" si="42"/>
        <v>20</v>
      </c>
      <c r="AV116" s="3">
        <f t="shared" si="43"/>
        <v>6</v>
      </c>
      <c r="AW116" s="3" t="s">
        <v>646</v>
      </c>
      <c r="AX116" s="3">
        <v>1</v>
      </c>
      <c r="AY116" s="14" t="str">
        <f ca="1">IFERROR(TODAY()-VLOOKUP(H116,IDEF!$A$6:$H$1602,8,FALSE),"S/D")</f>
        <v>S/D</v>
      </c>
      <c r="AZ116" s="3" t="str">
        <f>IFERROR(VLOOKUP(H116,'Control Producción'!$B$13:$L$406,11,FALSE),"S/C")</f>
        <v>B</v>
      </c>
      <c r="BA116" s="3" t="str">
        <f t="shared" si="44"/>
        <v/>
      </c>
      <c r="BB116" s="3" t="str">
        <f>IFERROR(VLOOKUP(I116,Referencias!$A$2:$Z$800,26,FALSE),"")</f>
        <v>Señal Picada</v>
      </c>
      <c r="BC116" s="3"/>
      <c r="BD116" s="3"/>
      <c r="BO116" s="68" t="str">
        <f t="shared" si="34"/>
        <v/>
      </c>
    </row>
    <row r="117" spans="1:67" ht="15" customHeight="1" x14ac:dyDescent="0.25">
      <c r="A117" s="3" t="s">
        <v>636</v>
      </c>
      <c r="B117" s="5">
        <v>45139</v>
      </c>
      <c r="C117" s="3" t="s">
        <v>637</v>
      </c>
      <c r="D117" s="3" t="s">
        <v>638</v>
      </c>
      <c r="E117" s="3" t="str">
        <f>IFERROR(VLOOKUP(H117,Referencias!$A$2:$F$671,6,FALSE),"")</f>
        <v>SP- 07</v>
      </c>
      <c r="F117" s="3">
        <f>IFERROR(VLOOKUP(I117,Referencias!$A$2:$T$800,20,FALSE),"")</f>
        <v>222052</v>
      </c>
      <c r="G117" s="3" t="s">
        <v>651</v>
      </c>
      <c r="H117" s="3" t="s">
        <v>299</v>
      </c>
      <c r="I117" s="3" t="s">
        <v>299</v>
      </c>
      <c r="J117" s="3"/>
      <c r="K117" s="3" t="s">
        <v>652</v>
      </c>
      <c r="L117" s="3" t="str">
        <f>IFERROR(VLOOKUP(M117,Referencias!$X$2:$Y$139,2,FALSE),"")</f>
        <v>Inhibidor de incrustaciones</v>
      </c>
      <c r="M117" s="3" t="s">
        <v>653</v>
      </c>
      <c r="N117" s="3">
        <f>IFERROR(VLOOKUP(M117,Referencias!$K$2:$L$138,2,FALSE),"")</f>
        <v>50601018</v>
      </c>
      <c r="O117" s="3">
        <f>IFERROR(VLOOKUP(I117,'Control Producción'!$B$13:$L$408,4,FALSE),0)</f>
        <v>380</v>
      </c>
      <c r="P117" s="3">
        <f>IFERROR(VLOOKUP(I117,'Control Producción'!$B$13:$L$408,5,FALSE),0)</f>
        <v>2.2799999999999998</v>
      </c>
      <c r="Q117" s="3">
        <f>IFERROR(VLOOKUP(I117,'Control Producción'!$B$13:$L$408,7,FALSE),0)</f>
        <v>377.72</v>
      </c>
      <c r="R117" s="3">
        <f>IFERROR(VLOOKUP(I117,'Control Producción'!$B$13:$L$408,8,FALSE),0)</f>
        <v>10</v>
      </c>
      <c r="S117" s="3">
        <f t="shared" si="35"/>
        <v>3.4</v>
      </c>
      <c r="T117" s="3">
        <v>9</v>
      </c>
      <c r="U117" s="3" t="s">
        <v>654</v>
      </c>
      <c r="V117" s="3" t="s">
        <v>642</v>
      </c>
      <c r="W117" s="3">
        <f t="shared" si="36"/>
        <v>31</v>
      </c>
      <c r="X117" s="3"/>
      <c r="Y117" s="3">
        <f t="shared" si="37"/>
        <v>105.39999999999999</v>
      </c>
      <c r="Z117" s="3"/>
      <c r="AA117" s="3"/>
      <c r="AB117" s="6">
        <v>39459</v>
      </c>
      <c r="AC117" s="3" t="s">
        <v>643</v>
      </c>
      <c r="AD117" s="6">
        <v>44330</v>
      </c>
      <c r="AE117" s="3" t="s">
        <v>761</v>
      </c>
      <c r="AF117" s="3"/>
      <c r="AG117" s="3"/>
      <c r="AH117" s="3"/>
      <c r="AI117" s="3"/>
      <c r="AJ117" s="3"/>
      <c r="AK117" s="3" t="str">
        <f>IFERROR(VLOOKUP(I117,'Control Producción'!$B$13:$K$406,10,FALSE),"")</f>
        <v>Electro Sumergible</v>
      </c>
      <c r="AL117" s="3" t="str">
        <f t="shared" si="38"/>
        <v>Continua</v>
      </c>
      <c r="AM117" s="3" t="s">
        <v>28</v>
      </c>
      <c r="AN117" s="3" t="s">
        <v>684</v>
      </c>
      <c r="AO117" s="3">
        <f>_xlfn.IFS(L117="Inhibidor de corrosión",T117*Q117/1000,L117="Inhibidor de incrustaciones",T117*Q117/1000,L117="Biocida",T117*Q117/1000,L117="Inhibidor de corrosión/incrustaciones",T117*Q117/1000,L117="Inhibidor de parafinas y asfaltenos",T117*P117/1000,L117="Inhibidor de parafinas",T117*P117/1000,L117="Inhibidor de asfaltenos",T117*P117/1000,L117="Reductor de fricción",T117*P117/1000,L117="Encapsulado",0,L117="Inhibidor de hidratos",VLOOKUP(I117,Intermedia!$B$485:$E$502,4,FALSE),L117="Secuestrante de sulfhídrico",VLOOKUP(I117,Intermedia!$B$485:$E$502,4,FALSE))</f>
        <v>3.3994800000000005</v>
      </c>
      <c r="AP117" s="3">
        <f t="shared" si="39"/>
        <v>3.4</v>
      </c>
      <c r="AQ117" s="3">
        <f t="shared" si="40"/>
        <v>20</v>
      </c>
      <c r="AR117" s="3">
        <f t="shared" si="41"/>
        <v>3.4</v>
      </c>
      <c r="AS117" s="7">
        <v>0.5</v>
      </c>
      <c r="AT117" s="3" cm="1">
        <f t="array" ref="AT117">IFERROR(ROUND(IF(AL117="Continua",AO117*_xlfn.IFS(AS117=100%,1,AS117=20%,5,AS117=50%,2),IF(AL117="Batch",IF(AM117="M",30,IF(AM117="Q",15,7))*AO117)),0),"")</f>
        <v>7</v>
      </c>
      <c r="AU117" s="3">
        <f t="shared" si="42"/>
        <v>20</v>
      </c>
      <c r="AV117" s="3">
        <f t="shared" si="43"/>
        <v>7</v>
      </c>
      <c r="AW117" s="3" t="s">
        <v>646</v>
      </c>
      <c r="AX117" s="3">
        <v>1</v>
      </c>
      <c r="AY117" s="14">
        <f ca="1">IFERROR(TODAY()-VLOOKUP(H117,IDEF!$A$6:$H$1602,8,FALSE),"S/D")</f>
        <v>2125</v>
      </c>
      <c r="AZ117" s="3" t="str">
        <f>IFERROR(VLOOKUP(H117,'Control Producción'!$B$13:$L$406,11,FALSE),"S/C")</f>
        <v>A</v>
      </c>
      <c r="BA117" s="3" t="str">
        <f t="shared" si="44"/>
        <v>SP- 07</v>
      </c>
      <c r="BB117" s="3" t="str">
        <f>IFERROR(VLOOKUP(I117,Referencias!$A$2:$Z$800,26,FALSE),"")</f>
        <v>Señal Picada</v>
      </c>
      <c r="BC117" s="3"/>
      <c r="BD117" s="3"/>
      <c r="BO117" s="68" t="str">
        <f t="shared" si="34"/>
        <v>SP- 07</v>
      </c>
    </row>
    <row r="118" spans="1:67" ht="15" customHeight="1" x14ac:dyDescent="0.25">
      <c r="A118" s="3" t="s">
        <v>636</v>
      </c>
      <c r="B118" s="5">
        <v>45139</v>
      </c>
      <c r="C118" s="3" t="s">
        <v>637</v>
      </c>
      <c r="D118" s="3" t="s">
        <v>638</v>
      </c>
      <c r="E118" s="3" t="str">
        <f>IFERROR(VLOOKUP(H118,Referencias!$A$2:$F$671,6,FALSE),"")</f>
        <v>SP- 07</v>
      </c>
      <c r="F118" s="3">
        <f>IFERROR(VLOOKUP(I118,Referencias!$A$2:$T$800,20,FALSE),"")</f>
        <v>222052</v>
      </c>
      <c r="G118" s="3" t="s">
        <v>651</v>
      </c>
      <c r="H118" s="3" t="s">
        <v>309</v>
      </c>
      <c r="I118" s="3" t="s">
        <v>309</v>
      </c>
      <c r="J118" s="3"/>
      <c r="K118" s="3" t="s">
        <v>652</v>
      </c>
      <c r="L118" s="3" t="str">
        <f>IFERROR(VLOOKUP(M118,Referencias!$X$2:$Y$139,2,FALSE),"")</f>
        <v>Inhibidor de incrustaciones</v>
      </c>
      <c r="M118" s="3" t="s">
        <v>714</v>
      </c>
      <c r="N118" s="3">
        <f>IFERROR(VLOOKUP(M118,Referencias!$K$2:$L$138,2,FALSE),"")</f>
        <v>1000568102</v>
      </c>
      <c r="O118" s="3">
        <f>IFERROR(VLOOKUP(I118,'Control Producción'!$B$13:$L$408,4,FALSE),0)</f>
        <v>44.3</v>
      </c>
      <c r="P118" s="3">
        <f>IFERROR(VLOOKUP(I118,'Control Producción'!$B$13:$L$408,5,FALSE),0)</f>
        <v>2.4359999999999999</v>
      </c>
      <c r="Q118" s="3">
        <f>IFERROR(VLOOKUP(I118,'Control Producción'!$B$13:$L$408,7,FALSE),0)</f>
        <v>41.863999999999997</v>
      </c>
      <c r="R118" s="3">
        <f>IFERROR(VLOOKUP(I118,'Control Producción'!$B$13:$L$408,8,FALSE),0)</f>
        <v>0</v>
      </c>
      <c r="S118" s="3">
        <f t="shared" si="35"/>
        <v>2.09</v>
      </c>
      <c r="T118" s="3">
        <v>50</v>
      </c>
      <c r="U118" s="3" t="s">
        <v>654</v>
      </c>
      <c r="V118" s="3" t="s">
        <v>642</v>
      </c>
      <c r="W118" s="3">
        <f t="shared" si="36"/>
        <v>31</v>
      </c>
      <c r="X118" s="3"/>
      <c r="Y118" s="3">
        <f t="shared" si="37"/>
        <v>64.789999999999992</v>
      </c>
      <c r="Z118" s="3"/>
      <c r="AA118" s="3"/>
      <c r="AB118" s="6">
        <v>43515</v>
      </c>
      <c r="AC118" s="3" t="s">
        <v>643</v>
      </c>
      <c r="AD118" s="6">
        <v>45007</v>
      </c>
      <c r="AE118" s="3" t="s">
        <v>703</v>
      </c>
      <c r="AF118" s="3" t="s">
        <v>656</v>
      </c>
      <c r="AG118" s="3"/>
      <c r="AH118" s="3"/>
      <c r="AI118" s="3"/>
      <c r="AJ118" s="3"/>
      <c r="AK118" s="3" t="str">
        <f>IFERROR(VLOOKUP(I118,'Control Producción'!$B$13:$K$406,10,FALSE),"")</f>
        <v>Bombeo Mecánico</v>
      </c>
      <c r="AL118" s="3" t="str">
        <f t="shared" si="38"/>
        <v>Continua</v>
      </c>
      <c r="AM118" s="3" t="s">
        <v>28</v>
      </c>
      <c r="AN118" s="3" t="s">
        <v>663</v>
      </c>
      <c r="AO118" s="3">
        <f>_xlfn.IFS(L118="Inhibidor de corrosión",T118*Q118/1000,L118="Inhibidor de incrustaciones",T118*Q118/1000,L118="Biocida",T118*Q118/1000,L118="Inhibidor de corrosión/incrustaciones",T118*Q118/1000,L118="Inhibidor de parafinas y asfaltenos",T118*P118/1000,L118="Inhibidor de parafinas",T118*P118/1000,L118="Inhibidor de asfaltenos",T118*P118/1000,L118="Reductor de fricción",T118*P118/1000,L118="Encapsulado",0,L118="Inhibidor de hidratos",VLOOKUP(I118,Intermedia!$B$485:$E$502,4,FALSE),L118="Secuestrante de sulfhídrico",VLOOKUP(I118,Intermedia!$B$485:$E$502,4,FALSE))</f>
        <v>2.0931999999999999</v>
      </c>
      <c r="AP118" s="3">
        <f t="shared" si="39"/>
        <v>2.09</v>
      </c>
      <c r="AQ118" s="3">
        <f t="shared" si="40"/>
        <v>20</v>
      </c>
      <c r="AR118" s="3">
        <f t="shared" si="41"/>
        <v>2.09</v>
      </c>
      <c r="AS118" s="7">
        <v>0.2</v>
      </c>
      <c r="AT118" s="3" cm="1">
        <f t="array" ref="AT118">IFERROR(ROUND(IF(AL118="Continua",AO118*_xlfn.IFS(AS118=100%,1,AS118=20%,5,AS118=50%,2),IF(AL118="Batch",IF(AM118="M",30,IF(AM118="Q",15,7))*AO118)),0),"")</f>
        <v>10</v>
      </c>
      <c r="AU118" s="3">
        <f t="shared" si="42"/>
        <v>20</v>
      </c>
      <c r="AV118" s="3">
        <f t="shared" si="43"/>
        <v>10</v>
      </c>
      <c r="AW118" s="3" t="s">
        <v>646</v>
      </c>
      <c r="AX118" s="3">
        <v>1</v>
      </c>
      <c r="AY118" s="14">
        <f ca="1">IFERROR(TODAY()-VLOOKUP(H118,IDEF!$A$6:$H$1602,8,FALSE),"S/D")</f>
        <v>1903</v>
      </c>
      <c r="AZ118" s="3" t="str">
        <f>IFERROR(VLOOKUP(H118,'Control Producción'!$B$13:$L$406,11,FALSE),"S/C")</f>
        <v>A</v>
      </c>
      <c r="BA118" s="3" t="str">
        <f t="shared" si="44"/>
        <v>SP- 07</v>
      </c>
      <c r="BB118" s="3" t="str">
        <f>IFERROR(VLOOKUP(I118,Referencias!$A$2:$Z$800,26,FALSE),"")</f>
        <v>Señal Picada</v>
      </c>
      <c r="BC118" s="3"/>
      <c r="BD118" s="3"/>
      <c r="BO118" s="68" t="str">
        <f t="shared" si="34"/>
        <v>SP- 07</v>
      </c>
    </row>
    <row r="119" spans="1:67" ht="15" customHeight="1" x14ac:dyDescent="0.25">
      <c r="A119" s="3" t="s">
        <v>636</v>
      </c>
      <c r="B119" s="5">
        <v>45139</v>
      </c>
      <c r="C119" s="3" t="s">
        <v>637</v>
      </c>
      <c r="D119" s="3" t="s">
        <v>638</v>
      </c>
      <c r="E119" s="3" t="str">
        <f>IFERROR(VLOOKUP(H119,Referencias!$A$2:$F$671,6,FALSE),"")</f>
        <v>SP- 07</v>
      </c>
      <c r="F119" s="3">
        <f>IFERROR(VLOOKUP(I119,Referencias!$A$2:$T$800,20,FALSE),"")</f>
        <v>222052</v>
      </c>
      <c r="G119" s="3" t="s">
        <v>639</v>
      </c>
      <c r="H119" s="3" t="s">
        <v>309</v>
      </c>
      <c r="I119" s="3" t="s">
        <v>309</v>
      </c>
      <c r="J119" s="3"/>
      <c r="K119" s="3" t="s">
        <v>640</v>
      </c>
      <c r="L119" s="3" t="str">
        <f>IFERROR(VLOOKUP(M119,Referencias!$X$2:$Y$139,2,FALSE),"")</f>
        <v>Inhibidor de parafinas y asfaltenos</v>
      </c>
      <c r="M119" s="3" t="s">
        <v>750</v>
      </c>
      <c r="N119" s="3">
        <f>IFERROR(VLOOKUP(M119,Referencias!$K$2:$L$138,2,FALSE),"")</f>
        <v>50600435</v>
      </c>
      <c r="O119" s="3">
        <f>IFERROR(VLOOKUP(I119,'Control Producción'!$B$13:$L$408,4,FALSE),0)</f>
        <v>44.3</v>
      </c>
      <c r="P119" s="3">
        <f>IFERROR(VLOOKUP(I119,'Control Producción'!$B$13:$L$408,5,FALSE),0)</f>
        <v>2.4359999999999999</v>
      </c>
      <c r="Q119" s="3">
        <f>IFERROR(VLOOKUP(I119,'Control Producción'!$B$13:$L$408,7,FALSE),0)</f>
        <v>41.863999999999997</v>
      </c>
      <c r="R119" s="3">
        <f>IFERROR(VLOOKUP(I119,'Control Producción'!$B$13:$L$408,8,FALSE),0)</f>
        <v>0</v>
      </c>
      <c r="S119" s="3">
        <f t="shared" si="35"/>
        <v>4.51</v>
      </c>
      <c r="T119" s="3">
        <v>1850</v>
      </c>
      <c r="U119" s="3" t="s">
        <v>659</v>
      </c>
      <c r="V119" s="3" t="s">
        <v>642</v>
      </c>
      <c r="W119" s="3">
        <f t="shared" si="36"/>
        <v>31</v>
      </c>
      <c r="X119" s="3"/>
      <c r="Y119" s="3">
        <f t="shared" si="37"/>
        <v>139.81</v>
      </c>
      <c r="Z119" s="3"/>
      <c r="AA119" s="3"/>
      <c r="AB119" s="6">
        <v>43377</v>
      </c>
      <c r="AC119" s="3" t="s">
        <v>643</v>
      </c>
      <c r="AD119" s="6">
        <v>45007</v>
      </c>
      <c r="AE119" s="3" t="s">
        <v>703</v>
      </c>
      <c r="AF119" s="3" t="s">
        <v>656</v>
      </c>
      <c r="AG119" s="3"/>
      <c r="AH119" s="3"/>
      <c r="AI119" s="3"/>
      <c r="AJ119" s="3"/>
      <c r="AK119" s="3" t="str">
        <f>IFERROR(VLOOKUP(I119,'Control Producción'!$B$13:$K$406,10,FALSE),"")</f>
        <v>Bombeo Mecánico</v>
      </c>
      <c r="AL119" s="3" t="str">
        <f t="shared" si="38"/>
        <v>Continua</v>
      </c>
      <c r="AM119" s="3" t="s">
        <v>28</v>
      </c>
      <c r="AN119" s="3" t="s">
        <v>645</v>
      </c>
      <c r="AO119" s="3">
        <f>_xlfn.IFS(L119="Inhibidor de corrosión",T119*Q119/1000,L119="Inhibidor de incrustaciones",T119*Q119/1000,L119="Biocida",T119*Q119/1000,L119="Inhibidor de corrosión/incrustaciones",T119*Q119/1000,L119="Inhibidor de parafinas y asfaltenos",T119*P119/1000,L119="Inhibidor de parafinas",T119*P119/1000,L119="Inhibidor de asfaltenos",T119*P119/1000,L119="Reductor de fricción",T119*P119/1000,L119="Encapsulado",0,L119="Inhibidor de hidratos",VLOOKUP(I119,Intermedia!$B$485:$E$502,4,FALSE),L119="Secuestrante de sulfhídrico",VLOOKUP(I119,Intermedia!$B$485:$E$502,4,FALSE))</f>
        <v>4.5065999999999997</v>
      </c>
      <c r="AP119" s="3">
        <f t="shared" si="39"/>
        <v>4.51</v>
      </c>
      <c r="AQ119" s="3">
        <f t="shared" si="40"/>
        <v>20</v>
      </c>
      <c r="AR119" s="3">
        <f t="shared" si="41"/>
        <v>4.51</v>
      </c>
      <c r="AS119" s="7">
        <v>1</v>
      </c>
      <c r="AT119" s="3" cm="1">
        <f t="array" ref="AT119">IFERROR(ROUND(IF(AL119="Continua",AO119*_xlfn.IFS(AS119=100%,1,AS119=20%,5,AS119=50%,2),IF(AL119="Batch",IF(AM119="M",30,IF(AM119="Q",15,7))*AO119)),0),"")</f>
        <v>5</v>
      </c>
      <c r="AU119" s="3">
        <f t="shared" si="42"/>
        <v>20</v>
      </c>
      <c r="AV119" s="3">
        <f t="shared" si="43"/>
        <v>5</v>
      </c>
      <c r="AW119" s="3" t="s">
        <v>646</v>
      </c>
      <c r="AX119" s="3">
        <v>2</v>
      </c>
      <c r="AY119" s="14">
        <f ca="1">IFERROR(TODAY()-VLOOKUP(H119,IDEF!$A$6:$H$1602,8,FALSE),"S/D")</f>
        <v>1903</v>
      </c>
      <c r="AZ119" s="3" t="str">
        <f>IFERROR(VLOOKUP(H119,'Control Producción'!$B$13:$L$406,11,FALSE),"S/C")</f>
        <v>A</v>
      </c>
      <c r="BA119" s="3" t="str">
        <f t="shared" si="44"/>
        <v>SP- 07</v>
      </c>
      <c r="BB119" s="3" t="str">
        <f>IFERROR(VLOOKUP(I119,Referencias!$A$2:$Z$800,26,FALSE),"")</f>
        <v>Señal Picada</v>
      </c>
      <c r="BC119" s="3"/>
      <c r="BD119" s="3"/>
      <c r="BO119" s="68" t="str">
        <f t="shared" si="34"/>
        <v>SP- 07</v>
      </c>
    </row>
    <row r="120" spans="1:67" ht="15" customHeight="1" x14ac:dyDescent="0.25">
      <c r="A120" s="3" t="s">
        <v>636</v>
      </c>
      <c r="B120" s="5">
        <v>45139</v>
      </c>
      <c r="C120" s="3" t="s">
        <v>637</v>
      </c>
      <c r="D120" s="3" t="s">
        <v>638</v>
      </c>
      <c r="E120" s="3" t="str">
        <f>IFERROR(VLOOKUP(H120,Referencias!$A$2:$F$671,6,FALSE),"")</f>
        <v>SP- 09</v>
      </c>
      <c r="F120" s="3">
        <f>IFERROR(VLOOKUP(I120,Referencias!$A$2:$T$800,20,FALSE),"")</f>
        <v>222052</v>
      </c>
      <c r="G120" s="3" t="s">
        <v>651</v>
      </c>
      <c r="H120" s="3" t="s">
        <v>339</v>
      </c>
      <c r="I120" s="3" t="s">
        <v>339</v>
      </c>
      <c r="J120" s="3"/>
      <c r="K120" s="3" t="s">
        <v>652</v>
      </c>
      <c r="L120" s="3" t="str">
        <f>IFERROR(VLOOKUP(M120,Referencias!$X$2:$Y$139,2,FALSE),"")</f>
        <v>Inhibidor de incrustaciones</v>
      </c>
      <c r="M120" s="3" t="s">
        <v>653</v>
      </c>
      <c r="N120" s="3">
        <f>IFERROR(VLOOKUP(M120,Referencias!$K$2:$L$138,2,FALSE),"")</f>
        <v>50601018</v>
      </c>
      <c r="O120" s="3">
        <f>IFERROR(VLOOKUP(I120,'Control Producción'!$B$13:$L$408,4,FALSE),0)</f>
        <v>132.19999999999999</v>
      </c>
      <c r="P120" s="3">
        <f>IFERROR(VLOOKUP(I120,'Control Producción'!$B$13:$L$408,5,FALSE),0)</f>
        <v>2.38</v>
      </c>
      <c r="Q120" s="3">
        <f>IFERROR(VLOOKUP(I120,'Control Producción'!$B$13:$L$408,7,FALSE),0)</f>
        <v>129.82</v>
      </c>
      <c r="R120" s="3">
        <f>IFERROR(VLOOKUP(I120,'Control Producción'!$B$13:$L$408,8,FALSE),0)</f>
        <v>100</v>
      </c>
      <c r="S120" s="3">
        <f t="shared" si="35"/>
        <v>3.25</v>
      </c>
      <c r="T120" s="3">
        <v>25</v>
      </c>
      <c r="U120" s="3" t="s">
        <v>654</v>
      </c>
      <c r="V120" s="3" t="s">
        <v>642</v>
      </c>
      <c r="W120" s="3">
        <f t="shared" si="36"/>
        <v>31</v>
      </c>
      <c r="X120" s="3"/>
      <c r="Y120" s="3">
        <f t="shared" si="37"/>
        <v>100.75</v>
      </c>
      <c r="Z120" s="3"/>
      <c r="AA120" s="3"/>
      <c r="AB120" s="6">
        <v>44503</v>
      </c>
      <c r="AC120" s="3" t="s">
        <v>643</v>
      </c>
      <c r="AD120" s="6">
        <v>44503</v>
      </c>
      <c r="AE120" s="3" t="s">
        <v>673</v>
      </c>
      <c r="AF120" s="3" t="s">
        <v>656</v>
      </c>
      <c r="AG120" s="3"/>
      <c r="AH120" s="3"/>
      <c r="AI120" s="3"/>
      <c r="AJ120" s="3"/>
      <c r="AK120" s="3" t="str">
        <f>IFERROR(VLOOKUP(I120,'Control Producción'!$B$13:$K$406,10,FALSE),"")</f>
        <v>Electro Sumergible</v>
      </c>
      <c r="AL120" s="3" t="str">
        <f t="shared" si="38"/>
        <v>Continua</v>
      </c>
      <c r="AM120" s="3" t="s">
        <v>28</v>
      </c>
      <c r="AN120" s="3" t="s">
        <v>684</v>
      </c>
      <c r="AO120" s="3">
        <f>_xlfn.IFS(L120="Inhibidor de corrosión",T120*Q120/1000,L120="Inhibidor de incrustaciones",T120*Q120/1000,L120="Biocida",T120*Q120/1000,L120="Inhibidor de corrosión/incrustaciones",T120*Q120/1000,L120="Inhibidor de parafinas y asfaltenos",T120*P120/1000,L120="Inhibidor de parafinas",T120*P120/1000,L120="Inhibidor de asfaltenos",T120*P120/1000,L120="Reductor de fricción",T120*P120/1000,L120="Encapsulado",0,L120="Inhibidor de hidratos",VLOOKUP(I120,Intermedia!$B$485:$E$502,4,FALSE),L120="Secuestrante de sulfhídrico",VLOOKUP(I120,Intermedia!$B$485:$E$502,4,FALSE))</f>
        <v>3.2454999999999998</v>
      </c>
      <c r="AP120" s="3">
        <f t="shared" si="39"/>
        <v>3.25</v>
      </c>
      <c r="AQ120" s="3">
        <f t="shared" si="40"/>
        <v>20</v>
      </c>
      <c r="AR120" s="3">
        <f t="shared" si="41"/>
        <v>3.25</v>
      </c>
      <c r="AS120" s="7">
        <v>0.5</v>
      </c>
      <c r="AT120" s="3" cm="1">
        <f t="array" ref="AT120">IFERROR(ROUND(IF(AL120="Continua",AO120*_xlfn.IFS(AS120=100%,1,AS120=20%,5,AS120=50%,2),IF(AL120="Batch",IF(AM120="M",30,IF(AM120="Q",15,7))*AO120)),0),"")</f>
        <v>6</v>
      </c>
      <c r="AU120" s="3">
        <f t="shared" si="42"/>
        <v>20</v>
      </c>
      <c r="AV120" s="3">
        <f t="shared" si="43"/>
        <v>6</v>
      </c>
      <c r="AW120" s="3" t="s">
        <v>646</v>
      </c>
      <c r="AX120" s="3">
        <v>1</v>
      </c>
      <c r="AY120" s="14">
        <f ca="1">IFERROR(TODAY()-VLOOKUP(H120,IDEF!$A$6:$H$1602,8,FALSE),"S/D")</f>
        <v>1678</v>
      </c>
      <c r="AZ120" s="3" t="str">
        <f>IFERROR(VLOOKUP(H120,'Control Producción'!$B$13:$L$406,11,FALSE),"S/C")</f>
        <v>A</v>
      </c>
      <c r="BA120" s="3" t="str">
        <f t="shared" si="44"/>
        <v>SP- 09</v>
      </c>
      <c r="BB120" s="3" t="str">
        <f>IFERROR(VLOOKUP(I120,Referencias!$A$2:$Z$800,26,FALSE),"")</f>
        <v>Señal Picada</v>
      </c>
      <c r="BC120" s="3"/>
      <c r="BD120" s="3"/>
      <c r="BO120" s="68" t="str">
        <f t="shared" si="34"/>
        <v>SP- 09</v>
      </c>
    </row>
    <row r="121" spans="1:67" ht="15" customHeight="1" x14ac:dyDescent="0.25">
      <c r="A121" s="3" t="s">
        <v>636</v>
      </c>
      <c r="B121" s="5">
        <v>45139</v>
      </c>
      <c r="C121" s="3" t="s">
        <v>637</v>
      </c>
      <c r="D121" s="3" t="s">
        <v>638</v>
      </c>
      <c r="E121" s="3" t="str">
        <f>IFERROR(VLOOKUP(H121,Referencias!$A$2:$F$671,6,FALSE),"")</f>
        <v>PB- 04</v>
      </c>
      <c r="F121" s="3">
        <f>IFERROR(VLOOKUP(I121,Referencias!$A$2:$T$800,20,FALSE),"")</f>
        <v>222053</v>
      </c>
      <c r="G121" s="3" t="s">
        <v>651</v>
      </c>
      <c r="H121" s="3" t="s">
        <v>86</v>
      </c>
      <c r="I121" s="3" t="s">
        <v>86</v>
      </c>
      <c r="J121" s="3"/>
      <c r="K121" s="3" t="s">
        <v>652</v>
      </c>
      <c r="L121" s="3" t="str">
        <f>IFERROR(VLOOKUP(M121,Referencias!$X$2:$Y$139,2,FALSE),"")</f>
        <v>Inhibidor de incrustaciones</v>
      </c>
      <c r="M121" s="3" t="s">
        <v>653</v>
      </c>
      <c r="N121" s="3">
        <f>IFERROR(VLOOKUP(M121,Referencias!$K$2:$L$138,2,FALSE),"")</f>
        <v>50601018</v>
      </c>
      <c r="O121" s="3">
        <f>IFERROR(VLOOKUP(I121,'Control Producción'!$B$13:$L$408,4,FALSE),0)</f>
        <v>9.6</v>
      </c>
      <c r="P121" s="3">
        <f>IFERROR(VLOOKUP(I121,'Control Producción'!$B$13:$L$408,5,FALSE),0)</f>
        <v>0.86399999999999999</v>
      </c>
      <c r="Q121" s="3">
        <f>IFERROR(VLOOKUP(I121,'Control Producción'!$B$13:$L$408,7,FALSE),0)</f>
        <v>8.7360000000000007</v>
      </c>
      <c r="R121" s="3">
        <f>IFERROR(VLOOKUP(I121,'Control Producción'!$B$13:$L$408,8,FALSE),0)</f>
        <v>2</v>
      </c>
      <c r="S121" s="3">
        <f t="shared" si="35"/>
        <v>0.87</v>
      </c>
      <c r="T121" s="3">
        <v>100</v>
      </c>
      <c r="U121" s="3" t="s">
        <v>654</v>
      </c>
      <c r="V121" s="3" t="s">
        <v>642</v>
      </c>
      <c r="W121" s="3">
        <f t="shared" si="36"/>
        <v>31</v>
      </c>
      <c r="X121" s="3"/>
      <c r="Y121" s="3">
        <f t="shared" si="37"/>
        <v>26.97</v>
      </c>
      <c r="Z121" s="3"/>
      <c r="AA121" s="3"/>
      <c r="AB121" s="6">
        <v>43635</v>
      </c>
      <c r="AC121" s="3" t="s">
        <v>643</v>
      </c>
      <c r="AD121" s="6">
        <v>44337</v>
      </c>
      <c r="AE121" s="37" t="s">
        <v>762</v>
      </c>
      <c r="AF121" s="3" t="s">
        <v>656</v>
      </c>
      <c r="AG121" s="3"/>
      <c r="AH121" s="3"/>
      <c r="AI121" s="3"/>
      <c r="AJ121" s="3"/>
      <c r="AK121" s="3" t="str">
        <f>IFERROR(VLOOKUP(I121,'Control Producción'!$B$13:$K$406,10,FALSE),"")</f>
        <v>Cavidad Progresiva</v>
      </c>
      <c r="AL121" s="3" t="str">
        <f t="shared" si="38"/>
        <v>Continua</v>
      </c>
      <c r="AM121" s="3" t="s">
        <v>28</v>
      </c>
      <c r="AN121" s="3" t="s">
        <v>663</v>
      </c>
      <c r="AO121" s="3">
        <f>_xlfn.IFS(L121="Inhibidor de corrosión",T121*Q121/1000,L121="Inhibidor de incrustaciones",T121*Q121/1000,L121="Biocida",T121*Q121/1000,L121="Inhibidor de corrosión/incrustaciones",T121*Q121/1000,L121="Inhibidor de parafinas y asfaltenos",T121*P121/1000,L121="Inhibidor de parafinas",T121*P121/1000,L121="Inhibidor de asfaltenos",T121*P121/1000,L121="Reductor de fricción",T121*P121/1000,L121="Encapsulado",0,L121="Inhibidor de hidratos",VLOOKUP(I121,Intermedia!$B$485:$E$502,4,FALSE),L121="Secuestrante de sulfhídrico",VLOOKUP(I121,Intermedia!$B$485:$E$502,4,FALSE))</f>
        <v>0.87360000000000004</v>
      </c>
      <c r="AP121" s="3">
        <f t="shared" si="39"/>
        <v>0.87</v>
      </c>
      <c r="AQ121" s="3">
        <f t="shared" si="40"/>
        <v>20</v>
      </c>
      <c r="AR121" s="3">
        <f t="shared" si="41"/>
        <v>0.87</v>
      </c>
      <c r="AS121" s="7">
        <v>0.2</v>
      </c>
      <c r="AT121" s="3" cm="1">
        <f t="array" ref="AT121">IFERROR(ROUND(IF(AL121="Continua",AO121*_xlfn.IFS(AS121=100%,1,AS121=20%,5,AS121=50%,2),IF(AL121="Batch",IF(AM121="M",30,IF(AM121="Q",15,7))*AO121)),0),"")</f>
        <v>4</v>
      </c>
      <c r="AU121" s="3">
        <f t="shared" si="42"/>
        <v>20</v>
      </c>
      <c r="AV121" s="3">
        <f t="shared" si="43"/>
        <v>4</v>
      </c>
      <c r="AW121" s="3" t="s">
        <v>657</v>
      </c>
      <c r="AX121" s="3">
        <v>1</v>
      </c>
      <c r="AY121" s="14">
        <f ca="1">IFERROR(TODAY()-VLOOKUP(H121,IDEF!$A$6:$H$1602,8,FALSE),"S/D")</f>
        <v>1521</v>
      </c>
      <c r="AZ121" s="3" t="str">
        <f>IFERROR(VLOOKUP(H121,'Control Producción'!$B$13:$L$406,11,FALSE),"S/C")</f>
        <v>C</v>
      </c>
      <c r="BA121" s="3" t="str">
        <f t="shared" si="44"/>
        <v>PB- 04</v>
      </c>
      <c r="BB121" s="3" t="str">
        <f>IFERROR(VLOOKUP(I121,Referencias!$A$2:$Z$800,26,FALSE),"")</f>
        <v>Punta Barda</v>
      </c>
      <c r="BC121" s="3"/>
      <c r="BD121" s="3"/>
      <c r="BO121" s="68" t="str">
        <f t="shared" si="34"/>
        <v>PB- 04</v>
      </c>
    </row>
    <row r="122" spans="1:67" ht="15" customHeight="1" x14ac:dyDescent="0.25">
      <c r="A122" s="3" t="s">
        <v>636</v>
      </c>
      <c r="B122" s="5">
        <v>45139</v>
      </c>
      <c r="C122" s="3" t="s">
        <v>637</v>
      </c>
      <c r="D122" s="3" t="s">
        <v>638</v>
      </c>
      <c r="E122" s="3" t="str">
        <f>IFERROR(VLOOKUP(H122,Referencias!$A$2:$F$671,6,FALSE),"")</f>
        <v>SP- 09</v>
      </c>
      <c r="F122" s="3">
        <f>IFERROR(VLOOKUP(I122,Referencias!$A$2:$T$800,20,FALSE),"")</f>
        <v>222052</v>
      </c>
      <c r="G122" s="3" t="s">
        <v>651</v>
      </c>
      <c r="H122" s="3" t="s">
        <v>332</v>
      </c>
      <c r="I122" s="3" t="s">
        <v>332</v>
      </c>
      <c r="J122" s="3"/>
      <c r="K122" s="3" t="s">
        <v>652</v>
      </c>
      <c r="L122" s="3" t="str">
        <f>IFERROR(VLOOKUP(M122,Referencias!$X$2:$Y$139,2,FALSE),"")</f>
        <v>Inhibidor de incrustaciones</v>
      </c>
      <c r="M122" s="3" t="s">
        <v>653</v>
      </c>
      <c r="N122" s="3">
        <f>IFERROR(VLOOKUP(M122,Referencias!$K$2:$L$138,2,FALSE),"")</f>
        <v>50601018</v>
      </c>
      <c r="O122" s="3">
        <f>IFERROR(VLOOKUP(I122,'Control Producción'!$B$13:$L$408,4,FALSE),0)</f>
        <v>183.1</v>
      </c>
      <c r="P122" s="3">
        <f>IFERROR(VLOOKUP(I122,'Control Producción'!$B$13:$L$408,5,FALSE),0)</f>
        <v>2.38</v>
      </c>
      <c r="Q122" s="3">
        <f>IFERROR(VLOOKUP(I122,'Control Producción'!$B$13:$L$408,7,FALSE),0)</f>
        <v>180.72</v>
      </c>
      <c r="R122" s="3">
        <f>IFERROR(VLOOKUP(I122,'Control Producción'!$B$13:$L$408,8,FALSE),0)</f>
        <v>50</v>
      </c>
      <c r="S122" s="3">
        <f t="shared" si="35"/>
        <v>2.5299999999999998</v>
      </c>
      <c r="T122" s="3">
        <v>14</v>
      </c>
      <c r="U122" s="3" t="s">
        <v>654</v>
      </c>
      <c r="V122" s="3" t="s">
        <v>642</v>
      </c>
      <c r="W122" s="3">
        <f t="shared" si="36"/>
        <v>31</v>
      </c>
      <c r="X122" s="3"/>
      <c r="Y122" s="3">
        <f t="shared" si="37"/>
        <v>78.429999999999993</v>
      </c>
      <c r="Z122" s="3"/>
      <c r="AA122" s="3"/>
      <c r="AB122" s="6">
        <v>41138</v>
      </c>
      <c r="AC122" s="3" t="s">
        <v>643</v>
      </c>
      <c r="AD122" s="6">
        <v>44201</v>
      </c>
      <c r="AE122" s="3" t="s">
        <v>745</v>
      </c>
      <c r="AF122" s="3" t="s">
        <v>656</v>
      </c>
      <c r="AG122" s="3"/>
      <c r="AH122" s="3"/>
      <c r="AI122" s="3"/>
      <c r="AJ122" s="3"/>
      <c r="AK122" s="3" t="str">
        <f>IFERROR(VLOOKUP(I122,'Control Producción'!$B$13:$K$406,10,FALSE),"")</f>
        <v>Electro Sumergible</v>
      </c>
      <c r="AL122" s="3" t="str">
        <f t="shared" si="38"/>
        <v>Continua</v>
      </c>
      <c r="AM122" s="3" t="s">
        <v>28</v>
      </c>
      <c r="AN122" s="3" t="s">
        <v>684</v>
      </c>
      <c r="AO122" s="3">
        <f>_xlfn.IFS(L122="Inhibidor de corrosión",T122*Q122/1000,L122="Inhibidor de incrustaciones",T122*Q122/1000,L122="Biocida",T122*Q122/1000,L122="Inhibidor de corrosión/incrustaciones",T122*Q122/1000,L122="Inhibidor de parafinas y asfaltenos",T122*P122/1000,L122="Inhibidor de parafinas",T122*P122/1000,L122="Inhibidor de asfaltenos",T122*P122/1000,L122="Reductor de fricción",T122*P122/1000,L122="Encapsulado",0,L122="Inhibidor de hidratos",VLOOKUP(I122,Intermedia!$B$485:$E$502,4,FALSE),L122="Secuestrante de sulfhídrico",VLOOKUP(I122,Intermedia!$B$485:$E$502,4,FALSE))</f>
        <v>2.5300799999999999</v>
      </c>
      <c r="AP122" s="3">
        <f t="shared" si="39"/>
        <v>2.5299999999999998</v>
      </c>
      <c r="AQ122" s="3">
        <f t="shared" si="40"/>
        <v>20</v>
      </c>
      <c r="AR122" s="3">
        <f t="shared" si="41"/>
        <v>2.5299999999999998</v>
      </c>
      <c r="AS122" s="7">
        <v>0.2</v>
      </c>
      <c r="AT122" s="3" cm="1">
        <f t="array" ref="AT122">IFERROR(ROUND(IF(AL122="Continua",AO122*_xlfn.IFS(AS122=100%,1,AS122=20%,5,AS122=50%,2),IF(AL122="Batch",IF(AM122="M",30,IF(AM122="Q",15,7))*AO122)),0),"")</f>
        <v>13</v>
      </c>
      <c r="AU122" s="3">
        <f t="shared" si="42"/>
        <v>20</v>
      </c>
      <c r="AV122" s="3">
        <f t="shared" si="43"/>
        <v>13</v>
      </c>
      <c r="AW122" s="3" t="s">
        <v>646</v>
      </c>
      <c r="AX122" s="3">
        <v>1</v>
      </c>
      <c r="AY122" s="14">
        <f ca="1">IFERROR(TODAY()-VLOOKUP(H122,IDEF!$A$6:$H$1602,8,FALSE),"S/D")</f>
        <v>2102</v>
      </c>
      <c r="AZ122" s="3" t="str">
        <f>IFERROR(VLOOKUP(H122,'Control Producción'!$B$13:$L$406,11,FALSE),"S/C")</f>
        <v>B</v>
      </c>
      <c r="BA122" s="3" t="str">
        <f t="shared" si="44"/>
        <v>SP- 09</v>
      </c>
      <c r="BB122" s="3" t="str">
        <f>IFERROR(VLOOKUP(I122,Referencias!$A$2:$Z$800,26,FALSE),"")</f>
        <v>Señal Picada</v>
      </c>
      <c r="BC122" s="3"/>
      <c r="BD122" s="3"/>
      <c r="BO122" s="68" t="str">
        <f t="shared" si="34"/>
        <v>SP- 09</v>
      </c>
    </row>
    <row r="123" spans="1:67" ht="15" customHeight="1" x14ac:dyDescent="0.25">
      <c r="A123" s="3" t="s">
        <v>636</v>
      </c>
      <c r="B123" s="5">
        <v>45139</v>
      </c>
      <c r="C123" s="3" t="s">
        <v>637</v>
      </c>
      <c r="D123" s="3" t="s">
        <v>638</v>
      </c>
      <c r="E123" s="3" t="str">
        <f>IFERROR(VLOOKUP(H123,Referencias!$A$2:$F$671,6,FALSE),"")</f>
        <v>SP- 09</v>
      </c>
      <c r="F123" s="3">
        <f>IFERROR(VLOOKUP(I123,Referencias!$A$2:$T$800,20,FALSE),"")</f>
        <v>222052</v>
      </c>
      <c r="G123" s="3" t="s">
        <v>651</v>
      </c>
      <c r="H123" s="3" t="s">
        <v>336</v>
      </c>
      <c r="I123" s="3" t="s">
        <v>336</v>
      </c>
      <c r="J123" s="3"/>
      <c r="K123" s="3" t="s">
        <v>652</v>
      </c>
      <c r="L123" s="3" t="str">
        <f>IFERROR(VLOOKUP(M123,Referencias!$X$2:$Y$139,2,FALSE),"")</f>
        <v>Inhibidor de incrustaciones</v>
      </c>
      <c r="M123" s="3" t="s">
        <v>653</v>
      </c>
      <c r="N123" s="3">
        <f>IFERROR(VLOOKUP(M123,Referencias!$K$2:$L$138,2,FALSE),"")</f>
        <v>50601018</v>
      </c>
      <c r="O123" s="3">
        <f>IFERROR(VLOOKUP(I123,'Control Producción'!$B$13:$L$408,4,FALSE),0)</f>
        <v>115.5</v>
      </c>
      <c r="P123" s="3">
        <f>IFERROR(VLOOKUP(I123,'Control Producción'!$B$13:$L$408,5,FALSE),0)</f>
        <v>1.3169999999999999</v>
      </c>
      <c r="Q123" s="3">
        <f>IFERROR(VLOOKUP(I123,'Control Producción'!$B$13:$L$408,7,FALSE),0)</f>
        <v>114.18300000000001</v>
      </c>
      <c r="R123" s="3">
        <f>IFERROR(VLOOKUP(I123,'Control Producción'!$B$13:$L$408,8,FALSE),0)</f>
        <v>100</v>
      </c>
      <c r="S123" s="3">
        <f t="shared" si="35"/>
        <v>1.6</v>
      </c>
      <c r="T123" s="3">
        <v>14</v>
      </c>
      <c r="U123" s="3" t="s">
        <v>654</v>
      </c>
      <c r="V123" s="3" t="s">
        <v>642</v>
      </c>
      <c r="W123" s="3">
        <f t="shared" si="36"/>
        <v>31</v>
      </c>
      <c r="X123" s="3"/>
      <c r="Y123" s="3">
        <f t="shared" si="37"/>
        <v>49.6</v>
      </c>
      <c r="Z123" s="3"/>
      <c r="AA123" s="3"/>
      <c r="AB123" s="6">
        <v>41381</v>
      </c>
      <c r="AC123" s="3" t="s">
        <v>643</v>
      </c>
      <c r="AD123" s="6">
        <v>44012</v>
      </c>
      <c r="AE123" s="3" t="s">
        <v>683</v>
      </c>
      <c r="AF123" s="3" t="s">
        <v>656</v>
      </c>
      <c r="AG123" s="3"/>
      <c r="AH123" s="3"/>
      <c r="AI123" s="3"/>
      <c r="AJ123" s="3"/>
      <c r="AK123" s="3" t="str">
        <f>IFERROR(VLOOKUP(I123,'Control Producción'!$B$13:$K$406,10,FALSE),"")</f>
        <v>Electro Sumergible</v>
      </c>
      <c r="AL123" s="3" t="str">
        <f t="shared" si="38"/>
        <v>Continua</v>
      </c>
      <c r="AM123" s="3" t="s">
        <v>28</v>
      </c>
      <c r="AN123" s="3" t="s">
        <v>684</v>
      </c>
      <c r="AO123" s="3">
        <f>_xlfn.IFS(L123="Inhibidor de corrosión",T123*Q123/1000,L123="Inhibidor de incrustaciones",T123*Q123/1000,L123="Biocida",T123*Q123/1000,L123="Inhibidor de corrosión/incrustaciones",T123*Q123/1000,L123="Inhibidor de parafinas y asfaltenos",T123*P123/1000,L123="Inhibidor de parafinas",T123*P123/1000,L123="Inhibidor de asfaltenos",T123*P123/1000,L123="Reductor de fricción",T123*P123/1000,L123="Encapsulado",0,L123="Inhibidor de hidratos",VLOOKUP(I123,Intermedia!$B$485:$E$502,4,FALSE),L123="Secuestrante de sulfhídrico",VLOOKUP(I123,Intermedia!$B$485:$E$502,4,FALSE))</f>
        <v>1.598562</v>
      </c>
      <c r="AP123" s="3">
        <f t="shared" si="39"/>
        <v>1.6</v>
      </c>
      <c r="AQ123" s="3">
        <f t="shared" si="40"/>
        <v>20</v>
      </c>
      <c r="AR123" s="3">
        <f t="shared" si="41"/>
        <v>1.6</v>
      </c>
      <c r="AS123" s="7">
        <v>0.2</v>
      </c>
      <c r="AT123" s="3" cm="1">
        <f t="array" ref="AT123">IFERROR(ROUND(IF(AL123="Continua",AO123*_xlfn.IFS(AS123=100%,1,AS123=20%,5,AS123=50%,2),IF(AL123="Batch",IF(AM123="M",30,IF(AM123="Q",15,7))*AO123)),0),"")</f>
        <v>8</v>
      </c>
      <c r="AU123" s="3">
        <f t="shared" si="42"/>
        <v>20</v>
      </c>
      <c r="AV123" s="3">
        <f t="shared" si="43"/>
        <v>8</v>
      </c>
      <c r="AW123" s="3" t="s">
        <v>646</v>
      </c>
      <c r="AX123" s="3">
        <v>1</v>
      </c>
      <c r="AY123" s="14">
        <f ca="1">IFERROR(TODAY()-VLOOKUP(H123,IDEF!$A$6:$H$1602,8,FALSE),"S/D")</f>
        <v>2753</v>
      </c>
      <c r="AZ123" s="3" t="str">
        <f>IFERROR(VLOOKUP(H123,'Control Producción'!$B$13:$L$406,11,FALSE),"S/C")</f>
        <v>C</v>
      </c>
      <c r="BA123" s="3" t="str">
        <f t="shared" si="44"/>
        <v>SP- 09</v>
      </c>
      <c r="BB123" s="3" t="str">
        <f>IFERROR(VLOOKUP(I123,Referencias!$A$2:$Z$800,26,FALSE),"")</f>
        <v>Señal Picada</v>
      </c>
      <c r="BC123" s="3"/>
      <c r="BD123" s="3"/>
      <c r="BO123" s="68" t="str">
        <f t="shared" si="34"/>
        <v>SP- 09</v>
      </c>
    </row>
    <row r="124" spans="1:67" ht="15" customHeight="1" x14ac:dyDescent="0.25">
      <c r="A124" s="3" t="s">
        <v>636</v>
      </c>
      <c r="B124" s="5">
        <v>45139</v>
      </c>
      <c r="C124" s="3" t="s">
        <v>637</v>
      </c>
      <c r="D124" s="3" t="s">
        <v>638</v>
      </c>
      <c r="E124" s="3" t="str">
        <f>IFERROR(VLOOKUP(H124,Referencias!$A$2:$F$671,6,FALSE),"")</f>
        <v>SP- 09</v>
      </c>
      <c r="F124" s="3">
        <f>IFERROR(VLOOKUP(I124,Referencias!$A$2:$T$800,20,FALSE),"")</f>
        <v>222052</v>
      </c>
      <c r="G124" s="3" t="s">
        <v>651</v>
      </c>
      <c r="H124" s="3" t="s">
        <v>343</v>
      </c>
      <c r="I124" s="3" t="s">
        <v>343</v>
      </c>
      <c r="J124" s="3"/>
      <c r="K124" s="3" t="s">
        <v>652</v>
      </c>
      <c r="L124" s="3" t="str">
        <f>IFERROR(VLOOKUP(M124,Referencias!$X$2:$Y$139,2,FALSE),"")</f>
        <v>Inhibidor de incrustaciones</v>
      </c>
      <c r="M124" s="3" t="s">
        <v>653</v>
      </c>
      <c r="N124" s="3">
        <f>IFERROR(VLOOKUP(M124,Referencias!$K$2:$L$138,2,FALSE),"")</f>
        <v>50601018</v>
      </c>
      <c r="O124" s="3">
        <f>IFERROR(VLOOKUP(I124,'Control Producción'!$B$13:$L$408,4,FALSE),0)</f>
        <v>155.6</v>
      </c>
      <c r="P124" s="3">
        <f>IFERROR(VLOOKUP(I124,'Control Producción'!$B$13:$L$408,5,FALSE),0)</f>
        <v>1.2909999999999999</v>
      </c>
      <c r="Q124" s="3">
        <f>IFERROR(VLOOKUP(I124,'Control Producción'!$B$13:$L$408,7,FALSE),0)</f>
        <v>154.309</v>
      </c>
      <c r="R124" s="3">
        <f>IFERROR(VLOOKUP(I124,'Control Producción'!$B$13:$L$408,8,FALSE),0)</f>
        <v>50</v>
      </c>
      <c r="S124" s="3">
        <f t="shared" si="35"/>
        <v>1.23</v>
      </c>
      <c r="T124" s="3">
        <v>8</v>
      </c>
      <c r="U124" s="3" t="s">
        <v>654</v>
      </c>
      <c r="V124" s="3" t="s">
        <v>642</v>
      </c>
      <c r="W124" s="3">
        <f t="shared" si="36"/>
        <v>31</v>
      </c>
      <c r="X124" s="3"/>
      <c r="Y124" s="3">
        <f t="shared" si="37"/>
        <v>38.130000000000003</v>
      </c>
      <c r="Z124" s="3"/>
      <c r="AA124" s="3"/>
      <c r="AB124" s="6" t="s">
        <v>648</v>
      </c>
      <c r="AC124" s="3" t="s">
        <v>643</v>
      </c>
      <c r="AD124" s="6">
        <v>44968</v>
      </c>
      <c r="AE124" s="3" t="s">
        <v>763</v>
      </c>
      <c r="AF124" s="3" t="s">
        <v>656</v>
      </c>
      <c r="AG124" s="3"/>
      <c r="AH124" s="3"/>
      <c r="AI124" s="3"/>
      <c r="AJ124" s="3"/>
      <c r="AK124" s="3" t="str">
        <f>IFERROR(VLOOKUP(I124,'Control Producción'!$B$13:$K$406,10,FALSE),"")</f>
        <v>Electro Sumergible</v>
      </c>
      <c r="AL124" s="3" t="str">
        <f t="shared" si="38"/>
        <v>Continua</v>
      </c>
      <c r="AM124" s="3" t="s">
        <v>28</v>
      </c>
      <c r="AN124" s="3" t="s">
        <v>684</v>
      </c>
      <c r="AO124" s="3">
        <f>_xlfn.IFS(L124="Inhibidor de corrosión",T124*Q124/1000,L124="Inhibidor de incrustaciones",T124*Q124/1000,L124="Biocida",T124*Q124/1000,L124="Inhibidor de corrosión/incrustaciones",T124*Q124/1000,L124="Inhibidor de parafinas y asfaltenos",T124*P124/1000,L124="Inhibidor de parafinas",T124*P124/1000,L124="Inhibidor de asfaltenos",T124*P124/1000,L124="Reductor de fricción",T124*P124/1000,L124="Encapsulado",0,L124="Inhibidor de hidratos",VLOOKUP(I124,Intermedia!$B$485:$E$502,4,FALSE),L124="Secuestrante de sulfhídrico",VLOOKUP(I124,Intermedia!$B$485:$E$502,4,FALSE))</f>
        <v>1.234472</v>
      </c>
      <c r="AP124" s="3">
        <f t="shared" si="39"/>
        <v>1.23</v>
      </c>
      <c r="AQ124" s="3">
        <f t="shared" si="40"/>
        <v>20</v>
      </c>
      <c r="AR124" s="3">
        <f t="shared" si="41"/>
        <v>1.23</v>
      </c>
      <c r="AS124" s="7">
        <v>0.2</v>
      </c>
      <c r="AT124" s="3" cm="1">
        <f t="array" ref="AT124">IFERROR(ROUND(IF(AL124="Continua",AO124*_xlfn.IFS(AS124=100%,1,AS124=20%,5,AS124=50%,2),IF(AL124="Batch",IF(AM124="M",30,IF(AM124="Q",15,7))*AO124)),0),"")</f>
        <v>6</v>
      </c>
      <c r="AU124" s="3">
        <f t="shared" si="42"/>
        <v>20</v>
      </c>
      <c r="AV124" s="3">
        <f t="shared" si="43"/>
        <v>6</v>
      </c>
      <c r="AW124" s="3" t="s">
        <v>646</v>
      </c>
      <c r="AX124" s="3">
        <v>1</v>
      </c>
      <c r="AY124" s="14">
        <f ca="1">IFERROR(TODAY()-VLOOKUP(H124,IDEF!$A$6:$H$1602,8,FALSE),"S/D")</f>
        <v>2919</v>
      </c>
      <c r="AZ124" s="3" t="str">
        <f>IFERROR(VLOOKUP(H124,'Control Producción'!$B$13:$L$406,11,FALSE),"S/C")</f>
        <v>C</v>
      </c>
      <c r="BA124" s="3" t="str">
        <f t="shared" si="44"/>
        <v>SP- 09</v>
      </c>
      <c r="BB124" s="3" t="str">
        <f>IFERROR(VLOOKUP(I124,Referencias!$A$2:$Z$800,26,FALSE),"")</f>
        <v>Señal Picada</v>
      </c>
      <c r="BC124" s="3"/>
      <c r="BD124" s="3"/>
      <c r="BO124" s="68" t="str">
        <f t="shared" si="34"/>
        <v>SP- 09</v>
      </c>
    </row>
    <row r="125" spans="1:67" ht="15" customHeight="1" x14ac:dyDescent="0.25">
      <c r="A125" s="3" t="s">
        <v>636</v>
      </c>
      <c r="B125" s="5">
        <v>45139</v>
      </c>
      <c r="C125" s="3" t="s">
        <v>637</v>
      </c>
      <c r="D125" s="3" t="s">
        <v>638</v>
      </c>
      <c r="E125" s="3" t="str">
        <f>IFERROR(VLOOKUP(H125,Referencias!$A$2:$F$671,6,FALSE),"")</f>
        <v>SP- 09</v>
      </c>
      <c r="F125" s="3">
        <f>IFERROR(VLOOKUP(I125,Referencias!$A$2:$T$800,20,FALSE),"")</f>
        <v>222052</v>
      </c>
      <c r="G125" s="3" t="s">
        <v>651</v>
      </c>
      <c r="H125" s="3" t="s">
        <v>346</v>
      </c>
      <c r="I125" s="3" t="s">
        <v>346</v>
      </c>
      <c r="J125" s="3"/>
      <c r="K125" s="3" t="s">
        <v>652</v>
      </c>
      <c r="L125" s="3" t="str">
        <f>IFERROR(VLOOKUP(M125,Referencias!$X$2:$Y$139,2,FALSE),"")</f>
        <v>Inhibidor de incrustaciones</v>
      </c>
      <c r="M125" s="3" t="s">
        <v>653</v>
      </c>
      <c r="N125" s="3">
        <f>IFERROR(VLOOKUP(M125,Referencias!$K$2:$L$138,2,FALSE),"")</f>
        <v>50601018</v>
      </c>
      <c r="O125" s="3">
        <f>IFERROR(VLOOKUP(I125,'Control Producción'!$B$13:$L$408,4,FALSE),0)</f>
        <v>54.6</v>
      </c>
      <c r="P125" s="3">
        <f>IFERROR(VLOOKUP(I125,'Control Producción'!$B$13:$L$408,5,FALSE),0)</f>
        <v>0.81399999999999995</v>
      </c>
      <c r="Q125" s="3">
        <f>IFERROR(VLOOKUP(I125,'Control Producción'!$B$13:$L$408,7,FALSE),0)</f>
        <v>53.786000000000001</v>
      </c>
      <c r="R125" s="3">
        <f>IFERROR(VLOOKUP(I125,'Control Producción'!$B$13:$L$408,8,FALSE),0)</f>
        <v>100</v>
      </c>
      <c r="S125" s="3">
        <f t="shared" si="35"/>
        <v>1.08</v>
      </c>
      <c r="T125" s="3">
        <v>20</v>
      </c>
      <c r="U125" s="3" t="s">
        <v>654</v>
      </c>
      <c r="V125" s="3" t="s">
        <v>642</v>
      </c>
      <c r="W125" s="3">
        <f t="shared" si="36"/>
        <v>31</v>
      </c>
      <c r="X125" s="3"/>
      <c r="Y125" s="3">
        <f t="shared" si="37"/>
        <v>33.480000000000004</v>
      </c>
      <c r="Z125" s="3"/>
      <c r="AA125" s="3"/>
      <c r="AB125" s="6">
        <v>42985</v>
      </c>
      <c r="AC125" s="3" t="s">
        <v>643</v>
      </c>
      <c r="AD125" s="6">
        <v>44624</v>
      </c>
      <c r="AE125" s="3" t="s">
        <v>764</v>
      </c>
      <c r="AF125" s="3" t="s">
        <v>656</v>
      </c>
      <c r="AG125" s="3"/>
      <c r="AH125" s="3"/>
      <c r="AI125" s="3"/>
      <c r="AJ125" s="3"/>
      <c r="AK125" s="3" t="str">
        <f>IFERROR(VLOOKUP(I125,'Control Producción'!$B$13:$K$406,10,FALSE),"")</f>
        <v>Cavidad Progresiva</v>
      </c>
      <c r="AL125" s="3" t="str">
        <f t="shared" si="38"/>
        <v>Continua</v>
      </c>
      <c r="AM125" s="3" t="s">
        <v>28</v>
      </c>
      <c r="AN125" s="3" t="s">
        <v>645</v>
      </c>
      <c r="AO125" s="3">
        <f>_xlfn.IFS(L125="Inhibidor de corrosión",T125*Q125/1000,L125="Inhibidor de incrustaciones",T125*Q125/1000,L125="Biocida",T125*Q125/1000,L125="Inhibidor de corrosión/incrustaciones",T125*Q125/1000,L125="Inhibidor de parafinas y asfaltenos",T125*P125/1000,L125="Inhibidor de parafinas",T125*P125/1000,L125="Inhibidor de asfaltenos",T125*P125/1000,L125="Reductor de fricción",T125*P125/1000,L125="Encapsulado",0,L125="Inhibidor de hidratos",VLOOKUP(I125,Intermedia!$B$485:$E$502,4,FALSE),L125="Secuestrante de sulfhídrico",VLOOKUP(I125,Intermedia!$B$485:$E$502,4,FALSE))</f>
        <v>1.07572</v>
      </c>
      <c r="AP125" s="3">
        <f t="shared" si="39"/>
        <v>1.08</v>
      </c>
      <c r="AQ125" s="3">
        <f t="shared" si="40"/>
        <v>20</v>
      </c>
      <c r="AR125" s="3">
        <f t="shared" si="41"/>
        <v>1.08</v>
      </c>
      <c r="AS125" s="7">
        <v>0.2</v>
      </c>
      <c r="AT125" s="3" cm="1">
        <f t="array" ref="AT125">IFERROR(ROUND(IF(AL125="Continua",AO125*_xlfn.IFS(AS125=100%,1,AS125=20%,5,AS125=50%,2),IF(AL125="Batch",IF(AM125="M",30,IF(AM125="Q",15,7))*AO125)),0),"")</f>
        <v>5</v>
      </c>
      <c r="AU125" s="3">
        <f t="shared" si="42"/>
        <v>20</v>
      </c>
      <c r="AV125" s="3">
        <f t="shared" si="43"/>
        <v>5</v>
      </c>
      <c r="AW125" s="3" t="s">
        <v>646</v>
      </c>
      <c r="AX125" s="3">
        <v>1</v>
      </c>
      <c r="AY125" s="14">
        <f ca="1">IFERROR(TODAY()-VLOOKUP(H125,IDEF!$A$6:$H$1602,8,FALSE),"S/D")</f>
        <v>2576</v>
      </c>
      <c r="AZ125" s="3" t="str">
        <f>IFERROR(VLOOKUP(H125,'Control Producción'!$B$13:$L$406,11,FALSE),"S/C")</f>
        <v>A</v>
      </c>
      <c r="BA125" s="3" t="str">
        <f t="shared" si="44"/>
        <v>SP- 09</v>
      </c>
      <c r="BB125" s="3" t="str">
        <f>IFERROR(VLOOKUP(I125,Referencias!$A$2:$Z$800,26,FALSE),"")</f>
        <v>Señal Picada</v>
      </c>
      <c r="BC125" s="3"/>
      <c r="BD125" s="3"/>
      <c r="BO125" s="68" t="str">
        <f t="shared" si="34"/>
        <v>SP- 09</v>
      </c>
    </row>
    <row r="126" spans="1:67" ht="15" customHeight="1" x14ac:dyDescent="0.25">
      <c r="A126" s="3" t="s">
        <v>636</v>
      </c>
      <c r="B126" s="5">
        <v>45139</v>
      </c>
      <c r="C126" s="3" t="s">
        <v>637</v>
      </c>
      <c r="D126" s="3" t="s">
        <v>638</v>
      </c>
      <c r="E126" s="3" t="str">
        <f>IFERROR(VLOOKUP(H126,Referencias!$A$2:$F$671,6,FALSE),"")</f>
        <v>SP- 09</v>
      </c>
      <c r="F126" s="3">
        <f>IFERROR(VLOOKUP(I126,Referencias!$A$2:$T$800,20,FALSE),"")</f>
        <v>222052</v>
      </c>
      <c r="G126" s="3" t="s">
        <v>651</v>
      </c>
      <c r="H126" s="3" t="s">
        <v>354</v>
      </c>
      <c r="I126" s="3" t="s">
        <v>354</v>
      </c>
      <c r="J126" s="3"/>
      <c r="K126" s="3" t="s">
        <v>652</v>
      </c>
      <c r="L126" s="3" t="str">
        <f>IFERROR(VLOOKUP(M126,Referencias!$X$2:$Y$139,2,FALSE),"")</f>
        <v>Inhibidor de corrosión</v>
      </c>
      <c r="M126" s="3" t="s">
        <v>566</v>
      </c>
      <c r="N126" s="3">
        <f>IFERROR(VLOOKUP(M126,Referencias!$K$2:$L$138,2,FALSE),"")</f>
        <v>1000232729</v>
      </c>
      <c r="O126" s="3">
        <f>IFERROR(VLOOKUP(I126,'Control Producción'!$B$13:$L$408,4,FALSE),0)</f>
        <v>29</v>
      </c>
      <c r="P126" s="3">
        <f>IFERROR(VLOOKUP(I126,'Control Producción'!$B$13:$L$408,5,FALSE),0)</f>
        <v>5.6</v>
      </c>
      <c r="Q126" s="3">
        <f>IFERROR(VLOOKUP(I126,'Control Producción'!$B$13:$L$408,7,FALSE),0)</f>
        <v>23.4</v>
      </c>
      <c r="R126" s="3">
        <f>IFERROR(VLOOKUP(I126,'Control Producción'!$B$13:$L$408,8,FALSE),0)</f>
        <v>200</v>
      </c>
      <c r="S126" s="3">
        <f t="shared" si="35"/>
        <v>6.08</v>
      </c>
      <c r="T126" s="3">
        <v>260</v>
      </c>
      <c r="U126" s="3" t="s">
        <v>654</v>
      </c>
      <c r="V126" s="3" t="s">
        <v>642</v>
      </c>
      <c r="W126" s="3">
        <f t="shared" si="36"/>
        <v>31</v>
      </c>
      <c r="X126" s="3"/>
      <c r="Y126" s="3">
        <f t="shared" si="37"/>
        <v>188.48</v>
      </c>
      <c r="Z126" s="3"/>
      <c r="AA126" s="3"/>
      <c r="AB126" s="6">
        <v>43431</v>
      </c>
      <c r="AC126" s="3" t="s">
        <v>643</v>
      </c>
      <c r="AD126" s="6">
        <v>44188</v>
      </c>
      <c r="AE126" s="3" t="s">
        <v>765</v>
      </c>
      <c r="AF126" s="3" t="s">
        <v>656</v>
      </c>
      <c r="AG126" s="3"/>
      <c r="AH126" s="3"/>
      <c r="AI126" s="3"/>
      <c r="AJ126" s="3"/>
      <c r="AK126" s="3" t="str">
        <f>IFERROR(VLOOKUP(I126,'Control Producción'!$B$13:$K$406,10,FALSE),"")</f>
        <v>Cavidad Progresiva</v>
      </c>
      <c r="AL126" s="3" t="str">
        <f t="shared" si="38"/>
        <v>Continua</v>
      </c>
      <c r="AM126" s="3" t="s">
        <v>28</v>
      </c>
      <c r="AN126" s="3" t="s">
        <v>663</v>
      </c>
      <c r="AO126" s="3">
        <f>_xlfn.IFS(L126="Inhibidor de corrosión",T126*Q126/1000,L126="Inhibidor de incrustaciones",T126*Q126/1000,L126="Biocida",T126*Q126/1000,L126="Inhibidor de corrosión/incrustaciones",T126*Q126/1000,L126="Inhibidor de parafinas y asfaltenos",T126*P126/1000,L126="Inhibidor de parafinas",T126*P126/1000,L126="Inhibidor de asfaltenos",T126*P126/1000,L126="Reductor de fricción",T126*P126/1000,L126="Encapsulado",0,L126="Inhibidor de hidratos",VLOOKUP(I126,Intermedia!$B$485:$E$502,4,FALSE),L126="Secuestrante de sulfhídrico",VLOOKUP(I126,Intermedia!$B$485:$E$502,4,FALSE))</f>
        <v>6.0839999999999996</v>
      </c>
      <c r="AP126" s="3">
        <f t="shared" si="39"/>
        <v>6.08</v>
      </c>
      <c r="AQ126" s="3">
        <f t="shared" si="40"/>
        <v>20</v>
      </c>
      <c r="AR126" s="3">
        <f t="shared" si="41"/>
        <v>6.08</v>
      </c>
      <c r="AS126" s="7">
        <v>1</v>
      </c>
      <c r="AT126" s="3" cm="1">
        <f t="array" ref="AT126">IFERROR(ROUND(IF(AL126="Continua",AO126*_xlfn.IFS(AS126=100%,1,AS126=20%,5,AS126=50%,2),IF(AL126="Batch",IF(AM126="M",30,IF(AM126="Q",15,7))*AO126)),0),"")</f>
        <v>6</v>
      </c>
      <c r="AU126" s="3">
        <f t="shared" si="42"/>
        <v>20</v>
      </c>
      <c r="AV126" s="3">
        <f t="shared" si="43"/>
        <v>6</v>
      </c>
      <c r="AW126" s="3" t="s">
        <v>646</v>
      </c>
      <c r="AX126" s="3">
        <v>1</v>
      </c>
      <c r="AY126" s="14">
        <f ca="1">IFERROR(TODAY()-VLOOKUP(H126,IDEF!$A$6:$H$1602,8,FALSE),"S/D")</f>
        <v>1901</v>
      </c>
      <c r="AZ126" s="3" t="str">
        <f>IFERROR(VLOOKUP(H126,'Control Producción'!$B$13:$L$406,11,FALSE),"S/C")</f>
        <v>A</v>
      </c>
      <c r="BA126" s="3" t="str">
        <f t="shared" si="44"/>
        <v>SP- 09</v>
      </c>
      <c r="BB126" s="3" t="str">
        <f>IFERROR(VLOOKUP(I126,Referencias!$A$2:$Z$800,26,FALSE),"")</f>
        <v>Señal Picada</v>
      </c>
      <c r="BC126" s="3"/>
      <c r="BD126" s="3"/>
      <c r="BO126" s="68" t="str">
        <f t="shared" ref="BO126:BO190" si="45">+E126</f>
        <v>SP- 09</v>
      </c>
    </row>
    <row r="127" spans="1:67" ht="15" customHeight="1" x14ac:dyDescent="0.25">
      <c r="A127" s="3" t="s">
        <v>636</v>
      </c>
      <c r="B127" s="5">
        <v>45139</v>
      </c>
      <c r="C127" s="3" t="s">
        <v>637</v>
      </c>
      <c r="D127" s="3" t="s">
        <v>638</v>
      </c>
      <c r="E127" s="3" t="str">
        <f>IFERROR(VLOOKUP(H127,Referencias!$A$2:$F$671,6,FALSE),"")</f>
        <v>Observaciones</v>
      </c>
      <c r="F127" s="3">
        <f>IFERROR(VLOOKUP(I127,Referencias!$A$2:$T$800,20,FALSE),"")</f>
        <v>221169</v>
      </c>
      <c r="G127" s="3" t="s">
        <v>651</v>
      </c>
      <c r="H127" s="3" t="s">
        <v>617</v>
      </c>
      <c r="I127" s="3" t="s">
        <v>766</v>
      </c>
      <c r="J127" s="3"/>
      <c r="K127" s="3" t="s">
        <v>652</v>
      </c>
      <c r="L127" s="3" t="str">
        <f>IFERROR(VLOOKUP(M127,Referencias!$X$2:$Y$139,2,FALSE),"")</f>
        <v>Inhibidor de corrosión/Incrustaciones</v>
      </c>
      <c r="M127" s="3" t="s">
        <v>687</v>
      </c>
      <c r="N127" s="3">
        <f>IFERROR(VLOOKUP(M127,Referencias!$K$2:$L$138,2,FALSE),"")</f>
        <v>50695199</v>
      </c>
      <c r="O127" s="3">
        <f>IFERROR(VLOOKUP(I127,'Control Producción'!$B$13:$L$408,4,FALSE),0)</f>
        <v>15</v>
      </c>
      <c r="P127" s="3">
        <f>IFERROR(VLOOKUP(I127,'Control Producción'!$B$13:$L$408,5,FALSE),0)</f>
        <v>0.23</v>
      </c>
      <c r="Q127" s="3">
        <f>IFERROR(VLOOKUP(I127,'Control Producción'!$B$13:$L$408,7,FALSE),0)</f>
        <v>14.77</v>
      </c>
      <c r="R127" s="3">
        <f>IFERROR(VLOOKUP(I127,'Control Producción'!$B$13:$L$408,8,FALSE),0)</f>
        <v>0</v>
      </c>
      <c r="S127" s="3">
        <f t="shared" ref="S127:S192" si="46">AR127</f>
        <v>3.99</v>
      </c>
      <c r="T127" s="3">
        <v>270</v>
      </c>
      <c r="U127" s="3" t="s">
        <v>654</v>
      </c>
      <c r="V127" s="3" t="s">
        <v>642</v>
      </c>
      <c r="W127" s="3">
        <f t="shared" ref="W127:W192" si="47">_xlfn.IFS(AM127="C",31,AM127="M",1,AM127="Q",2,AM127="S",4)</f>
        <v>31</v>
      </c>
      <c r="X127" s="3"/>
      <c r="Y127" s="3">
        <f t="shared" ref="Y127:Y192" si="48">W127*S127</f>
        <v>123.69000000000001</v>
      </c>
      <c r="Z127" s="3"/>
      <c r="AA127" s="3"/>
      <c r="AB127" s="6">
        <v>41573</v>
      </c>
      <c r="AC127" s="3" t="s">
        <v>643</v>
      </c>
      <c r="AD127" s="6">
        <v>44012</v>
      </c>
      <c r="AE127" s="3" t="s">
        <v>683</v>
      </c>
      <c r="AF127" s="3" t="s">
        <v>656</v>
      </c>
      <c r="AG127" s="3" t="s">
        <v>680</v>
      </c>
      <c r="AH127" s="3"/>
      <c r="AI127" s="3"/>
      <c r="AJ127" s="3"/>
      <c r="AK127" s="3" t="str">
        <f>IFERROR(VLOOKUP(I127,'Control Producción'!$B$13:$K$406,10,FALSE),"")</f>
        <v/>
      </c>
      <c r="AL127" s="3" t="str">
        <f t="shared" ref="AL127:AL192" si="49">_xlfn.IFS(V127="Continua","Continua",V127="Batch Camión","Batch",V127="Batch Cuba","Batch")</f>
        <v>Continua</v>
      </c>
      <c r="AM127" s="3" t="s">
        <v>28</v>
      </c>
      <c r="AN127" s="3" t="s">
        <v>663</v>
      </c>
      <c r="AO127" s="3">
        <f>_xlfn.IFS(L127="Inhibidor de corrosión",T127*Q127/1000,L127="Inhibidor de incrustaciones",T127*Q127/1000,L127="Biocida",T127*Q127/1000,L127="Inhibidor de corrosión/incrustaciones",T127*Q127/1000,L127="Inhibidor de parafinas y asfaltenos",T127*P127/1000,L127="Inhibidor de parafinas",T127*P127/1000,L127="Inhibidor de asfaltenos",T127*P127/1000,L127="Reductor de fricción",T127*P127/1000,L127="Encapsulado",0,L127="Inhibidor de hidratos",VLOOKUP(I127,Intermedia!$B$485:$E$502,4,FALSE),L127="Secuestrante de sulfhídrico",VLOOKUP(I127,Intermedia!$B$485:$E$502,4,FALSE))</f>
        <v>3.9879000000000002</v>
      </c>
      <c r="AP127" s="3">
        <f t="shared" ref="AP127:AP192" si="50">IFERROR(ROUND(IF(AL127="Continua",AO127,IF(AL127="Batch",IF(AM127="M",30,IF(AM127="Q",15,7))*AO127)),2),"")</f>
        <v>3.99</v>
      </c>
      <c r="AQ127" s="3">
        <f t="shared" ref="AQ127:AQ192" si="51">IF(AP127&lt;=20,20,AP127)</f>
        <v>20</v>
      </c>
      <c r="AR127" s="3">
        <f t="shared" ref="AR127:AR192" si="52">IF(AL127="Batch",AQ127,AP127)</f>
        <v>3.99</v>
      </c>
      <c r="AS127" s="7">
        <v>1</v>
      </c>
      <c r="AT127" s="3" cm="1">
        <f t="array" ref="AT127">IFERROR(ROUND(IF(AL127="Continua",AO127*_xlfn.IFS(AS127=100%,1,AS127=20%,5,AS127=50%,2),IF(AL127="Batch",IF(AM127="M",30,IF(AM127="Q",15,7))*AO127)),0),"")</f>
        <v>4</v>
      </c>
      <c r="AU127" s="3">
        <f t="shared" ref="AU127:AU192" si="53">IF(AT127&lt;=20,20,AT127)</f>
        <v>20</v>
      </c>
      <c r="AV127" s="3">
        <f t="shared" ref="AV127:AV192" si="54">IF(AL127="Batch",AU127,AT127)</f>
        <v>4</v>
      </c>
      <c r="AW127" s="3" t="s">
        <v>533</v>
      </c>
      <c r="AX127" s="3">
        <v>1</v>
      </c>
      <c r="AY127" s="14" t="str">
        <f ca="1">IFERROR(TODAY()-VLOOKUP(H127,IDEF!$A$6:$H$1602,8,FALSE),"S/D")</f>
        <v>S/D</v>
      </c>
      <c r="AZ127" s="3" t="str">
        <f>IFERROR(VLOOKUP(H127,'Control Producción'!$B$13:$L$406,11,FALSE),"S/C")</f>
        <v>S/C</v>
      </c>
      <c r="BA127" s="3" t="str">
        <f t="shared" ref="BA127:BA192" si="55">E127</f>
        <v>Observaciones</v>
      </c>
      <c r="BB127" s="3" t="str">
        <f>IFERROR(VLOOKUP(I127,Referencias!$A$2:$Z$800,26,FALSE),"")</f>
        <v>Volcán Auca Mahuida</v>
      </c>
      <c r="BC127" s="3"/>
      <c r="BD127" s="3"/>
      <c r="BO127" s="68" t="str">
        <f t="shared" si="45"/>
        <v>Observaciones</v>
      </c>
    </row>
    <row r="128" spans="1:67" ht="15" customHeight="1" x14ac:dyDescent="0.25">
      <c r="A128" s="3" t="s">
        <v>636</v>
      </c>
      <c r="B128" s="5">
        <v>45139</v>
      </c>
      <c r="C128" s="3" t="s">
        <v>637</v>
      </c>
      <c r="D128" s="3" t="s">
        <v>638</v>
      </c>
      <c r="E128" s="3" t="str">
        <f>IFERROR(VLOOKUP(H128,Referencias!$A$2:$F$671,6,FALSE),"")</f>
        <v/>
      </c>
      <c r="F128" s="3">
        <f>IFERROR(VLOOKUP(I128,Referencias!$A$2:$T$800,20,FALSE),"")</f>
        <v>221169</v>
      </c>
      <c r="G128" s="3" t="s">
        <v>767</v>
      </c>
      <c r="H128" s="3"/>
      <c r="I128" s="3" t="s">
        <v>581</v>
      </c>
      <c r="J128" s="3"/>
      <c r="K128" s="3" t="s">
        <v>640</v>
      </c>
      <c r="L128" s="3" t="str">
        <f>IFERROR(VLOOKUP(M128,Referencias!$X$2:$Y$139,2,FALSE),"")</f>
        <v>Inhibidor de hidratos</v>
      </c>
      <c r="M128" s="3" t="s">
        <v>574</v>
      </c>
      <c r="N128" s="3">
        <f>IFERROR(VLOOKUP(M128,Referencias!$K$2:$L$138,2,FALSE),"")</f>
        <v>50600710</v>
      </c>
      <c r="O128" s="3">
        <f>IFERROR(VLOOKUP(I128,'Control Producción'!$B$13:$L$408,4,FALSE),0)</f>
        <v>0</v>
      </c>
      <c r="P128" s="3">
        <f>IFERROR(VLOOKUP(I128,'Control Producción'!$B$13:$L$408,5,FALSE),0)</f>
        <v>0</v>
      </c>
      <c r="Q128" s="3">
        <f>IFERROR(VLOOKUP(I128,'Control Producción'!$B$13:$L$408,7,FALSE),0)</f>
        <v>0</v>
      </c>
      <c r="R128" s="3">
        <f>IFERROR(VLOOKUP(I128,'Control Producción'!$B$13:$L$408,8,FALSE),0)</f>
        <v>0</v>
      </c>
      <c r="S128" s="3">
        <f t="shared" si="46"/>
        <v>22</v>
      </c>
      <c r="T128" s="3"/>
      <c r="U128" s="3" t="s">
        <v>641</v>
      </c>
      <c r="V128" s="3" t="s">
        <v>642</v>
      </c>
      <c r="W128" s="3">
        <f t="shared" si="47"/>
        <v>31</v>
      </c>
      <c r="X128" s="3"/>
      <c r="Y128" s="3">
        <f t="shared" si="48"/>
        <v>682</v>
      </c>
      <c r="Z128" s="3"/>
      <c r="AA128" s="3"/>
      <c r="AB128" s="6">
        <v>44013</v>
      </c>
      <c r="AC128" s="3" t="s">
        <v>643</v>
      </c>
      <c r="AD128" s="6">
        <v>44092</v>
      </c>
      <c r="AE128" s="3" t="s">
        <v>679</v>
      </c>
      <c r="AF128" s="3" t="s">
        <v>656</v>
      </c>
      <c r="AG128" s="3" t="s">
        <v>680</v>
      </c>
      <c r="AH128" s="3"/>
      <c r="AI128" s="3"/>
      <c r="AJ128" s="3"/>
      <c r="AK128" s="3" t="str">
        <f>IFERROR(VLOOKUP(I128,'Control Producción'!$B$13:$K$406,10,FALSE),"")</f>
        <v/>
      </c>
      <c r="AL128" s="3" t="str">
        <f t="shared" si="49"/>
        <v>Continua</v>
      </c>
      <c r="AM128" s="3" t="s">
        <v>28</v>
      </c>
      <c r="AN128" s="3" t="s">
        <v>645</v>
      </c>
      <c r="AO128" s="3">
        <f>_xlfn.IFS(L128="Inhibidor de corrosión",T128*Q128/1000,L128="Inhibidor de incrustaciones",T128*Q128/1000,L128="Biocida",T128*Q128/1000,L128="Inhibidor de corrosión/incrustaciones",T128*Q128/1000,L128="Inhibidor de parafinas y asfaltenos",T128*P128/1000,L128="Inhibidor de parafinas",T128*P128/1000,L128="Inhibidor de asfaltenos",T128*P128/1000,L128="Reductor de fricción",T128*P128/1000,L128="Encapsulado",0,L128="Inhibidor de hidratos",VLOOKUP(I128,Intermedia!$B$485:$E$502,4,FALSE),L128="Secuestrante de sulfhídrico",VLOOKUP(I128,Intermedia!$B$485:$E$502,4,FALSE))</f>
        <v>22</v>
      </c>
      <c r="AP128" s="3">
        <f t="shared" si="50"/>
        <v>22</v>
      </c>
      <c r="AQ128" s="3">
        <f t="shared" si="51"/>
        <v>22</v>
      </c>
      <c r="AR128" s="3">
        <f t="shared" si="52"/>
        <v>22</v>
      </c>
      <c r="AS128" s="7">
        <v>1</v>
      </c>
      <c r="AT128" s="3" cm="1">
        <f t="array" ref="AT128">IFERROR(ROUND(IF(AL128="Continua",AO128*_xlfn.IFS(AS128=100%,1,AS128=20%,5,AS128=50%,2),IF(AL128="Batch",IF(AM128="M",30,IF(AM128="Q",15,7))*AO128)),0),"")</f>
        <v>22</v>
      </c>
      <c r="AU128" s="3">
        <f t="shared" si="53"/>
        <v>22</v>
      </c>
      <c r="AV128" s="3">
        <f t="shared" si="54"/>
        <v>22</v>
      </c>
      <c r="AW128" s="3" t="s">
        <v>533</v>
      </c>
      <c r="AX128" s="3">
        <v>1</v>
      </c>
      <c r="AY128" s="14" t="str">
        <f ca="1">IFERROR(TODAY()-VLOOKUP(H128,IDEF!$A$6:$H$1602,8,FALSE),"S/D")</f>
        <v>S/D</v>
      </c>
      <c r="AZ128" s="3" t="str">
        <f>IFERROR(VLOOKUP(H128,'Control Producción'!$B$13:$L$406,11,FALSE),"S/C")</f>
        <v>S/C</v>
      </c>
      <c r="BA128" s="3" t="str">
        <f t="shared" si="55"/>
        <v/>
      </c>
      <c r="BB128" s="3" t="str">
        <f>IFERROR(VLOOKUP(I128,Referencias!$A$2:$Z$800,26,FALSE),"")</f>
        <v>Volcán Auca Mahuida</v>
      </c>
      <c r="BC128" s="3"/>
      <c r="BD128" s="3"/>
      <c r="BO128" s="68" t="str">
        <f t="shared" si="45"/>
        <v/>
      </c>
    </row>
    <row r="129" spans="1:67" ht="15" customHeight="1" x14ac:dyDescent="0.25">
      <c r="A129" s="3" t="s">
        <v>636</v>
      </c>
      <c r="B129" s="5">
        <v>45139</v>
      </c>
      <c r="C129" s="3" t="s">
        <v>637</v>
      </c>
      <c r="D129" s="3" t="s">
        <v>638</v>
      </c>
      <c r="E129" s="3" t="str">
        <f>IFERROR(VLOOKUP(H129,Referencias!$A$2:$F$671,6,FALSE),"")</f>
        <v/>
      </c>
      <c r="F129" s="3">
        <f>IFERROR(VLOOKUP(I129,Referencias!$A$2:$T$800,20,FALSE),"")</f>
        <v>221169</v>
      </c>
      <c r="G129" s="3" t="s">
        <v>767</v>
      </c>
      <c r="H129" s="3"/>
      <c r="I129" s="3" t="s">
        <v>582</v>
      </c>
      <c r="J129" s="3"/>
      <c r="K129" s="3" t="s">
        <v>640</v>
      </c>
      <c r="L129" s="3" t="str">
        <f>IFERROR(VLOOKUP(M129,Referencias!$X$2:$Y$139,2,FALSE),"")</f>
        <v>Secuestrante de sulfhídrico</v>
      </c>
      <c r="M129" s="3" t="s">
        <v>579</v>
      </c>
      <c r="N129" s="3">
        <f>IFERROR(VLOOKUP(M129,Referencias!$K$2:$L$138,2,FALSE),"")</f>
        <v>1000539909</v>
      </c>
      <c r="O129" s="3">
        <f>IFERROR(VLOOKUP(I129,'Control Producción'!$B$13:$L$408,4,FALSE),0)</f>
        <v>0</v>
      </c>
      <c r="P129" s="3">
        <f>IFERROR(VLOOKUP(I129,'Control Producción'!$B$13:$L$408,5,FALSE),0)</f>
        <v>0</v>
      </c>
      <c r="Q129" s="3">
        <f>IFERROR(VLOOKUP(I129,'Control Producción'!$B$13:$L$408,7,FALSE),0)</f>
        <v>0</v>
      </c>
      <c r="R129" s="3">
        <f>IFERROR(VLOOKUP(I129,'Control Producción'!$B$13:$L$408,8,FALSE),0)</f>
        <v>0</v>
      </c>
      <c r="S129" s="3">
        <f t="shared" si="46"/>
        <v>30</v>
      </c>
      <c r="T129" s="3"/>
      <c r="U129" s="3" t="s">
        <v>682</v>
      </c>
      <c r="V129" s="3" t="s">
        <v>642</v>
      </c>
      <c r="W129" s="3">
        <f t="shared" si="47"/>
        <v>31</v>
      </c>
      <c r="X129" s="3"/>
      <c r="Y129" s="3">
        <f t="shared" si="48"/>
        <v>930</v>
      </c>
      <c r="Z129" s="3"/>
      <c r="AA129" s="3"/>
      <c r="AB129" s="6">
        <v>44684</v>
      </c>
      <c r="AC129" s="3" t="s">
        <v>643</v>
      </c>
      <c r="AD129" s="6">
        <v>44679</v>
      </c>
      <c r="AE129" s="3" t="s">
        <v>768</v>
      </c>
      <c r="AF129" s="3" t="s">
        <v>769</v>
      </c>
      <c r="AG129" s="3"/>
      <c r="AH129" s="3"/>
      <c r="AI129" s="3"/>
      <c r="AJ129" s="3"/>
      <c r="AK129" s="3" t="str">
        <f>IFERROR(VLOOKUP(I129,'Control Producción'!$B$13:$K$406,10,FALSE),"")</f>
        <v/>
      </c>
      <c r="AL129" s="3" t="str">
        <f t="shared" si="49"/>
        <v>Continua</v>
      </c>
      <c r="AM129" s="3" t="s">
        <v>28</v>
      </c>
      <c r="AN129" s="3" t="s">
        <v>645</v>
      </c>
      <c r="AO129" s="3">
        <f>_xlfn.IFS(L129="Inhibidor de corrosión",T129*Q129/1000,L129="Inhibidor de incrustaciones",T129*Q129/1000,L129="Biocida",T129*Q129/1000,L129="Inhibidor de corrosión/incrustaciones",T129*Q129/1000,L129="Inhibidor de parafinas y asfaltenos",T129*P129/1000,L129="Inhibidor de parafinas",T129*P129/1000,L129="Inhibidor de asfaltenos",T129*P129/1000,L129="Reductor de fricción",T129*P129/1000,L129="Encapsulado",0,L129="Inhibidor de hidratos",VLOOKUP(I129,Intermedia!$B$485:$E$502,4,FALSE),L129="Secuestrante de sulfhídrico",VLOOKUP(I129,Intermedia!$B$485:$E$502,4,FALSE))</f>
        <v>30</v>
      </c>
      <c r="AP129" s="3">
        <f t="shared" si="50"/>
        <v>30</v>
      </c>
      <c r="AQ129" s="3">
        <f t="shared" si="51"/>
        <v>30</v>
      </c>
      <c r="AR129" s="3">
        <f t="shared" si="52"/>
        <v>30</v>
      </c>
      <c r="AS129" s="7">
        <v>1</v>
      </c>
      <c r="AT129" s="3" cm="1">
        <f t="array" ref="AT129">IFERROR(ROUND(IF(AL129="Continua",AO129*_xlfn.IFS(AS129=100%,1,AS129=20%,5,AS129=50%,2),IF(AL129="Batch",IF(AM129="M",30,IF(AM129="Q",15,7))*AO129)),0),"")</f>
        <v>30</v>
      </c>
      <c r="AU129" s="3">
        <f t="shared" si="53"/>
        <v>30</v>
      </c>
      <c r="AV129" s="3">
        <f t="shared" si="54"/>
        <v>30</v>
      </c>
      <c r="AW129" s="3" t="s">
        <v>533</v>
      </c>
      <c r="AX129" s="3">
        <v>1</v>
      </c>
      <c r="AY129" s="14" t="str">
        <f ca="1">IFERROR(TODAY()-VLOOKUP(H129,IDEF!$A$6:$H$1602,8,FALSE),"S/D")</f>
        <v>S/D</v>
      </c>
      <c r="AZ129" s="3" t="str">
        <f>IFERROR(VLOOKUP(H129,'Control Producción'!$B$13:$L$406,11,FALSE),"S/C")</f>
        <v>S/C</v>
      </c>
      <c r="BA129" s="3" t="str">
        <f t="shared" si="55"/>
        <v/>
      </c>
      <c r="BB129" s="3" t="str">
        <f>IFERROR(VLOOKUP(I129,Referencias!$A$2:$Z$800,26,FALSE),"")</f>
        <v>Volcán Auca Mahuida</v>
      </c>
      <c r="BC129" s="3"/>
      <c r="BD129" s="3"/>
      <c r="BO129" s="68" t="str">
        <f t="shared" si="45"/>
        <v/>
      </c>
    </row>
    <row r="130" spans="1:67" ht="15" customHeight="1" x14ac:dyDescent="0.25">
      <c r="A130" s="3" t="s">
        <v>636</v>
      </c>
      <c r="B130" s="5">
        <v>45139</v>
      </c>
      <c r="C130" s="3" t="s">
        <v>637</v>
      </c>
      <c r="D130" s="3" t="s">
        <v>638</v>
      </c>
      <c r="E130" s="3" t="str">
        <f>IFERROR(VLOOKUP(H130,Referencias!$A$2:$F$671,6,FALSE),"")</f>
        <v>LaMa- 02</v>
      </c>
      <c r="F130" s="3">
        <f>IFERROR(VLOOKUP(I130,Referencias!$A$2:$T$800,20,FALSE),"")</f>
        <v>221169</v>
      </c>
      <c r="G130" s="3" t="s">
        <v>639</v>
      </c>
      <c r="H130" s="3" t="s">
        <v>410</v>
      </c>
      <c r="I130" s="3" t="s">
        <v>410</v>
      </c>
      <c r="J130" s="3"/>
      <c r="K130" s="3" t="s">
        <v>640</v>
      </c>
      <c r="L130" s="3" t="str">
        <f>IFERROR(VLOOKUP(M130,Referencias!$X$2:$Y$139,2,FALSE),"")</f>
        <v>Inhibidor de parafinas</v>
      </c>
      <c r="M130" s="3" t="s">
        <v>678</v>
      </c>
      <c r="N130" s="3">
        <f>IFERROR(VLOOKUP(M130,Referencias!$K$2:$L$138,2,FALSE),"")</f>
        <v>1000544363</v>
      </c>
      <c r="O130" s="3">
        <f>IFERROR(VLOOKUP(I130,'Control Producción'!$B$13:$L$408,4,FALSE),0)</f>
        <v>15</v>
      </c>
      <c r="P130" s="3">
        <f>IFERROR(VLOOKUP(I130,'Control Producción'!$B$13:$L$408,5,FALSE),0)</f>
        <v>6.9</v>
      </c>
      <c r="Q130" s="3">
        <f>IFERROR(VLOOKUP(I130,'Control Producción'!$B$13:$L$408,7,FALSE),0)</f>
        <v>8.1</v>
      </c>
      <c r="R130" s="3">
        <f>IFERROR(VLOOKUP(I130,'Control Producción'!$B$13:$L$408,8,FALSE),0)</f>
        <v>0</v>
      </c>
      <c r="S130" s="3">
        <f t="shared" si="46"/>
        <v>17.25</v>
      </c>
      <c r="T130" s="3">
        <v>2500</v>
      </c>
      <c r="U130" s="3" t="s">
        <v>659</v>
      </c>
      <c r="V130" s="3" t="s">
        <v>642</v>
      </c>
      <c r="W130" s="3">
        <f t="shared" si="47"/>
        <v>31</v>
      </c>
      <c r="X130" s="3"/>
      <c r="Y130" s="3">
        <f t="shared" si="48"/>
        <v>534.75</v>
      </c>
      <c r="Z130" s="3"/>
      <c r="AA130" s="3"/>
      <c r="AB130" s="6">
        <v>42444</v>
      </c>
      <c r="AC130" s="3" t="s">
        <v>643</v>
      </c>
      <c r="AD130" s="6">
        <v>44846</v>
      </c>
      <c r="AE130" s="3" t="s">
        <v>770</v>
      </c>
      <c r="AF130" s="3" t="s">
        <v>656</v>
      </c>
      <c r="AG130" s="3"/>
      <c r="AH130" s="3"/>
      <c r="AI130" s="3"/>
      <c r="AJ130" s="3"/>
      <c r="AK130" s="3" t="str">
        <f>IFERROR(VLOOKUP(I130,'Control Producción'!$B$13:$K$406,10,FALSE),"")</f>
        <v>Bombeo Mecánico</v>
      </c>
      <c r="AL130" s="3" t="str">
        <f t="shared" si="49"/>
        <v>Continua</v>
      </c>
      <c r="AM130" s="3" t="s">
        <v>28</v>
      </c>
      <c r="AN130" s="3" t="s">
        <v>645</v>
      </c>
      <c r="AO130" s="3">
        <f>_xlfn.IFS(L130="Inhibidor de corrosión",T130*Q130/1000,L130="Inhibidor de incrustaciones",T130*Q130/1000,L130="Biocida",T130*Q130/1000,L130="Inhibidor de corrosión/incrustaciones",T130*Q130/1000,L130="Inhibidor de parafinas y asfaltenos",T130*P130/1000,L130="Inhibidor de parafinas",T130*P130/1000,L130="Inhibidor de asfaltenos",T130*P130/1000,L130="Reductor de fricción",T130*P130/1000,L130="Encapsulado",0,L130="Inhibidor de hidratos",VLOOKUP(I130,Intermedia!$B$485:$E$502,4,FALSE),L130="Secuestrante de sulfhídrico",VLOOKUP(I130,Intermedia!$B$485:$E$502,4,FALSE))</f>
        <v>17.25</v>
      </c>
      <c r="AP130" s="3">
        <f t="shared" si="50"/>
        <v>17.25</v>
      </c>
      <c r="AQ130" s="3">
        <f t="shared" si="51"/>
        <v>20</v>
      </c>
      <c r="AR130" s="3">
        <f t="shared" si="52"/>
        <v>17.25</v>
      </c>
      <c r="AS130" s="7">
        <v>1</v>
      </c>
      <c r="AT130" s="3" cm="1">
        <f t="array" ref="AT130">IFERROR(ROUND(IF(AL130="Continua",AO130*_xlfn.IFS(AS130=100%,1,AS130=20%,5,AS130=50%,2),IF(AL130="Batch",IF(AM130="M",30,IF(AM130="Q",15,7))*AO130)),0),"")</f>
        <v>17</v>
      </c>
      <c r="AU130" s="3">
        <f t="shared" si="53"/>
        <v>20</v>
      </c>
      <c r="AV130" s="3">
        <f t="shared" si="54"/>
        <v>17</v>
      </c>
      <c r="AW130" s="3" t="s">
        <v>533</v>
      </c>
      <c r="AX130" s="3">
        <v>1</v>
      </c>
      <c r="AY130" s="14">
        <f ca="1">IFERROR(TODAY()-VLOOKUP(H130,IDEF!$A$6:$H$1602,8,FALSE),"S/D")</f>
        <v>1780</v>
      </c>
      <c r="AZ130" s="3" t="str">
        <f>IFERROR(VLOOKUP(H130,'Control Producción'!$B$13:$L$406,11,FALSE),"S/C")</f>
        <v>B</v>
      </c>
      <c r="BA130" s="3" t="str">
        <f t="shared" si="55"/>
        <v>LaMa- 02</v>
      </c>
      <c r="BB130" s="3" t="str">
        <f>IFERROR(VLOOKUP(I130,Referencias!$A$2:$Z$800,26,FALSE),"")</f>
        <v>Volcán Auca Mahuida</v>
      </c>
      <c r="BC130" s="3"/>
      <c r="BD130" s="3"/>
      <c r="BO130" s="68" t="str">
        <f t="shared" si="45"/>
        <v>LaMa- 02</v>
      </c>
    </row>
    <row r="131" spans="1:67" ht="15" customHeight="1" x14ac:dyDescent="0.25">
      <c r="A131" s="3" t="s">
        <v>636</v>
      </c>
      <c r="B131" s="5">
        <v>45139</v>
      </c>
      <c r="C131" s="3" t="s">
        <v>637</v>
      </c>
      <c r="D131" s="3" t="s">
        <v>638</v>
      </c>
      <c r="E131" s="3" t="str">
        <f>IFERROR(VLOOKUP(H131,Referencias!$A$2:$F$671,6,FALSE),"")</f>
        <v>LaMa- 02</v>
      </c>
      <c r="F131" s="3">
        <f>IFERROR(VLOOKUP(I131,Referencias!$A$2:$T$800,20,FALSE),"")</f>
        <v>221169</v>
      </c>
      <c r="G131" s="3" t="s">
        <v>651</v>
      </c>
      <c r="H131" s="3" t="s">
        <v>410</v>
      </c>
      <c r="I131" s="3" t="s">
        <v>410</v>
      </c>
      <c r="J131" s="3"/>
      <c r="K131" s="3" t="s">
        <v>652</v>
      </c>
      <c r="L131" s="3" t="str">
        <f>IFERROR(VLOOKUP(M131,Referencias!$X$2:$Y$139,2,FALSE),"")</f>
        <v>Inhibidor de incrustaciones</v>
      </c>
      <c r="M131" s="3" t="s">
        <v>714</v>
      </c>
      <c r="N131" s="3">
        <f>IFERROR(VLOOKUP(M131,Referencias!$K$2:$L$138,2,FALSE),"")</f>
        <v>1000568102</v>
      </c>
      <c r="O131" s="3">
        <f>IFERROR(VLOOKUP(I131,'Control Producción'!$B$13:$L$408,4,FALSE),0)</f>
        <v>15</v>
      </c>
      <c r="P131" s="3">
        <f>IFERROR(VLOOKUP(I131,'Control Producción'!$B$13:$L$408,5,FALSE),0)</f>
        <v>6.9</v>
      </c>
      <c r="Q131" s="3">
        <f>IFERROR(VLOOKUP(I131,'Control Producción'!$B$13:$L$408,7,FALSE),0)</f>
        <v>8.1</v>
      </c>
      <c r="R131" s="3">
        <f>IFERROR(VLOOKUP(I131,'Control Producción'!$B$13:$L$408,8,FALSE),0)</f>
        <v>0</v>
      </c>
      <c r="S131" s="3">
        <f t="shared" si="46"/>
        <v>0.81</v>
      </c>
      <c r="T131" s="3">
        <v>100</v>
      </c>
      <c r="U131" s="3" t="s">
        <v>654</v>
      </c>
      <c r="V131" s="3" t="s">
        <v>642</v>
      </c>
      <c r="W131" s="3">
        <f t="shared" si="47"/>
        <v>31</v>
      </c>
      <c r="X131" s="3"/>
      <c r="Y131" s="3">
        <f t="shared" si="48"/>
        <v>25.110000000000003</v>
      </c>
      <c r="Z131" s="3"/>
      <c r="AA131" s="3"/>
      <c r="AB131" s="6">
        <v>44993</v>
      </c>
      <c r="AC131" s="3" t="s">
        <v>643</v>
      </c>
      <c r="AD131" s="6">
        <v>44993</v>
      </c>
      <c r="AE131" s="3" t="s">
        <v>771</v>
      </c>
      <c r="AF131" s="3" t="s">
        <v>656</v>
      </c>
      <c r="AG131" s="3"/>
      <c r="AH131" s="3"/>
      <c r="AI131" s="3"/>
      <c r="AJ131" s="3"/>
      <c r="AK131" s="3" t="str">
        <f>IFERROR(VLOOKUP(I131,'Control Producción'!$B$13:$K$406,10,FALSE),"")</f>
        <v>Bombeo Mecánico</v>
      </c>
      <c r="AL131" s="3" t="str">
        <f t="shared" si="49"/>
        <v>Continua</v>
      </c>
      <c r="AM131" s="3" t="s">
        <v>28</v>
      </c>
      <c r="AN131" s="3" t="s">
        <v>727</v>
      </c>
      <c r="AO131" s="3">
        <f>_xlfn.IFS(L131="Inhibidor de corrosión",T131*Q131/1000,L131="Inhibidor de incrustaciones",T131*Q131/1000,L131="Biocida",T131*Q131/1000,L131="Inhibidor de corrosión/incrustaciones",T131*Q131/1000,L131="Inhibidor de parafinas y asfaltenos",T131*P131/1000,L131="Inhibidor de parafinas",T131*P131/1000,L131="Inhibidor de asfaltenos",T131*P131/1000,L131="Reductor de fricción",T131*P131/1000,L131="Encapsulado",0,L131="Inhibidor de hidratos",VLOOKUP(I131,Intermedia!$B$485:$E$502,4,FALSE),L131="Secuestrante de sulfhídrico",VLOOKUP(I131,Intermedia!$B$485:$E$502,4,FALSE))</f>
        <v>0.81</v>
      </c>
      <c r="AP131" s="3">
        <f t="shared" si="50"/>
        <v>0.81</v>
      </c>
      <c r="AQ131" s="3">
        <f t="shared" si="51"/>
        <v>20</v>
      </c>
      <c r="AR131" s="3">
        <f t="shared" si="52"/>
        <v>0.81</v>
      </c>
      <c r="AS131" s="7">
        <v>0.2</v>
      </c>
      <c r="AT131" s="3" cm="1">
        <f t="array" ref="AT131">IFERROR(ROUND(IF(AL131="Continua",AO131*_xlfn.IFS(AS131=100%,1,AS131=20%,5,AS131=50%,2),IF(AL131="Batch",IF(AM131="M",30,IF(AM131="Q",15,7))*AO131)),0),"")</f>
        <v>4</v>
      </c>
      <c r="AU131" s="3">
        <f t="shared" si="53"/>
        <v>20</v>
      </c>
      <c r="AV131" s="3">
        <f t="shared" si="54"/>
        <v>4</v>
      </c>
      <c r="AW131" s="3" t="s">
        <v>533</v>
      </c>
      <c r="AX131" s="3">
        <v>3</v>
      </c>
      <c r="AY131" s="14">
        <f ca="1">IFERROR(TODAY()-VLOOKUP(H131,IDEF!$A$6:$H$1602,8,FALSE),"S/D")</f>
        <v>1780</v>
      </c>
      <c r="AZ131" s="3" t="str">
        <f>IFERROR(VLOOKUP(H131,'Control Producción'!$B$13:$L$406,11,FALSE),"S/C")</f>
        <v>B</v>
      </c>
      <c r="BA131" s="3" t="str">
        <f t="shared" si="55"/>
        <v>LaMa- 02</v>
      </c>
      <c r="BB131" s="3" t="str">
        <f>IFERROR(VLOOKUP(I131,Referencias!$A$2:$Z$800,26,FALSE),"")</f>
        <v>Volcán Auca Mahuida</v>
      </c>
      <c r="BC131" s="3"/>
      <c r="BD131" s="3"/>
      <c r="BO131" s="68" t="str">
        <f t="shared" si="45"/>
        <v>LaMa- 02</v>
      </c>
    </row>
    <row r="132" spans="1:67" ht="15" customHeight="1" x14ac:dyDescent="0.25">
      <c r="A132" s="3" t="s">
        <v>636</v>
      </c>
      <c r="B132" s="5">
        <v>45139</v>
      </c>
      <c r="C132" s="3" t="s">
        <v>637</v>
      </c>
      <c r="D132" s="3" t="s">
        <v>638</v>
      </c>
      <c r="E132" s="3" t="str">
        <f>IFERROR(VLOOKUP(H132,Referencias!$A$2:$F$671,6,FALSE),"")</f>
        <v>LaMa- 02</v>
      </c>
      <c r="F132" s="3">
        <f>IFERROR(VLOOKUP(I132,Referencias!$A$2:$T$800,20,FALSE),"")</f>
        <v>221169</v>
      </c>
      <c r="G132" s="3" t="s">
        <v>651</v>
      </c>
      <c r="H132" s="3" t="s">
        <v>410</v>
      </c>
      <c r="I132" s="3" t="s">
        <v>410</v>
      </c>
      <c r="J132" s="3"/>
      <c r="K132" s="3" t="s">
        <v>652</v>
      </c>
      <c r="L132" s="3" t="str">
        <f>IFERROR(VLOOKUP(M132,Referencias!$X$2:$Y$139,2,FALSE),"")</f>
        <v>Inhibidor de corrosión</v>
      </c>
      <c r="M132" s="3" t="s">
        <v>566</v>
      </c>
      <c r="N132" s="3">
        <f>IFERROR(VLOOKUP(M132,Referencias!$K$2:$L$138,2,FALSE),"")</f>
        <v>1000232729</v>
      </c>
      <c r="O132" s="3">
        <f>IFERROR(VLOOKUP(I132,'Control Producción'!$B$13:$L$408,4,FALSE),0)</f>
        <v>15</v>
      </c>
      <c r="P132" s="3">
        <f>IFERROR(VLOOKUP(I132,'Control Producción'!$B$13:$L$408,5,FALSE),0)</f>
        <v>6.9</v>
      </c>
      <c r="Q132" s="3">
        <f>IFERROR(VLOOKUP(I132,'Control Producción'!$B$13:$L$408,7,FALSE),0)</f>
        <v>8.1</v>
      </c>
      <c r="R132" s="3">
        <f>IFERROR(VLOOKUP(I132,'Control Producción'!$B$13:$L$408,8,FALSE),0)</f>
        <v>0</v>
      </c>
      <c r="S132" s="3">
        <f t="shared" si="46"/>
        <v>6.16</v>
      </c>
      <c r="T132" s="3">
        <v>760</v>
      </c>
      <c r="U132" s="3" t="s">
        <v>654</v>
      </c>
      <c r="V132" s="3" t="s">
        <v>642</v>
      </c>
      <c r="W132" s="3">
        <f t="shared" si="47"/>
        <v>31</v>
      </c>
      <c r="X132" s="3"/>
      <c r="Y132" s="3">
        <f t="shared" si="48"/>
        <v>190.96</v>
      </c>
      <c r="Z132" s="3"/>
      <c r="AA132" s="3"/>
      <c r="AB132" s="6">
        <v>42444</v>
      </c>
      <c r="AC132" s="3" t="s">
        <v>643</v>
      </c>
      <c r="AD132" s="6">
        <v>44846</v>
      </c>
      <c r="AE132" s="3" t="s">
        <v>770</v>
      </c>
      <c r="AF132" s="3" t="s">
        <v>656</v>
      </c>
      <c r="AG132" s="3"/>
      <c r="AH132" s="3"/>
      <c r="AI132" s="3"/>
      <c r="AJ132" s="3"/>
      <c r="AK132" s="3" t="str">
        <f>IFERROR(VLOOKUP(I132,'Control Producción'!$B$13:$K$406,10,FALSE),"")</f>
        <v>Bombeo Mecánico</v>
      </c>
      <c r="AL132" s="3" t="str">
        <f t="shared" si="49"/>
        <v>Continua</v>
      </c>
      <c r="AM132" s="3" t="s">
        <v>28</v>
      </c>
      <c r="AN132" s="3" t="s">
        <v>663</v>
      </c>
      <c r="AO132" s="3">
        <f>_xlfn.IFS(L132="Inhibidor de corrosión",T132*Q132/1000,L132="Inhibidor de incrustaciones",T132*Q132/1000,L132="Biocida",T132*Q132/1000,L132="Inhibidor de corrosión/incrustaciones",T132*Q132/1000,L132="Inhibidor de parafinas y asfaltenos",T132*P132/1000,L132="Inhibidor de parafinas",T132*P132/1000,L132="Inhibidor de asfaltenos",T132*P132/1000,L132="Reductor de fricción",T132*P132/1000,L132="Encapsulado",0,L132="Inhibidor de hidratos",VLOOKUP(I132,Intermedia!$B$485:$E$502,4,FALSE),L132="Secuestrante de sulfhídrico",VLOOKUP(I132,Intermedia!$B$485:$E$502,4,FALSE))</f>
        <v>6.1559999999999997</v>
      </c>
      <c r="AP132" s="3">
        <f t="shared" si="50"/>
        <v>6.16</v>
      </c>
      <c r="AQ132" s="3">
        <f t="shared" si="51"/>
        <v>20</v>
      </c>
      <c r="AR132" s="3">
        <f t="shared" si="52"/>
        <v>6.16</v>
      </c>
      <c r="AS132" s="7">
        <v>1</v>
      </c>
      <c r="AT132" s="3" cm="1">
        <f t="array" ref="AT132">IFERROR(ROUND(IF(AL132="Continua",AO132*_xlfn.IFS(AS132=100%,1,AS132=20%,5,AS132=50%,2),IF(AL132="Batch",IF(AM132="M",30,IF(AM132="Q",15,7))*AO132)),0),"")</f>
        <v>6</v>
      </c>
      <c r="AU132" s="3">
        <f t="shared" si="53"/>
        <v>20</v>
      </c>
      <c r="AV132" s="3">
        <f t="shared" si="54"/>
        <v>6</v>
      </c>
      <c r="AW132" s="3" t="s">
        <v>533</v>
      </c>
      <c r="AX132" s="3">
        <v>2</v>
      </c>
      <c r="AY132" s="14">
        <f ca="1">IFERROR(TODAY()-VLOOKUP(H132,IDEF!$A$6:$H$1602,8,FALSE),"S/D")</f>
        <v>1780</v>
      </c>
      <c r="AZ132" s="3" t="str">
        <f>IFERROR(VLOOKUP(H132,'Control Producción'!$B$13:$L$406,11,FALSE),"S/C")</f>
        <v>B</v>
      </c>
      <c r="BA132" s="3" t="str">
        <f t="shared" si="55"/>
        <v>LaMa- 02</v>
      </c>
      <c r="BB132" s="3" t="str">
        <f>IFERROR(VLOOKUP(I132,Referencias!$A$2:$Z$800,26,FALSE),"")</f>
        <v>Volcán Auca Mahuida</v>
      </c>
      <c r="BC132" s="3"/>
      <c r="BD132" s="3"/>
      <c r="BO132" s="68" t="str">
        <f t="shared" si="45"/>
        <v>LaMa- 02</v>
      </c>
    </row>
    <row r="133" spans="1:67" ht="15" customHeight="1" x14ac:dyDescent="0.25">
      <c r="A133" s="3" t="s">
        <v>636</v>
      </c>
      <c r="B133" s="5">
        <v>45139</v>
      </c>
      <c r="C133" s="3" t="s">
        <v>637</v>
      </c>
      <c r="D133" s="3" t="s">
        <v>638</v>
      </c>
      <c r="E133" s="3" t="str">
        <f>IFERROR(VLOOKUP(H133,Referencias!$A$2:$F$671,6,FALSE),"")</f>
        <v>LaMa- 02</v>
      </c>
      <c r="F133" s="3">
        <f>IFERROR(VLOOKUP(I133,Referencias!$A$2:$T$800,20,FALSE),"")</f>
        <v>221169</v>
      </c>
      <c r="G133" s="3" t="s">
        <v>651</v>
      </c>
      <c r="H133" s="3" t="s">
        <v>411</v>
      </c>
      <c r="I133" s="3" t="s">
        <v>411</v>
      </c>
      <c r="J133" s="3"/>
      <c r="K133" s="3" t="s">
        <v>652</v>
      </c>
      <c r="L133" s="3" t="str">
        <f>IFERROR(VLOOKUP(M133,Referencias!$X$2:$Y$139,2,FALSE),"")</f>
        <v>Inhibidor de corrosión</v>
      </c>
      <c r="M133" s="3" t="s">
        <v>566</v>
      </c>
      <c r="N133" s="3">
        <f>IFERROR(VLOOKUP(M133,Referencias!$K$2:$L$138,2,FALSE),"")</f>
        <v>1000232729</v>
      </c>
      <c r="O133" s="3">
        <f>IFERROR(VLOOKUP(I133,'Control Producción'!$B$13:$L$408,4,FALSE),0)</f>
        <v>8</v>
      </c>
      <c r="P133" s="3">
        <f>IFERROR(VLOOKUP(I133,'Control Producción'!$B$13:$L$408,5,FALSE),0)</f>
        <v>4</v>
      </c>
      <c r="Q133" s="3">
        <f>IFERROR(VLOOKUP(I133,'Control Producción'!$B$13:$L$408,7,FALSE),0)</f>
        <v>4</v>
      </c>
      <c r="R133" s="3">
        <f>IFERROR(VLOOKUP(I133,'Control Producción'!$B$13:$L$408,8,FALSE),0)</f>
        <v>0</v>
      </c>
      <c r="S133" s="3">
        <f t="shared" si="46"/>
        <v>3.6</v>
      </c>
      <c r="T133" s="3">
        <v>900</v>
      </c>
      <c r="U133" s="3" t="s">
        <v>654</v>
      </c>
      <c r="V133" s="3" t="s">
        <v>642</v>
      </c>
      <c r="W133" s="3">
        <f t="shared" si="47"/>
        <v>31</v>
      </c>
      <c r="X133" s="3"/>
      <c r="Y133" s="3">
        <f t="shared" si="48"/>
        <v>111.60000000000001</v>
      </c>
      <c r="Z133" s="3"/>
      <c r="AA133" s="3"/>
      <c r="AB133" s="6">
        <v>42746</v>
      </c>
      <c r="AC133" s="3" t="s">
        <v>643</v>
      </c>
      <c r="AD133" s="6">
        <v>43791</v>
      </c>
      <c r="AE133" s="3" t="s">
        <v>688</v>
      </c>
      <c r="AF133" s="3" t="s">
        <v>656</v>
      </c>
      <c r="AG133" s="3"/>
      <c r="AH133" s="3"/>
      <c r="AI133" s="3"/>
      <c r="AJ133" s="3"/>
      <c r="AK133" s="3" t="str">
        <f>IFERROR(VLOOKUP(I133,'Control Producción'!$B$13:$K$406,10,FALSE),"")</f>
        <v>Bombeo Mecánico</v>
      </c>
      <c r="AL133" s="3" t="str">
        <f t="shared" si="49"/>
        <v>Continua</v>
      </c>
      <c r="AM133" s="3" t="s">
        <v>28</v>
      </c>
      <c r="AN133" s="3" t="s">
        <v>663</v>
      </c>
      <c r="AO133" s="3">
        <f>_xlfn.IFS(L133="Inhibidor de corrosión",T133*Q133/1000,L133="Inhibidor de incrustaciones",T133*Q133/1000,L133="Biocida",T133*Q133/1000,L133="Inhibidor de corrosión/incrustaciones",T133*Q133/1000,L133="Inhibidor de parafinas y asfaltenos",T133*P133/1000,L133="Inhibidor de parafinas",T133*P133/1000,L133="Inhibidor de asfaltenos",T133*P133/1000,L133="Reductor de fricción",T133*P133/1000,L133="Encapsulado",0,L133="Inhibidor de hidratos",VLOOKUP(I133,Intermedia!$B$485:$E$502,4,FALSE),L133="Secuestrante de sulfhídrico",VLOOKUP(I133,Intermedia!$B$485:$E$502,4,FALSE))</f>
        <v>3.6</v>
      </c>
      <c r="AP133" s="3">
        <f t="shared" si="50"/>
        <v>3.6</v>
      </c>
      <c r="AQ133" s="3">
        <f t="shared" si="51"/>
        <v>20</v>
      </c>
      <c r="AR133" s="3">
        <f t="shared" si="52"/>
        <v>3.6</v>
      </c>
      <c r="AS133" s="7">
        <v>1</v>
      </c>
      <c r="AT133" s="3" cm="1">
        <f t="array" ref="AT133">IFERROR(ROUND(IF(AL133="Continua",AO133*_xlfn.IFS(AS133=100%,1,AS133=20%,5,AS133=50%,2),IF(AL133="Batch",IF(AM133="M",30,IF(AM133="Q",15,7))*AO133)),0),"")</f>
        <v>4</v>
      </c>
      <c r="AU133" s="3">
        <f t="shared" si="53"/>
        <v>20</v>
      </c>
      <c r="AV133" s="3">
        <f t="shared" si="54"/>
        <v>4</v>
      </c>
      <c r="AW133" s="3" t="s">
        <v>533</v>
      </c>
      <c r="AX133" s="3">
        <v>2</v>
      </c>
      <c r="AY133" s="14">
        <f ca="1">IFERROR(TODAY()-VLOOKUP(H133,IDEF!$A$6:$H$1602,8,FALSE),"S/D")</f>
        <v>1877</v>
      </c>
      <c r="AZ133" s="3" t="str">
        <f>IFERROR(VLOOKUP(H133,'Control Producción'!$B$13:$L$406,11,FALSE),"S/C")</f>
        <v>B</v>
      </c>
      <c r="BA133" s="3" t="str">
        <f t="shared" si="55"/>
        <v>LaMa- 02</v>
      </c>
      <c r="BB133" s="3" t="str">
        <f>IFERROR(VLOOKUP(I133,Referencias!$A$2:$Z$800,26,FALSE),"")</f>
        <v>Volcán Auca Mahuida</v>
      </c>
      <c r="BC133" s="3"/>
      <c r="BD133" s="3"/>
      <c r="BO133" s="68" t="str">
        <f t="shared" si="45"/>
        <v>LaMa- 02</v>
      </c>
    </row>
    <row r="134" spans="1:67" ht="15" customHeight="1" x14ac:dyDescent="0.25">
      <c r="A134" s="3" t="s">
        <v>636</v>
      </c>
      <c r="B134" s="5">
        <v>45139</v>
      </c>
      <c r="C134" s="3" t="s">
        <v>637</v>
      </c>
      <c r="D134" s="3" t="s">
        <v>638</v>
      </c>
      <c r="E134" s="3" t="str">
        <f>IFERROR(VLOOKUP(H134,Referencias!$A$2:$F$671,6,FALSE),"")</f>
        <v>LaMa- 02</v>
      </c>
      <c r="F134" s="3">
        <f>IFERROR(VLOOKUP(I134,Referencias!$A$2:$T$800,20,FALSE),"")</f>
        <v>221169</v>
      </c>
      <c r="G134" s="3" t="s">
        <v>639</v>
      </c>
      <c r="H134" s="3" t="s">
        <v>411</v>
      </c>
      <c r="I134" s="3" t="s">
        <v>411</v>
      </c>
      <c r="J134" s="3"/>
      <c r="K134" s="3" t="s">
        <v>640</v>
      </c>
      <c r="L134" s="3" t="str">
        <f>IFERROR(VLOOKUP(M134,Referencias!$X$2:$Y$139,2,FALSE),"")</f>
        <v>Inhibidor de parafinas</v>
      </c>
      <c r="M134" s="3" t="s">
        <v>678</v>
      </c>
      <c r="N134" s="3">
        <f>IFERROR(VLOOKUP(M134,Referencias!$K$2:$L$138,2,FALSE),"")</f>
        <v>1000544363</v>
      </c>
      <c r="O134" s="3">
        <f>IFERROR(VLOOKUP(I134,'Control Producción'!$B$13:$L$408,4,FALSE),0)</f>
        <v>8</v>
      </c>
      <c r="P134" s="3">
        <f>IFERROR(VLOOKUP(I134,'Control Producción'!$B$13:$L$408,5,FALSE),0)</f>
        <v>4</v>
      </c>
      <c r="Q134" s="3">
        <f>IFERROR(VLOOKUP(I134,'Control Producción'!$B$13:$L$408,7,FALSE),0)</f>
        <v>4</v>
      </c>
      <c r="R134" s="3">
        <f>IFERROR(VLOOKUP(I134,'Control Producción'!$B$13:$L$408,8,FALSE),0)</f>
        <v>0</v>
      </c>
      <c r="S134" s="3">
        <f t="shared" si="46"/>
        <v>8.8000000000000007</v>
      </c>
      <c r="T134" s="3">
        <v>2200</v>
      </c>
      <c r="U134" s="3" t="s">
        <v>659</v>
      </c>
      <c r="V134" s="3" t="s">
        <v>642</v>
      </c>
      <c r="W134" s="3">
        <f t="shared" si="47"/>
        <v>31</v>
      </c>
      <c r="X134" s="3"/>
      <c r="Y134" s="3">
        <f t="shared" si="48"/>
        <v>272.8</v>
      </c>
      <c r="Z134" s="3"/>
      <c r="AA134" s="3"/>
      <c r="AB134" s="6">
        <v>42746</v>
      </c>
      <c r="AC134" s="3" t="s">
        <v>643</v>
      </c>
      <c r="AD134" s="6">
        <v>44735</v>
      </c>
      <c r="AE134" s="3" t="s">
        <v>772</v>
      </c>
      <c r="AF134" s="3" t="s">
        <v>656</v>
      </c>
      <c r="AG134" s="3"/>
      <c r="AH134" s="3"/>
      <c r="AI134" s="3"/>
      <c r="AJ134" s="3"/>
      <c r="AK134" s="3" t="str">
        <f>IFERROR(VLOOKUP(I134,'Control Producción'!$B$13:$K$406,10,FALSE),"")</f>
        <v>Bombeo Mecánico</v>
      </c>
      <c r="AL134" s="3" t="str">
        <f t="shared" si="49"/>
        <v>Continua</v>
      </c>
      <c r="AM134" s="3" t="s">
        <v>28</v>
      </c>
      <c r="AN134" s="3" t="s">
        <v>645</v>
      </c>
      <c r="AO134" s="3">
        <f>_xlfn.IFS(L134="Inhibidor de corrosión",T134*Q134/1000,L134="Inhibidor de incrustaciones",T134*Q134/1000,L134="Biocida",T134*Q134/1000,L134="Inhibidor de corrosión/incrustaciones",T134*Q134/1000,L134="Inhibidor de parafinas y asfaltenos",T134*P134/1000,L134="Inhibidor de parafinas",T134*P134/1000,L134="Inhibidor de asfaltenos",T134*P134/1000,L134="Reductor de fricción",T134*P134/1000,L134="Encapsulado",0,L134="Inhibidor de hidratos",VLOOKUP(I134,Intermedia!$B$485:$E$502,4,FALSE),L134="Secuestrante de sulfhídrico",VLOOKUP(I134,Intermedia!$B$485:$E$502,4,FALSE))</f>
        <v>8.8000000000000007</v>
      </c>
      <c r="AP134" s="3">
        <f t="shared" si="50"/>
        <v>8.8000000000000007</v>
      </c>
      <c r="AQ134" s="3">
        <f t="shared" si="51"/>
        <v>20</v>
      </c>
      <c r="AR134" s="3">
        <f t="shared" si="52"/>
        <v>8.8000000000000007</v>
      </c>
      <c r="AS134" s="7">
        <v>1</v>
      </c>
      <c r="AT134" s="3" cm="1">
        <f t="array" ref="AT134">IFERROR(ROUND(IF(AL134="Continua",AO134*_xlfn.IFS(AS134=100%,1,AS134=20%,5,AS134=50%,2),IF(AL134="Batch",IF(AM134="M",30,IF(AM134="Q",15,7))*AO134)),0),"")</f>
        <v>9</v>
      </c>
      <c r="AU134" s="3">
        <f t="shared" si="53"/>
        <v>20</v>
      </c>
      <c r="AV134" s="3">
        <f t="shared" si="54"/>
        <v>9</v>
      </c>
      <c r="AW134" s="3" t="s">
        <v>533</v>
      </c>
      <c r="AX134" s="3">
        <v>1</v>
      </c>
      <c r="AY134" s="14">
        <f ca="1">IFERROR(TODAY()-VLOOKUP(H134,IDEF!$A$6:$H$1602,8,FALSE),"S/D")</f>
        <v>1877</v>
      </c>
      <c r="AZ134" s="3" t="str">
        <f>IFERROR(VLOOKUP(H134,'Control Producción'!$B$13:$L$406,11,FALSE),"S/C")</f>
        <v>B</v>
      </c>
      <c r="BA134" s="3" t="str">
        <f t="shared" si="55"/>
        <v>LaMa- 02</v>
      </c>
      <c r="BB134" s="3" t="str">
        <f>IFERROR(VLOOKUP(I134,Referencias!$A$2:$Z$800,26,FALSE),"")</f>
        <v>Volcán Auca Mahuida</v>
      </c>
      <c r="BC134" s="3"/>
      <c r="BD134" s="3"/>
      <c r="BO134" s="68" t="str">
        <f t="shared" si="45"/>
        <v>LaMa- 02</v>
      </c>
    </row>
    <row r="135" spans="1:67" x14ac:dyDescent="0.25">
      <c r="A135" s="3" t="s">
        <v>636</v>
      </c>
      <c r="B135" s="5">
        <v>45139</v>
      </c>
      <c r="C135" s="3" t="s">
        <v>637</v>
      </c>
      <c r="D135" s="3" t="s">
        <v>638</v>
      </c>
      <c r="E135" s="3" t="str">
        <f>IFERROR(VLOOKUP(H135,Referencias!$A$2:$F$671,6,FALSE),"")</f>
        <v/>
      </c>
      <c r="F135" s="3">
        <f>IFERROR(VLOOKUP(I135,Referencias!$A$2:$T$800,20,FALSE),"")</f>
        <v>221169</v>
      </c>
      <c r="G135" s="3" t="s">
        <v>773</v>
      </c>
      <c r="H135" s="3"/>
      <c r="I135" s="3" t="s">
        <v>583</v>
      </c>
      <c r="J135" s="3"/>
      <c r="K135" s="3" t="s">
        <v>640</v>
      </c>
      <c r="L135" s="3" t="str">
        <f>IFERROR(VLOOKUP(M135,Referencias!$X$2:$Y$139,2,FALSE),"")</f>
        <v>Inhibidor de hidratos</v>
      </c>
      <c r="M135" s="3" t="s">
        <v>574</v>
      </c>
      <c r="N135" s="3">
        <f>IFERROR(VLOOKUP(M135,Referencias!$K$2:$L$138,2,FALSE),"")</f>
        <v>50600710</v>
      </c>
      <c r="O135" s="3">
        <f>IFERROR(VLOOKUP(I135,'Control Producción'!$B$13:$L$408,4,FALSE),0)</f>
        <v>0</v>
      </c>
      <c r="P135" s="3">
        <f>IFERROR(VLOOKUP(I135,'Control Producción'!$B$13:$L$408,5,FALSE),0)</f>
        <v>0</v>
      </c>
      <c r="Q135" s="3">
        <f>IFERROR(VLOOKUP(I135,'Control Producción'!$B$13:$L$408,7,FALSE),0)</f>
        <v>0</v>
      </c>
      <c r="R135" s="3">
        <f>IFERROR(VLOOKUP(I135,'Control Producción'!$B$13:$L$408,8,FALSE),0)</f>
        <v>0</v>
      </c>
      <c r="S135" s="3">
        <f t="shared" si="46"/>
        <v>10</v>
      </c>
      <c r="T135" s="3"/>
      <c r="U135" s="3" t="s">
        <v>641</v>
      </c>
      <c r="V135" s="3" t="s">
        <v>642</v>
      </c>
      <c r="W135" s="3">
        <f t="shared" si="47"/>
        <v>31</v>
      </c>
      <c r="X135" s="3"/>
      <c r="Y135" s="3">
        <f t="shared" si="48"/>
        <v>310</v>
      </c>
      <c r="Z135" s="3"/>
      <c r="AA135" s="3"/>
      <c r="AB135" s="6" t="s">
        <v>648</v>
      </c>
      <c r="AC135" s="3" t="s">
        <v>643</v>
      </c>
      <c r="AD135" s="6">
        <v>44092</v>
      </c>
      <c r="AE135" s="3" t="s">
        <v>679</v>
      </c>
      <c r="AF135" s="3" t="s">
        <v>656</v>
      </c>
      <c r="AG135" s="3" t="s">
        <v>680</v>
      </c>
      <c r="AH135" s="3"/>
      <c r="AI135" s="3"/>
      <c r="AJ135" s="3"/>
      <c r="AK135" s="3" t="str">
        <f>IFERROR(VLOOKUP(I135,'Control Producción'!$B$13:$K$406,10,FALSE),"")</f>
        <v/>
      </c>
      <c r="AL135" s="3" t="str">
        <f t="shared" si="49"/>
        <v>Continua</v>
      </c>
      <c r="AM135" s="3" t="s">
        <v>28</v>
      </c>
      <c r="AN135" s="3" t="s">
        <v>645</v>
      </c>
      <c r="AO135" s="3">
        <f>_xlfn.IFS(L135="Inhibidor de corrosión",T135*Q135/1000,L135="Inhibidor de incrustaciones",T135*Q135/1000,L135="Biocida",T135*Q135/1000,L135="Inhibidor de corrosión/incrustaciones",T135*Q135/1000,L135="Inhibidor de parafinas y asfaltenos",T135*P135/1000,L135="Inhibidor de parafinas",T135*P135/1000,L135="Inhibidor de asfaltenos",T135*P135/1000,L135="Reductor de fricción",T135*P135/1000,L135="Encapsulado",0,L135="Inhibidor de hidratos",VLOOKUP(I135,Intermedia!$B$485:$E$502,4,FALSE),L135="Secuestrante de sulfhídrico",VLOOKUP(I135,Intermedia!$B$485:$E$502,4,FALSE))</f>
        <v>10</v>
      </c>
      <c r="AP135" s="3">
        <f t="shared" si="50"/>
        <v>10</v>
      </c>
      <c r="AQ135" s="3">
        <f t="shared" si="51"/>
        <v>20</v>
      </c>
      <c r="AR135" s="3">
        <f t="shared" si="52"/>
        <v>10</v>
      </c>
      <c r="AS135" s="7">
        <v>1</v>
      </c>
      <c r="AT135" s="3" cm="1">
        <f t="array" ref="AT135">IFERROR(ROUND(IF(AL135="Continua",AO135*_xlfn.IFS(AS135=100%,1,AS135=20%,5,AS135=50%,2),IF(AL135="Batch",IF(AM135="M",30,IF(AM135="Q",15,7))*AO135)),0),"")</f>
        <v>10</v>
      </c>
      <c r="AU135" s="3">
        <f t="shared" si="53"/>
        <v>20</v>
      </c>
      <c r="AV135" s="3">
        <f t="shared" si="54"/>
        <v>10</v>
      </c>
      <c r="AW135" s="3" t="s">
        <v>533</v>
      </c>
      <c r="AX135" s="3">
        <v>1</v>
      </c>
      <c r="AY135" s="14" t="str">
        <f ca="1">IFERROR(TODAY()-VLOOKUP(H135,IDEF!$A$6:$H$1602,8,FALSE),"S/D")</f>
        <v>S/D</v>
      </c>
      <c r="AZ135" s="3" t="str">
        <f>IFERROR(VLOOKUP(H135,'Control Producción'!$B$13:$L$406,11,FALSE),"S/C")</f>
        <v>S/C</v>
      </c>
      <c r="BA135" s="3" t="str">
        <f t="shared" si="55"/>
        <v/>
      </c>
      <c r="BB135" s="3" t="str">
        <f>IFERROR(VLOOKUP(I135,Referencias!$A$2:$Z$800,26,FALSE),"")</f>
        <v>Volcán Auca Mahuida</v>
      </c>
      <c r="BC135" s="3"/>
      <c r="BD135" s="3"/>
      <c r="BO135" s="68" t="str">
        <f t="shared" si="45"/>
        <v/>
      </c>
    </row>
    <row r="136" spans="1:67" ht="15" customHeight="1" x14ac:dyDescent="0.25">
      <c r="A136" s="3" t="s">
        <v>636</v>
      </c>
      <c r="B136" s="5">
        <v>45139</v>
      </c>
      <c r="C136" s="3" t="s">
        <v>637</v>
      </c>
      <c r="D136" s="3" t="s">
        <v>638</v>
      </c>
      <c r="E136" s="3" t="str">
        <f>IFERROR(VLOOKUP(H136,Referencias!$A$2:$F$671,6,FALSE),"")</f>
        <v/>
      </c>
      <c r="F136" s="3">
        <f>IFERROR(VLOOKUP(I136,Referencias!$A$2:$T$800,20,FALSE),"")</f>
        <v>221169</v>
      </c>
      <c r="G136" s="3" t="s">
        <v>773</v>
      </c>
      <c r="H136" s="3"/>
      <c r="I136" s="3" t="s">
        <v>535</v>
      </c>
      <c r="J136" s="3"/>
      <c r="K136" s="3" t="s">
        <v>640</v>
      </c>
      <c r="L136" s="3" t="str">
        <f>IFERROR(VLOOKUP(M136,Referencias!$X$2:$Y$139,2,FALSE),"")</f>
        <v>Inhibidor de parafinas</v>
      </c>
      <c r="M136" s="3" t="s">
        <v>665</v>
      </c>
      <c r="N136" s="3">
        <f>IFERROR(VLOOKUP(M136,Referencias!$K$2:$L$138,2,FALSE),"")</f>
        <v>1000518676</v>
      </c>
      <c r="O136" s="3">
        <f>IFERROR(VLOOKUP(I136,'Control Producción'!$B$13:$L$408,4,FALSE),0)</f>
        <v>328</v>
      </c>
      <c r="P136" s="3">
        <f>IFERROR(VLOOKUP(I136,'Control Producción'!$B$13:$L$408,5,FALSE),0)</f>
        <v>137</v>
      </c>
      <c r="Q136" s="3">
        <f>IFERROR(VLOOKUP(I136,'Control Producción'!$B$13:$L$408,7,FALSE),0)</f>
        <v>191</v>
      </c>
      <c r="R136" s="3">
        <f>IFERROR(VLOOKUP(I136,'Control Producción'!$B$13:$L$408,8,FALSE),0)</f>
        <v>0</v>
      </c>
      <c r="S136" s="3">
        <f t="shared" si="46"/>
        <v>24.66</v>
      </c>
      <c r="T136" s="3">
        <v>180</v>
      </c>
      <c r="U136" s="3" t="s">
        <v>659</v>
      </c>
      <c r="V136" s="3" t="s">
        <v>642</v>
      </c>
      <c r="W136" s="3">
        <f t="shared" si="47"/>
        <v>31</v>
      </c>
      <c r="X136" s="3"/>
      <c r="Y136" s="3">
        <f t="shared" si="48"/>
        <v>764.46</v>
      </c>
      <c r="Z136" s="3"/>
      <c r="AA136" s="3"/>
      <c r="AB136" s="6" t="s">
        <v>648</v>
      </c>
      <c r="AC136" s="3" t="s">
        <v>643</v>
      </c>
      <c r="AD136" s="6">
        <v>44735</v>
      </c>
      <c r="AE136" s="3" t="s">
        <v>772</v>
      </c>
      <c r="AF136" s="3" t="s">
        <v>656</v>
      </c>
      <c r="AG136" s="3"/>
      <c r="AH136" s="3"/>
      <c r="AI136" s="3"/>
      <c r="AJ136" s="3"/>
      <c r="AK136" s="3" t="str">
        <f>IFERROR(VLOOKUP(I136,'Control Producción'!$B$13:$K$406,10,FALSE),"")</f>
        <v/>
      </c>
      <c r="AL136" s="3" t="str">
        <f t="shared" si="49"/>
        <v>Continua</v>
      </c>
      <c r="AM136" s="3" t="s">
        <v>28</v>
      </c>
      <c r="AN136" s="3" t="s">
        <v>645</v>
      </c>
      <c r="AO136" s="3">
        <f>_xlfn.IFS(L136="Inhibidor de corrosión",T136*Q136/1000,L136="Inhibidor de incrustaciones",T136*Q136/1000,L136="Biocida",T136*Q136/1000,L136="Inhibidor de corrosión/incrustaciones",T136*Q136/1000,L136="Inhibidor de parafinas y asfaltenos",T136*P136/1000,L136="Inhibidor de parafinas",T136*P136/1000,L136="Inhibidor de asfaltenos",T136*P136/1000,L136="Reductor de fricción",T136*P136/1000,L136="Encapsulado",0,L136="Inhibidor de hidratos",VLOOKUP(I136,Intermedia!$B$485:$E$502,4,FALSE),L136="Secuestrante de sulfhídrico",VLOOKUP(I136,Intermedia!$B$485:$E$502,4,FALSE))</f>
        <v>24.66</v>
      </c>
      <c r="AP136" s="3">
        <f t="shared" si="50"/>
        <v>24.66</v>
      </c>
      <c r="AQ136" s="3">
        <f t="shared" si="51"/>
        <v>24.66</v>
      </c>
      <c r="AR136" s="3">
        <f t="shared" si="52"/>
        <v>24.66</v>
      </c>
      <c r="AS136" s="7">
        <v>1</v>
      </c>
      <c r="AT136" s="3" cm="1">
        <f t="array" ref="AT136">IFERROR(ROUND(IF(AL136="Continua",AO136*_xlfn.IFS(AS136=100%,1,AS136=20%,5,AS136=50%,2),IF(AL136="Batch",IF(AM136="M",30,IF(AM136="Q",15,7))*AO136)),0),"")</f>
        <v>25</v>
      </c>
      <c r="AU136" s="3">
        <f t="shared" si="53"/>
        <v>25</v>
      </c>
      <c r="AV136" s="3">
        <f t="shared" si="54"/>
        <v>25</v>
      </c>
      <c r="AW136" s="3" t="s">
        <v>533</v>
      </c>
      <c r="AX136" s="3">
        <v>1</v>
      </c>
      <c r="AY136" s="14" t="str">
        <f ca="1">IFERROR(TODAY()-VLOOKUP(H136,IDEF!$A$6:$H$1602,8,FALSE),"S/D")</f>
        <v>S/D</v>
      </c>
      <c r="AZ136" s="3" t="str">
        <f>IFERROR(VLOOKUP(H136,'Control Producción'!$B$13:$L$406,11,FALSE),"S/C")</f>
        <v>S/C</v>
      </c>
      <c r="BA136" s="3" t="str">
        <f t="shared" si="55"/>
        <v/>
      </c>
      <c r="BB136" s="3" t="str">
        <f>IFERROR(VLOOKUP(I136,Referencias!$A$2:$Z$800,26,FALSE),"")</f>
        <v>Volcán Auca Mahuida</v>
      </c>
      <c r="BC136" s="3"/>
      <c r="BD136" s="3"/>
      <c r="BO136" s="68" t="str">
        <f t="shared" si="45"/>
        <v/>
      </c>
    </row>
    <row r="137" spans="1:67" ht="15" customHeight="1" x14ac:dyDescent="0.25">
      <c r="A137" s="3" t="s">
        <v>636</v>
      </c>
      <c r="B137" s="5">
        <v>45139</v>
      </c>
      <c r="C137" s="3" t="s">
        <v>637</v>
      </c>
      <c r="D137" s="3" t="s">
        <v>638</v>
      </c>
      <c r="E137" s="3" t="str">
        <f>IFERROR(VLOOKUP(H137,Referencias!$A$2:$F$671,6,FALSE),"")</f>
        <v/>
      </c>
      <c r="F137" s="3">
        <f>IFERROR(VLOOKUP(I137,Referencias!$A$2:$T$800,20,FALSE),"")</f>
        <v>222057</v>
      </c>
      <c r="G137" s="3" t="s">
        <v>767</v>
      </c>
      <c r="H137" s="3"/>
      <c r="I137" s="3" t="s">
        <v>584</v>
      </c>
      <c r="J137" s="3"/>
      <c r="K137" s="3" t="s">
        <v>640</v>
      </c>
      <c r="L137" s="3" t="str">
        <f>IFERROR(VLOOKUP(M137,Referencias!$X$2:$Y$139,2,FALSE),"")</f>
        <v>Inhibidor de hidratos</v>
      </c>
      <c r="M137" s="3" t="s">
        <v>574</v>
      </c>
      <c r="N137" s="3">
        <f>IFERROR(VLOOKUP(M137,Referencias!$K$2:$L$138,2,FALSE),"")</f>
        <v>50600710</v>
      </c>
      <c r="O137" s="3">
        <f>IFERROR(VLOOKUP(I137,'Control Producción'!$B$13:$L$408,4,FALSE),0)</f>
        <v>0</v>
      </c>
      <c r="P137" s="3">
        <f>IFERROR(VLOOKUP(I137,'Control Producción'!$B$13:$L$408,5,FALSE),0)</f>
        <v>0</v>
      </c>
      <c r="Q137" s="3">
        <f>IFERROR(VLOOKUP(I137,'Control Producción'!$B$13:$L$408,7,FALSE),0)</f>
        <v>0</v>
      </c>
      <c r="R137" s="3">
        <f>IFERROR(VLOOKUP(I137,'Control Producción'!$B$13:$L$408,8,FALSE),0)</f>
        <v>0</v>
      </c>
      <c r="S137" s="3">
        <f t="shared" si="46"/>
        <v>22</v>
      </c>
      <c r="T137" s="3"/>
      <c r="U137" s="3" t="s">
        <v>641</v>
      </c>
      <c r="V137" s="3" t="s">
        <v>642</v>
      </c>
      <c r="W137" s="3">
        <f t="shared" si="47"/>
        <v>31</v>
      </c>
      <c r="X137" s="3"/>
      <c r="Y137" s="3">
        <f t="shared" si="48"/>
        <v>682</v>
      </c>
      <c r="Z137" s="3"/>
      <c r="AA137" s="3"/>
      <c r="AB137" s="6">
        <v>44013</v>
      </c>
      <c r="AC137" s="3" t="s">
        <v>643</v>
      </c>
      <c r="AD137" s="6">
        <v>44092</v>
      </c>
      <c r="AE137" s="3" t="s">
        <v>691</v>
      </c>
      <c r="AF137" s="3" t="s">
        <v>692</v>
      </c>
      <c r="AG137" s="3" t="s">
        <v>680</v>
      </c>
      <c r="AH137" s="3"/>
      <c r="AI137" s="3"/>
      <c r="AJ137" s="3"/>
      <c r="AK137" s="3" t="str">
        <f>IFERROR(VLOOKUP(I137,'Control Producción'!$B$13:$K$406,10,FALSE),"")</f>
        <v/>
      </c>
      <c r="AL137" s="3" t="str">
        <f t="shared" si="49"/>
        <v>Continua</v>
      </c>
      <c r="AM137" s="3" t="s">
        <v>28</v>
      </c>
      <c r="AN137" s="3" t="s">
        <v>774</v>
      </c>
      <c r="AO137" s="3">
        <f>_xlfn.IFS(L137="Inhibidor de corrosión",T137*Q137/1000,L137="Inhibidor de incrustaciones",T137*Q137/1000,L137="Biocida",T137*Q137/1000,L137="Inhibidor de corrosión/incrustaciones",T137*Q137/1000,L137="Inhibidor de parafinas y asfaltenos",T137*P137/1000,L137="Inhibidor de parafinas",T137*P137/1000,L137="Inhibidor de asfaltenos",T137*P137/1000,L137="Reductor de fricción",T137*P137/1000,L137="Encapsulado",0,L137="Inhibidor de hidratos",VLOOKUP(I137,Intermedia!$B$485:$E$502,4,FALSE),L137="Secuestrante de sulfhídrico",VLOOKUP(I137,Intermedia!$B$485:$E$502,4,FALSE))</f>
        <v>22</v>
      </c>
      <c r="AP137" s="3">
        <f t="shared" si="50"/>
        <v>22</v>
      </c>
      <c r="AQ137" s="3">
        <f t="shared" si="51"/>
        <v>22</v>
      </c>
      <c r="AR137" s="3">
        <f t="shared" si="52"/>
        <v>22</v>
      </c>
      <c r="AS137" s="7">
        <v>1</v>
      </c>
      <c r="AT137" s="3" cm="1">
        <f t="array" ref="AT137">IFERROR(ROUND(IF(AL137="Continua",AO137*_xlfn.IFS(AS137=100%,1,AS137=20%,5,AS137=50%,2),IF(AL137="Batch",IF(AM137="M",30,IF(AM137="Q",15,7))*AO137)),0),"")</f>
        <v>22</v>
      </c>
      <c r="AU137" s="3">
        <f t="shared" si="53"/>
        <v>22</v>
      </c>
      <c r="AV137" s="3">
        <f t="shared" si="54"/>
        <v>22</v>
      </c>
      <c r="AW137" s="3" t="s">
        <v>533</v>
      </c>
      <c r="AX137" s="3">
        <v>1</v>
      </c>
      <c r="AY137" s="14" t="str">
        <f ca="1">IFERROR(TODAY()-VLOOKUP(H137,IDEF!$A$6:$H$1602,8,FALSE),"S/D")</f>
        <v>S/D</v>
      </c>
      <c r="AZ137" s="3" t="str">
        <f>IFERROR(VLOOKUP(H137,'Control Producción'!$B$13:$L$406,11,FALSE),"S/C")</f>
        <v>S/C</v>
      </c>
      <c r="BA137" s="3" t="str">
        <f t="shared" si="55"/>
        <v/>
      </c>
      <c r="BB137" s="3" t="str">
        <f>IFERROR(VLOOKUP(I137,Referencias!$A$2:$Z$800,26,FALSE),"")</f>
        <v>Señal Cerro Bayo</v>
      </c>
      <c r="BC137" s="3"/>
      <c r="BD137" s="3"/>
      <c r="BO137" s="68" t="str">
        <f t="shared" si="45"/>
        <v/>
      </c>
    </row>
    <row r="138" spans="1:67" ht="15" customHeight="1" x14ac:dyDescent="0.25">
      <c r="A138" s="3" t="s">
        <v>636</v>
      </c>
      <c r="B138" s="5">
        <v>45139</v>
      </c>
      <c r="C138" s="3" t="s">
        <v>637</v>
      </c>
      <c r="D138" s="3" t="s">
        <v>638</v>
      </c>
      <c r="E138" s="3" t="str">
        <f>IFERROR(VLOOKUP(H138,Referencias!$A$2:$F$671,6,FALSE),"")</f>
        <v/>
      </c>
      <c r="F138" s="3">
        <f>IFERROR(VLOOKUP(I138,Referencias!$A$2:$T$800,20,FALSE),"")</f>
        <v>221169</v>
      </c>
      <c r="G138" s="3" t="s">
        <v>639</v>
      </c>
      <c r="H138" s="3"/>
      <c r="I138" s="3" t="s">
        <v>585</v>
      </c>
      <c r="J138" s="3"/>
      <c r="K138" s="3" t="s">
        <v>640</v>
      </c>
      <c r="L138" s="3" t="str">
        <f>IFERROR(VLOOKUP(M138,Referencias!$X$2:$Y$139,2,FALSE),"")</f>
        <v>Inhibidor de hidratos</v>
      </c>
      <c r="M138" s="3" t="s">
        <v>574</v>
      </c>
      <c r="N138" s="3">
        <f>IFERROR(VLOOKUP(M138,Referencias!$K$2:$L$138,2,FALSE),"")</f>
        <v>50600710</v>
      </c>
      <c r="O138" s="3">
        <f>IFERROR(VLOOKUP(I138,'Control Producción'!$B$13:$L$408,4,FALSE),0)</f>
        <v>0</v>
      </c>
      <c r="P138" s="3">
        <f>IFERROR(VLOOKUP(I138,'Control Producción'!$B$13:$L$408,5,FALSE),0)</f>
        <v>0</v>
      </c>
      <c r="Q138" s="3">
        <f>IFERROR(VLOOKUP(I138,'Control Producción'!$B$13:$L$408,7,FALSE),0)</f>
        <v>0</v>
      </c>
      <c r="R138" s="3">
        <f>IFERROR(VLOOKUP(I138,'Control Producción'!$B$13:$L$408,8,FALSE),0)</f>
        <v>0</v>
      </c>
      <c r="S138" s="3">
        <f t="shared" si="46"/>
        <v>10</v>
      </c>
      <c r="T138" s="3"/>
      <c r="U138" s="3" t="s">
        <v>641</v>
      </c>
      <c r="V138" s="3" t="s">
        <v>642</v>
      </c>
      <c r="W138" s="3">
        <f t="shared" si="47"/>
        <v>31</v>
      </c>
      <c r="X138" s="3"/>
      <c r="Y138" s="3">
        <f t="shared" si="48"/>
        <v>310</v>
      </c>
      <c r="Z138" s="3"/>
      <c r="AA138" s="3"/>
      <c r="AB138" s="6" t="s">
        <v>648</v>
      </c>
      <c r="AC138" s="3" t="s">
        <v>643</v>
      </c>
      <c r="AD138" s="6">
        <v>44092</v>
      </c>
      <c r="AE138" s="3" t="s">
        <v>679</v>
      </c>
      <c r="AF138" s="3" t="s">
        <v>656</v>
      </c>
      <c r="AG138" s="3" t="s">
        <v>680</v>
      </c>
      <c r="AH138" s="3"/>
      <c r="AI138" s="3"/>
      <c r="AJ138" s="3"/>
      <c r="AK138" s="3" t="str">
        <f>IFERROR(VLOOKUP(I138,'Control Producción'!$B$13:$K$406,10,FALSE),"")</f>
        <v/>
      </c>
      <c r="AL138" s="3" t="str">
        <f t="shared" si="49"/>
        <v>Continua</v>
      </c>
      <c r="AM138" s="3" t="s">
        <v>28</v>
      </c>
      <c r="AN138" s="3" t="s">
        <v>642</v>
      </c>
      <c r="AO138" s="3">
        <f>_xlfn.IFS(L138="Inhibidor de corrosión",T138*Q138/1000,L138="Inhibidor de incrustaciones",T138*Q138/1000,L138="Biocida",T138*Q138/1000,L138="Inhibidor de corrosión/incrustaciones",T138*Q138/1000,L138="Inhibidor de parafinas y asfaltenos",T138*P138/1000,L138="Inhibidor de parafinas",T138*P138/1000,L138="Inhibidor de asfaltenos",T138*P138/1000,L138="Reductor de fricción",T138*P138/1000,L138="Encapsulado",0,L138="Inhibidor de hidratos",VLOOKUP(I138,Intermedia!$B$485:$E$502,4,FALSE),L138="Secuestrante de sulfhídrico",VLOOKUP(I138,Intermedia!$B$485:$E$502,4,FALSE))</f>
        <v>10</v>
      </c>
      <c r="AP138" s="3">
        <f t="shared" si="50"/>
        <v>10</v>
      </c>
      <c r="AQ138" s="3">
        <f t="shared" si="51"/>
        <v>20</v>
      </c>
      <c r="AR138" s="3">
        <f t="shared" si="52"/>
        <v>10</v>
      </c>
      <c r="AS138" s="7">
        <v>1</v>
      </c>
      <c r="AT138" s="3" cm="1">
        <f t="array" ref="AT138">IFERROR(ROUND(IF(AL138="Continua",AO138*_xlfn.IFS(AS138=100%,1,AS138=20%,5,AS138=50%,2),IF(AL138="Batch",IF(AM138="M",30,IF(AM138="Q",15,7))*AO138)),0),"")</f>
        <v>10</v>
      </c>
      <c r="AU138" s="3">
        <f t="shared" si="53"/>
        <v>20</v>
      </c>
      <c r="AV138" s="3">
        <f t="shared" si="54"/>
        <v>10</v>
      </c>
      <c r="AW138" s="3" t="s">
        <v>533</v>
      </c>
      <c r="AX138" s="3">
        <v>1</v>
      </c>
      <c r="AY138" s="14" t="str">
        <f ca="1">IFERROR(TODAY()-VLOOKUP(H138,IDEF!$A$6:$H$1602,8,FALSE),"S/D")</f>
        <v>S/D</v>
      </c>
      <c r="AZ138" s="3" t="str">
        <f>IFERROR(VLOOKUP(H138,'Control Producción'!$B$13:$L$406,11,FALSE),"S/C")</f>
        <v>S/C</v>
      </c>
      <c r="BA138" s="3" t="str">
        <f t="shared" si="55"/>
        <v/>
      </c>
      <c r="BB138" s="3" t="str">
        <f>IFERROR(VLOOKUP(I138,Referencias!$A$2:$Z$800,26,FALSE),"")</f>
        <v>Volcán Auca Mahuida</v>
      </c>
      <c r="BC138" s="3"/>
      <c r="BD138" s="3"/>
      <c r="BO138" s="68" t="str">
        <f t="shared" si="45"/>
        <v/>
      </c>
    </row>
    <row r="139" spans="1:67" ht="15" customHeight="1" x14ac:dyDescent="0.25">
      <c r="A139" s="3" t="s">
        <v>636</v>
      </c>
      <c r="B139" s="5">
        <v>45139</v>
      </c>
      <c r="C139" s="3" t="s">
        <v>637</v>
      </c>
      <c r="D139" s="3" t="s">
        <v>638</v>
      </c>
      <c r="E139" s="3" t="str">
        <f>IFERROR(VLOOKUP(H139,Referencias!$A$2:$F$671,6,FALSE),"")</f>
        <v>VAM</v>
      </c>
      <c r="F139" s="3">
        <f>IFERROR(VLOOKUP(I139,Referencias!$A$2:$T$800,20,FALSE),"")</f>
        <v>221169</v>
      </c>
      <c r="G139" s="3" t="s">
        <v>651</v>
      </c>
      <c r="H139" s="3" t="s">
        <v>476</v>
      </c>
      <c r="I139" s="3" t="s">
        <v>476</v>
      </c>
      <c r="J139" s="3"/>
      <c r="K139" s="3" t="s">
        <v>652</v>
      </c>
      <c r="L139" s="3" t="str">
        <f>IFERROR(VLOOKUP(M139,Referencias!$X$2:$Y$139,2,FALSE),"")</f>
        <v>Inhibidor de corrosión</v>
      </c>
      <c r="M139" s="3" t="s">
        <v>566</v>
      </c>
      <c r="N139" s="3">
        <f>IFERROR(VLOOKUP(M139,Referencias!$K$2:$L$138,2,FALSE),"")</f>
        <v>1000232729</v>
      </c>
      <c r="O139" s="3">
        <f>IFERROR(VLOOKUP(I139,'Control Producción'!$B$13:$L$408,4,FALSE),0)</f>
        <v>3.9</v>
      </c>
      <c r="P139" s="3">
        <f>IFERROR(VLOOKUP(I139,'Control Producción'!$B$13:$L$408,5,FALSE),0)</f>
        <v>1.2869999999999999</v>
      </c>
      <c r="Q139" s="3">
        <f>IFERROR(VLOOKUP(I139,'Control Producción'!$B$13:$L$408,7,FALSE),0)</f>
        <v>2.613</v>
      </c>
      <c r="R139" s="3">
        <f>IFERROR(VLOOKUP(I139,'Control Producción'!$B$13:$L$408,8,FALSE),0)</f>
        <v>1000</v>
      </c>
      <c r="S139" s="3">
        <f t="shared" si="46"/>
        <v>3.66</v>
      </c>
      <c r="T139" s="3">
        <v>1400</v>
      </c>
      <c r="U139" s="3" t="s">
        <v>654</v>
      </c>
      <c r="V139" s="3" t="s">
        <v>642</v>
      </c>
      <c r="W139" s="3">
        <f t="shared" si="47"/>
        <v>31</v>
      </c>
      <c r="X139" s="3"/>
      <c r="Y139" s="3">
        <f t="shared" si="48"/>
        <v>113.46000000000001</v>
      </c>
      <c r="Z139" s="3"/>
      <c r="AA139" s="3"/>
      <c r="AB139" s="6">
        <v>42784</v>
      </c>
      <c r="AC139" s="3" t="s">
        <v>643</v>
      </c>
      <c r="AD139" s="6">
        <v>43160</v>
      </c>
      <c r="AE139" s="3" t="s">
        <v>775</v>
      </c>
      <c r="AF139" s="3" t="s">
        <v>656</v>
      </c>
      <c r="AG139" s="3"/>
      <c r="AH139" s="3"/>
      <c r="AI139" s="3"/>
      <c r="AJ139" s="3"/>
      <c r="AK139" s="3" t="str">
        <f>IFERROR(VLOOKUP(I139,'Control Producción'!$B$13:$K$406,10,FALSE),"")</f>
        <v>Bombeo Mecánico</v>
      </c>
      <c r="AL139" s="3" t="str">
        <f t="shared" si="49"/>
        <v>Continua</v>
      </c>
      <c r="AM139" s="3" t="s">
        <v>28</v>
      </c>
      <c r="AN139" s="3" t="s">
        <v>663</v>
      </c>
      <c r="AO139" s="3">
        <f>_xlfn.IFS(L139="Inhibidor de corrosión",T139*Q139/1000,L139="Inhibidor de incrustaciones",T139*Q139/1000,L139="Biocida",T139*Q139/1000,L139="Inhibidor de corrosión/incrustaciones",T139*Q139/1000,L139="Inhibidor de parafinas y asfaltenos",T139*P139/1000,L139="Inhibidor de parafinas",T139*P139/1000,L139="Inhibidor de asfaltenos",T139*P139/1000,L139="Reductor de fricción",T139*P139/1000,L139="Encapsulado",0,L139="Inhibidor de hidratos",VLOOKUP(I139,Intermedia!$B$485:$E$502,4,FALSE),L139="Secuestrante de sulfhídrico",VLOOKUP(I139,Intermedia!$B$485:$E$502,4,FALSE))</f>
        <v>3.6581999999999999</v>
      </c>
      <c r="AP139" s="3">
        <f t="shared" si="50"/>
        <v>3.66</v>
      </c>
      <c r="AQ139" s="3">
        <f t="shared" si="51"/>
        <v>20</v>
      </c>
      <c r="AR139" s="3">
        <f t="shared" si="52"/>
        <v>3.66</v>
      </c>
      <c r="AS139" s="7">
        <v>1</v>
      </c>
      <c r="AT139" s="3" cm="1">
        <f t="array" ref="AT139">IFERROR(ROUND(IF(AL139="Continua",AO139*_xlfn.IFS(AS139=100%,1,AS139=20%,5,AS139=50%,2),IF(AL139="Batch",IF(AM139="M",30,IF(AM139="Q",15,7))*AO139)),0),"")</f>
        <v>4</v>
      </c>
      <c r="AU139" s="3">
        <f t="shared" si="53"/>
        <v>20</v>
      </c>
      <c r="AV139" s="3">
        <f t="shared" si="54"/>
        <v>4</v>
      </c>
      <c r="AW139" s="3" t="s">
        <v>533</v>
      </c>
      <c r="AX139" s="3">
        <v>1</v>
      </c>
      <c r="AY139" s="14">
        <f ca="1">IFERROR(TODAY()-VLOOKUP(H139,IDEF!$A$6:$H$1602,8,FALSE),"S/D")</f>
        <v>1933</v>
      </c>
      <c r="AZ139" s="3" t="str">
        <f>IFERROR(VLOOKUP(H139,'Control Producción'!$B$13:$L$406,11,FALSE),"S/C")</f>
        <v>C</v>
      </c>
      <c r="BA139" s="3" t="str">
        <f t="shared" si="55"/>
        <v>VAM</v>
      </c>
      <c r="BB139" s="3" t="str">
        <f>IFERROR(VLOOKUP(I139,Referencias!$A$2:$Z$800,26,FALSE),"")</f>
        <v>Volcán Auca Mahuida</v>
      </c>
      <c r="BC139" s="3"/>
      <c r="BD139" s="3"/>
      <c r="BO139" s="68" t="str">
        <f t="shared" si="45"/>
        <v>VAM</v>
      </c>
    </row>
    <row r="140" spans="1:67" ht="15" customHeight="1" x14ac:dyDescent="0.25">
      <c r="A140" s="3" t="s">
        <v>636</v>
      </c>
      <c r="B140" s="5">
        <v>45139</v>
      </c>
      <c r="C140" s="3" t="s">
        <v>637</v>
      </c>
      <c r="D140" s="3" t="s">
        <v>638</v>
      </c>
      <c r="E140" s="3" t="str">
        <f>IFERROR(VLOOKUP(H140,Referencias!$A$2:$F$671,6,FALSE),"")</f>
        <v>VAM</v>
      </c>
      <c r="F140" s="3">
        <f>IFERROR(VLOOKUP(I140,Referencias!$A$2:$T$800,20,FALSE),"")</f>
        <v>221169</v>
      </c>
      <c r="G140" s="3" t="s">
        <v>651</v>
      </c>
      <c r="H140" s="3" t="s">
        <v>478</v>
      </c>
      <c r="I140" s="3" t="s">
        <v>478</v>
      </c>
      <c r="J140" s="3"/>
      <c r="K140" s="3" t="s">
        <v>652</v>
      </c>
      <c r="L140" s="3" t="str">
        <f>IFERROR(VLOOKUP(M140,Referencias!$X$2:$Y$139,2,FALSE),"")</f>
        <v>Inhibidor de corrosión</v>
      </c>
      <c r="M140" s="3" t="s">
        <v>566</v>
      </c>
      <c r="N140" s="3">
        <f>IFERROR(VLOOKUP(M140,Referencias!$K$2:$L$138,2,FALSE),"")</f>
        <v>1000232729</v>
      </c>
      <c r="O140" s="3">
        <f>IFERROR(VLOOKUP(I140,'Control Producción'!$B$13:$L$408,4,FALSE),0)</f>
        <v>25.35</v>
      </c>
      <c r="P140" s="3">
        <f>IFERROR(VLOOKUP(I140,'Control Producción'!$B$13:$L$408,5,FALSE),0)</f>
        <v>9.1259999999999994</v>
      </c>
      <c r="Q140" s="3">
        <f>IFERROR(VLOOKUP(I140,'Control Producción'!$B$13:$L$408,7,FALSE),0)</f>
        <v>16.224</v>
      </c>
      <c r="R140" s="3">
        <f>IFERROR(VLOOKUP(I140,'Control Producción'!$B$13:$L$408,8,FALSE),0)</f>
        <v>460</v>
      </c>
      <c r="S140" s="3">
        <f t="shared" si="46"/>
        <v>4.38</v>
      </c>
      <c r="T140" s="3">
        <v>270</v>
      </c>
      <c r="U140" s="3" t="s">
        <v>654</v>
      </c>
      <c r="V140" s="3" t="s">
        <v>642</v>
      </c>
      <c r="W140" s="3">
        <f t="shared" si="47"/>
        <v>31</v>
      </c>
      <c r="X140" s="3"/>
      <c r="Y140" s="3">
        <f t="shared" si="48"/>
        <v>135.78</v>
      </c>
      <c r="Z140" s="3"/>
      <c r="AA140" s="3"/>
      <c r="AB140" s="6">
        <v>42146</v>
      </c>
      <c r="AC140" s="3" t="s">
        <v>643</v>
      </c>
      <c r="AD140" s="6">
        <v>45054</v>
      </c>
      <c r="AE140" s="3" t="s">
        <v>776</v>
      </c>
      <c r="AF140" s="3" t="s">
        <v>656</v>
      </c>
      <c r="AG140" s="3"/>
      <c r="AH140" s="3"/>
      <c r="AI140" s="3"/>
      <c r="AJ140" s="3"/>
      <c r="AK140" s="3" t="str">
        <f>IFERROR(VLOOKUP(I140,'Control Producción'!$B$13:$K$406,10,FALSE),"")</f>
        <v>Bombeo Mecánico</v>
      </c>
      <c r="AL140" s="3" t="str">
        <f t="shared" si="49"/>
        <v>Continua</v>
      </c>
      <c r="AM140" s="3" t="s">
        <v>28</v>
      </c>
      <c r="AN140" s="3" t="s">
        <v>663</v>
      </c>
      <c r="AO140" s="3">
        <f>_xlfn.IFS(L140="Inhibidor de corrosión",T140*Q140/1000,L140="Inhibidor de incrustaciones",T140*Q140/1000,L140="Biocida",T140*Q140/1000,L140="Inhibidor de corrosión/incrustaciones",T140*Q140/1000,L140="Inhibidor de parafinas y asfaltenos",T140*P140/1000,L140="Inhibidor de parafinas",T140*P140/1000,L140="Inhibidor de asfaltenos",T140*P140/1000,L140="Reductor de fricción",T140*P140/1000,L140="Encapsulado",0,L140="Inhibidor de hidratos",VLOOKUP(I140,Intermedia!$B$485:$E$502,4,FALSE),L140="Secuestrante de sulfhídrico",VLOOKUP(I140,Intermedia!$B$485:$E$502,4,FALSE))</f>
        <v>4.3804800000000004</v>
      </c>
      <c r="AP140" s="3">
        <f t="shared" si="50"/>
        <v>4.38</v>
      </c>
      <c r="AQ140" s="3">
        <f t="shared" si="51"/>
        <v>20</v>
      </c>
      <c r="AR140" s="3">
        <f t="shared" si="52"/>
        <v>4.38</v>
      </c>
      <c r="AS140" s="7">
        <v>1</v>
      </c>
      <c r="AT140" s="3" cm="1">
        <f t="array" ref="AT140">IFERROR(ROUND(IF(AL140="Continua",AO140*_xlfn.IFS(AS140=100%,1,AS140=20%,5,AS140=50%,2),IF(AL140="Batch",IF(AM140="M",30,IF(AM140="Q",15,7))*AO140)),0),"")</f>
        <v>4</v>
      </c>
      <c r="AU140" s="3">
        <f t="shared" si="53"/>
        <v>20</v>
      </c>
      <c r="AV140" s="3">
        <f t="shared" si="54"/>
        <v>4</v>
      </c>
      <c r="AW140" s="3" t="s">
        <v>533</v>
      </c>
      <c r="AX140" s="3">
        <v>1</v>
      </c>
      <c r="AY140" s="14">
        <f ca="1">IFERROR(TODAY()-VLOOKUP(H140,IDEF!$A$6:$H$1602,8,FALSE),"S/D")</f>
        <v>1549</v>
      </c>
      <c r="AZ140" s="3" t="str">
        <f>IFERROR(VLOOKUP(H140,'Control Producción'!$B$13:$L$406,11,FALSE),"S/C")</f>
        <v>B</v>
      </c>
      <c r="BA140" s="3" t="str">
        <f t="shared" si="55"/>
        <v>VAM</v>
      </c>
      <c r="BB140" s="3" t="str">
        <f>IFERROR(VLOOKUP(I140,Referencias!$A$2:$Z$800,26,FALSE),"")</f>
        <v>Volcán Auca Mahuida</v>
      </c>
      <c r="BC140" s="3"/>
      <c r="BD140" s="3"/>
      <c r="BO140" s="68" t="str">
        <f t="shared" si="45"/>
        <v>VAM</v>
      </c>
    </row>
    <row r="141" spans="1:67" ht="15" customHeight="1" x14ac:dyDescent="0.25">
      <c r="A141" s="3" t="s">
        <v>636</v>
      </c>
      <c r="B141" s="5">
        <v>45139</v>
      </c>
      <c r="C141" s="3" t="s">
        <v>637</v>
      </c>
      <c r="D141" s="3" t="s">
        <v>638</v>
      </c>
      <c r="E141" s="3" t="str">
        <f>IFERROR(VLOOKUP(H141,Referencias!$A$2:$F$671,6,FALSE),"")</f>
        <v>VAM</v>
      </c>
      <c r="F141" s="3">
        <f>IFERROR(VLOOKUP(I141,Referencias!$A$2:$T$800,20,FALSE),"")</f>
        <v>221169</v>
      </c>
      <c r="G141" s="3" t="s">
        <v>651</v>
      </c>
      <c r="H141" s="3" t="s">
        <v>478</v>
      </c>
      <c r="I141" s="3" t="s">
        <v>478</v>
      </c>
      <c r="J141" s="3"/>
      <c r="K141" s="3" t="s">
        <v>652</v>
      </c>
      <c r="L141" s="3" t="str">
        <f>IFERROR(VLOOKUP(M141,Referencias!$X$2:$Y$139,2,FALSE),"")</f>
        <v>Biocida</v>
      </c>
      <c r="M141" s="3" t="s">
        <v>565</v>
      </c>
      <c r="N141" s="3">
        <f>IFERROR(VLOOKUP(M141,Referencias!$K$2:$L$138,2,FALSE),"")</f>
        <v>50600926</v>
      </c>
      <c r="O141" s="3">
        <f>IFERROR(VLOOKUP(I141,'Control Producción'!$B$13:$L$408,4,FALSE),0)</f>
        <v>25.35</v>
      </c>
      <c r="P141" s="3">
        <f>IFERROR(VLOOKUP(I141,'Control Producción'!$B$13:$L$408,5,FALSE),0)</f>
        <v>9.1259999999999994</v>
      </c>
      <c r="Q141" s="3">
        <f>IFERROR(VLOOKUP(I141,'Control Producción'!$B$13:$L$408,7,FALSE),0)</f>
        <v>16.224</v>
      </c>
      <c r="R141" s="3">
        <f>IFERROR(VLOOKUP(I141,'Control Producción'!$B$13:$L$408,8,FALSE),0)</f>
        <v>460</v>
      </c>
      <c r="S141" s="3">
        <f t="shared" ref="S141" si="56">AR141</f>
        <v>20</v>
      </c>
      <c r="T141" s="3">
        <v>80</v>
      </c>
      <c r="U141" s="3" t="s">
        <v>676</v>
      </c>
      <c r="V141" s="3" t="s">
        <v>668</v>
      </c>
      <c r="W141" s="3">
        <f t="shared" si="47"/>
        <v>2</v>
      </c>
      <c r="X141" s="3"/>
      <c r="Y141" s="3">
        <f t="shared" si="48"/>
        <v>40</v>
      </c>
      <c r="Z141" s="3"/>
      <c r="AA141" s="3"/>
      <c r="AB141" s="6">
        <v>45128</v>
      </c>
      <c r="AC141" s="3" t="s">
        <v>643</v>
      </c>
      <c r="AD141" s="6">
        <v>45054</v>
      </c>
      <c r="AE141" s="3" t="s">
        <v>776</v>
      </c>
      <c r="AF141" s="3" t="s">
        <v>656</v>
      </c>
      <c r="AG141" s="3"/>
      <c r="AH141" s="3"/>
      <c r="AI141" s="3"/>
      <c r="AJ141" s="3"/>
      <c r="AK141" s="3" t="str">
        <f>IFERROR(VLOOKUP(I141,'Control Producción'!$B$13:$K$406,10,FALSE),"")</f>
        <v>Bombeo Mecánico</v>
      </c>
      <c r="AL141" s="3" t="str">
        <f t="shared" si="49"/>
        <v>Batch</v>
      </c>
      <c r="AM141" s="3" t="s">
        <v>669</v>
      </c>
      <c r="AN141" s="3" t="s">
        <v>556</v>
      </c>
      <c r="AO141" s="3">
        <f>_xlfn.IFS(L141="Inhibidor de corrosión",T141*Q141/1000,L141="Inhibidor de incrustaciones",T141*Q141/1000,L141="Biocida",T141*Q141/1000,L141="Inhibidor de corrosión/incrustaciones",T141*Q141/1000,L141="Inhibidor de parafinas y asfaltenos",T141*P141/1000,L141="Inhibidor de parafinas",T141*P141/1000,L141="Inhibidor de asfaltenos",T141*P141/1000,L141="Reductor de fricción",T141*P141/1000,L141="Encapsulado",0,L141="Inhibidor de hidratos",VLOOKUP(I141,Intermedia!$B$485:$E$502,4,FALSE),L141="Secuestrante de sulfhídrico",VLOOKUP(I141,Intermedia!$B$485:$E$502,4,FALSE))</f>
        <v>1.29792</v>
      </c>
      <c r="AP141" s="3">
        <f t="shared" ref="AP141" si="57">IFERROR(ROUND(IF(AL141="Continua",AO141,IF(AL141="Batch",IF(AM141="M",30,IF(AM141="Q",15,7))*AO141)),2),"")</f>
        <v>19.47</v>
      </c>
      <c r="AQ141" s="3">
        <f t="shared" ref="AQ141" si="58">IF(AP141&lt;=20,20,AP141)</f>
        <v>20</v>
      </c>
      <c r="AR141" s="3">
        <f t="shared" si="52"/>
        <v>20</v>
      </c>
      <c r="AS141" s="7">
        <v>1</v>
      </c>
      <c r="AT141" s="3" cm="1">
        <f t="array" ref="AT141">IFERROR(ROUND(IF(AL141="Continua",AO141*_xlfn.IFS(AS141=100%,1,AS141=20%,5,AS141=50%,2),IF(AL141="Batch",IF(AM141="M",30,IF(AM141="Q",15,7))*AO141)),0),"")</f>
        <v>19</v>
      </c>
      <c r="AU141" s="3">
        <f t="shared" si="53"/>
        <v>20</v>
      </c>
      <c r="AV141" s="3">
        <f t="shared" si="54"/>
        <v>20</v>
      </c>
      <c r="AW141" s="3" t="s">
        <v>533</v>
      </c>
      <c r="AX141" s="3"/>
      <c r="AY141" s="14">
        <f ca="1">IFERROR(TODAY()-VLOOKUP(H141,IDEF!$A$6:$H$1602,8,FALSE),"S/D")</f>
        <v>1549</v>
      </c>
      <c r="AZ141" s="3" t="str">
        <f>IFERROR(VLOOKUP(H141,'Control Producción'!$B$13:$L$406,11,FALSE),"S/C")</f>
        <v>B</v>
      </c>
      <c r="BA141" s="3" t="str">
        <f t="shared" ref="BA141" si="59">E141</f>
        <v>VAM</v>
      </c>
      <c r="BB141" s="3" t="str">
        <f>IFERROR(VLOOKUP(I141,Referencias!$A$2:$Z$800,26,FALSE),"")</f>
        <v>Volcán Auca Mahuida</v>
      </c>
      <c r="BC141" s="3"/>
      <c r="BD141" s="3"/>
    </row>
    <row r="142" spans="1:67" ht="15" customHeight="1" x14ac:dyDescent="0.25">
      <c r="A142" s="3" t="s">
        <v>636</v>
      </c>
      <c r="B142" s="5">
        <v>45139</v>
      </c>
      <c r="C142" s="3" t="s">
        <v>637</v>
      </c>
      <c r="D142" s="3" t="s">
        <v>638</v>
      </c>
      <c r="E142" s="3" t="str">
        <f>IFERROR(VLOOKUP(H142,Referencias!$A$2:$F$671,6,FALSE),"")</f>
        <v>VAM</v>
      </c>
      <c r="F142" s="3">
        <f>IFERROR(VLOOKUP(I142,Referencias!$A$2:$T$800,20,FALSE),"")</f>
        <v>221169</v>
      </c>
      <c r="G142" s="3" t="s">
        <v>651</v>
      </c>
      <c r="H142" s="3" t="s">
        <v>479</v>
      </c>
      <c r="I142" s="3" t="s">
        <v>479</v>
      </c>
      <c r="J142" s="3"/>
      <c r="K142" s="3" t="s">
        <v>652</v>
      </c>
      <c r="L142" s="3" t="str">
        <f>IFERROR(VLOOKUP(M142,Referencias!$X$2:$Y$139,2,FALSE),"")</f>
        <v>Inhibidor de corrosión/Incrustaciones</v>
      </c>
      <c r="M142" s="3" t="s">
        <v>687</v>
      </c>
      <c r="N142" s="3">
        <f>IFERROR(VLOOKUP(M142,Referencias!$K$2:$L$138,2,FALSE),"")</f>
        <v>50695199</v>
      </c>
      <c r="O142" s="3">
        <f>IFERROR(VLOOKUP(I142,'Control Producción'!$B$13:$L$408,4,FALSE),0)</f>
        <v>35</v>
      </c>
      <c r="P142" s="3">
        <f>IFERROR(VLOOKUP(I142,'Control Producción'!$B$13:$L$408,5,FALSE),0)</f>
        <v>6.65</v>
      </c>
      <c r="Q142" s="3">
        <f>IFERROR(VLOOKUP(I142,'Control Producción'!$B$13:$L$408,7,FALSE),0)</f>
        <v>28.35</v>
      </c>
      <c r="R142" s="3">
        <f>IFERROR(VLOOKUP(I142,'Control Producción'!$B$13:$L$408,8,FALSE),0)</f>
        <v>393</v>
      </c>
      <c r="S142" s="3">
        <f t="shared" si="46"/>
        <v>7.65</v>
      </c>
      <c r="T142" s="3">
        <v>270</v>
      </c>
      <c r="U142" s="3" t="s">
        <v>654</v>
      </c>
      <c r="V142" s="3" t="s">
        <v>642</v>
      </c>
      <c r="W142" s="3">
        <f t="shared" si="47"/>
        <v>31</v>
      </c>
      <c r="X142" s="3"/>
      <c r="Y142" s="3">
        <f t="shared" si="48"/>
        <v>237.15</v>
      </c>
      <c r="Z142" s="3"/>
      <c r="AA142" s="3"/>
      <c r="AB142" s="6">
        <v>42010</v>
      </c>
      <c r="AC142" s="3" t="s">
        <v>643</v>
      </c>
      <c r="AD142" s="6">
        <v>44757</v>
      </c>
      <c r="AE142" s="3" t="s">
        <v>777</v>
      </c>
      <c r="AF142" s="3" t="s">
        <v>656</v>
      </c>
      <c r="AG142" s="3"/>
      <c r="AH142" s="3"/>
      <c r="AI142" s="3"/>
      <c r="AJ142" s="3"/>
      <c r="AK142" s="3" t="str">
        <f>IFERROR(VLOOKUP(I142,'Control Producción'!$B$13:$K$406,10,FALSE),"")</f>
        <v>Bombeo Mecánico</v>
      </c>
      <c r="AL142" s="3" t="str">
        <f t="shared" si="49"/>
        <v>Continua</v>
      </c>
      <c r="AM142" s="3" t="s">
        <v>28</v>
      </c>
      <c r="AN142" s="3" t="s">
        <v>663</v>
      </c>
      <c r="AO142" s="3">
        <f>_xlfn.IFS(L142="Inhibidor de corrosión",T142*Q142/1000,L142="Inhibidor de incrustaciones",T142*Q142/1000,L142="Biocida",T142*Q142/1000,L142="Inhibidor de corrosión/incrustaciones",T142*Q142/1000,L142="Inhibidor de parafinas y asfaltenos",T142*P142/1000,L142="Inhibidor de parafinas",T142*P142/1000,L142="Inhibidor de asfaltenos",T142*P142/1000,L142="Reductor de fricción",T142*P142/1000,L142="Encapsulado",0,L142="Inhibidor de hidratos",VLOOKUP(I142,Intermedia!$B$485:$E$502,4,FALSE),L142="Secuestrante de sulfhídrico",VLOOKUP(I142,Intermedia!$B$485:$E$502,4,FALSE))</f>
        <v>7.6544999999999996</v>
      </c>
      <c r="AP142" s="3">
        <f t="shared" si="50"/>
        <v>7.65</v>
      </c>
      <c r="AQ142" s="3">
        <f t="shared" si="51"/>
        <v>20</v>
      </c>
      <c r="AR142" s="3">
        <f t="shared" si="52"/>
        <v>7.65</v>
      </c>
      <c r="AS142" s="7">
        <v>1</v>
      </c>
      <c r="AT142" s="3" cm="1">
        <f t="array" ref="AT142">IFERROR(ROUND(IF(AL142="Continua",AO142*_xlfn.IFS(AS142=100%,1,AS142=20%,5,AS142=50%,2),IF(AL142="Batch",IF(AM142="M",30,IF(AM142="Q",15,7))*AO142)),0),"")</f>
        <v>8</v>
      </c>
      <c r="AU142" s="3">
        <f t="shared" si="53"/>
        <v>20</v>
      </c>
      <c r="AV142" s="3">
        <f t="shared" si="54"/>
        <v>8</v>
      </c>
      <c r="AW142" s="3" t="s">
        <v>533</v>
      </c>
      <c r="AX142" s="3">
        <v>1</v>
      </c>
      <c r="AY142" s="14">
        <f ca="1">IFERROR(TODAY()-VLOOKUP(H142,IDEF!$A$6:$H$1602,8,FALSE),"S/D")</f>
        <v>2130</v>
      </c>
      <c r="AZ142" s="3" t="str">
        <f>IFERROR(VLOOKUP(H142,'Control Producción'!$B$13:$L$406,11,FALSE),"S/C")</f>
        <v>A</v>
      </c>
      <c r="BA142" s="3" t="str">
        <f t="shared" si="55"/>
        <v>VAM</v>
      </c>
      <c r="BB142" s="3" t="str">
        <f>IFERROR(VLOOKUP(I142,Referencias!$A$2:$Z$800,26,FALSE),"")</f>
        <v>Volcán Auca Mahuida</v>
      </c>
      <c r="BC142" s="3"/>
      <c r="BD142" s="3"/>
      <c r="BO142" s="68" t="str">
        <f t="shared" si="45"/>
        <v>VAM</v>
      </c>
    </row>
    <row r="143" spans="1:67" ht="15" customHeight="1" x14ac:dyDescent="0.25">
      <c r="A143" s="3" t="s">
        <v>636</v>
      </c>
      <c r="B143" s="5">
        <v>45139</v>
      </c>
      <c r="C143" s="3" t="s">
        <v>637</v>
      </c>
      <c r="D143" s="3" t="s">
        <v>638</v>
      </c>
      <c r="E143" s="3" t="str">
        <f>IFERROR(VLOOKUP(H143,Referencias!$A$2:$F$671,6,FALSE),"")</f>
        <v>VAM</v>
      </c>
      <c r="F143" s="3">
        <f>IFERROR(VLOOKUP(I143,Referencias!$A$2:$T$800,20,FALSE),"")</f>
        <v>221169</v>
      </c>
      <c r="G143" s="3" t="s">
        <v>639</v>
      </c>
      <c r="H143" s="3" t="s">
        <v>481</v>
      </c>
      <c r="I143" s="3" t="s">
        <v>481</v>
      </c>
      <c r="J143" s="3"/>
      <c r="K143" s="3" t="s">
        <v>640</v>
      </c>
      <c r="L143" s="3" t="str">
        <f>IFERROR(VLOOKUP(M143,Referencias!$X$2:$Y$139,2,FALSE),"")</f>
        <v>Inhibidor de hidratos</v>
      </c>
      <c r="M143" s="3" t="s">
        <v>574</v>
      </c>
      <c r="N143" s="3">
        <f>IFERROR(VLOOKUP(M143,Referencias!$K$2:$L$138,2,FALSE),"")</f>
        <v>50600710</v>
      </c>
      <c r="O143" s="3">
        <f>IFERROR(VLOOKUP(I143,'Control Producción'!$B$13:$L$408,4,FALSE),0)</f>
        <v>0</v>
      </c>
      <c r="P143" s="3">
        <f>IFERROR(VLOOKUP(I143,'Control Producción'!$B$13:$L$408,5,FALSE),0)</f>
        <v>0</v>
      </c>
      <c r="Q143" s="3">
        <f>IFERROR(VLOOKUP(I143,'Control Producción'!$B$13:$L$408,7,FALSE),0)</f>
        <v>0</v>
      </c>
      <c r="R143" s="3">
        <f>IFERROR(VLOOKUP(I143,'Control Producción'!$B$13:$L$408,8,FALSE),0)</f>
        <v>16908</v>
      </c>
      <c r="S143" s="3">
        <f t="shared" si="46"/>
        <v>25</v>
      </c>
      <c r="T143" s="3"/>
      <c r="U143" s="3" t="s">
        <v>641</v>
      </c>
      <c r="V143" s="3" t="s">
        <v>642</v>
      </c>
      <c r="W143" s="3">
        <f t="shared" si="47"/>
        <v>31</v>
      </c>
      <c r="X143" s="3"/>
      <c r="Y143" s="3">
        <f t="shared" si="48"/>
        <v>775</v>
      </c>
      <c r="Z143" s="3"/>
      <c r="AA143" s="3"/>
      <c r="AB143" s="6">
        <v>42915</v>
      </c>
      <c r="AC143" s="3" t="s">
        <v>643</v>
      </c>
      <c r="AD143" s="6">
        <v>44092</v>
      </c>
      <c r="AE143" s="3" t="s">
        <v>691</v>
      </c>
      <c r="AF143" s="3" t="s">
        <v>692</v>
      </c>
      <c r="AG143" s="3"/>
      <c r="AH143" s="3"/>
      <c r="AI143" s="3"/>
      <c r="AJ143" s="3"/>
      <c r="AK143" s="3" t="str">
        <f>IFERROR(VLOOKUP(I143,'Control Producción'!$B$13:$K$406,10,FALSE),"")</f>
        <v>Surgente</v>
      </c>
      <c r="AL143" s="3" t="str">
        <f t="shared" si="49"/>
        <v>Continua</v>
      </c>
      <c r="AM143" s="3" t="s">
        <v>28</v>
      </c>
      <c r="AN143" s="3" t="s">
        <v>645</v>
      </c>
      <c r="AO143" s="3">
        <f>_xlfn.IFS(L143="Inhibidor de corrosión",T143*Q143/1000,L143="Inhibidor de incrustaciones",T143*Q143/1000,L143="Biocida",T143*Q143/1000,L143="Inhibidor de corrosión/incrustaciones",T143*Q143/1000,L143="Inhibidor de parafinas y asfaltenos",T143*P143/1000,L143="Inhibidor de parafinas",T143*P143/1000,L143="Inhibidor de asfaltenos",T143*P143/1000,L143="Reductor de fricción",T143*P143/1000,L143="Encapsulado",0,L143="Inhibidor de hidratos",VLOOKUP(I143,Intermedia!$B$485:$E$502,4,FALSE),L143="Secuestrante de sulfhídrico",VLOOKUP(I143,Intermedia!$B$485:$E$502,4,FALSE))</f>
        <v>25</v>
      </c>
      <c r="AP143" s="3">
        <f t="shared" si="50"/>
        <v>25</v>
      </c>
      <c r="AQ143" s="3">
        <f t="shared" si="51"/>
        <v>25</v>
      </c>
      <c r="AR143" s="3">
        <f t="shared" si="52"/>
        <v>25</v>
      </c>
      <c r="AS143" s="7">
        <v>1</v>
      </c>
      <c r="AT143" s="3" cm="1">
        <f t="array" ref="AT143">IFERROR(ROUND(IF(AL143="Continua",AO143*_xlfn.IFS(AS143=100%,1,AS143=20%,5,AS143=50%,2),IF(AL143="Batch",IF(AM143="M",30,IF(AM143="Q",15,7))*AO143)),0),"")</f>
        <v>25</v>
      </c>
      <c r="AU143" s="3">
        <f t="shared" si="53"/>
        <v>25</v>
      </c>
      <c r="AV143" s="3">
        <f t="shared" si="54"/>
        <v>25</v>
      </c>
      <c r="AW143" s="3" t="s">
        <v>533</v>
      </c>
      <c r="AX143" s="3">
        <v>1</v>
      </c>
      <c r="AY143" s="14" t="str">
        <f ca="1">IFERROR(TODAY()-VLOOKUP(H143,IDEF!$A$6:$H$1602,8,FALSE),"S/D")</f>
        <v>S/D</v>
      </c>
      <c r="AZ143" s="3" t="str">
        <f>IFERROR(VLOOKUP(H143,'Control Producción'!$B$13:$L$406,11,FALSE),"S/C")</f>
        <v>A</v>
      </c>
      <c r="BA143" s="3" t="str">
        <f t="shared" si="55"/>
        <v>VAM</v>
      </c>
      <c r="BB143" s="3" t="str">
        <f>IFERROR(VLOOKUP(I143,Referencias!$A$2:$Z$800,26,FALSE),"")</f>
        <v>Volcán Auca Mahuida</v>
      </c>
      <c r="BC143" s="3"/>
      <c r="BD143" s="3"/>
      <c r="BO143" s="68" t="str">
        <f t="shared" si="45"/>
        <v>VAM</v>
      </c>
    </row>
    <row r="144" spans="1:67" x14ac:dyDescent="0.25">
      <c r="A144" s="3" t="s">
        <v>636</v>
      </c>
      <c r="B144" s="5">
        <v>45139</v>
      </c>
      <c r="C144" s="3" t="s">
        <v>637</v>
      </c>
      <c r="D144" s="3" t="s">
        <v>638</v>
      </c>
      <c r="E144" s="3" t="str">
        <f>IFERROR(VLOOKUP(H144,Referencias!$A$2:$F$671,6,FALSE),"")</f>
        <v>VAM</v>
      </c>
      <c r="F144" s="3">
        <f>IFERROR(VLOOKUP(I144,Referencias!$A$2:$T$800,20,FALSE),"")</f>
        <v>221169</v>
      </c>
      <c r="G144" s="3" t="s">
        <v>651</v>
      </c>
      <c r="H144" s="3" t="s">
        <v>482</v>
      </c>
      <c r="I144" s="3" t="s">
        <v>482</v>
      </c>
      <c r="J144" s="3"/>
      <c r="K144" s="3" t="s">
        <v>652</v>
      </c>
      <c r="L144" s="3" t="str">
        <f>IFERROR(VLOOKUP(M144,Referencias!$X$2:$Y$139,2,FALSE),"")</f>
        <v>Inhibidor de corrosión/Incrustaciones</v>
      </c>
      <c r="M144" s="3" t="s">
        <v>687</v>
      </c>
      <c r="N144" s="3">
        <f>IFERROR(VLOOKUP(M144,Referencias!$K$2:$L$138,2,FALSE),"")</f>
        <v>50695199</v>
      </c>
      <c r="O144" s="3">
        <f>IFERROR(VLOOKUP(I144,'Control Producción'!$B$13:$L$408,4,FALSE),0)</f>
        <v>3</v>
      </c>
      <c r="P144" s="3">
        <f>IFERROR(VLOOKUP(I144,'Control Producción'!$B$13:$L$408,5,FALSE),0)</f>
        <v>0.45</v>
      </c>
      <c r="Q144" s="3">
        <f>IFERROR(VLOOKUP(I144,'Control Producción'!$B$13:$L$408,7,FALSE),0)</f>
        <v>2.5499999999999998</v>
      </c>
      <c r="R144" s="3">
        <f>IFERROR(VLOOKUP(I144,'Control Producción'!$B$13:$L$408,8,FALSE),0)</f>
        <v>1572</v>
      </c>
      <c r="S144" s="3">
        <f t="shared" si="46"/>
        <v>5.61</v>
      </c>
      <c r="T144" s="3">
        <v>2200</v>
      </c>
      <c r="U144" s="3" t="s">
        <v>654</v>
      </c>
      <c r="V144" s="3" t="s">
        <v>642</v>
      </c>
      <c r="W144" s="3">
        <f t="shared" si="47"/>
        <v>31</v>
      </c>
      <c r="X144" s="3"/>
      <c r="Y144" s="3">
        <f t="shared" si="48"/>
        <v>173.91</v>
      </c>
      <c r="Z144" s="3"/>
      <c r="AA144" s="3"/>
      <c r="AB144" s="6">
        <v>43182</v>
      </c>
      <c r="AC144" s="3" t="s">
        <v>643</v>
      </c>
      <c r="AD144" s="6">
        <v>43791</v>
      </c>
      <c r="AE144" s="3" t="s">
        <v>688</v>
      </c>
      <c r="AF144" s="3" t="s">
        <v>656</v>
      </c>
      <c r="AG144" s="3"/>
      <c r="AH144" s="3"/>
      <c r="AI144" s="3"/>
      <c r="AJ144" s="3"/>
      <c r="AK144" s="3" t="str">
        <f>IFERROR(VLOOKUP(I144,'Control Producción'!$B$13:$K$406,10,FALSE),"")</f>
        <v>Bombeo Hidráulico</v>
      </c>
      <c r="AL144" s="3" t="str">
        <f t="shared" si="49"/>
        <v>Continua</v>
      </c>
      <c r="AM144" s="3" t="s">
        <v>28</v>
      </c>
      <c r="AN144" s="3" t="s">
        <v>663</v>
      </c>
      <c r="AO144" s="3">
        <f>_xlfn.IFS(L144="Inhibidor de corrosión",T144*Q144/1000,L144="Inhibidor de incrustaciones",T144*Q144/1000,L144="Biocida",T144*Q144/1000,L144="Inhibidor de corrosión/incrustaciones",T144*Q144/1000,L144="Inhibidor de parafinas y asfaltenos",T144*P144/1000,L144="Inhibidor de parafinas",T144*P144/1000,L144="Inhibidor de asfaltenos",T144*P144/1000,L144="Reductor de fricción",T144*P144/1000,L144="Encapsulado",0,L144="Inhibidor de hidratos",VLOOKUP(I144,Intermedia!$B$485:$E$502,4,FALSE),L144="Secuestrante de sulfhídrico",VLOOKUP(I144,Intermedia!$B$485:$E$502,4,FALSE))</f>
        <v>5.61</v>
      </c>
      <c r="AP144" s="3">
        <f t="shared" si="50"/>
        <v>5.61</v>
      </c>
      <c r="AQ144" s="3">
        <f t="shared" si="51"/>
        <v>20</v>
      </c>
      <c r="AR144" s="3">
        <f t="shared" si="52"/>
        <v>5.61</v>
      </c>
      <c r="AS144" s="7">
        <v>1</v>
      </c>
      <c r="AT144" s="3" cm="1">
        <f t="array" ref="AT144">IFERROR(ROUND(IF(AL144="Continua",AO144*_xlfn.IFS(AS144=100%,1,AS144=20%,5,AS144=50%,2),IF(AL144="Batch",IF(AM144="M",30,IF(AM144="Q",15,7))*AO144)),0),"")</f>
        <v>6</v>
      </c>
      <c r="AU144" s="3">
        <f t="shared" si="53"/>
        <v>20</v>
      </c>
      <c r="AV144" s="3">
        <f t="shared" si="54"/>
        <v>6</v>
      </c>
      <c r="AW144" s="3" t="s">
        <v>533</v>
      </c>
      <c r="AX144" s="3">
        <v>1</v>
      </c>
      <c r="AY144" s="14">
        <f ca="1">IFERROR(TODAY()-VLOOKUP(H144,IDEF!$A$6:$H$1602,8,FALSE),"S/D")</f>
        <v>2141</v>
      </c>
      <c r="AZ144" s="3" t="str">
        <f>IFERROR(VLOOKUP(H144,'Control Producción'!$B$13:$L$406,11,FALSE),"S/C")</f>
        <v>C</v>
      </c>
      <c r="BA144" s="3" t="str">
        <f t="shared" si="55"/>
        <v>VAM</v>
      </c>
      <c r="BB144" s="3" t="str">
        <f>IFERROR(VLOOKUP(I144,Referencias!$A$2:$Z$800,26,FALSE),"")</f>
        <v>Volcán Auca Mahuida</v>
      </c>
      <c r="BC144" s="3"/>
      <c r="BD144" s="3"/>
      <c r="BO144" s="68" t="str">
        <f t="shared" si="45"/>
        <v>VAM</v>
      </c>
    </row>
    <row r="145" spans="1:67" ht="15" customHeight="1" x14ac:dyDescent="0.25">
      <c r="A145" s="3" t="s">
        <v>636</v>
      </c>
      <c r="B145" s="5">
        <v>45139</v>
      </c>
      <c r="C145" s="3" t="s">
        <v>637</v>
      </c>
      <c r="D145" s="3" t="s">
        <v>638</v>
      </c>
      <c r="E145" s="3" t="str">
        <f>IFERROR(VLOOKUP(H145,Referencias!$A$2:$F$671,6,FALSE),"")</f>
        <v>VAM</v>
      </c>
      <c r="F145" s="3">
        <f>IFERROR(VLOOKUP(I145,Referencias!$A$2:$T$800,20,FALSE),"")</f>
        <v>221169</v>
      </c>
      <c r="G145" s="3" t="s">
        <v>651</v>
      </c>
      <c r="H145" s="3" t="s">
        <v>485</v>
      </c>
      <c r="I145" s="3" t="s">
        <v>485</v>
      </c>
      <c r="J145" s="3"/>
      <c r="K145" s="3" t="s">
        <v>652</v>
      </c>
      <c r="L145" s="3" t="str">
        <f>IFERROR(VLOOKUP(M145,Referencias!$X$2:$Y$139,2,FALSE),"")</f>
        <v>Inhibidor de corrosión/Incrustaciones</v>
      </c>
      <c r="M145" s="3" t="s">
        <v>687</v>
      </c>
      <c r="N145" s="3">
        <f>IFERROR(VLOOKUP(M145,Referencias!$K$2:$L$138,2,FALSE),"")</f>
        <v>50695199</v>
      </c>
      <c r="O145" s="3">
        <f>IFERROR(VLOOKUP(I145,'Control Producción'!$B$13:$L$408,4,FALSE),0)</f>
        <v>4</v>
      </c>
      <c r="P145" s="3">
        <f>IFERROR(VLOOKUP(I145,'Control Producción'!$B$13:$L$408,5,FALSE),0)</f>
        <v>0.44</v>
      </c>
      <c r="Q145" s="3">
        <f>IFERROR(VLOOKUP(I145,'Control Producción'!$B$13:$L$408,7,FALSE),0)</f>
        <v>3.56</v>
      </c>
      <c r="R145" s="3">
        <f>IFERROR(VLOOKUP(I145,'Control Producción'!$B$13:$L$408,8,FALSE),0)</f>
        <v>100</v>
      </c>
      <c r="S145" s="3">
        <f t="shared" si="46"/>
        <v>6.41</v>
      </c>
      <c r="T145" s="3">
        <v>1800</v>
      </c>
      <c r="U145" s="3" t="s">
        <v>654</v>
      </c>
      <c r="V145" s="3" t="s">
        <v>642</v>
      </c>
      <c r="W145" s="3">
        <f t="shared" si="47"/>
        <v>31</v>
      </c>
      <c r="X145" s="3"/>
      <c r="Y145" s="3">
        <f t="shared" si="48"/>
        <v>198.71</v>
      </c>
      <c r="Z145" s="3"/>
      <c r="AA145" s="3"/>
      <c r="AB145" s="6">
        <v>42588</v>
      </c>
      <c r="AC145" s="3" t="s">
        <v>643</v>
      </c>
      <c r="AD145" s="6">
        <v>43795</v>
      </c>
      <c r="AE145" s="3" t="s">
        <v>778</v>
      </c>
      <c r="AF145" s="3" t="s">
        <v>656</v>
      </c>
      <c r="AG145" s="3"/>
      <c r="AH145" s="3"/>
      <c r="AI145" s="3"/>
      <c r="AJ145" s="3"/>
      <c r="AK145" s="3" t="str">
        <f>IFERROR(VLOOKUP(I145,'Control Producción'!$B$13:$K$406,10,FALSE),"")</f>
        <v>Bombeo Hidráulico</v>
      </c>
      <c r="AL145" s="3" t="str">
        <f t="shared" si="49"/>
        <v>Continua</v>
      </c>
      <c r="AM145" s="3" t="s">
        <v>28</v>
      </c>
      <c r="AN145" s="3" t="s">
        <v>663</v>
      </c>
      <c r="AO145" s="3">
        <f>_xlfn.IFS(L145="Inhibidor de corrosión",T145*Q145/1000,L145="Inhibidor de incrustaciones",T145*Q145/1000,L145="Biocida",T145*Q145/1000,L145="Inhibidor de corrosión/incrustaciones",T145*Q145/1000,L145="Inhibidor de parafinas y asfaltenos",T145*P145/1000,L145="Inhibidor de parafinas",T145*P145/1000,L145="Inhibidor de asfaltenos",T145*P145/1000,L145="Reductor de fricción",T145*P145/1000,L145="Encapsulado",0,L145="Inhibidor de hidratos",VLOOKUP(I145,Intermedia!$B$485:$E$502,4,FALSE),L145="Secuestrante de sulfhídrico",VLOOKUP(I145,Intermedia!$B$485:$E$502,4,FALSE))</f>
        <v>6.4080000000000004</v>
      </c>
      <c r="AP145" s="3">
        <f t="shared" si="50"/>
        <v>6.41</v>
      </c>
      <c r="AQ145" s="3">
        <f t="shared" si="51"/>
        <v>20</v>
      </c>
      <c r="AR145" s="3">
        <f t="shared" si="52"/>
        <v>6.41</v>
      </c>
      <c r="AS145" s="7">
        <v>1</v>
      </c>
      <c r="AT145" s="3" cm="1">
        <f t="array" ref="AT145">IFERROR(ROUND(IF(AL145="Continua",AO145*_xlfn.IFS(AS145=100%,1,AS145=20%,5,AS145=50%,2),IF(AL145="Batch",IF(AM145="M",30,IF(AM145="Q",15,7))*AO145)),0),"")</f>
        <v>6</v>
      </c>
      <c r="AU145" s="3">
        <f t="shared" si="53"/>
        <v>20</v>
      </c>
      <c r="AV145" s="3">
        <f t="shared" si="54"/>
        <v>6</v>
      </c>
      <c r="AW145" s="3" t="s">
        <v>533</v>
      </c>
      <c r="AX145" s="3">
        <v>1</v>
      </c>
      <c r="AY145" s="14">
        <f ca="1">IFERROR(TODAY()-VLOOKUP(H145,IDEF!$A$6:$H$1602,8,FALSE),"S/D")</f>
        <v>1797</v>
      </c>
      <c r="AZ145" s="3" t="str">
        <f>IFERROR(VLOOKUP(H145,'Control Producción'!$B$13:$L$406,11,FALSE),"S/C")</f>
        <v>C</v>
      </c>
      <c r="BA145" s="3" t="str">
        <f t="shared" si="55"/>
        <v>VAM</v>
      </c>
      <c r="BB145" s="3" t="str">
        <f>IFERROR(VLOOKUP(I145,Referencias!$A$2:$Z$800,26,FALSE),"")</f>
        <v>Volcán Auca Mahuida</v>
      </c>
      <c r="BC145" s="3"/>
      <c r="BD145" s="3"/>
      <c r="BO145" s="68" t="str">
        <f t="shared" si="45"/>
        <v>VAM</v>
      </c>
    </row>
    <row r="146" spans="1:67" ht="15" customHeight="1" x14ac:dyDescent="0.25">
      <c r="A146" s="3" t="s">
        <v>636</v>
      </c>
      <c r="B146" s="5">
        <v>45139</v>
      </c>
      <c r="C146" s="3" t="s">
        <v>637</v>
      </c>
      <c r="D146" s="3" t="s">
        <v>638</v>
      </c>
      <c r="E146" s="3" t="str">
        <f>IFERROR(VLOOKUP(H146,Referencias!$A$2:$F$671,6,FALSE),"")</f>
        <v>VAM</v>
      </c>
      <c r="F146" s="3">
        <f>IFERROR(VLOOKUP(I146,Referencias!$A$2:$T$800,20,FALSE),"")</f>
        <v>221169</v>
      </c>
      <c r="G146" s="3" t="s">
        <v>651</v>
      </c>
      <c r="H146" s="3" t="s">
        <v>487</v>
      </c>
      <c r="I146" s="3" t="s">
        <v>487</v>
      </c>
      <c r="J146" s="3"/>
      <c r="K146" s="3" t="s">
        <v>652</v>
      </c>
      <c r="L146" s="3" t="str">
        <f>IFERROR(VLOOKUP(M146,Referencias!$X$2:$Y$139,2,FALSE),"")</f>
        <v>Inhibidor de corrosión</v>
      </c>
      <c r="M146" s="3" t="s">
        <v>566</v>
      </c>
      <c r="N146" s="3">
        <f>IFERROR(VLOOKUP(M146,Referencias!$K$2:$L$138,2,FALSE),"")</f>
        <v>1000232729</v>
      </c>
      <c r="O146" s="3">
        <f>IFERROR(VLOOKUP(I146,'Control Producción'!$B$13:$L$408,4,FALSE),0)</f>
        <v>31.2</v>
      </c>
      <c r="P146" s="3">
        <f>IFERROR(VLOOKUP(I146,'Control Producción'!$B$13:$L$408,5,FALSE),0)</f>
        <v>5.6159999999999997</v>
      </c>
      <c r="Q146" s="3">
        <f>IFERROR(VLOOKUP(I146,'Control Producción'!$B$13:$L$408,7,FALSE),0)</f>
        <v>25.584</v>
      </c>
      <c r="R146" s="3">
        <f>IFERROR(VLOOKUP(I146,'Control Producción'!$B$13:$L$408,8,FALSE),0)</f>
        <v>2200</v>
      </c>
      <c r="S146" s="3">
        <f t="shared" si="46"/>
        <v>5.88</v>
      </c>
      <c r="T146" s="3">
        <v>230</v>
      </c>
      <c r="U146" s="3" t="s">
        <v>654</v>
      </c>
      <c r="V146" s="3" t="s">
        <v>642</v>
      </c>
      <c r="W146" s="3">
        <f t="shared" si="47"/>
        <v>31</v>
      </c>
      <c r="X146" s="3"/>
      <c r="Y146" s="3">
        <f t="shared" si="48"/>
        <v>182.28</v>
      </c>
      <c r="Z146" s="3"/>
      <c r="AA146" s="3"/>
      <c r="AB146" s="6">
        <v>42399</v>
      </c>
      <c r="AC146" s="3" t="s">
        <v>643</v>
      </c>
      <c r="AD146" s="6">
        <v>43480</v>
      </c>
      <c r="AE146" s="3" t="s">
        <v>779</v>
      </c>
      <c r="AF146" s="3" t="s">
        <v>656</v>
      </c>
      <c r="AG146" s="3"/>
      <c r="AH146" s="3"/>
      <c r="AI146" s="3"/>
      <c r="AJ146" s="3"/>
      <c r="AK146" s="3" t="str">
        <f>IFERROR(VLOOKUP(I146,'Control Producción'!$B$13:$K$406,10,FALSE),"")</f>
        <v>Bombeo Mecánico</v>
      </c>
      <c r="AL146" s="3" t="str">
        <f t="shared" si="49"/>
        <v>Continua</v>
      </c>
      <c r="AM146" s="3" t="s">
        <v>28</v>
      </c>
      <c r="AN146" s="3" t="s">
        <v>663</v>
      </c>
      <c r="AO146" s="3">
        <f>_xlfn.IFS(L146="Inhibidor de corrosión",T146*Q146/1000,L146="Inhibidor de incrustaciones",T146*Q146/1000,L146="Biocida",T146*Q146/1000,L146="Inhibidor de corrosión/incrustaciones",T146*Q146/1000,L146="Inhibidor de parafinas y asfaltenos",T146*P146/1000,L146="Inhibidor de parafinas",T146*P146/1000,L146="Inhibidor de asfaltenos",T146*P146/1000,L146="Reductor de fricción",T146*P146/1000,L146="Encapsulado",0,L146="Inhibidor de hidratos",VLOOKUP(I146,Intermedia!$B$485:$E$502,4,FALSE),L146="Secuestrante de sulfhídrico",VLOOKUP(I146,Intermedia!$B$485:$E$502,4,FALSE))</f>
        <v>5.8843199999999998</v>
      </c>
      <c r="AP146" s="3">
        <f t="shared" si="50"/>
        <v>5.88</v>
      </c>
      <c r="AQ146" s="3">
        <f t="shared" si="51"/>
        <v>20</v>
      </c>
      <c r="AR146" s="3">
        <f t="shared" si="52"/>
        <v>5.88</v>
      </c>
      <c r="AS146" s="7">
        <v>1</v>
      </c>
      <c r="AT146" s="3" cm="1">
        <f t="array" ref="AT146">IFERROR(ROUND(IF(AL146="Continua",AO146*_xlfn.IFS(AS146=100%,1,AS146=20%,5,AS146=50%,2),IF(AL146="Batch",IF(AM146="M",30,IF(AM146="Q",15,7))*AO146)),0),"")</f>
        <v>6</v>
      </c>
      <c r="AU146" s="3">
        <f t="shared" si="53"/>
        <v>20</v>
      </c>
      <c r="AV146" s="3">
        <f t="shared" si="54"/>
        <v>6</v>
      </c>
      <c r="AW146" s="3" t="s">
        <v>533</v>
      </c>
      <c r="AX146" s="3">
        <v>1</v>
      </c>
      <c r="AY146" s="14">
        <f ca="1">IFERROR(TODAY()-VLOOKUP(H146,IDEF!$A$6:$H$1602,8,FALSE),"S/D")</f>
        <v>1846</v>
      </c>
      <c r="AZ146" s="3" t="str">
        <f>IFERROR(VLOOKUP(H146,'Control Producción'!$B$13:$L$406,11,FALSE),"S/C")</f>
        <v>B</v>
      </c>
      <c r="BA146" s="3" t="str">
        <f t="shared" si="55"/>
        <v>VAM</v>
      </c>
      <c r="BB146" s="3" t="str">
        <f>IFERROR(VLOOKUP(I146,Referencias!$A$2:$Z$800,26,FALSE),"")</f>
        <v>Volcán Auca Mahuida</v>
      </c>
      <c r="BC146" s="3"/>
      <c r="BD146" s="3"/>
      <c r="BO146" s="68" t="str">
        <f t="shared" si="45"/>
        <v>VAM</v>
      </c>
    </row>
    <row r="147" spans="1:67" ht="15" customHeight="1" x14ac:dyDescent="0.25">
      <c r="A147" s="3" t="s">
        <v>636</v>
      </c>
      <c r="B147" s="5">
        <v>45139</v>
      </c>
      <c r="C147" s="3" t="s">
        <v>637</v>
      </c>
      <c r="D147" s="3" t="s">
        <v>638</v>
      </c>
      <c r="E147" s="3" t="str">
        <f>IFERROR(VLOOKUP(H147,Referencias!$A$2:$F$671,6,FALSE),"")</f>
        <v>VAM</v>
      </c>
      <c r="F147" s="3">
        <f>IFERROR(VLOOKUP(I147,Referencias!$A$2:$T$800,20,FALSE),"")</f>
        <v>221169</v>
      </c>
      <c r="G147" s="3" t="s">
        <v>651</v>
      </c>
      <c r="H147" s="3" t="s">
        <v>488</v>
      </c>
      <c r="I147" s="3" t="s">
        <v>488</v>
      </c>
      <c r="J147" s="3"/>
      <c r="K147" s="3" t="s">
        <v>652</v>
      </c>
      <c r="L147" s="3" t="str">
        <f>IFERROR(VLOOKUP(M147,Referencias!$X$2:$Y$139,2,FALSE),"")</f>
        <v>Inhibidor de corrosión/Incrustaciones</v>
      </c>
      <c r="M147" s="3" t="s">
        <v>687</v>
      </c>
      <c r="N147" s="3">
        <f>IFERROR(VLOOKUP(M147,Referencias!$K$2:$L$138,2,FALSE),"")</f>
        <v>50695199</v>
      </c>
      <c r="O147" s="3">
        <f>IFERROR(VLOOKUP(I147,'Control Producción'!$B$13:$L$408,4,FALSE),0)</f>
        <v>11.04</v>
      </c>
      <c r="P147" s="3">
        <f>IFERROR(VLOOKUP(I147,'Control Producción'!$B$13:$L$408,5,FALSE),0)</f>
        <v>4.968</v>
      </c>
      <c r="Q147" s="3">
        <f>IFERROR(VLOOKUP(I147,'Control Producción'!$B$13:$L$408,7,FALSE),0)</f>
        <v>6.0720000000000001</v>
      </c>
      <c r="R147" s="3">
        <f>IFERROR(VLOOKUP(I147,'Control Producción'!$B$13:$L$408,8,FALSE),0)</f>
        <v>1100</v>
      </c>
      <c r="S147" s="3">
        <f t="shared" si="46"/>
        <v>6.98</v>
      </c>
      <c r="T147" s="3">
        <v>1150</v>
      </c>
      <c r="U147" s="3" t="s">
        <v>654</v>
      </c>
      <c r="V147" s="3" t="s">
        <v>642</v>
      </c>
      <c r="W147" s="3">
        <f t="shared" si="47"/>
        <v>31</v>
      </c>
      <c r="X147" s="3"/>
      <c r="Y147" s="3">
        <f t="shared" si="48"/>
        <v>216.38000000000002</v>
      </c>
      <c r="Z147" s="3"/>
      <c r="AA147" s="3"/>
      <c r="AB147" s="6">
        <v>42391</v>
      </c>
      <c r="AC147" s="3" t="s">
        <v>643</v>
      </c>
      <c r="AD147" s="6">
        <v>44894</v>
      </c>
      <c r="AE147" s="3" t="s">
        <v>780</v>
      </c>
      <c r="AF147" s="3" t="s">
        <v>656</v>
      </c>
      <c r="AG147" s="3"/>
      <c r="AH147" s="3"/>
      <c r="AI147" s="3"/>
      <c r="AJ147" s="3"/>
      <c r="AK147" s="3" t="str">
        <f>IFERROR(VLOOKUP(I147,'Control Producción'!$B$13:$K$406,10,FALSE),"")</f>
        <v>Bombeo Mecánico</v>
      </c>
      <c r="AL147" s="3" t="str">
        <f t="shared" si="49"/>
        <v>Continua</v>
      </c>
      <c r="AM147" s="3" t="s">
        <v>28</v>
      </c>
      <c r="AN147" s="3" t="s">
        <v>663</v>
      </c>
      <c r="AO147" s="3">
        <f>_xlfn.IFS(L147="Inhibidor de corrosión",T147*Q147/1000,L147="Inhibidor de incrustaciones",T147*Q147/1000,L147="Biocida",T147*Q147/1000,L147="Inhibidor de corrosión/incrustaciones",T147*Q147/1000,L147="Inhibidor de parafinas y asfaltenos",T147*P147/1000,L147="Inhibidor de parafinas",T147*P147/1000,L147="Inhibidor de asfaltenos",T147*P147/1000,L147="Reductor de fricción",T147*P147/1000,L147="Encapsulado",0,L147="Inhibidor de hidratos",VLOOKUP(I147,Intermedia!$B$485:$E$502,4,FALSE),L147="Secuestrante de sulfhídrico",VLOOKUP(I147,Intermedia!$B$485:$E$502,4,FALSE))</f>
        <v>6.9828000000000001</v>
      </c>
      <c r="AP147" s="3">
        <f t="shared" si="50"/>
        <v>6.98</v>
      </c>
      <c r="AQ147" s="3">
        <f t="shared" si="51"/>
        <v>20</v>
      </c>
      <c r="AR147" s="3">
        <f t="shared" si="52"/>
        <v>6.98</v>
      </c>
      <c r="AS147" s="7">
        <v>1</v>
      </c>
      <c r="AT147" s="3" cm="1">
        <f t="array" ref="AT147">IFERROR(ROUND(IF(AL147="Continua",AO147*_xlfn.IFS(AS147=100%,1,AS147=20%,5,AS147=50%,2),IF(AL147="Batch",IF(AM147="M",30,IF(AM147="Q",15,7))*AO147)),0),"")</f>
        <v>7</v>
      </c>
      <c r="AU147" s="3">
        <f t="shared" si="53"/>
        <v>20</v>
      </c>
      <c r="AV147" s="3">
        <f t="shared" si="54"/>
        <v>7</v>
      </c>
      <c r="AW147" s="3" t="s">
        <v>533</v>
      </c>
      <c r="AX147" s="3">
        <v>1</v>
      </c>
      <c r="AY147" s="14">
        <f ca="1">IFERROR(TODAY()-VLOOKUP(H147,IDEF!$A$6:$H$1602,8,FALSE),"S/D")</f>
        <v>2931</v>
      </c>
      <c r="AZ147" s="3" t="str">
        <f>IFERROR(VLOOKUP(H147,'Control Producción'!$B$13:$L$406,11,FALSE),"S/C")</f>
        <v>B</v>
      </c>
      <c r="BA147" s="3" t="str">
        <f t="shared" si="55"/>
        <v>VAM</v>
      </c>
      <c r="BB147" s="3" t="str">
        <f>IFERROR(VLOOKUP(I147,Referencias!$A$2:$Z$800,26,FALSE),"")</f>
        <v>Volcán Auca Mahuida</v>
      </c>
      <c r="BC147" s="3"/>
      <c r="BD147" s="3"/>
      <c r="BO147" s="68" t="str">
        <f t="shared" si="45"/>
        <v>VAM</v>
      </c>
    </row>
    <row r="148" spans="1:67" ht="15" customHeight="1" x14ac:dyDescent="0.25">
      <c r="A148" s="3" t="s">
        <v>636</v>
      </c>
      <c r="B148" s="5">
        <v>45139</v>
      </c>
      <c r="C148" s="3" t="s">
        <v>637</v>
      </c>
      <c r="D148" s="3" t="s">
        <v>638</v>
      </c>
      <c r="E148" s="3" t="str">
        <f>IFERROR(VLOOKUP(H148,Referencias!$A$2:$F$671,6,FALSE),"")</f>
        <v>VAM</v>
      </c>
      <c r="F148" s="3">
        <f>IFERROR(VLOOKUP(I148,Referencias!$A$2:$T$800,20,FALSE),"")</f>
        <v>221169</v>
      </c>
      <c r="G148" s="3" t="s">
        <v>651</v>
      </c>
      <c r="H148" s="3" t="s">
        <v>489</v>
      </c>
      <c r="I148" s="3" t="s">
        <v>489</v>
      </c>
      <c r="J148" s="3"/>
      <c r="K148" s="3" t="s">
        <v>652</v>
      </c>
      <c r="L148" s="3" t="str">
        <f>IFERROR(VLOOKUP(M148,Referencias!$X$2:$Y$139,2,FALSE),"")</f>
        <v>Inhibidor de incrustaciones</v>
      </c>
      <c r="M148" s="3" t="s">
        <v>653</v>
      </c>
      <c r="N148" s="3">
        <f>IFERROR(VLOOKUP(M148,Referencias!$K$2:$L$138,2,FALSE),"")</f>
        <v>50601018</v>
      </c>
      <c r="O148" s="3">
        <f>IFERROR(VLOOKUP(I148,'Control Producción'!$B$13:$L$408,4,FALSE),0)</f>
        <v>52</v>
      </c>
      <c r="P148" s="3">
        <f>IFERROR(VLOOKUP(I148,'Control Producción'!$B$13:$L$408,5,FALSE),0)</f>
        <v>2.6</v>
      </c>
      <c r="Q148" s="3">
        <f>IFERROR(VLOOKUP(I148,'Control Producción'!$B$13:$L$408,7,FALSE),0)</f>
        <v>49.4</v>
      </c>
      <c r="R148" s="3">
        <f>IFERROR(VLOOKUP(I148,'Control Producción'!$B$13:$L$408,8,FALSE),0)</f>
        <v>850</v>
      </c>
      <c r="S148" s="3">
        <f t="shared" si="46"/>
        <v>2.4700000000000002</v>
      </c>
      <c r="T148" s="3">
        <v>50</v>
      </c>
      <c r="U148" s="3" t="s">
        <v>654</v>
      </c>
      <c r="V148" s="3" t="s">
        <v>642</v>
      </c>
      <c r="W148" s="3">
        <f t="shared" si="47"/>
        <v>31</v>
      </c>
      <c r="X148" s="3"/>
      <c r="Y148" s="3">
        <f t="shared" si="48"/>
        <v>76.570000000000007</v>
      </c>
      <c r="Z148" s="3"/>
      <c r="AA148" s="3"/>
      <c r="AB148" s="6">
        <v>43123</v>
      </c>
      <c r="AC148" s="3" t="s">
        <v>643</v>
      </c>
      <c r="AD148" s="6">
        <v>44894</v>
      </c>
      <c r="AE148" s="3" t="s">
        <v>781</v>
      </c>
      <c r="AF148" s="3" t="s">
        <v>656</v>
      </c>
      <c r="AG148" s="3"/>
      <c r="AH148" s="3"/>
      <c r="AI148" s="3"/>
      <c r="AJ148" s="3"/>
      <c r="AK148" s="3" t="str">
        <f>IFERROR(VLOOKUP(I148,'Control Producción'!$B$13:$K$406,10,FALSE),"")</f>
        <v>Electro Sumergible</v>
      </c>
      <c r="AL148" s="3" t="str">
        <f t="shared" si="49"/>
        <v>Continua</v>
      </c>
      <c r="AM148" s="3" t="s">
        <v>28</v>
      </c>
      <c r="AN148" s="3" t="s">
        <v>684</v>
      </c>
      <c r="AO148" s="3">
        <f>_xlfn.IFS(L148="Inhibidor de corrosión",T148*Q148/1000,L148="Inhibidor de incrustaciones",T148*Q148/1000,L148="Biocida",T148*Q148/1000,L148="Inhibidor de corrosión/incrustaciones",T148*Q148/1000,L148="Inhibidor de parafinas y asfaltenos",T148*P148/1000,L148="Inhibidor de parafinas",T148*P148/1000,L148="Inhibidor de asfaltenos",T148*P148/1000,L148="Reductor de fricción",T148*P148/1000,L148="Encapsulado",0,L148="Inhibidor de hidratos",VLOOKUP(I148,Intermedia!$B$485:$E$502,4,FALSE),L148="Secuestrante de sulfhídrico",VLOOKUP(I148,Intermedia!$B$485:$E$502,4,FALSE))</f>
        <v>2.4700000000000002</v>
      </c>
      <c r="AP148" s="3">
        <f t="shared" si="50"/>
        <v>2.4700000000000002</v>
      </c>
      <c r="AQ148" s="3">
        <f t="shared" si="51"/>
        <v>20</v>
      </c>
      <c r="AR148" s="3">
        <f t="shared" si="52"/>
        <v>2.4700000000000002</v>
      </c>
      <c r="AS148" s="7">
        <v>0.2</v>
      </c>
      <c r="AT148" s="3" cm="1">
        <f t="array" ref="AT148">IFERROR(ROUND(IF(AL148="Continua",AO148*_xlfn.IFS(AS148=100%,1,AS148=20%,5,AS148=50%,2),IF(AL148="Batch",IF(AM148="M",30,IF(AM148="Q",15,7))*AO148)),0),"")</f>
        <v>12</v>
      </c>
      <c r="AU148" s="3">
        <f t="shared" si="53"/>
        <v>20</v>
      </c>
      <c r="AV148" s="3">
        <f t="shared" si="54"/>
        <v>12</v>
      </c>
      <c r="AW148" s="3" t="s">
        <v>533</v>
      </c>
      <c r="AX148" s="3">
        <v>1</v>
      </c>
      <c r="AY148" s="14">
        <f ca="1">IFERROR(TODAY()-VLOOKUP(H148,IDEF!$A$6:$H$1602,8,FALSE),"S/D")</f>
        <v>1860</v>
      </c>
      <c r="AZ148" s="3" t="str">
        <f>IFERROR(VLOOKUP(H148,'Control Producción'!$B$13:$L$406,11,FALSE),"S/C")</f>
        <v>C</v>
      </c>
      <c r="BA148" s="3" t="str">
        <f t="shared" si="55"/>
        <v>VAM</v>
      </c>
      <c r="BB148" s="3" t="str">
        <f>IFERROR(VLOOKUP(I148,Referencias!$A$2:$Z$800,26,FALSE),"")</f>
        <v>Volcán Auca Mahuida</v>
      </c>
      <c r="BC148" s="3"/>
      <c r="BD148" s="3"/>
      <c r="BO148" s="68" t="str">
        <f t="shared" si="45"/>
        <v>VAM</v>
      </c>
    </row>
    <row r="149" spans="1:67" ht="15" customHeight="1" x14ac:dyDescent="0.25">
      <c r="A149" s="3" t="s">
        <v>636</v>
      </c>
      <c r="B149" s="5">
        <v>45139</v>
      </c>
      <c r="C149" s="3" t="s">
        <v>637</v>
      </c>
      <c r="D149" s="3" t="s">
        <v>638</v>
      </c>
      <c r="E149" s="3" t="str">
        <f>IFERROR(VLOOKUP(H149,Referencias!$A$2:$F$671,6,FALSE),"")</f>
        <v>VAM</v>
      </c>
      <c r="F149" s="3">
        <f>IFERROR(VLOOKUP(I149,Referencias!$A$2:$T$800,20,FALSE),"")</f>
        <v>221169</v>
      </c>
      <c r="G149" s="3" t="s">
        <v>651</v>
      </c>
      <c r="H149" s="3" t="s">
        <v>490</v>
      </c>
      <c r="I149" s="3" t="s">
        <v>490</v>
      </c>
      <c r="J149" s="3"/>
      <c r="K149" s="3" t="s">
        <v>652</v>
      </c>
      <c r="L149" s="3" t="str">
        <f>IFERROR(VLOOKUP(M149,Referencias!$X$2:$Y$139,2,FALSE),"")</f>
        <v>Inhibidor de corrosión</v>
      </c>
      <c r="M149" s="3" t="s">
        <v>566</v>
      </c>
      <c r="N149" s="3">
        <f>IFERROR(VLOOKUP(M149,Referencias!$K$2:$L$138,2,FALSE),"")</f>
        <v>1000232729</v>
      </c>
      <c r="O149" s="3">
        <f>IFERROR(VLOOKUP(I149,'Control Producción'!$B$13:$L$408,4,FALSE),0)</f>
        <v>8.6999999999999993</v>
      </c>
      <c r="P149" s="3">
        <f>IFERROR(VLOOKUP(I149,'Control Producción'!$B$13:$L$408,5,FALSE),0)</f>
        <v>7.9</v>
      </c>
      <c r="Q149" s="3">
        <f>IFERROR(VLOOKUP(I149,'Control Producción'!$B$13:$L$408,7,FALSE),0)</f>
        <v>0.8</v>
      </c>
      <c r="R149" s="3">
        <f>IFERROR(VLOOKUP(I149,'Control Producción'!$B$13:$L$408,8,FALSE),0)</f>
        <v>1000</v>
      </c>
      <c r="S149" s="3">
        <f t="shared" si="46"/>
        <v>4</v>
      </c>
      <c r="T149" s="3">
        <v>5000</v>
      </c>
      <c r="U149" s="3" t="s">
        <v>654</v>
      </c>
      <c r="V149" s="3" t="s">
        <v>642</v>
      </c>
      <c r="W149" s="3">
        <f t="shared" si="47"/>
        <v>31</v>
      </c>
      <c r="X149" s="3"/>
      <c r="Y149" s="3">
        <f t="shared" si="48"/>
        <v>124</v>
      </c>
      <c r="Z149" s="3"/>
      <c r="AA149" s="3"/>
      <c r="AB149" s="6">
        <v>40673</v>
      </c>
      <c r="AC149" s="3" t="s">
        <v>643</v>
      </c>
      <c r="AD149" s="6">
        <v>42912</v>
      </c>
      <c r="AE149" s="3" t="s">
        <v>782</v>
      </c>
      <c r="AF149" s="3"/>
      <c r="AG149" s="3"/>
      <c r="AH149" s="3"/>
      <c r="AI149" s="3"/>
      <c r="AJ149" s="3"/>
      <c r="AK149" s="3" t="str">
        <f>IFERROR(VLOOKUP(I149,'Control Producción'!$B$13:$K$406,10,FALSE),"")</f>
        <v>Bombeo Mecánico</v>
      </c>
      <c r="AL149" s="3" t="str">
        <f t="shared" si="49"/>
        <v>Continua</v>
      </c>
      <c r="AM149" s="3" t="s">
        <v>28</v>
      </c>
      <c r="AN149" s="3" t="s">
        <v>663</v>
      </c>
      <c r="AO149" s="3">
        <f>_xlfn.IFS(L149="Inhibidor de corrosión",T149*Q149/1000,L149="Inhibidor de incrustaciones",T149*Q149/1000,L149="Biocida",T149*Q149/1000,L149="Inhibidor de corrosión/incrustaciones",T149*Q149/1000,L149="Inhibidor de parafinas y asfaltenos",T149*P149/1000,L149="Inhibidor de parafinas",T149*P149/1000,L149="Inhibidor de asfaltenos",T149*P149/1000,L149="Reductor de fricción",T149*P149/1000,L149="Encapsulado",0,L149="Inhibidor de hidratos",VLOOKUP(I149,Intermedia!$B$485:$E$502,4,FALSE),L149="Secuestrante de sulfhídrico",VLOOKUP(I149,Intermedia!$B$485:$E$502,4,FALSE))</f>
        <v>4</v>
      </c>
      <c r="AP149" s="3">
        <f t="shared" si="50"/>
        <v>4</v>
      </c>
      <c r="AQ149" s="3">
        <f t="shared" si="51"/>
        <v>20</v>
      </c>
      <c r="AR149" s="3">
        <f t="shared" si="52"/>
        <v>4</v>
      </c>
      <c r="AS149" s="7">
        <v>1</v>
      </c>
      <c r="AT149" s="3" cm="1">
        <f t="array" ref="AT149">IFERROR(ROUND(IF(AL149="Continua",AO149*_xlfn.IFS(AS149=100%,1,AS149=20%,5,AS149=50%,2),IF(AL149="Batch",IF(AM149="M",30,IF(AM149="Q",15,7))*AO149)),0),"")</f>
        <v>4</v>
      </c>
      <c r="AU149" s="3">
        <f t="shared" si="53"/>
        <v>20</v>
      </c>
      <c r="AV149" s="3">
        <f t="shared" si="54"/>
        <v>4</v>
      </c>
      <c r="AW149" s="3" t="s">
        <v>533</v>
      </c>
      <c r="AX149" s="3">
        <v>1</v>
      </c>
      <c r="AY149" s="14">
        <f ca="1">IFERROR(TODAY()-VLOOKUP(H149,IDEF!$A$6:$H$1602,8,FALSE),"S/D")</f>
        <v>2366</v>
      </c>
      <c r="AZ149" s="3" t="str">
        <f>IFERROR(VLOOKUP(H149,'Control Producción'!$B$13:$L$406,11,FALSE),"S/C")</f>
        <v>A</v>
      </c>
      <c r="BA149" s="3" t="str">
        <f t="shared" si="55"/>
        <v>VAM</v>
      </c>
      <c r="BB149" s="3" t="str">
        <f>IFERROR(VLOOKUP(I149,Referencias!$A$2:$Z$800,26,FALSE),"")</f>
        <v>Volcán Auca Mahuida</v>
      </c>
      <c r="BC149" s="3"/>
      <c r="BD149" s="3"/>
      <c r="BO149" s="68" t="str">
        <f t="shared" si="45"/>
        <v>VAM</v>
      </c>
    </row>
    <row r="150" spans="1:67" ht="15" customHeight="1" x14ac:dyDescent="0.25">
      <c r="A150" s="3" t="s">
        <v>636</v>
      </c>
      <c r="B150" s="5">
        <v>45139</v>
      </c>
      <c r="C150" s="3" t="s">
        <v>637</v>
      </c>
      <c r="D150" s="3" t="s">
        <v>638</v>
      </c>
      <c r="E150" s="3" t="str">
        <f>IFERROR(VLOOKUP(H150,Referencias!$A$2:$F$671,6,FALSE),"")</f>
        <v>VAM</v>
      </c>
      <c r="F150" s="3">
        <f>IFERROR(VLOOKUP(I150,Referencias!$A$2:$T$800,20,FALSE),"")</f>
        <v>221169</v>
      </c>
      <c r="G150" s="3" t="s">
        <v>651</v>
      </c>
      <c r="H150" s="3" t="s">
        <v>494</v>
      </c>
      <c r="I150" s="3" t="s">
        <v>494</v>
      </c>
      <c r="J150" s="3"/>
      <c r="K150" s="3" t="s">
        <v>652</v>
      </c>
      <c r="L150" s="3" t="str">
        <f>IFERROR(VLOOKUP(M150,Referencias!$X$2:$Y$139,2,FALSE),"")</f>
        <v>Inhibidor de incrustaciones</v>
      </c>
      <c r="M150" s="3" t="s">
        <v>653</v>
      </c>
      <c r="N150" s="3">
        <f>IFERROR(VLOOKUP(M150,Referencias!$K$2:$L$138,2,FALSE),"")</f>
        <v>50601018</v>
      </c>
      <c r="O150" s="3">
        <f>IFERROR(VLOOKUP(I150,'Control Producción'!$B$13:$L$408,4,FALSE),0)</f>
        <v>308</v>
      </c>
      <c r="P150" s="3">
        <f>IFERROR(VLOOKUP(I150,'Control Producción'!$B$13:$L$408,5,FALSE),0)</f>
        <v>8.3160000000000007</v>
      </c>
      <c r="Q150" s="3">
        <f>IFERROR(VLOOKUP(I150,'Control Producción'!$B$13:$L$408,7,FALSE),0)</f>
        <v>299.68400000000003</v>
      </c>
      <c r="R150" s="3">
        <f>IFERROR(VLOOKUP(I150,'Control Producción'!$B$13:$L$408,8,FALSE),0)</f>
        <v>800</v>
      </c>
      <c r="S150" s="3">
        <f t="shared" si="46"/>
        <v>5.99</v>
      </c>
      <c r="T150" s="3">
        <v>20</v>
      </c>
      <c r="U150" s="3" t="s">
        <v>654</v>
      </c>
      <c r="V150" s="3" t="s">
        <v>642</v>
      </c>
      <c r="W150" s="3">
        <f t="shared" si="47"/>
        <v>31</v>
      </c>
      <c r="X150" s="3"/>
      <c r="Y150" s="3">
        <f t="shared" si="48"/>
        <v>185.69</v>
      </c>
      <c r="Z150" s="3"/>
      <c r="AA150" s="3"/>
      <c r="AB150" s="6">
        <v>42810</v>
      </c>
      <c r="AC150" s="3" t="s">
        <v>643</v>
      </c>
      <c r="AD150" s="6">
        <v>44937</v>
      </c>
      <c r="AE150" s="3" t="s">
        <v>783</v>
      </c>
      <c r="AF150" s="3" t="s">
        <v>656</v>
      </c>
      <c r="AG150" s="3"/>
      <c r="AH150" s="3"/>
      <c r="AI150" s="3"/>
      <c r="AJ150" s="3"/>
      <c r="AK150" s="3" t="str">
        <f>IFERROR(VLOOKUP(I150,'Control Producción'!$B$13:$K$406,10,FALSE),"")</f>
        <v>Electro Sumergible</v>
      </c>
      <c r="AL150" s="3" t="str">
        <f t="shared" si="49"/>
        <v>Continua</v>
      </c>
      <c r="AM150" s="3" t="s">
        <v>28</v>
      </c>
      <c r="AN150" s="3" t="s">
        <v>684</v>
      </c>
      <c r="AO150" s="3">
        <f>_xlfn.IFS(L150="Inhibidor de corrosión",T150*Q150/1000,L150="Inhibidor de incrustaciones",T150*Q150/1000,L150="Biocida",T150*Q150/1000,L150="Inhibidor de corrosión/incrustaciones",T150*Q150/1000,L150="Inhibidor de parafinas y asfaltenos",T150*P150/1000,L150="Inhibidor de parafinas",T150*P150/1000,L150="Inhibidor de asfaltenos",T150*P150/1000,L150="Reductor de fricción",T150*P150/1000,L150="Encapsulado",0,L150="Inhibidor de hidratos",VLOOKUP(I150,Intermedia!$B$485:$E$502,4,FALSE),L150="Secuestrante de sulfhídrico",VLOOKUP(I150,Intermedia!$B$485:$E$502,4,FALSE))</f>
        <v>5.9936800000000003</v>
      </c>
      <c r="AP150" s="3">
        <f t="shared" si="50"/>
        <v>5.99</v>
      </c>
      <c r="AQ150" s="3">
        <f t="shared" si="51"/>
        <v>20</v>
      </c>
      <c r="AR150" s="3">
        <f t="shared" si="52"/>
        <v>5.99</v>
      </c>
      <c r="AS150" s="7">
        <v>0.5</v>
      </c>
      <c r="AT150" s="3" cm="1">
        <f t="array" ref="AT150">IFERROR(ROUND(IF(AL150="Continua",AO150*_xlfn.IFS(AS150=100%,1,AS150=20%,5,AS150=50%,2),IF(AL150="Batch",IF(AM150="M",30,IF(AM150="Q",15,7))*AO150)),0),"")</f>
        <v>12</v>
      </c>
      <c r="AU150" s="3">
        <f t="shared" si="53"/>
        <v>20</v>
      </c>
      <c r="AV150" s="3">
        <f t="shared" si="54"/>
        <v>12</v>
      </c>
      <c r="AW150" s="3" t="s">
        <v>533</v>
      </c>
      <c r="AX150" s="3">
        <v>1</v>
      </c>
      <c r="AY150" s="14">
        <f ca="1">IFERROR(TODAY()-VLOOKUP(H150,IDEF!$A$6:$H$1602,8,FALSE),"S/D")</f>
        <v>2576</v>
      </c>
      <c r="AZ150" s="3" t="str">
        <f>IFERROR(VLOOKUP(H150,'Control Producción'!$B$13:$L$406,11,FALSE),"S/C")</f>
        <v>A</v>
      </c>
      <c r="BA150" s="3" t="str">
        <f t="shared" si="55"/>
        <v>VAM</v>
      </c>
      <c r="BB150" s="3" t="str">
        <f>IFERROR(VLOOKUP(I150,Referencias!$A$2:$Z$800,26,FALSE),"")</f>
        <v>Volcán Auca Mahuida</v>
      </c>
      <c r="BC150" s="3"/>
      <c r="BD150" s="3"/>
      <c r="BO150" s="68" t="str">
        <f t="shared" si="45"/>
        <v>VAM</v>
      </c>
    </row>
    <row r="151" spans="1:67" ht="15" customHeight="1" x14ac:dyDescent="0.25">
      <c r="A151" s="3" t="s">
        <v>636</v>
      </c>
      <c r="B151" s="5">
        <v>45139</v>
      </c>
      <c r="C151" s="3" t="s">
        <v>637</v>
      </c>
      <c r="D151" s="3" t="s">
        <v>638</v>
      </c>
      <c r="E151" s="3" t="str">
        <f>IFERROR(VLOOKUP(H151,Referencias!$A$2:$F$671,6,FALSE),"")</f>
        <v>VAM</v>
      </c>
      <c r="F151" s="3">
        <f>IFERROR(VLOOKUP(I151,Referencias!$A$2:$T$800,20,FALSE),"")</f>
        <v>221169</v>
      </c>
      <c r="G151" s="3" t="s">
        <v>651</v>
      </c>
      <c r="H151" s="3" t="s">
        <v>522</v>
      </c>
      <c r="I151" s="3" t="s">
        <v>522</v>
      </c>
      <c r="J151" s="3"/>
      <c r="K151" s="3" t="s">
        <v>652</v>
      </c>
      <c r="L151" s="3" t="str">
        <f>IFERROR(VLOOKUP(M151,Referencias!$X$2:$Y$139,2,FALSE),"")</f>
        <v>Inhibidor de corrosión</v>
      </c>
      <c r="M151" s="3" t="s">
        <v>566</v>
      </c>
      <c r="N151" s="3">
        <f>IFERROR(VLOOKUP(M151,Referencias!$K$2:$L$138,2,FALSE),"")</f>
        <v>1000232729</v>
      </c>
      <c r="O151" s="3">
        <f>IFERROR(VLOOKUP(I151,'Control Producción'!$B$13:$L$408,4,FALSE),0)</f>
        <v>27.5</v>
      </c>
      <c r="P151" s="3">
        <f>IFERROR(VLOOKUP(I151,'Control Producción'!$B$13:$L$408,5,FALSE),0)</f>
        <v>17.600000000000001</v>
      </c>
      <c r="Q151" s="3">
        <f>IFERROR(VLOOKUP(I151,'Control Producción'!$B$13:$L$408,7,FALSE),0)</f>
        <v>9.9</v>
      </c>
      <c r="R151" s="3">
        <f>IFERROR(VLOOKUP(I151,'Control Producción'!$B$13:$L$408,8,FALSE),0)</f>
        <v>780</v>
      </c>
      <c r="S151" s="3">
        <f t="shared" si="46"/>
        <v>3.47</v>
      </c>
      <c r="T151" s="3">
        <v>350</v>
      </c>
      <c r="U151" s="3" t="s">
        <v>654</v>
      </c>
      <c r="V151" s="3" t="s">
        <v>642</v>
      </c>
      <c r="W151" s="3">
        <f t="shared" si="47"/>
        <v>31</v>
      </c>
      <c r="X151" s="3"/>
      <c r="Y151" s="3">
        <f t="shared" si="48"/>
        <v>107.57000000000001</v>
      </c>
      <c r="Z151" s="3"/>
      <c r="AA151" s="3"/>
      <c r="AB151" s="6">
        <v>43890</v>
      </c>
      <c r="AC151" s="3" t="s">
        <v>643</v>
      </c>
      <c r="AD151" s="6">
        <v>45076</v>
      </c>
      <c r="AE151" s="3" t="s">
        <v>784</v>
      </c>
      <c r="AF151" s="3" t="s">
        <v>656</v>
      </c>
      <c r="AG151" s="3"/>
      <c r="AH151" s="3"/>
      <c r="AI151" s="3"/>
      <c r="AJ151" s="3"/>
      <c r="AK151" s="3" t="str">
        <f>IFERROR(VLOOKUP(I151,'Control Producción'!$B$13:$K$406,10,FALSE),"")</f>
        <v>Bombeo Mecánico</v>
      </c>
      <c r="AL151" s="3" t="str">
        <f t="shared" si="49"/>
        <v>Continua</v>
      </c>
      <c r="AM151" s="3" t="s">
        <v>28</v>
      </c>
      <c r="AN151" s="3" t="s">
        <v>663</v>
      </c>
      <c r="AO151" s="3">
        <f>_xlfn.IFS(L151="Inhibidor de corrosión",T151*Q151/1000,L151="Inhibidor de incrustaciones",T151*Q151/1000,L151="Biocida",T151*Q151/1000,L151="Inhibidor de corrosión/incrustaciones",T151*Q151/1000,L151="Inhibidor de parafinas y asfaltenos",T151*P151/1000,L151="Inhibidor de parafinas",T151*P151/1000,L151="Inhibidor de asfaltenos",T151*P151/1000,L151="Reductor de fricción",T151*P151/1000,L151="Encapsulado",0,L151="Inhibidor de hidratos",VLOOKUP(I151,Intermedia!$B$485:$E$502,4,FALSE),L151="Secuestrante de sulfhídrico",VLOOKUP(I151,Intermedia!$B$485:$E$502,4,FALSE))</f>
        <v>3.4649999999999999</v>
      </c>
      <c r="AP151" s="3">
        <f t="shared" si="50"/>
        <v>3.47</v>
      </c>
      <c r="AQ151" s="3">
        <f t="shared" si="51"/>
        <v>20</v>
      </c>
      <c r="AR151" s="3">
        <f t="shared" si="52"/>
        <v>3.47</v>
      </c>
      <c r="AS151" s="7">
        <v>1</v>
      </c>
      <c r="AT151" s="3" cm="1">
        <f t="array" ref="AT151">IFERROR(ROUND(IF(AL151="Continua",AO151*_xlfn.IFS(AS151=100%,1,AS151=20%,5,AS151=50%,2),IF(AL151="Batch",IF(AM151="M",30,IF(AM151="Q",15,7))*AO151)),0),"")</f>
        <v>3</v>
      </c>
      <c r="AU151" s="3">
        <f t="shared" si="53"/>
        <v>20</v>
      </c>
      <c r="AV151" s="3">
        <f t="shared" si="54"/>
        <v>3</v>
      </c>
      <c r="AW151" s="3" t="s">
        <v>533</v>
      </c>
      <c r="AX151" s="3">
        <v>1</v>
      </c>
      <c r="AY151" s="14">
        <f ca="1">IFERROR(TODAY()-VLOOKUP(H151,IDEF!$A$6:$H$1602,8,FALSE),"S/D")</f>
        <v>1693</v>
      </c>
      <c r="AZ151" s="3" t="str">
        <f>IFERROR(VLOOKUP(H151,'Control Producción'!$B$13:$L$406,11,FALSE),"S/C")</f>
        <v>A</v>
      </c>
      <c r="BA151" s="3" t="str">
        <f t="shared" si="55"/>
        <v>VAM</v>
      </c>
      <c r="BB151" s="3" t="str">
        <f>IFERROR(VLOOKUP(I151,Referencias!$A$2:$Z$800,26,FALSE),"")</f>
        <v>Volcán Auca Mahuida</v>
      </c>
      <c r="BC151" s="3"/>
      <c r="BD151" s="3"/>
      <c r="BO151" s="68" t="str">
        <f t="shared" si="45"/>
        <v>VAM</v>
      </c>
    </row>
    <row r="152" spans="1:67" ht="15" customHeight="1" x14ac:dyDescent="0.25">
      <c r="A152" s="3" t="s">
        <v>636</v>
      </c>
      <c r="B152" s="5">
        <v>45139</v>
      </c>
      <c r="C152" s="3" t="s">
        <v>637</v>
      </c>
      <c r="D152" s="3" t="s">
        <v>638</v>
      </c>
      <c r="E152" s="3" t="str">
        <f>IFERROR(VLOOKUP(H152,Referencias!$A$2:$F$671,6,FALSE),"")</f>
        <v>VAM</v>
      </c>
      <c r="F152" s="3">
        <f>IFERROR(VLOOKUP(I152,Referencias!$A$2:$T$800,20,FALSE),"")</f>
        <v>221169</v>
      </c>
      <c r="G152" s="3" t="s">
        <v>651</v>
      </c>
      <c r="H152" s="3" t="s">
        <v>497</v>
      </c>
      <c r="I152" s="3" t="s">
        <v>497</v>
      </c>
      <c r="J152" s="3"/>
      <c r="K152" s="3" t="s">
        <v>652</v>
      </c>
      <c r="L152" s="3" t="str">
        <f>IFERROR(VLOOKUP(M152,Referencias!$X$2:$Y$139,2,FALSE),"")</f>
        <v>Inhibidor de corrosión/Incrustaciones</v>
      </c>
      <c r="M152" s="3" t="s">
        <v>687</v>
      </c>
      <c r="N152" s="3">
        <f>IFERROR(VLOOKUP(M152,Referencias!$K$2:$L$138,2,FALSE),"")</f>
        <v>50695199</v>
      </c>
      <c r="O152" s="3">
        <f>IFERROR(VLOOKUP(I152,'Control Producción'!$B$13:$L$408,4,FALSE),0)</f>
        <v>10.5</v>
      </c>
      <c r="P152" s="3">
        <f>IFERROR(VLOOKUP(I152,'Control Producción'!$B$13:$L$408,5,FALSE),0)</f>
        <v>2.625</v>
      </c>
      <c r="Q152" s="3">
        <f>IFERROR(VLOOKUP(I152,'Control Producción'!$B$13:$L$408,7,FALSE),0)</f>
        <v>7.875</v>
      </c>
      <c r="R152" s="3">
        <f>IFERROR(VLOOKUP(I152,'Control Producción'!$B$13:$L$408,8,FALSE),0)</f>
        <v>1500</v>
      </c>
      <c r="S152" s="3">
        <f t="shared" si="46"/>
        <v>3.94</v>
      </c>
      <c r="T152" s="3">
        <v>500</v>
      </c>
      <c r="U152" s="3" t="s">
        <v>654</v>
      </c>
      <c r="V152" s="3" t="s">
        <v>642</v>
      </c>
      <c r="W152" s="3">
        <f t="shared" si="47"/>
        <v>31</v>
      </c>
      <c r="X152" s="3"/>
      <c r="Y152" s="3">
        <f t="shared" si="48"/>
        <v>122.14</v>
      </c>
      <c r="Z152" s="3"/>
      <c r="AA152" s="3"/>
      <c r="AB152" s="6">
        <v>39952</v>
      </c>
      <c r="AC152" s="3" t="s">
        <v>643</v>
      </c>
      <c r="AD152" s="6">
        <v>45028</v>
      </c>
      <c r="AE152" s="3" t="s">
        <v>785</v>
      </c>
      <c r="AF152" s="3" t="s">
        <v>656</v>
      </c>
      <c r="AG152" s="3"/>
      <c r="AH152" s="3"/>
      <c r="AI152" s="3"/>
      <c r="AJ152" s="3"/>
      <c r="AK152" s="3" t="str">
        <f>IFERROR(VLOOKUP(I152,'Control Producción'!$B$13:$K$406,10,FALSE),"")</f>
        <v>Bombeo Hidráulico</v>
      </c>
      <c r="AL152" s="3" t="str">
        <f t="shared" si="49"/>
        <v>Continua</v>
      </c>
      <c r="AM152" s="3" t="s">
        <v>28</v>
      </c>
      <c r="AN152" s="3" t="s">
        <v>663</v>
      </c>
      <c r="AO152" s="3">
        <f>_xlfn.IFS(L152="Inhibidor de corrosión",T152*Q152/1000,L152="Inhibidor de incrustaciones",T152*Q152/1000,L152="Biocida",T152*Q152/1000,L152="Inhibidor de corrosión/incrustaciones",T152*Q152/1000,L152="Inhibidor de parafinas y asfaltenos",T152*P152/1000,L152="Inhibidor de parafinas",T152*P152/1000,L152="Inhibidor de asfaltenos",T152*P152/1000,L152="Reductor de fricción",T152*P152/1000,L152="Encapsulado",0,L152="Inhibidor de hidratos",VLOOKUP(I152,Intermedia!$B$485:$E$502,4,FALSE),L152="Secuestrante de sulfhídrico",VLOOKUP(I152,Intermedia!$B$485:$E$502,4,FALSE))</f>
        <v>3.9375</v>
      </c>
      <c r="AP152" s="3">
        <f t="shared" si="50"/>
        <v>3.94</v>
      </c>
      <c r="AQ152" s="3">
        <f t="shared" si="51"/>
        <v>20</v>
      </c>
      <c r="AR152" s="3">
        <f t="shared" si="52"/>
        <v>3.94</v>
      </c>
      <c r="AS152" s="7">
        <v>1</v>
      </c>
      <c r="AT152" s="3" cm="1">
        <f t="array" ref="AT152">IFERROR(ROUND(IF(AL152="Continua",AO152*_xlfn.IFS(AS152=100%,1,AS152=20%,5,AS152=50%,2),IF(AL152="Batch",IF(AM152="M",30,IF(AM152="Q",15,7))*AO152)),0),"")</f>
        <v>4</v>
      </c>
      <c r="AU152" s="3">
        <f t="shared" si="53"/>
        <v>20</v>
      </c>
      <c r="AV152" s="3">
        <f t="shared" si="54"/>
        <v>4</v>
      </c>
      <c r="AW152" s="3" t="s">
        <v>533</v>
      </c>
      <c r="AX152" s="3">
        <v>1</v>
      </c>
      <c r="AY152" s="14">
        <f ca="1">IFERROR(TODAY()-VLOOKUP(H152,IDEF!$A$6:$H$1602,8,FALSE),"S/D")</f>
        <v>1754</v>
      </c>
      <c r="AZ152" s="3" t="str">
        <f>IFERROR(VLOOKUP(H152,'Control Producción'!$B$13:$L$406,11,FALSE),"S/C")</f>
        <v>B</v>
      </c>
      <c r="BA152" s="3" t="str">
        <f t="shared" si="55"/>
        <v>VAM</v>
      </c>
      <c r="BB152" s="3" t="str">
        <f>IFERROR(VLOOKUP(I152,Referencias!$A$2:$Z$800,26,FALSE),"")</f>
        <v>Volcán Auca Mahuida</v>
      </c>
      <c r="BC152" s="3"/>
      <c r="BD152" s="3"/>
      <c r="BO152" s="68" t="str">
        <f t="shared" si="45"/>
        <v>VAM</v>
      </c>
    </row>
    <row r="153" spans="1:67" ht="15" customHeight="1" x14ac:dyDescent="0.25">
      <c r="A153" s="3" t="s">
        <v>636</v>
      </c>
      <c r="B153" s="5">
        <v>45292</v>
      </c>
      <c r="C153" s="3" t="s">
        <v>637</v>
      </c>
      <c r="D153" s="3" t="s">
        <v>638</v>
      </c>
      <c r="E153" s="3" t="str">
        <f>IFERROR(VLOOKUP(H153,Referencias!$A$2:$F$671,6,FALSE),"")</f>
        <v>VAM</v>
      </c>
      <c r="F153" s="3">
        <f>IFERROR(VLOOKUP(I153,Referencias!$A$2:$T$800,20,FALSE),"")</f>
        <v>221169</v>
      </c>
      <c r="G153" s="3" t="s">
        <v>651</v>
      </c>
      <c r="H153" s="3" t="s">
        <v>498</v>
      </c>
      <c r="I153" s="3" t="s">
        <v>498</v>
      </c>
      <c r="J153" s="3"/>
      <c r="K153" s="3" t="s">
        <v>652</v>
      </c>
      <c r="L153" s="3" t="str">
        <f>IFERROR(VLOOKUP(M153,Referencias!$X$2:$Y$139,2,FALSE),"")</f>
        <v>Inhibidor de corrosión</v>
      </c>
      <c r="M153" s="3" t="s">
        <v>566</v>
      </c>
      <c r="N153" s="3">
        <f>IFERROR(VLOOKUP(M153,Referencias!$K$2:$L$138,2,FALSE),"")</f>
        <v>1000232729</v>
      </c>
      <c r="O153" s="3">
        <f>IFERROR(VLOOKUP(I153,'Control Producción'!$B$13:$L$408,4,FALSE),0)</f>
        <v>17</v>
      </c>
      <c r="P153" s="3">
        <f>IFERROR(VLOOKUP(I153,'Control Producción'!$B$13:$L$408,5,FALSE),0)</f>
        <v>8.67</v>
      </c>
      <c r="Q153" s="3">
        <f>IFERROR(VLOOKUP(I153,'Control Producción'!$B$13:$L$408,7,FALSE),0)</f>
        <v>8.33</v>
      </c>
      <c r="R153" s="3">
        <f>IFERROR(VLOOKUP(I153,'Control Producción'!$B$13:$L$408,8,FALSE),0)</f>
        <v>2000</v>
      </c>
      <c r="S153" s="3">
        <f t="shared" si="46"/>
        <v>4.17</v>
      </c>
      <c r="T153" s="3">
        <v>500</v>
      </c>
      <c r="U153" s="3" t="s">
        <v>654</v>
      </c>
      <c r="V153" s="3" t="s">
        <v>642</v>
      </c>
      <c r="W153" s="3">
        <f t="shared" si="47"/>
        <v>31</v>
      </c>
      <c r="X153" s="3"/>
      <c r="Y153" s="3">
        <f t="shared" si="48"/>
        <v>129.27000000000001</v>
      </c>
      <c r="Z153" s="3"/>
      <c r="AA153" s="3"/>
      <c r="AB153" s="6">
        <v>40921</v>
      </c>
      <c r="AC153" s="3" t="s">
        <v>643</v>
      </c>
      <c r="AD153" s="6">
        <v>44909</v>
      </c>
      <c r="AE153" s="3" t="s">
        <v>786</v>
      </c>
      <c r="AF153" s="3" t="s">
        <v>656</v>
      </c>
      <c r="AG153" s="3"/>
      <c r="AH153" s="3"/>
      <c r="AI153" s="3"/>
      <c r="AJ153" s="3"/>
      <c r="AK153" s="3" t="str">
        <f>IFERROR(VLOOKUP(I153,'Control Producción'!$B$13:$K$406,10,FALSE),"")</f>
        <v>Bombeo Mecánico</v>
      </c>
      <c r="AL153" s="3" t="str">
        <f t="shared" si="49"/>
        <v>Continua</v>
      </c>
      <c r="AM153" s="3" t="s">
        <v>28</v>
      </c>
      <c r="AN153" s="3" t="s">
        <v>663</v>
      </c>
      <c r="AO153" s="3">
        <f>_xlfn.IFS(L153="Inhibidor de corrosión",T153*Q153/1000,L153="Inhibidor de incrustaciones",T153*Q153/1000,L153="Biocida",T153*Q153/1000,L153="Inhibidor de corrosión/incrustaciones",T153*Q153/1000,L153="Inhibidor de parafinas y asfaltenos",T153*P153/1000,L153="Inhibidor de parafinas",T153*P153/1000,L153="Inhibidor de asfaltenos",T153*P153/1000,L153="Reductor de fricción",T153*P153/1000,L153="Encapsulado",0,L153="Inhibidor de hidratos",VLOOKUP(I153,Intermedia!$B$485:$E$502,4,FALSE),L153="Secuestrante de sulfhídrico",VLOOKUP(I153,Intermedia!$B$485:$E$502,4,FALSE))</f>
        <v>4.165</v>
      </c>
      <c r="AP153" s="3">
        <f t="shared" si="50"/>
        <v>4.17</v>
      </c>
      <c r="AQ153" s="3">
        <f t="shared" si="51"/>
        <v>20</v>
      </c>
      <c r="AR153" s="3">
        <f t="shared" si="52"/>
        <v>4.17</v>
      </c>
      <c r="AS153" s="7">
        <v>1</v>
      </c>
      <c r="AT153" s="3" cm="1">
        <f t="array" ref="AT153">IFERROR(ROUND(IF(AL153="Continua",AO153*_xlfn.IFS(AS153=100%,1,AS153=20%,5,AS153=50%,2),IF(AL153="Batch",IF(AM153="M",30,IF(AM153="Q",15,7))*AO153)),0),"")</f>
        <v>4</v>
      </c>
      <c r="AU153" s="3">
        <f t="shared" si="53"/>
        <v>20</v>
      </c>
      <c r="AV153" s="3">
        <f t="shared" si="54"/>
        <v>4</v>
      </c>
      <c r="AW153" s="3" t="s">
        <v>533</v>
      </c>
      <c r="AX153" s="3">
        <v>1</v>
      </c>
      <c r="AY153" s="14">
        <f ca="1">IFERROR(TODAY()-VLOOKUP(H153,IDEF!$A$6:$H$1602,8,FALSE),"S/D")</f>
        <v>1878</v>
      </c>
      <c r="AZ153" s="3" t="str">
        <f>IFERROR(VLOOKUP(H153,'Control Producción'!$B$13:$L$406,11,FALSE),"S/C")</f>
        <v>A</v>
      </c>
      <c r="BA153" s="3" t="str">
        <f t="shared" si="55"/>
        <v>VAM</v>
      </c>
      <c r="BB153" s="3" t="str">
        <f>IFERROR(VLOOKUP(I153,Referencias!$A$2:$Z$800,26,FALSE),"")</f>
        <v>Volcán Auca Mahuida</v>
      </c>
      <c r="BC153" s="3"/>
      <c r="BD153" s="3"/>
      <c r="BO153" s="68" t="str">
        <f t="shared" si="45"/>
        <v>VAM</v>
      </c>
    </row>
    <row r="154" spans="1:67" ht="15" customHeight="1" x14ac:dyDescent="0.25">
      <c r="A154" s="3" t="s">
        <v>636</v>
      </c>
      <c r="B154" s="5">
        <v>45139</v>
      </c>
      <c r="C154" s="3" t="s">
        <v>637</v>
      </c>
      <c r="D154" s="3" t="s">
        <v>638</v>
      </c>
      <c r="E154" s="3" t="str">
        <f>IFERROR(VLOOKUP(H154,Referencias!$A$2:$F$671,6,FALSE),"")</f>
        <v>VAM</v>
      </c>
      <c r="F154" s="3">
        <f>IFERROR(VLOOKUP(I154,Referencias!$A$2:$T$800,20,FALSE),"")</f>
        <v>221169</v>
      </c>
      <c r="G154" s="3" t="s">
        <v>651</v>
      </c>
      <c r="H154" s="3" t="s">
        <v>501</v>
      </c>
      <c r="I154" s="3" t="s">
        <v>501</v>
      </c>
      <c r="J154" s="3"/>
      <c r="K154" s="3" t="s">
        <v>652</v>
      </c>
      <c r="L154" s="3" t="str">
        <f>IFERROR(VLOOKUP(M154,Referencias!$X$2:$Y$139,2,FALSE),"")</f>
        <v>Inhibidor de corrosión</v>
      </c>
      <c r="M154" s="3" t="s">
        <v>566</v>
      </c>
      <c r="N154" s="3">
        <f>IFERROR(VLOOKUP(M154,Referencias!$K$2:$L$138,2,FALSE),"")</f>
        <v>1000232729</v>
      </c>
      <c r="O154" s="3">
        <f>IFERROR(VLOOKUP(I154,'Control Producción'!$B$13:$L$408,4,FALSE),0)</f>
        <v>29</v>
      </c>
      <c r="P154" s="3">
        <f>IFERROR(VLOOKUP(I154,'Control Producción'!$B$13:$L$408,5,FALSE),0)</f>
        <v>7.83</v>
      </c>
      <c r="Q154" s="3">
        <f>IFERROR(VLOOKUP(I154,'Control Producción'!$B$13:$L$408,7,FALSE),0)</f>
        <v>21.17</v>
      </c>
      <c r="R154" s="3">
        <f>IFERROR(VLOOKUP(I154,'Control Producción'!$B$13:$L$408,8,FALSE),0)</f>
        <v>1500</v>
      </c>
      <c r="S154" s="3">
        <f t="shared" si="46"/>
        <v>6.14</v>
      </c>
      <c r="T154" s="3">
        <v>290</v>
      </c>
      <c r="U154" s="3" t="s">
        <v>654</v>
      </c>
      <c r="V154" s="3" t="s">
        <v>642</v>
      </c>
      <c r="W154" s="3">
        <f t="shared" si="47"/>
        <v>31</v>
      </c>
      <c r="X154" s="3"/>
      <c r="Y154" s="3">
        <f t="shared" si="48"/>
        <v>190.34</v>
      </c>
      <c r="Z154" s="3"/>
      <c r="AA154" s="3"/>
      <c r="AB154" s="6">
        <v>42830</v>
      </c>
      <c r="AC154" s="3" t="s">
        <v>643</v>
      </c>
      <c r="AD154" s="6">
        <v>45057</v>
      </c>
      <c r="AE154" s="3" t="s">
        <v>787</v>
      </c>
      <c r="AF154" s="3" t="s">
        <v>656</v>
      </c>
      <c r="AG154" s="3"/>
      <c r="AH154" s="3"/>
      <c r="AI154" s="3"/>
      <c r="AJ154" s="3"/>
      <c r="AK154" s="3" t="str">
        <f>IFERROR(VLOOKUP(I154,'Control Producción'!$B$13:$K$406,10,FALSE),"")</f>
        <v>Bombeo Mecánico</v>
      </c>
      <c r="AL154" s="3" t="str">
        <f t="shared" si="49"/>
        <v>Continua</v>
      </c>
      <c r="AM154" s="3" t="s">
        <v>28</v>
      </c>
      <c r="AN154" s="3" t="s">
        <v>663</v>
      </c>
      <c r="AO154" s="3">
        <f>_xlfn.IFS(L154="Inhibidor de corrosión",T154*Q154/1000,L154="Inhibidor de incrustaciones",T154*Q154/1000,L154="Biocida",T154*Q154/1000,L154="Inhibidor de corrosión/incrustaciones",T154*Q154/1000,L154="Inhibidor de parafinas y asfaltenos",T154*P154/1000,L154="Inhibidor de parafinas",T154*P154/1000,L154="Inhibidor de asfaltenos",T154*P154/1000,L154="Reductor de fricción",T154*P154/1000,L154="Encapsulado",0,L154="Inhibidor de hidratos",VLOOKUP(I154,Intermedia!$B$485:$E$502,4,FALSE),L154="Secuestrante de sulfhídrico",VLOOKUP(I154,Intermedia!$B$485:$E$502,4,FALSE))</f>
        <v>6.1393000000000004</v>
      </c>
      <c r="AP154" s="3">
        <f t="shared" si="50"/>
        <v>6.14</v>
      </c>
      <c r="AQ154" s="3">
        <f t="shared" si="51"/>
        <v>20</v>
      </c>
      <c r="AR154" s="3">
        <f t="shared" si="52"/>
        <v>6.14</v>
      </c>
      <c r="AS154" s="7">
        <v>1</v>
      </c>
      <c r="AT154" s="3" cm="1">
        <f t="array" ref="AT154">IFERROR(ROUND(IF(AL154="Continua",AO154*_xlfn.IFS(AS154=100%,1,AS154=20%,5,AS154=50%,2),IF(AL154="Batch",IF(AM154="M",30,IF(AM154="Q",15,7))*AO154)),0),"")</f>
        <v>6</v>
      </c>
      <c r="AU154" s="3">
        <f t="shared" si="53"/>
        <v>20</v>
      </c>
      <c r="AV154" s="3">
        <f t="shared" si="54"/>
        <v>6</v>
      </c>
      <c r="AW154" s="3" t="s">
        <v>533</v>
      </c>
      <c r="AX154" s="3">
        <v>1</v>
      </c>
      <c r="AY154" s="14">
        <f ca="1">IFERROR(TODAY()-VLOOKUP(H154,IDEF!$A$6:$H$1602,8,FALSE),"S/D")</f>
        <v>2504</v>
      </c>
      <c r="AZ154" s="3" t="str">
        <f>IFERROR(VLOOKUP(H154,'Control Producción'!$B$13:$L$406,11,FALSE),"S/C")</f>
        <v>B</v>
      </c>
      <c r="BA154" s="3" t="str">
        <f t="shared" si="55"/>
        <v>VAM</v>
      </c>
      <c r="BB154" s="3" t="str">
        <f>IFERROR(VLOOKUP(I154,Referencias!$A$2:$Z$800,26,FALSE),"")</f>
        <v>Volcán Auca Mahuida</v>
      </c>
      <c r="BC154" s="3"/>
      <c r="BD154" s="3"/>
      <c r="BO154" s="68" t="str">
        <f t="shared" si="45"/>
        <v>VAM</v>
      </c>
    </row>
    <row r="155" spans="1:67" ht="15" customHeight="1" x14ac:dyDescent="0.25">
      <c r="A155" s="3" t="s">
        <v>636</v>
      </c>
      <c r="B155" s="5">
        <v>45139</v>
      </c>
      <c r="C155" s="3" t="s">
        <v>637</v>
      </c>
      <c r="D155" s="3" t="s">
        <v>638</v>
      </c>
      <c r="E155" s="3" t="str">
        <f>IFERROR(VLOOKUP(H155,Referencias!$A$2:$F$671,6,FALSE),"")</f>
        <v>VAM</v>
      </c>
      <c r="F155" s="3">
        <f>IFERROR(VLOOKUP(I155,Referencias!$A$2:$T$800,20,FALSE),"")</f>
        <v>221169</v>
      </c>
      <c r="G155" s="3" t="s">
        <v>651</v>
      </c>
      <c r="H155" s="3" t="s">
        <v>502</v>
      </c>
      <c r="I155" s="3" t="s">
        <v>502</v>
      </c>
      <c r="J155" s="3"/>
      <c r="K155" s="3" t="s">
        <v>652</v>
      </c>
      <c r="L155" s="3" t="str">
        <f>IFERROR(VLOOKUP(M155,Referencias!$X$2:$Y$139,2,FALSE),"")</f>
        <v>Inhibidor de corrosión</v>
      </c>
      <c r="M155" s="3" t="s">
        <v>566</v>
      </c>
      <c r="N155" s="3">
        <f>IFERROR(VLOOKUP(M155,Referencias!$K$2:$L$138,2,FALSE),"")</f>
        <v>1000232729</v>
      </c>
      <c r="O155" s="3">
        <f>IFERROR(VLOOKUP(I155,'Control Producción'!$B$13:$L$408,4,FALSE),0)</f>
        <v>43</v>
      </c>
      <c r="P155" s="3">
        <f>IFERROR(VLOOKUP(I155,'Control Producción'!$B$13:$L$408,5,FALSE),0)</f>
        <v>7.74</v>
      </c>
      <c r="Q155" s="3">
        <f>IFERROR(VLOOKUP(I155,'Control Producción'!$B$13:$L$408,7,FALSE),0)</f>
        <v>35.26</v>
      </c>
      <c r="R155" s="3">
        <f>IFERROR(VLOOKUP(I155,'Control Producción'!$B$13:$L$408,8,FALSE),0)</f>
        <v>1048</v>
      </c>
      <c r="S155" s="3">
        <f t="shared" si="46"/>
        <v>3.88</v>
      </c>
      <c r="T155" s="3">
        <v>110</v>
      </c>
      <c r="U155" s="3" t="s">
        <v>654</v>
      </c>
      <c r="V155" s="3" t="s">
        <v>642</v>
      </c>
      <c r="W155" s="3">
        <f t="shared" si="47"/>
        <v>31</v>
      </c>
      <c r="X155" s="3"/>
      <c r="Y155" s="3">
        <f t="shared" si="48"/>
        <v>120.28</v>
      </c>
      <c r="Z155" s="3"/>
      <c r="AA155" s="3"/>
      <c r="AB155" s="6">
        <v>42038</v>
      </c>
      <c r="AC155" s="3" t="s">
        <v>643</v>
      </c>
      <c r="AD155" s="6">
        <v>44503</v>
      </c>
      <c r="AE155" s="3" t="s">
        <v>673</v>
      </c>
      <c r="AF155" s="3" t="s">
        <v>656</v>
      </c>
      <c r="AG155" s="3"/>
      <c r="AH155" s="3"/>
      <c r="AI155" s="3"/>
      <c r="AJ155" s="3"/>
      <c r="AK155" s="3" t="str">
        <f>IFERROR(VLOOKUP(I155,'Control Producción'!$B$13:$K$406,10,FALSE),"")</f>
        <v>Bombeo Mecánico</v>
      </c>
      <c r="AL155" s="3" t="str">
        <f t="shared" si="49"/>
        <v>Continua</v>
      </c>
      <c r="AM155" s="3" t="s">
        <v>28</v>
      </c>
      <c r="AN155" s="3" t="s">
        <v>663</v>
      </c>
      <c r="AO155" s="3">
        <f>_xlfn.IFS(L155="Inhibidor de corrosión",T155*Q155/1000,L155="Inhibidor de incrustaciones",T155*Q155/1000,L155="Biocida",T155*Q155/1000,L155="Inhibidor de corrosión/incrustaciones",T155*Q155/1000,L155="Inhibidor de parafinas y asfaltenos",T155*P155/1000,L155="Inhibidor de parafinas",T155*P155/1000,L155="Inhibidor de asfaltenos",T155*P155/1000,L155="Reductor de fricción",T155*P155/1000,L155="Encapsulado",0,L155="Inhibidor de hidratos",VLOOKUP(I155,Intermedia!$B$485:$E$502,4,FALSE),L155="Secuestrante de sulfhídrico",VLOOKUP(I155,Intermedia!$B$485:$E$502,4,FALSE))</f>
        <v>3.8786</v>
      </c>
      <c r="AP155" s="3">
        <f t="shared" si="50"/>
        <v>3.88</v>
      </c>
      <c r="AQ155" s="3">
        <f t="shared" si="51"/>
        <v>20</v>
      </c>
      <c r="AR155" s="3">
        <f t="shared" si="52"/>
        <v>3.88</v>
      </c>
      <c r="AS155" s="7">
        <v>1</v>
      </c>
      <c r="AT155" s="3" cm="1">
        <f t="array" ref="AT155">IFERROR(ROUND(IF(AL155="Continua",AO155*_xlfn.IFS(AS155=100%,1,AS155=20%,5,AS155=50%,2),IF(AL155="Batch",IF(AM155="M",30,IF(AM155="Q",15,7))*AO155)),0),"")</f>
        <v>4</v>
      </c>
      <c r="AU155" s="3">
        <f t="shared" si="53"/>
        <v>20</v>
      </c>
      <c r="AV155" s="3">
        <f t="shared" si="54"/>
        <v>4</v>
      </c>
      <c r="AW155" s="3" t="s">
        <v>533</v>
      </c>
      <c r="AX155" s="3">
        <v>1</v>
      </c>
      <c r="AY155" s="14">
        <f ca="1">IFERROR(TODAY()-VLOOKUP(H155,IDEF!$A$6:$H$1602,8,FALSE),"S/D")</f>
        <v>2999</v>
      </c>
      <c r="AZ155" s="3" t="str">
        <f>IFERROR(VLOOKUP(H155,'Control Producción'!$B$13:$L$406,11,FALSE),"S/C")</f>
        <v>A</v>
      </c>
      <c r="BA155" s="3" t="str">
        <f t="shared" si="55"/>
        <v>VAM</v>
      </c>
      <c r="BB155" s="3" t="str">
        <f>IFERROR(VLOOKUP(I155,Referencias!$A$2:$Z$800,26,FALSE),"")</f>
        <v>Volcán Auca Mahuida</v>
      </c>
      <c r="BC155" s="3"/>
      <c r="BD155" s="3"/>
      <c r="BO155" s="68" t="str">
        <f t="shared" si="45"/>
        <v>VAM</v>
      </c>
    </row>
    <row r="156" spans="1:67" ht="15" customHeight="1" x14ac:dyDescent="0.25">
      <c r="A156" s="3" t="s">
        <v>636</v>
      </c>
      <c r="B156" s="5">
        <v>45139</v>
      </c>
      <c r="C156" s="3" t="s">
        <v>637</v>
      </c>
      <c r="D156" s="3" t="s">
        <v>638</v>
      </c>
      <c r="E156" s="3" t="str">
        <f>IFERROR(VLOOKUP(H156,Referencias!$A$2:$F$671,6,FALSE),"")</f>
        <v>VAM</v>
      </c>
      <c r="F156" s="3">
        <f>IFERROR(VLOOKUP(I156,Referencias!$A$2:$T$800,20,FALSE),"")</f>
        <v>221169</v>
      </c>
      <c r="G156" s="3" t="s">
        <v>639</v>
      </c>
      <c r="H156" s="3" t="s">
        <v>504</v>
      </c>
      <c r="I156" s="3" t="s">
        <v>504</v>
      </c>
      <c r="J156" s="3"/>
      <c r="K156" s="3" t="s">
        <v>640</v>
      </c>
      <c r="L156" s="3" t="str">
        <f>IFERROR(VLOOKUP(M156,Referencias!$X$2:$Y$139,2,FALSE),"")</f>
        <v>Inhibidor de parafinas</v>
      </c>
      <c r="M156" s="3" t="s">
        <v>678</v>
      </c>
      <c r="N156" s="3">
        <f>IFERROR(VLOOKUP(M156,Referencias!$K$2:$L$138,2,FALSE),"")</f>
        <v>1000544363</v>
      </c>
      <c r="O156" s="3">
        <f>IFERROR(VLOOKUP(I156,'Control Producción'!$B$13:$L$408,4,FALSE),0)</f>
        <v>29.25</v>
      </c>
      <c r="P156" s="3">
        <f>IFERROR(VLOOKUP(I156,'Control Producción'!$B$13:$L$408,5,FALSE),0)</f>
        <v>5.85</v>
      </c>
      <c r="Q156" s="3">
        <f>IFERROR(VLOOKUP(I156,'Control Producción'!$B$13:$L$408,7,FALSE),0)</f>
        <v>23.4</v>
      </c>
      <c r="R156" s="3">
        <f>IFERROR(VLOOKUP(I156,'Control Producción'!$B$13:$L$408,8,FALSE),0)</f>
        <v>780</v>
      </c>
      <c r="S156" s="3">
        <f t="shared" si="46"/>
        <v>4.0999999999999996</v>
      </c>
      <c r="T156" s="3">
        <v>700</v>
      </c>
      <c r="U156" s="3" t="s">
        <v>659</v>
      </c>
      <c r="V156" s="3" t="s">
        <v>642</v>
      </c>
      <c r="W156" s="3">
        <f t="shared" si="47"/>
        <v>31</v>
      </c>
      <c r="X156" s="3"/>
      <c r="Y156" s="3">
        <f t="shared" si="48"/>
        <v>127.1</v>
      </c>
      <c r="Z156" s="3"/>
      <c r="AA156" s="3"/>
      <c r="AB156" s="6">
        <v>41887</v>
      </c>
      <c r="AC156" s="3" t="s">
        <v>643</v>
      </c>
      <c r="AD156" s="6">
        <v>44735</v>
      </c>
      <c r="AE156" s="3" t="s">
        <v>772</v>
      </c>
      <c r="AF156" s="3" t="s">
        <v>656</v>
      </c>
      <c r="AG156" s="3"/>
      <c r="AH156" s="3"/>
      <c r="AI156" s="3"/>
      <c r="AJ156" s="3"/>
      <c r="AK156" s="3" t="str">
        <f>IFERROR(VLOOKUP(I156,'Control Producción'!$B$13:$K$406,10,FALSE),"")</f>
        <v>Bombeo Mecánico</v>
      </c>
      <c r="AL156" s="3" t="str">
        <f t="shared" si="49"/>
        <v>Continua</v>
      </c>
      <c r="AM156" s="3" t="s">
        <v>28</v>
      </c>
      <c r="AN156" s="3" t="s">
        <v>663</v>
      </c>
      <c r="AO156" s="3">
        <f>_xlfn.IFS(L156="Inhibidor de corrosión",T156*Q156/1000,L156="Inhibidor de incrustaciones",T156*Q156/1000,L156="Biocida",T156*Q156/1000,L156="Inhibidor de corrosión/incrustaciones",T156*Q156/1000,L156="Inhibidor de parafinas y asfaltenos",T156*P156/1000,L156="Inhibidor de parafinas",T156*P156/1000,L156="Inhibidor de asfaltenos",T156*P156/1000,L156="Reductor de fricción",T156*P156/1000,L156="Encapsulado",0,L156="Inhibidor de hidratos",VLOOKUP(I156,Intermedia!$B$485:$E$502,4,FALSE),L156="Secuestrante de sulfhídrico",VLOOKUP(I156,Intermedia!$B$485:$E$502,4,FALSE))</f>
        <v>4.0949999999999998</v>
      </c>
      <c r="AP156" s="3">
        <f t="shared" si="50"/>
        <v>4.0999999999999996</v>
      </c>
      <c r="AQ156" s="3">
        <f t="shared" si="51"/>
        <v>20</v>
      </c>
      <c r="AR156" s="3">
        <f t="shared" si="52"/>
        <v>4.0999999999999996</v>
      </c>
      <c r="AS156" s="7">
        <v>1</v>
      </c>
      <c r="AT156" s="3" cm="1">
        <f t="array" ref="AT156">IFERROR(ROUND(IF(AL156="Continua",AO156*_xlfn.IFS(AS156=100%,1,AS156=20%,5,AS156=50%,2),IF(AL156="Batch",IF(AM156="M",30,IF(AM156="Q",15,7))*AO156)),0),"")</f>
        <v>4</v>
      </c>
      <c r="AU156" s="3">
        <f t="shared" si="53"/>
        <v>20</v>
      </c>
      <c r="AV156" s="3">
        <f t="shared" si="54"/>
        <v>4</v>
      </c>
      <c r="AW156" s="3" t="s">
        <v>533</v>
      </c>
      <c r="AX156" s="3">
        <v>1</v>
      </c>
      <c r="AY156" s="14">
        <f ca="1">IFERROR(TODAY()-VLOOKUP(H156,IDEF!$A$6:$H$1602,8,FALSE),"S/D")</f>
        <v>2100</v>
      </c>
      <c r="AZ156" s="3" t="str">
        <f>IFERROR(VLOOKUP(H156,'Control Producción'!$B$13:$L$406,11,FALSE),"S/C")</f>
        <v>B</v>
      </c>
      <c r="BA156" s="3" t="str">
        <f t="shared" si="55"/>
        <v>VAM</v>
      </c>
      <c r="BB156" s="3" t="str">
        <f>IFERROR(VLOOKUP(I156,Referencias!$A$2:$Z$800,26,FALSE),"")</f>
        <v>Volcán Auca Mahuida</v>
      </c>
      <c r="BC156" s="3"/>
      <c r="BD156" s="3"/>
      <c r="BO156" s="68" t="str">
        <f t="shared" si="45"/>
        <v>VAM</v>
      </c>
    </row>
    <row r="157" spans="1:67" ht="15" customHeight="1" x14ac:dyDescent="0.25">
      <c r="A157" s="3" t="s">
        <v>636</v>
      </c>
      <c r="B157" s="5">
        <v>45139</v>
      </c>
      <c r="C157" s="3" t="s">
        <v>637</v>
      </c>
      <c r="D157" s="3" t="s">
        <v>638</v>
      </c>
      <c r="E157" s="3" t="str">
        <f>IFERROR(VLOOKUP(H157,Referencias!$A$2:$F$671,6,FALSE),"")</f>
        <v>VAM</v>
      </c>
      <c r="F157" s="3">
        <f>IFERROR(VLOOKUP(I157,Referencias!$A$2:$T$800,20,FALSE),"")</f>
        <v>221169</v>
      </c>
      <c r="G157" s="3" t="s">
        <v>651</v>
      </c>
      <c r="H157" s="3" t="s">
        <v>505</v>
      </c>
      <c r="I157" s="3" t="s">
        <v>505</v>
      </c>
      <c r="J157" s="3"/>
      <c r="K157" s="3" t="s">
        <v>652</v>
      </c>
      <c r="L157" s="3" t="str">
        <f>IFERROR(VLOOKUP(M157,Referencias!$X$2:$Y$139,2,FALSE),"")</f>
        <v>Inhibidor de incrustaciones</v>
      </c>
      <c r="M157" s="3" t="s">
        <v>653</v>
      </c>
      <c r="N157" s="3">
        <f>IFERROR(VLOOKUP(M157,Referencias!$K$2:$L$138,2,FALSE),"")</f>
        <v>50601018</v>
      </c>
      <c r="O157" s="3">
        <f>IFERROR(VLOOKUP(I157,'Control Producción'!$B$13:$L$408,4,FALSE),0)</f>
        <v>13</v>
      </c>
      <c r="P157" s="3">
        <f>IFERROR(VLOOKUP(I157,'Control Producción'!$B$13:$L$408,5,FALSE),0)</f>
        <v>9.1</v>
      </c>
      <c r="Q157" s="3">
        <f>IFERROR(VLOOKUP(I157,'Control Producción'!$B$13:$L$408,7,FALSE),0)</f>
        <v>3.9</v>
      </c>
      <c r="R157" s="3">
        <f>IFERROR(VLOOKUP(I157,'Control Producción'!$B$13:$L$408,8,FALSE),0)</f>
        <v>240</v>
      </c>
      <c r="S157" s="3">
        <f t="shared" si="46"/>
        <v>1.48</v>
      </c>
      <c r="T157" s="3">
        <v>380</v>
      </c>
      <c r="U157" s="3" t="s">
        <v>654</v>
      </c>
      <c r="V157" s="3" t="s">
        <v>642</v>
      </c>
      <c r="W157" s="3">
        <f t="shared" si="47"/>
        <v>31</v>
      </c>
      <c r="X157" s="3"/>
      <c r="Y157" s="3">
        <f t="shared" si="48"/>
        <v>45.88</v>
      </c>
      <c r="Z157" s="3"/>
      <c r="AA157" s="3"/>
      <c r="AB157" s="6">
        <v>41023</v>
      </c>
      <c r="AC157" s="3" t="s">
        <v>643</v>
      </c>
      <c r="AD157" s="6">
        <v>45014</v>
      </c>
      <c r="AE157" s="92" t="s">
        <v>788</v>
      </c>
      <c r="AF157" s="3" t="s">
        <v>656</v>
      </c>
      <c r="AG157" s="3"/>
      <c r="AH157" s="3"/>
      <c r="AI157" s="3"/>
      <c r="AJ157" s="3"/>
      <c r="AK157" s="3" t="str">
        <f>IFERROR(VLOOKUP(I157,'Control Producción'!$B$13:$K$406,10,FALSE),"")</f>
        <v>Bombeo Mecánico</v>
      </c>
      <c r="AL157" s="3" t="str">
        <f t="shared" si="49"/>
        <v>Continua</v>
      </c>
      <c r="AM157" s="3" t="s">
        <v>28</v>
      </c>
      <c r="AN157" s="3" t="s">
        <v>663</v>
      </c>
      <c r="AO157" s="3">
        <f>_xlfn.IFS(L157="Inhibidor de corrosión",T157*Q157/1000,L157="Inhibidor de incrustaciones",T157*Q157/1000,L157="Biocida",T157*Q157/1000,L157="Inhibidor de corrosión/incrustaciones",T157*Q157/1000,L157="Inhibidor de parafinas y asfaltenos",T157*P157/1000,L157="Inhibidor de parafinas",T157*P157/1000,L157="Inhibidor de asfaltenos",T157*P157/1000,L157="Reductor de fricción",T157*P157/1000,L157="Encapsulado",0,L157="Inhibidor de hidratos",VLOOKUP(I157,Intermedia!$B$485:$E$502,4,FALSE),L157="Secuestrante de sulfhídrico",VLOOKUP(I157,Intermedia!$B$485:$E$502,4,FALSE))</f>
        <v>1.482</v>
      </c>
      <c r="AP157" s="3">
        <f t="shared" si="50"/>
        <v>1.48</v>
      </c>
      <c r="AQ157" s="3">
        <f t="shared" si="51"/>
        <v>20</v>
      </c>
      <c r="AR157" s="3">
        <f t="shared" si="52"/>
        <v>1.48</v>
      </c>
      <c r="AS157" s="7">
        <v>0.2</v>
      </c>
      <c r="AT157" s="3" cm="1">
        <f t="array" ref="AT157">IFERROR(ROUND(IF(AL157="Continua",AO157*_xlfn.IFS(AS157=100%,1,AS157=20%,5,AS157=50%,2),IF(AL157="Batch",IF(AM157="M",30,IF(AM157="Q",15,7))*AO157)),0),"")</f>
        <v>7</v>
      </c>
      <c r="AU157" s="3">
        <f t="shared" si="53"/>
        <v>20</v>
      </c>
      <c r="AV157" s="3">
        <f t="shared" si="54"/>
        <v>7</v>
      </c>
      <c r="AW157" s="3" t="s">
        <v>533</v>
      </c>
      <c r="AX157" s="3">
        <v>1</v>
      </c>
      <c r="AY157" s="14">
        <f ca="1">IFERROR(TODAY()-VLOOKUP(H157,IDEF!$A$6:$H$1602,8,FALSE),"S/D")</f>
        <v>1766</v>
      </c>
      <c r="AZ157" s="3" t="str">
        <f>IFERROR(VLOOKUP(H157,'Control Producción'!$B$13:$L$406,11,FALSE),"S/C")</f>
        <v>A</v>
      </c>
      <c r="BA157" s="3" t="str">
        <f t="shared" si="55"/>
        <v>VAM</v>
      </c>
      <c r="BB157" s="3" t="str">
        <f>IFERROR(VLOOKUP(I157,Referencias!$A$2:$Z$800,26,FALSE),"")</f>
        <v>Volcán Auca Mahuida</v>
      </c>
      <c r="BC157" s="3"/>
      <c r="BD157" s="3"/>
      <c r="BO157" s="68" t="str">
        <f t="shared" si="45"/>
        <v>VAM</v>
      </c>
    </row>
    <row r="158" spans="1:67" ht="15" customHeight="1" x14ac:dyDescent="0.25">
      <c r="A158" s="3" t="s">
        <v>636</v>
      </c>
      <c r="B158" s="5">
        <v>45139</v>
      </c>
      <c r="C158" s="3" t="s">
        <v>637</v>
      </c>
      <c r="D158" s="3" t="s">
        <v>638</v>
      </c>
      <c r="E158" s="3" t="str">
        <f>IFERROR(VLOOKUP(H158,Referencias!$A$2:$F$671,6,FALSE),"")</f>
        <v>VAM</v>
      </c>
      <c r="F158" s="3">
        <f>IFERROR(VLOOKUP(I158,Referencias!$A$2:$T$800,20,FALSE),"")</f>
        <v>221169</v>
      </c>
      <c r="G158" s="3" t="s">
        <v>639</v>
      </c>
      <c r="H158" s="3" t="s">
        <v>505</v>
      </c>
      <c r="I158" s="3" t="s">
        <v>505</v>
      </c>
      <c r="J158" s="3"/>
      <c r="K158" s="3" t="s">
        <v>640</v>
      </c>
      <c r="L158" s="3" t="str">
        <f>IFERROR(VLOOKUP(M158,Referencias!$X$2:$Y$139,2,FALSE),"")</f>
        <v>Inhibidor de parafinas</v>
      </c>
      <c r="M158" s="3" t="s">
        <v>665</v>
      </c>
      <c r="N158" s="3">
        <f>IFERROR(VLOOKUP(M158,Referencias!$K$2:$L$138,2,FALSE),"")</f>
        <v>1000518676</v>
      </c>
      <c r="O158" s="3">
        <f>IFERROR(VLOOKUP(I158,'Control Producción'!$B$13:$L$408,4,FALSE),0)</f>
        <v>13</v>
      </c>
      <c r="P158" s="3">
        <f>IFERROR(VLOOKUP(I158,'Control Producción'!$B$13:$L$408,5,FALSE),0)</f>
        <v>9.1</v>
      </c>
      <c r="Q158" s="3">
        <f>IFERROR(VLOOKUP(I158,'Control Producción'!$B$13:$L$408,7,FALSE),0)</f>
        <v>3.9</v>
      </c>
      <c r="R158" s="3">
        <f>IFERROR(VLOOKUP(I158,'Control Producción'!$B$13:$L$408,8,FALSE),0)</f>
        <v>240</v>
      </c>
      <c r="S158" s="3">
        <f t="shared" si="46"/>
        <v>10.92</v>
      </c>
      <c r="T158" s="3">
        <v>1200</v>
      </c>
      <c r="U158" s="3" t="s">
        <v>659</v>
      </c>
      <c r="V158" s="3" t="s">
        <v>642</v>
      </c>
      <c r="W158" s="3">
        <f t="shared" si="47"/>
        <v>31</v>
      </c>
      <c r="X158" s="3"/>
      <c r="Y158" s="3">
        <f t="shared" si="48"/>
        <v>338.52</v>
      </c>
      <c r="Z158" s="3"/>
      <c r="AA158" s="3"/>
      <c r="AB158" s="6">
        <v>42017</v>
      </c>
      <c r="AC158" s="3" t="s">
        <v>643</v>
      </c>
      <c r="AD158" s="6">
        <v>45014</v>
      </c>
      <c r="AE158" s="92" t="s">
        <v>788</v>
      </c>
      <c r="AF158" s="3" t="s">
        <v>656</v>
      </c>
      <c r="AG158" s="3"/>
      <c r="AH158" s="3"/>
      <c r="AI158" s="3"/>
      <c r="AJ158" s="3"/>
      <c r="AK158" s="3" t="str">
        <f>IFERROR(VLOOKUP(I158,'Control Producción'!$B$13:$K$406,10,FALSE),"")</f>
        <v>Bombeo Mecánico</v>
      </c>
      <c r="AL158" s="3" t="str">
        <f t="shared" si="49"/>
        <v>Continua</v>
      </c>
      <c r="AM158" s="3" t="s">
        <v>28</v>
      </c>
      <c r="AN158" s="3" t="s">
        <v>645</v>
      </c>
      <c r="AO158" s="3">
        <f>_xlfn.IFS(L158="Inhibidor de corrosión",T158*Q158/1000,L158="Inhibidor de incrustaciones",T158*Q158/1000,L158="Biocida",T158*Q158/1000,L158="Inhibidor de corrosión/incrustaciones",T158*Q158/1000,L158="Inhibidor de parafinas y asfaltenos",T158*P158/1000,L158="Inhibidor de parafinas",T158*P158/1000,L158="Inhibidor de asfaltenos",T158*P158/1000,L158="Reductor de fricción",T158*P158/1000,L158="Encapsulado",0,L158="Inhibidor de hidratos",VLOOKUP(I158,Intermedia!$B$485:$E$502,4,FALSE),L158="Secuestrante de sulfhídrico",VLOOKUP(I158,Intermedia!$B$485:$E$502,4,FALSE))</f>
        <v>10.92</v>
      </c>
      <c r="AP158" s="3">
        <f t="shared" si="50"/>
        <v>10.92</v>
      </c>
      <c r="AQ158" s="3">
        <f t="shared" si="51"/>
        <v>20</v>
      </c>
      <c r="AR158" s="3">
        <f t="shared" si="52"/>
        <v>10.92</v>
      </c>
      <c r="AS158" s="7">
        <v>1</v>
      </c>
      <c r="AT158" s="3" cm="1">
        <f t="array" ref="AT158">IFERROR(ROUND(IF(AL158="Continua",AO158*_xlfn.IFS(AS158=100%,1,AS158=20%,5,AS158=50%,2),IF(AL158="Batch",IF(AM158="M",30,IF(AM158="Q",15,7))*AO158)),0),"")</f>
        <v>11</v>
      </c>
      <c r="AU158" s="3">
        <f t="shared" si="53"/>
        <v>20</v>
      </c>
      <c r="AV158" s="3">
        <f t="shared" si="54"/>
        <v>11</v>
      </c>
      <c r="AW158" s="3" t="s">
        <v>533</v>
      </c>
      <c r="AX158" s="3">
        <v>2</v>
      </c>
      <c r="AY158" s="14">
        <f ca="1">IFERROR(TODAY()-VLOOKUP(H158,IDEF!$A$6:$H$1602,8,FALSE),"S/D")</f>
        <v>1766</v>
      </c>
      <c r="AZ158" s="3" t="str">
        <f>IFERROR(VLOOKUP(H158,'Control Producción'!$B$13:$L$406,11,FALSE),"S/C")</f>
        <v>A</v>
      </c>
      <c r="BA158" s="3" t="str">
        <f t="shared" si="55"/>
        <v>VAM</v>
      </c>
      <c r="BB158" s="3" t="str">
        <f>IFERROR(VLOOKUP(I158,Referencias!$A$2:$Z$800,26,FALSE),"")</f>
        <v>Volcán Auca Mahuida</v>
      </c>
      <c r="BC158" s="3"/>
      <c r="BD158" s="3"/>
      <c r="BO158" s="68" t="str">
        <f t="shared" si="45"/>
        <v>VAM</v>
      </c>
    </row>
    <row r="159" spans="1:67" ht="15" customHeight="1" x14ac:dyDescent="0.25">
      <c r="A159" s="3" t="s">
        <v>636</v>
      </c>
      <c r="B159" s="5">
        <v>45139</v>
      </c>
      <c r="C159" s="3" t="s">
        <v>637</v>
      </c>
      <c r="D159" s="3" t="s">
        <v>638</v>
      </c>
      <c r="E159" s="3" t="str">
        <f>IFERROR(VLOOKUP(H159,Referencias!$A$2:$F$671,6,FALSE),"")</f>
        <v>VAM</v>
      </c>
      <c r="F159" s="3">
        <f>IFERROR(VLOOKUP(I159,Referencias!$A$2:$T$800,20,FALSE),"")</f>
        <v>221169</v>
      </c>
      <c r="G159" s="3" t="s">
        <v>651</v>
      </c>
      <c r="H159" s="3" t="s">
        <v>507</v>
      </c>
      <c r="I159" s="3" t="s">
        <v>507</v>
      </c>
      <c r="J159" s="3"/>
      <c r="K159" s="3" t="s">
        <v>652</v>
      </c>
      <c r="L159" s="3" t="str">
        <f>IFERROR(VLOOKUP(M159,Referencias!$X$2:$Y$139,2,FALSE),"")</f>
        <v>Inhibidor de corrosión</v>
      </c>
      <c r="M159" s="3" t="s">
        <v>566</v>
      </c>
      <c r="N159" s="3">
        <f>IFERROR(VLOOKUP(M159,Referencias!$K$2:$L$138,2,FALSE),"")</f>
        <v>1000232729</v>
      </c>
      <c r="O159" s="3">
        <f>IFERROR(VLOOKUP(I159,'Control Producción'!$B$13:$L$408,4,FALSE),0)</f>
        <v>39</v>
      </c>
      <c r="P159" s="3">
        <f>IFERROR(VLOOKUP(I159,'Control Producción'!$B$13:$L$408,5,FALSE),0)</f>
        <v>4.29</v>
      </c>
      <c r="Q159" s="3">
        <f>IFERROR(VLOOKUP(I159,'Control Producción'!$B$13:$L$408,7,FALSE),0)</f>
        <v>34.71</v>
      </c>
      <c r="R159" s="3">
        <f>IFERROR(VLOOKUP(I159,'Control Producción'!$B$13:$L$408,8,FALSE),0)</f>
        <v>929</v>
      </c>
      <c r="S159" s="3">
        <f t="shared" si="46"/>
        <v>3.82</v>
      </c>
      <c r="T159" s="3">
        <v>110</v>
      </c>
      <c r="U159" s="3" t="s">
        <v>654</v>
      </c>
      <c r="V159" s="3" t="s">
        <v>642</v>
      </c>
      <c r="W159" s="3">
        <f t="shared" si="47"/>
        <v>31</v>
      </c>
      <c r="X159" s="3"/>
      <c r="Y159" s="3">
        <f t="shared" si="48"/>
        <v>118.42</v>
      </c>
      <c r="Z159" s="3"/>
      <c r="AA159" s="3"/>
      <c r="AB159" s="6">
        <v>41705</v>
      </c>
      <c r="AC159" s="3" t="s">
        <v>643</v>
      </c>
      <c r="AD159" s="6">
        <v>44512</v>
      </c>
      <c r="AE159" s="3" t="s">
        <v>789</v>
      </c>
      <c r="AF159" s="3"/>
      <c r="AG159" s="3"/>
      <c r="AH159" s="3"/>
      <c r="AI159" s="3"/>
      <c r="AJ159" s="3"/>
      <c r="AK159" s="3" t="str">
        <f>IFERROR(VLOOKUP(I159,'Control Producción'!$B$13:$K$406,10,FALSE),"")</f>
        <v>Bombeo Mecánico</v>
      </c>
      <c r="AL159" s="3" t="str">
        <f t="shared" si="49"/>
        <v>Continua</v>
      </c>
      <c r="AM159" s="3" t="s">
        <v>28</v>
      </c>
      <c r="AN159" s="3" t="s">
        <v>663</v>
      </c>
      <c r="AO159" s="3">
        <f>_xlfn.IFS(L159="Inhibidor de corrosión",T159*Q159/1000,L159="Inhibidor de incrustaciones",T159*Q159/1000,L159="Biocida",T159*Q159/1000,L159="Inhibidor de corrosión/incrustaciones",T159*Q159/1000,L159="Inhibidor de parafinas y asfaltenos",T159*P159/1000,L159="Inhibidor de parafinas",T159*P159/1000,L159="Inhibidor de asfaltenos",T159*P159/1000,L159="Reductor de fricción",T159*P159/1000,L159="Encapsulado",0,L159="Inhibidor de hidratos",VLOOKUP(I159,Intermedia!$B$485:$E$502,4,FALSE),L159="Secuestrante de sulfhídrico",VLOOKUP(I159,Intermedia!$B$485:$E$502,4,FALSE))</f>
        <v>3.8180999999999998</v>
      </c>
      <c r="AP159" s="3">
        <f t="shared" si="50"/>
        <v>3.82</v>
      </c>
      <c r="AQ159" s="3">
        <f t="shared" si="51"/>
        <v>20</v>
      </c>
      <c r="AR159" s="3">
        <f t="shared" si="52"/>
        <v>3.82</v>
      </c>
      <c r="AS159" s="7">
        <v>1</v>
      </c>
      <c r="AT159" s="3" cm="1">
        <f t="array" ref="AT159">IFERROR(ROUND(IF(AL159="Continua",AO159*_xlfn.IFS(AS159=100%,1,AS159=20%,5,AS159=50%,2),IF(AL159="Batch",IF(AM159="M",30,IF(AM159="Q",15,7))*AO159)),0),"")</f>
        <v>4</v>
      </c>
      <c r="AU159" s="3">
        <f t="shared" si="53"/>
        <v>20</v>
      </c>
      <c r="AV159" s="3">
        <f t="shared" si="54"/>
        <v>4</v>
      </c>
      <c r="AW159" s="3" t="s">
        <v>533</v>
      </c>
      <c r="AX159" s="3">
        <v>1</v>
      </c>
      <c r="AY159" s="14">
        <f ca="1">IFERROR(TODAY()-VLOOKUP(H159,IDEF!$A$6:$H$1602,8,FALSE),"S/D")</f>
        <v>1864</v>
      </c>
      <c r="AZ159" s="3" t="str">
        <f>IFERROR(VLOOKUP(H159,'Control Producción'!$B$13:$L$406,11,FALSE),"S/C")</f>
        <v>B</v>
      </c>
      <c r="BA159" s="3" t="str">
        <f t="shared" si="55"/>
        <v>VAM</v>
      </c>
      <c r="BB159" s="3" t="str">
        <f>IFERROR(VLOOKUP(I159,Referencias!$A$2:$Z$800,26,FALSE),"")</f>
        <v>Volcán Auca Mahuida</v>
      </c>
      <c r="BC159" s="3"/>
      <c r="BD159" s="3"/>
      <c r="BO159" s="68" t="str">
        <f t="shared" si="45"/>
        <v>VAM</v>
      </c>
    </row>
    <row r="160" spans="1:67" ht="15" customHeight="1" x14ac:dyDescent="0.25">
      <c r="A160" s="3" t="s">
        <v>636</v>
      </c>
      <c r="B160" s="5">
        <v>45139</v>
      </c>
      <c r="C160" s="3" t="s">
        <v>637</v>
      </c>
      <c r="D160" s="3" t="s">
        <v>638</v>
      </c>
      <c r="E160" s="3" t="str">
        <f>IFERROR(VLOOKUP(H160,Referencias!$A$2:$F$671,6,FALSE),"")</f>
        <v>VAM</v>
      </c>
      <c r="F160" s="3">
        <f>IFERROR(VLOOKUP(I160,Referencias!$A$2:$T$800,20,FALSE),"")</f>
        <v>221169</v>
      </c>
      <c r="G160" s="3" t="s">
        <v>651</v>
      </c>
      <c r="H160" s="3" t="s">
        <v>509</v>
      </c>
      <c r="I160" s="3" t="s">
        <v>509</v>
      </c>
      <c r="J160" s="3"/>
      <c r="K160" s="3" t="s">
        <v>652</v>
      </c>
      <c r="L160" s="3" t="str">
        <f>IFERROR(VLOOKUP(M160,Referencias!$X$2:$Y$139,2,FALSE),"")</f>
        <v>Inhibidor de corrosión</v>
      </c>
      <c r="M160" s="3" t="s">
        <v>566</v>
      </c>
      <c r="N160" s="3">
        <f>IFERROR(VLOOKUP(M160,Referencias!$K$2:$L$138,2,FALSE),"")</f>
        <v>1000232729</v>
      </c>
      <c r="O160" s="3">
        <f>IFERROR(VLOOKUP(I160,'Control Producción'!$B$13:$L$408,4,FALSE),0)</f>
        <v>31.2</v>
      </c>
      <c r="P160" s="3">
        <f>IFERROR(VLOOKUP(I160,'Control Producción'!$B$13:$L$408,5,FALSE),0)</f>
        <v>5.6159999999999997</v>
      </c>
      <c r="Q160" s="3">
        <f>IFERROR(VLOOKUP(I160,'Control Producción'!$B$13:$L$408,7,FALSE),0)</f>
        <v>25.584</v>
      </c>
      <c r="R160" s="3">
        <f>IFERROR(VLOOKUP(I160,'Control Producción'!$B$13:$L$408,8,FALSE),0)</f>
        <v>520</v>
      </c>
      <c r="S160" s="3">
        <f t="shared" si="46"/>
        <v>3.58</v>
      </c>
      <c r="T160" s="3">
        <v>140</v>
      </c>
      <c r="U160" s="3" t="s">
        <v>654</v>
      </c>
      <c r="V160" s="3" t="s">
        <v>642</v>
      </c>
      <c r="W160" s="3">
        <f t="shared" si="47"/>
        <v>31</v>
      </c>
      <c r="X160" s="3"/>
      <c r="Y160" s="3">
        <f t="shared" si="48"/>
        <v>110.98</v>
      </c>
      <c r="Z160" s="3"/>
      <c r="AA160" s="3"/>
      <c r="AB160" s="6">
        <v>44956</v>
      </c>
      <c r="AC160" s="3" t="s">
        <v>643</v>
      </c>
      <c r="AD160" s="6">
        <v>44930</v>
      </c>
      <c r="AE160" s="3" t="s">
        <v>790</v>
      </c>
      <c r="AF160" s="3" t="s">
        <v>656</v>
      </c>
      <c r="AG160" s="3"/>
      <c r="AH160" s="3"/>
      <c r="AI160" s="3"/>
      <c r="AJ160" s="3"/>
      <c r="AK160" s="3" t="str">
        <f>IFERROR(VLOOKUP(I160,'Control Producción'!$B$13:$K$406,10,FALSE),"")</f>
        <v>Bombeo Mecánico</v>
      </c>
      <c r="AL160" s="3" t="str">
        <f t="shared" si="49"/>
        <v>Continua</v>
      </c>
      <c r="AM160" s="3" t="s">
        <v>28</v>
      </c>
      <c r="AN160" s="3" t="s">
        <v>663</v>
      </c>
      <c r="AO160" s="3">
        <f>_xlfn.IFS(L160="Inhibidor de corrosión",T160*Q160/1000,L160="Inhibidor de incrustaciones",T160*Q160/1000,L160="Biocida",T160*Q160/1000,L160="Inhibidor de corrosión/incrustaciones",T160*Q160/1000,L160="Inhibidor de parafinas y asfaltenos",T160*P160/1000,L160="Inhibidor de parafinas",T160*P160/1000,L160="Inhibidor de asfaltenos",T160*P160/1000,L160="Reductor de fricción",T160*P160/1000,L160="Encapsulado",0,L160="Inhibidor de hidratos",VLOOKUP(I160,Intermedia!$B$485:$E$502,4,FALSE),L160="Secuestrante de sulfhídrico",VLOOKUP(I160,Intermedia!$B$485:$E$502,4,FALSE))</f>
        <v>3.5817599999999996</v>
      </c>
      <c r="AP160" s="3">
        <f t="shared" si="50"/>
        <v>3.58</v>
      </c>
      <c r="AQ160" s="3">
        <f t="shared" si="51"/>
        <v>20</v>
      </c>
      <c r="AR160" s="3">
        <f t="shared" si="52"/>
        <v>3.58</v>
      </c>
      <c r="AS160" s="7">
        <v>1</v>
      </c>
      <c r="AT160" s="3" cm="1">
        <f t="array" ref="AT160">IFERROR(ROUND(IF(AL160="Continua",AO160*_xlfn.IFS(AS160=100%,1,AS160=20%,5,AS160=50%,2),IF(AL160="Batch",IF(AM160="M",30,IF(AM160="Q",15,7))*AO160)),0),"")</f>
        <v>4</v>
      </c>
      <c r="AU160" s="3">
        <f t="shared" si="53"/>
        <v>20</v>
      </c>
      <c r="AV160" s="3">
        <f t="shared" si="54"/>
        <v>4</v>
      </c>
      <c r="AW160" s="3" t="s">
        <v>533</v>
      </c>
      <c r="AX160" s="3">
        <v>1</v>
      </c>
      <c r="AY160" s="14">
        <f ca="1">IFERROR(TODAY()-VLOOKUP(H160,IDEF!$A$6:$H$1602,8,FALSE),"S/D")</f>
        <v>2036</v>
      </c>
      <c r="AZ160" s="3" t="str">
        <f>IFERROR(VLOOKUP(H160,'Control Producción'!$B$13:$L$406,11,FALSE),"S/C")</f>
        <v>B</v>
      </c>
      <c r="BA160" s="3" t="str">
        <f t="shared" si="55"/>
        <v>VAM</v>
      </c>
      <c r="BB160" s="3" t="str">
        <f>IFERROR(VLOOKUP(I160,Referencias!$A$2:$Z$800,26,FALSE),"")</f>
        <v>Volcán Auca Mahuida</v>
      </c>
      <c r="BC160" s="3"/>
      <c r="BD160" s="3"/>
      <c r="BO160" s="68" t="str">
        <f t="shared" si="45"/>
        <v>VAM</v>
      </c>
    </row>
    <row r="161" spans="1:67" ht="15" customHeight="1" x14ac:dyDescent="0.25">
      <c r="A161" s="3" t="s">
        <v>636</v>
      </c>
      <c r="B161" s="5">
        <v>45139</v>
      </c>
      <c r="C161" s="3" t="s">
        <v>637</v>
      </c>
      <c r="D161" s="3" t="s">
        <v>638</v>
      </c>
      <c r="E161" s="3" t="str">
        <f>IFERROR(VLOOKUP(H161,Referencias!$A$2:$F$671,6,FALSE),"")</f>
        <v>VAM</v>
      </c>
      <c r="F161" s="3">
        <f>IFERROR(VLOOKUP(I161,Referencias!$A$2:$T$800,20,FALSE),"")</f>
        <v>221169</v>
      </c>
      <c r="G161" s="3" t="s">
        <v>651</v>
      </c>
      <c r="H161" s="3" t="s">
        <v>510</v>
      </c>
      <c r="I161" s="3" t="s">
        <v>510</v>
      </c>
      <c r="J161" s="3"/>
      <c r="K161" s="3" t="s">
        <v>652</v>
      </c>
      <c r="L161" s="3" t="str">
        <f>IFERROR(VLOOKUP(M161,Referencias!$X$2:$Y$139,2,FALSE),"")</f>
        <v>Inhibidor de corrosión/Incrustaciones</v>
      </c>
      <c r="M161" s="3" t="s">
        <v>687</v>
      </c>
      <c r="N161" s="3">
        <f>IFERROR(VLOOKUP(M161,Referencias!$K$2:$L$138,2,FALSE),"")</f>
        <v>50695199</v>
      </c>
      <c r="O161" s="3">
        <f>IFERROR(VLOOKUP(I161,'Control Producción'!$B$13:$L$408,4,FALSE),0)</f>
        <v>4.4000000000000004</v>
      </c>
      <c r="P161" s="3">
        <f>IFERROR(VLOOKUP(I161,'Control Producción'!$B$13:$L$408,5,FALSE),0)</f>
        <v>4.2679999999999998</v>
      </c>
      <c r="Q161" s="3">
        <f>IFERROR(VLOOKUP(I161,'Control Producción'!$B$13:$L$408,7,FALSE),0)</f>
        <v>0.13200000000000001</v>
      </c>
      <c r="R161" s="3">
        <f>IFERROR(VLOOKUP(I161,'Control Producción'!$B$13:$L$408,8,FALSE),0)</f>
        <v>404</v>
      </c>
      <c r="S161" s="3">
        <f t="shared" si="46"/>
        <v>5.12</v>
      </c>
      <c r="T161" s="3">
        <v>38800</v>
      </c>
      <c r="U161" s="3" t="s">
        <v>654</v>
      </c>
      <c r="V161" s="3" t="s">
        <v>642</v>
      </c>
      <c r="W161" s="3">
        <f t="shared" si="47"/>
        <v>31</v>
      </c>
      <c r="X161" s="3"/>
      <c r="Y161" s="3">
        <f t="shared" si="48"/>
        <v>158.72</v>
      </c>
      <c r="Z161" s="3"/>
      <c r="AA161" s="3"/>
      <c r="AB161" s="6">
        <v>42837</v>
      </c>
      <c r="AC161" s="3" t="s">
        <v>643</v>
      </c>
      <c r="AD161" s="6">
        <v>42780</v>
      </c>
      <c r="AE161" s="3" t="s">
        <v>791</v>
      </c>
      <c r="AF161" s="3" t="s">
        <v>656</v>
      </c>
      <c r="AG161" s="3"/>
      <c r="AH161" s="3"/>
      <c r="AI161" s="3"/>
      <c r="AJ161" s="3"/>
      <c r="AK161" s="3" t="str">
        <f>IFERROR(VLOOKUP(I161,'Control Producción'!$B$13:$K$406,10,FALSE),"")</f>
        <v>Bombeo Mecánico</v>
      </c>
      <c r="AL161" s="3" t="str">
        <f t="shared" si="49"/>
        <v>Continua</v>
      </c>
      <c r="AM161" s="3" t="s">
        <v>28</v>
      </c>
      <c r="AN161" s="3" t="s">
        <v>663</v>
      </c>
      <c r="AO161" s="3">
        <f>_xlfn.IFS(L161="Inhibidor de corrosión",T161*Q161/1000,L161="Inhibidor de incrustaciones",T161*Q161/1000,L161="Biocida",T161*Q161/1000,L161="Inhibidor de corrosión/incrustaciones",T161*Q161/1000,L161="Inhibidor de parafinas y asfaltenos",T161*P161/1000,L161="Inhibidor de parafinas",T161*P161/1000,L161="Inhibidor de asfaltenos",T161*P161/1000,L161="Reductor de fricción",T161*P161/1000,L161="Encapsulado",0,L161="Inhibidor de hidratos",VLOOKUP(I161,Intermedia!$B$485:$E$502,4,FALSE),L161="Secuestrante de sulfhídrico",VLOOKUP(I161,Intermedia!$B$485:$E$502,4,FALSE))</f>
        <v>5.1215999999999999</v>
      </c>
      <c r="AP161" s="3">
        <f t="shared" si="50"/>
        <v>5.12</v>
      </c>
      <c r="AQ161" s="3">
        <f t="shared" si="51"/>
        <v>20</v>
      </c>
      <c r="AR161" s="3">
        <f t="shared" si="52"/>
        <v>5.12</v>
      </c>
      <c r="AS161" s="7">
        <v>1</v>
      </c>
      <c r="AT161" s="3" cm="1">
        <f t="array" ref="AT161">IFERROR(ROUND(IF(AL161="Continua",AO161*_xlfn.IFS(AS161=100%,1,AS161=20%,5,AS161=50%,2),IF(AL161="Batch",IF(AM161="M",30,IF(AM161="Q",15,7))*AO161)),0),"")</f>
        <v>5</v>
      </c>
      <c r="AU161" s="3">
        <f t="shared" si="53"/>
        <v>20</v>
      </c>
      <c r="AV161" s="3">
        <f t="shared" si="54"/>
        <v>5</v>
      </c>
      <c r="AW161" s="3" t="s">
        <v>533</v>
      </c>
      <c r="AX161" s="3">
        <v>1</v>
      </c>
      <c r="AY161" s="14">
        <f ca="1">IFERROR(TODAY()-VLOOKUP(H161,IDEF!$A$6:$H$1602,8,FALSE),"S/D")</f>
        <v>1812</v>
      </c>
      <c r="AZ161" s="3" t="str">
        <f>IFERROR(VLOOKUP(H161,'Control Producción'!$B$13:$L$406,11,FALSE),"S/C")</f>
        <v>B</v>
      </c>
      <c r="BA161" s="3" t="str">
        <f t="shared" si="55"/>
        <v>VAM</v>
      </c>
      <c r="BB161" s="3" t="str">
        <f>IFERROR(VLOOKUP(I161,Referencias!$A$2:$Z$800,26,FALSE),"")</f>
        <v>Volcán Auca Mahuida</v>
      </c>
      <c r="BC161" s="3"/>
      <c r="BD161" s="3"/>
      <c r="BO161" s="68" t="str">
        <f t="shared" si="45"/>
        <v>VAM</v>
      </c>
    </row>
    <row r="162" spans="1:67" ht="15" customHeight="1" x14ac:dyDescent="0.25">
      <c r="A162" s="3" t="s">
        <v>636</v>
      </c>
      <c r="B162" s="5">
        <v>45139</v>
      </c>
      <c r="C162" s="3" t="s">
        <v>637</v>
      </c>
      <c r="D162" s="3" t="s">
        <v>638</v>
      </c>
      <c r="E162" s="3" t="str">
        <f>IFERROR(VLOOKUP(H162,Referencias!$A$2:$F$671,6,FALSE),"")</f>
        <v>VAM</v>
      </c>
      <c r="F162" s="3">
        <f>IFERROR(VLOOKUP(I162,Referencias!$A$2:$T$800,20,FALSE),"")</f>
        <v>221169</v>
      </c>
      <c r="G162" s="3" t="s">
        <v>651</v>
      </c>
      <c r="H162" s="3" t="s">
        <v>516</v>
      </c>
      <c r="I162" s="3" t="s">
        <v>516</v>
      </c>
      <c r="J162" s="3"/>
      <c r="K162" s="3" t="s">
        <v>652</v>
      </c>
      <c r="L162" s="3" t="str">
        <f>IFERROR(VLOOKUP(M162,Referencias!$X$2:$Y$139,2,FALSE),"")</f>
        <v>Inhibidor de corrosión</v>
      </c>
      <c r="M162" s="3" t="s">
        <v>566</v>
      </c>
      <c r="N162" s="3">
        <f>IFERROR(VLOOKUP(M162,Referencias!$K$2:$L$138,2,FALSE),"")</f>
        <v>1000232729</v>
      </c>
      <c r="O162" s="3">
        <f>IFERROR(VLOOKUP(I162,'Control Producción'!$B$13:$L$408,4,FALSE),0)</f>
        <v>6</v>
      </c>
      <c r="P162" s="3">
        <f>IFERROR(VLOOKUP(I162,'Control Producción'!$B$13:$L$408,5,FALSE),0)</f>
        <v>2.88</v>
      </c>
      <c r="Q162" s="3">
        <f>IFERROR(VLOOKUP(I162,'Control Producción'!$B$13:$L$408,7,FALSE),0)</f>
        <v>3.12</v>
      </c>
      <c r="R162" s="3">
        <f>IFERROR(VLOOKUP(I162,'Control Producción'!$B$13:$L$408,8,FALSE),0)</f>
        <v>2900</v>
      </c>
      <c r="S162" s="3">
        <f t="shared" si="46"/>
        <v>6.24</v>
      </c>
      <c r="T162" s="3">
        <v>2000</v>
      </c>
      <c r="U162" s="3" t="s">
        <v>654</v>
      </c>
      <c r="V162" s="3" t="s">
        <v>642</v>
      </c>
      <c r="W162" s="3">
        <f t="shared" si="47"/>
        <v>31</v>
      </c>
      <c r="X162" s="3"/>
      <c r="Y162" s="3">
        <f t="shared" si="48"/>
        <v>193.44</v>
      </c>
      <c r="Z162" s="3"/>
      <c r="AA162" s="3"/>
      <c r="AB162" s="6">
        <v>43186</v>
      </c>
      <c r="AC162" s="3" t="s">
        <v>643</v>
      </c>
      <c r="AD162" s="6">
        <v>44510</v>
      </c>
      <c r="AE162" s="3" t="s">
        <v>792</v>
      </c>
      <c r="AF162" s="3" t="s">
        <v>656</v>
      </c>
      <c r="AG162" s="3"/>
      <c r="AH162" s="3"/>
      <c r="AI162" s="3"/>
      <c r="AJ162" s="3"/>
      <c r="AK162" s="3" t="str">
        <f>IFERROR(VLOOKUP(I162,'Control Producción'!$B$13:$K$406,10,FALSE),"")</f>
        <v>Bombeo Mecánico</v>
      </c>
      <c r="AL162" s="3" t="str">
        <f t="shared" si="49"/>
        <v>Continua</v>
      </c>
      <c r="AM162" s="3" t="s">
        <v>28</v>
      </c>
      <c r="AN162" s="3" t="s">
        <v>663</v>
      </c>
      <c r="AO162" s="3">
        <f>_xlfn.IFS(L162="Inhibidor de corrosión",T162*Q162/1000,L162="Inhibidor de incrustaciones",T162*Q162/1000,L162="Biocida",T162*Q162/1000,L162="Inhibidor de corrosión/incrustaciones",T162*Q162/1000,L162="Inhibidor de parafinas y asfaltenos",T162*P162/1000,L162="Inhibidor de parafinas",T162*P162/1000,L162="Inhibidor de asfaltenos",T162*P162/1000,L162="Reductor de fricción",T162*P162/1000,L162="Encapsulado",0,L162="Inhibidor de hidratos",VLOOKUP(I162,Intermedia!$B$485:$E$502,4,FALSE),L162="Secuestrante de sulfhídrico",VLOOKUP(I162,Intermedia!$B$485:$E$502,4,FALSE))</f>
        <v>6.24</v>
      </c>
      <c r="AP162" s="3">
        <f t="shared" si="50"/>
        <v>6.24</v>
      </c>
      <c r="AQ162" s="3">
        <f t="shared" si="51"/>
        <v>20</v>
      </c>
      <c r="AR162" s="3">
        <f t="shared" si="52"/>
        <v>6.24</v>
      </c>
      <c r="AS162" s="7">
        <v>1</v>
      </c>
      <c r="AT162" s="3" cm="1">
        <f t="array" ref="AT162">IFERROR(ROUND(IF(AL162="Continua",AO162*_xlfn.IFS(AS162=100%,1,AS162=20%,5,AS162=50%,2),IF(AL162="Batch",IF(AM162="M",30,IF(AM162="Q",15,7))*AO162)),0),"")</f>
        <v>6</v>
      </c>
      <c r="AU162" s="3">
        <f t="shared" si="53"/>
        <v>20</v>
      </c>
      <c r="AV162" s="3">
        <f t="shared" si="54"/>
        <v>6</v>
      </c>
      <c r="AW162" s="3" t="s">
        <v>533</v>
      </c>
      <c r="AX162" s="3">
        <v>1</v>
      </c>
      <c r="AY162" s="14">
        <f ca="1">IFERROR(TODAY()-VLOOKUP(H162,IDEF!$A$6:$H$1602,8,FALSE),"S/D")</f>
        <v>1771</v>
      </c>
      <c r="AZ162" s="3" t="str">
        <f>IFERROR(VLOOKUP(H162,'Control Producción'!$B$13:$L$406,11,FALSE),"S/C")</f>
        <v>B</v>
      </c>
      <c r="BA162" s="3" t="str">
        <f t="shared" si="55"/>
        <v>VAM</v>
      </c>
      <c r="BB162" s="3" t="str">
        <f>IFERROR(VLOOKUP(I162,Referencias!$A$2:$Z$800,26,FALSE),"")</f>
        <v>Volcán Auca Mahuida</v>
      </c>
      <c r="BC162" s="3"/>
      <c r="BD162" s="3"/>
      <c r="BO162" s="68" t="str">
        <f t="shared" si="45"/>
        <v>VAM</v>
      </c>
    </row>
    <row r="163" spans="1:67" ht="15" customHeight="1" x14ac:dyDescent="0.25">
      <c r="A163" s="3" t="s">
        <v>636</v>
      </c>
      <c r="B163" s="5">
        <v>45139</v>
      </c>
      <c r="C163" s="3" t="s">
        <v>637</v>
      </c>
      <c r="D163" s="3" t="s">
        <v>638</v>
      </c>
      <c r="E163" s="3" t="str">
        <f>IFERROR(VLOOKUP(H163,Referencias!$A$2:$F$671,6,FALSE),"")</f>
        <v>VAM</v>
      </c>
      <c r="F163" s="3">
        <f>IFERROR(VLOOKUP(I163,Referencias!$A$2:$T$800,20,FALSE),"")</f>
        <v>221169</v>
      </c>
      <c r="G163" s="3" t="s">
        <v>651</v>
      </c>
      <c r="H163" s="3" t="s">
        <v>517</v>
      </c>
      <c r="I163" s="3" t="s">
        <v>517</v>
      </c>
      <c r="J163" s="3"/>
      <c r="K163" s="3" t="s">
        <v>652</v>
      </c>
      <c r="L163" s="3" t="str">
        <f>IFERROR(VLOOKUP(M163,Referencias!$X$2:$Y$139,2,FALSE),"")</f>
        <v>Inhibidor de corrosión/Incrustaciones</v>
      </c>
      <c r="M163" s="3" t="s">
        <v>687</v>
      </c>
      <c r="N163" s="3">
        <f>IFERROR(VLOOKUP(M163,Referencias!$K$2:$L$138,2,FALSE),"")</f>
        <v>50695199</v>
      </c>
      <c r="O163" s="3">
        <f>IFERROR(VLOOKUP(I163,'Control Producción'!$B$13:$L$408,4,FALSE),0)</f>
        <v>18</v>
      </c>
      <c r="P163" s="3">
        <f>IFERROR(VLOOKUP(I163,'Control Producción'!$B$13:$L$408,5,FALSE),0)</f>
        <v>5.4</v>
      </c>
      <c r="Q163" s="3">
        <f>IFERROR(VLOOKUP(I163,'Control Producción'!$B$13:$L$408,7,FALSE),0)</f>
        <v>12.6</v>
      </c>
      <c r="R163" s="3">
        <f>IFERROR(VLOOKUP(I163,'Control Producción'!$B$13:$L$408,8,FALSE),0)</f>
        <v>847</v>
      </c>
      <c r="S163" s="3">
        <f t="shared" si="46"/>
        <v>5.63</v>
      </c>
      <c r="T163" s="3">
        <v>447</v>
      </c>
      <c r="U163" s="3" t="s">
        <v>654</v>
      </c>
      <c r="V163" s="3" t="s">
        <v>642</v>
      </c>
      <c r="W163" s="3">
        <f t="shared" si="47"/>
        <v>31</v>
      </c>
      <c r="X163" s="3"/>
      <c r="Y163" s="3">
        <f t="shared" si="48"/>
        <v>174.53</v>
      </c>
      <c r="Z163" s="3"/>
      <c r="AA163" s="3"/>
      <c r="AB163" s="6">
        <v>43361</v>
      </c>
      <c r="AC163" s="3" t="s">
        <v>643</v>
      </c>
      <c r="AD163" s="6">
        <v>44971</v>
      </c>
      <c r="AE163" s="3" t="s">
        <v>793</v>
      </c>
      <c r="AF163" s="3" t="s">
        <v>662</v>
      </c>
      <c r="AG163" s="3"/>
      <c r="AH163" s="3"/>
      <c r="AI163" s="3"/>
      <c r="AJ163" s="3"/>
      <c r="AK163" s="3" t="str">
        <f>IFERROR(VLOOKUP(I163,'Control Producción'!$B$13:$K$406,10,FALSE),"")</f>
        <v>Bombeo Mecánico</v>
      </c>
      <c r="AL163" s="3" t="str">
        <f t="shared" si="49"/>
        <v>Continua</v>
      </c>
      <c r="AM163" s="3" t="s">
        <v>28</v>
      </c>
      <c r="AN163" s="3" t="s">
        <v>663</v>
      </c>
      <c r="AO163" s="3">
        <f>_xlfn.IFS(L163="Inhibidor de corrosión",T163*Q163/1000,L163="Inhibidor de incrustaciones",T163*Q163/1000,L163="Biocida",T163*Q163/1000,L163="Inhibidor de corrosión/incrustaciones",T163*Q163/1000,L163="Inhibidor de parafinas y asfaltenos",T163*P163/1000,L163="Inhibidor de parafinas",T163*P163/1000,L163="Inhibidor de asfaltenos",T163*P163/1000,L163="Reductor de fricción",T163*P163/1000,L163="Encapsulado",0,L163="Inhibidor de hidratos",VLOOKUP(I163,Intermedia!$B$485:$E$502,4,FALSE),L163="Secuestrante de sulfhídrico",VLOOKUP(I163,Intermedia!$B$485:$E$502,4,FALSE))</f>
        <v>5.6322000000000001</v>
      </c>
      <c r="AP163" s="3">
        <f t="shared" si="50"/>
        <v>5.63</v>
      </c>
      <c r="AQ163" s="3">
        <f t="shared" si="51"/>
        <v>20</v>
      </c>
      <c r="AR163" s="3">
        <f t="shared" si="52"/>
        <v>5.63</v>
      </c>
      <c r="AS163" s="7">
        <v>1</v>
      </c>
      <c r="AT163" s="3" cm="1">
        <f t="array" ref="AT163">IFERROR(ROUND(IF(AL163="Continua",AO163*_xlfn.IFS(AS163=100%,1,AS163=20%,5,AS163=50%,2),IF(AL163="Batch",IF(AM163="M",30,IF(AM163="Q",15,7))*AO163)),0),"")</f>
        <v>6</v>
      </c>
      <c r="AU163" s="3">
        <f t="shared" si="53"/>
        <v>20</v>
      </c>
      <c r="AV163" s="3">
        <f t="shared" si="54"/>
        <v>6</v>
      </c>
      <c r="AW163" s="3" t="s">
        <v>533</v>
      </c>
      <c r="AX163" s="3">
        <v>1</v>
      </c>
      <c r="AY163" s="14">
        <f ca="1">IFERROR(TODAY()-VLOOKUP(H163,IDEF!$A$6:$H$1602,8,FALSE),"S/D")</f>
        <v>1725</v>
      </c>
      <c r="AZ163" s="3" t="str">
        <f>IFERROR(VLOOKUP(H163,'Control Producción'!$B$13:$L$406,11,FALSE),"S/C")</f>
        <v>B</v>
      </c>
      <c r="BA163" s="3" t="str">
        <f t="shared" si="55"/>
        <v>VAM</v>
      </c>
      <c r="BB163" s="3" t="str">
        <f>IFERROR(VLOOKUP(I163,Referencias!$A$2:$Z$800,26,FALSE),"")</f>
        <v>Volcán Auca Mahuida</v>
      </c>
      <c r="BC163" s="3"/>
      <c r="BD163" s="3"/>
      <c r="BO163" s="68" t="str">
        <f t="shared" si="45"/>
        <v>VAM</v>
      </c>
    </row>
    <row r="164" spans="1:67" ht="15" customHeight="1" x14ac:dyDescent="0.25">
      <c r="A164" s="3" t="s">
        <v>636</v>
      </c>
      <c r="B164" s="5">
        <v>45139</v>
      </c>
      <c r="C164" s="3" t="s">
        <v>637</v>
      </c>
      <c r="D164" s="3" t="s">
        <v>638</v>
      </c>
      <c r="E164" s="3" t="str">
        <f>IFERROR(VLOOKUP(H164,Referencias!$A$2:$F$671,6,FALSE),"")</f>
        <v>VAM</v>
      </c>
      <c r="F164" s="3">
        <f>IFERROR(VLOOKUP(I164,Referencias!$A$2:$T$800,20,FALSE),"")</f>
        <v>221169</v>
      </c>
      <c r="G164" s="3" t="s">
        <v>639</v>
      </c>
      <c r="H164" s="3" t="s">
        <v>522</v>
      </c>
      <c r="I164" s="3" t="s">
        <v>522</v>
      </c>
      <c r="J164" s="3"/>
      <c r="K164" s="3" t="s">
        <v>640</v>
      </c>
      <c r="L164" s="3" t="str">
        <f>IFERROR(VLOOKUP(M164,Referencias!$X$2:$Y$139,2,FALSE),"")</f>
        <v>Inhibidor de parafinas</v>
      </c>
      <c r="M164" s="3" t="s">
        <v>665</v>
      </c>
      <c r="N164" s="3">
        <f>IFERROR(VLOOKUP(M164,Referencias!$K$2:$L$138,2,FALSE),"")</f>
        <v>1000518676</v>
      </c>
      <c r="O164" s="3">
        <f>IFERROR(VLOOKUP(I164,'Control Producción'!$B$13:$L$408,4,FALSE),0)</f>
        <v>27.5</v>
      </c>
      <c r="P164" s="3">
        <f>IFERROR(VLOOKUP(I164,'Control Producción'!$B$13:$L$408,5,FALSE),0)</f>
        <v>17.600000000000001</v>
      </c>
      <c r="Q164" s="3">
        <f>IFERROR(VLOOKUP(I164,'Control Producción'!$B$13:$L$408,7,FALSE),0)</f>
        <v>9.9</v>
      </c>
      <c r="R164" s="3">
        <f>IFERROR(VLOOKUP(I164,'Control Producción'!$B$13:$L$408,8,FALSE),0)</f>
        <v>780</v>
      </c>
      <c r="S164" s="3">
        <f t="shared" si="46"/>
        <v>13.73</v>
      </c>
      <c r="T164" s="3">
        <v>780</v>
      </c>
      <c r="U164" s="3" t="s">
        <v>659</v>
      </c>
      <c r="V164" s="3" t="s">
        <v>642</v>
      </c>
      <c r="W164" s="3">
        <f t="shared" si="47"/>
        <v>31</v>
      </c>
      <c r="X164" s="3"/>
      <c r="Y164" s="3">
        <f t="shared" si="48"/>
        <v>425.63</v>
      </c>
      <c r="Z164" s="3"/>
      <c r="AA164" s="3"/>
      <c r="AB164" s="6">
        <v>43707</v>
      </c>
      <c r="AC164" s="3" t="s">
        <v>643</v>
      </c>
      <c r="AD164" s="6">
        <v>45076</v>
      </c>
      <c r="AE164" s="3" t="s">
        <v>784</v>
      </c>
      <c r="AF164" s="3" t="s">
        <v>656</v>
      </c>
      <c r="AG164" s="3"/>
      <c r="AH164" s="3"/>
      <c r="AI164" s="3"/>
      <c r="AJ164" s="3"/>
      <c r="AK164" s="3" t="str">
        <f>IFERROR(VLOOKUP(I164,'Control Producción'!$B$13:$K$406,10,FALSE),"")</f>
        <v>Bombeo Mecánico</v>
      </c>
      <c r="AL164" s="3" t="str">
        <f t="shared" si="49"/>
        <v>Continua</v>
      </c>
      <c r="AM164" s="3" t="s">
        <v>28</v>
      </c>
      <c r="AN164" s="3" t="s">
        <v>645</v>
      </c>
      <c r="AO164" s="3">
        <f>_xlfn.IFS(L164="Inhibidor de corrosión",T164*Q164/1000,L164="Inhibidor de incrustaciones",T164*Q164/1000,L164="Biocida",T164*Q164/1000,L164="Inhibidor de corrosión/incrustaciones",T164*Q164/1000,L164="Inhibidor de parafinas y asfaltenos",T164*P164/1000,L164="Inhibidor de parafinas",T164*P164/1000,L164="Inhibidor de asfaltenos",T164*P164/1000,L164="Reductor de fricción",T164*P164/1000,L164="Encapsulado",0,L164="Inhibidor de hidratos",VLOOKUP(I164,Intermedia!$B$485:$E$502,4,FALSE),L164="Secuestrante de sulfhídrico",VLOOKUP(I164,Intermedia!$B$485:$E$502,4,FALSE))</f>
        <v>13.728000000000002</v>
      </c>
      <c r="AP164" s="3">
        <f t="shared" si="50"/>
        <v>13.73</v>
      </c>
      <c r="AQ164" s="3">
        <f t="shared" si="51"/>
        <v>20</v>
      </c>
      <c r="AR164" s="3">
        <f t="shared" si="52"/>
        <v>13.73</v>
      </c>
      <c r="AS164" s="7">
        <v>1</v>
      </c>
      <c r="AT164" s="3" cm="1">
        <f t="array" ref="AT164">IFERROR(ROUND(IF(AL164="Continua",AO164*_xlfn.IFS(AS164=100%,1,AS164=20%,5,AS164=50%,2),IF(AL164="Batch",IF(AM164="M",30,IF(AM164="Q",15,7))*AO164)),0),"")</f>
        <v>14</v>
      </c>
      <c r="AU164" s="3">
        <f t="shared" si="53"/>
        <v>20</v>
      </c>
      <c r="AV164" s="3">
        <f t="shared" si="54"/>
        <v>14</v>
      </c>
      <c r="AW164" s="3" t="s">
        <v>533</v>
      </c>
      <c r="AX164" s="3">
        <v>1</v>
      </c>
      <c r="AY164" s="14">
        <f ca="1">IFERROR(TODAY()-VLOOKUP(H164,IDEF!$A$6:$H$1602,8,FALSE),"S/D")</f>
        <v>1693</v>
      </c>
      <c r="AZ164" s="3" t="str">
        <f>IFERROR(VLOOKUP(H164,'Control Producción'!$B$13:$L$406,11,FALSE),"S/C")</f>
        <v>A</v>
      </c>
      <c r="BA164" s="3" t="str">
        <f t="shared" si="55"/>
        <v>VAM</v>
      </c>
      <c r="BB164" s="3" t="str">
        <f>IFERROR(VLOOKUP(I164,Referencias!$A$2:$Z$800,26,FALSE),"")</f>
        <v>Volcán Auca Mahuida</v>
      </c>
      <c r="BC164" s="3"/>
      <c r="BD164" s="3"/>
      <c r="BO164" s="68" t="str">
        <f t="shared" si="45"/>
        <v>VAM</v>
      </c>
    </row>
    <row r="165" spans="1:67" ht="15" customHeight="1" x14ac:dyDescent="0.25">
      <c r="A165" s="3" t="s">
        <v>636</v>
      </c>
      <c r="B165" s="5">
        <v>45139</v>
      </c>
      <c r="C165" s="3" t="s">
        <v>637</v>
      </c>
      <c r="D165" s="3" t="s">
        <v>638</v>
      </c>
      <c r="E165" s="3" t="str">
        <f>IFERROR(VLOOKUP(H165,Referencias!$A$2:$F$671,6,FALSE),"")</f>
        <v>VAM</v>
      </c>
      <c r="F165" s="3">
        <f>IFERROR(VLOOKUP(I165,Referencias!$A$2:$T$800,20,FALSE),"")</f>
        <v>221169</v>
      </c>
      <c r="G165" s="3" t="s">
        <v>651</v>
      </c>
      <c r="H165" s="3" t="s">
        <v>794</v>
      </c>
      <c r="I165" s="3" t="s">
        <v>794</v>
      </c>
      <c r="J165" s="3"/>
      <c r="K165" s="3" t="s">
        <v>652</v>
      </c>
      <c r="L165" s="3" t="str">
        <f>IFERROR(VLOOKUP(M165,Referencias!$X$2:$Y$139,2,FALSE),"")</f>
        <v>Inhibidor de corrosión/Incrustaciones</v>
      </c>
      <c r="M165" s="3" t="s">
        <v>687</v>
      </c>
      <c r="N165" s="3">
        <f>IFERROR(VLOOKUP(M165,Referencias!$K$2:$L$138,2,FALSE),"")</f>
        <v>50695199</v>
      </c>
      <c r="O165" s="3">
        <f>IFERROR(VLOOKUP(I165,'Control Producción'!$B$13:$L$408,4,FALSE),0)</f>
        <v>0</v>
      </c>
      <c r="P165" s="3">
        <f>IFERROR(VLOOKUP(I165,'Control Producción'!$B$13:$L$408,5,FALSE),0)</f>
        <v>0</v>
      </c>
      <c r="Q165" s="3">
        <f>IFERROR(VLOOKUP(I165,'Control Producción'!$B$13:$L$408,7,FALSE),0)</f>
        <v>0</v>
      </c>
      <c r="R165" s="3">
        <f>IFERROR(VLOOKUP(I165,'Control Producción'!$B$13:$L$408,8,FALSE),0)</f>
        <v>0</v>
      </c>
      <c r="S165" s="3">
        <f t="shared" si="46"/>
        <v>0</v>
      </c>
      <c r="T165" s="3">
        <v>9500</v>
      </c>
      <c r="U165" s="3" t="s">
        <v>654</v>
      </c>
      <c r="V165" s="3" t="s">
        <v>642</v>
      </c>
      <c r="W165" s="3">
        <f t="shared" si="47"/>
        <v>31</v>
      </c>
      <c r="X165" s="3"/>
      <c r="Y165" s="3">
        <f t="shared" si="48"/>
        <v>0</v>
      </c>
      <c r="Z165" s="3"/>
      <c r="AA165" s="3"/>
      <c r="AB165" s="6">
        <v>43362</v>
      </c>
      <c r="AC165" s="3" t="s">
        <v>643</v>
      </c>
      <c r="AD165" s="6">
        <v>44539</v>
      </c>
      <c r="AE165" s="3" t="s">
        <v>795</v>
      </c>
      <c r="AF165" s="3" t="s">
        <v>656</v>
      </c>
      <c r="AG165" s="3"/>
      <c r="AH165" s="3"/>
      <c r="AI165" s="3"/>
      <c r="AJ165" s="3"/>
      <c r="AK165" s="3" t="str">
        <f>IFERROR(VLOOKUP(I165,'Control Producción'!$B$13:$K$406,10,FALSE),"")</f>
        <v/>
      </c>
      <c r="AL165" s="3" t="str">
        <f t="shared" si="49"/>
        <v>Continua</v>
      </c>
      <c r="AM165" s="3" t="s">
        <v>28</v>
      </c>
      <c r="AN165" s="3" t="s">
        <v>663</v>
      </c>
      <c r="AO165" s="3">
        <f>_xlfn.IFS(L165="Inhibidor de corrosión",T165*Q165/1000,L165="Inhibidor de incrustaciones",T165*Q165/1000,L165="Biocida",T165*Q165/1000,L165="Inhibidor de corrosión/incrustaciones",T165*Q165/1000,L165="Inhibidor de parafinas y asfaltenos",T165*P165/1000,L165="Inhibidor de parafinas",T165*P165/1000,L165="Inhibidor de asfaltenos",T165*P165/1000,L165="Reductor de fricción",T165*P165/1000,L165="Encapsulado",0,L165="Inhibidor de hidratos",VLOOKUP(I165,Intermedia!$B$485:$E$502,4,FALSE),L165="Secuestrante de sulfhídrico",VLOOKUP(I165,Intermedia!$B$485:$E$502,4,FALSE))</f>
        <v>0</v>
      </c>
      <c r="AP165" s="3">
        <f t="shared" si="50"/>
        <v>0</v>
      </c>
      <c r="AQ165" s="3">
        <f t="shared" si="51"/>
        <v>20</v>
      </c>
      <c r="AR165" s="3">
        <f t="shared" si="52"/>
        <v>0</v>
      </c>
      <c r="AS165" s="7">
        <v>0.5</v>
      </c>
      <c r="AT165" s="3" cm="1">
        <f t="array" ref="AT165">IFERROR(ROUND(IF(AL165="Continua",AO165*_xlfn.IFS(AS165=100%,1,AS165=20%,5,AS165=50%,2),IF(AL165="Batch",IF(AM165="M",30,IF(AM165="Q",15,7))*AO165)),0),"")</f>
        <v>0</v>
      </c>
      <c r="AU165" s="3">
        <f t="shared" si="53"/>
        <v>20</v>
      </c>
      <c r="AV165" s="3">
        <f t="shared" si="54"/>
        <v>0</v>
      </c>
      <c r="AW165" s="3" t="s">
        <v>533</v>
      </c>
      <c r="AX165" s="3">
        <v>1</v>
      </c>
      <c r="AY165" s="14">
        <f ca="1">IFERROR(TODAY()-VLOOKUP(H165,IDEF!$A$6:$H$1602,8,FALSE),"S/D")</f>
        <v>1667</v>
      </c>
      <c r="AZ165" s="3" t="str">
        <f>IFERROR(VLOOKUP(H165,'Control Producción'!$B$13:$L$406,11,FALSE),"S/C")</f>
        <v>S/C</v>
      </c>
      <c r="BA165" s="3" t="str">
        <f t="shared" si="55"/>
        <v>VAM</v>
      </c>
      <c r="BB165" s="3" t="str">
        <f>IFERROR(VLOOKUP(I165,Referencias!$A$2:$Z$800,26,FALSE),"")</f>
        <v>Volcán Auca Mahuida</v>
      </c>
      <c r="BC165" s="3"/>
      <c r="BD165" s="3"/>
      <c r="BO165" s="68" t="str">
        <f t="shared" si="45"/>
        <v>VAM</v>
      </c>
    </row>
    <row r="166" spans="1:67" ht="15" customHeight="1" x14ac:dyDescent="0.25">
      <c r="A166" s="3" t="s">
        <v>636</v>
      </c>
      <c r="B166" s="5">
        <v>45139</v>
      </c>
      <c r="C166" s="3" t="s">
        <v>637</v>
      </c>
      <c r="D166" s="3" t="s">
        <v>638</v>
      </c>
      <c r="E166" s="3" t="str">
        <f>IFERROR(VLOOKUP(H166,Referencias!$A$2:$F$671,6,FALSE),"")</f>
        <v>VAM</v>
      </c>
      <c r="F166" s="3">
        <f>IFERROR(VLOOKUP(I166,Referencias!$A$2:$T$800,20,FALSE),"")</f>
        <v>221169</v>
      </c>
      <c r="G166" s="3" t="s">
        <v>651</v>
      </c>
      <c r="H166" s="3" t="s">
        <v>524</v>
      </c>
      <c r="I166" s="3" t="s">
        <v>524</v>
      </c>
      <c r="J166" s="3"/>
      <c r="K166" s="3" t="s">
        <v>652</v>
      </c>
      <c r="L166" s="3" t="str">
        <f>IFERROR(VLOOKUP(M166,Referencias!$X$2:$Y$139,2,FALSE),"")</f>
        <v>Inhibidor de corrosión/Incrustaciones</v>
      </c>
      <c r="M166" s="3" t="s">
        <v>687</v>
      </c>
      <c r="N166" s="3">
        <f>IFERROR(VLOOKUP(M166,Referencias!$K$2:$L$138,2,FALSE),"")</f>
        <v>50695199</v>
      </c>
      <c r="O166" s="3">
        <f>IFERROR(VLOOKUP(I166,'Control Producción'!$B$13:$L$408,4,FALSE),0)</f>
        <v>14.3</v>
      </c>
      <c r="P166" s="3">
        <f>IFERROR(VLOOKUP(I166,'Control Producción'!$B$13:$L$408,5,FALSE),0)</f>
        <v>9.4380000000000006</v>
      </c>
      <c r="Q166" s="3">
        <f>IFERROR(VLOOKUP(I166,'Control Producción'!$B$13:$L$408,7,FALSE),0)</f>
        <v>4.8620000000000001</v>
      </c>
      <c r="R166" s="3">
        <f>IFERROR(VLOOKUP(I166,'Control Producción'!$B$13:$L$408,8,FALSE),0)</f>
        <v>524</v>
      </c>
      <c r="S166" s="3">
        <f t="shared" si="46"/>
        <v>8.02</v>
      </c>
      <c r="T166" s="3">
        <v>1650</v>
      </c>
      <c r="U166" s="3" t="s">
        <v>654</v>
      </c>
      <c r="V166" s="3" t="s">
        <v>642</v>
      </c>
      <c r="W166" s="3">
        <f t="shared" si="47"/>
        <v>31</v>
      </c>
      <c r="X166" s="3"/>
      <c r="Y166" s="3">
        <f t="shared" si="48"/>
        <v>248.61999999999998</v>
      </c>
      <c r="Z166" s="3"/>
      <c r="AA166" s="3"/>
      <c r="AB166" s="6">
        <v>43206</v>
      </c>
      <c r="AC166" s="3" t="s">
        <v>643</v>
      </c>
      <c r="AD166" s="6">
        <v>43748</v>
      </c>
      <c r="AE166" s="3" t="s">
        <v>796</v>
      </c>
      <c r="AF166" s="3" t="s">
        <v>656</v>
      </c>
      <c r="AG166" s="3"/>
      <c r="AH166" s="3"/>
      <c r="AI166" s="3"/>
      <c r="AJ166" s="3"/>
      <c r="AK166" s="3" t="str">
        <f>IFERROR(VLOOKUP(I166,'Control Producción'!$B$13:$K$406,10,FALSE),"")</f>
        <v>Bombeo Mecánico</v>
      </c>
      <c r="AL166" s="3" t="str">
        <f t="shared" si="49"/>
        <v>Continua</v>
      </c>
      <c r="AM166" s="3" t="s">
        <v>28</v>
      </c>
      <c r="AN166" s="3" t="s">
        <v>663</v>
      </c>
      <c r="AO166" s="3">
        <f>_xlfn.IFS(L166="Inhibidor de corrosión",T166*Q166/1000,L166="Inhibidor de incrustaciones",T166*Q166/1000,L166="Biocida",T166*Q166/1000,L166="Inhibidor de corrosión/incrustaciones",T166*Q166/1000,L166="Inhibidor de parafinas y asfaltenos",T166*P166/1000,L166="Inhibidor de parafinas",T166*P166/1000,L166="Inhibidor de asfaltenos",T166*P166/1000,L166="Reductor de fricción",T166*P166/1000,L166="Encapsulado",0,L166="Inhibidor de hidratos",VLOOKUP(I166,Intermedia!$B$485:$E$502,4,FALSE),L166="Secuestrante de sulfhídrico",VLOOKUP(I166,Intermedia!$B$485:$E$502,4,FALSE))</f>
        <v>8.0222999999999995</v>
      </c>
      <c r="AP166" s="3">
        <f t="shared" si="50"/>
        <v>8.02</v>
      </c>
      <c r="AQ166" s="3">
        <f t="shared" si="51"/>
        <v>20</v>
      </c>
      <c r="AR166" s="3">
        <f t="shared" si="52"/>
        <v>8.02</v>
      </c>
      <c r="AS166" s="7">
        <v>1</v>
      </c>
      <c r="AT166" s="3" cm="1">
        <f t="array" ref="AT166">IFERROR(ROUND(IF(AL166="Continua",AO166*_xlfn.IFS(AS166=100%,1,AS166=20%,5,AS166=50%,2),IF(AL166="Batch",IF(AM166="M",30,IF(AM166="Q",15,7))*AO166)),0),"")</f>
        <v>8</v>
      </c>
      <c r="AU166" s="3">
        <f t="shared" si="53"/>
        <v>20</v>
      </c>
      <c r="AV166" s="3">
        <f t="shared" si="54"/>
        <v>8</v>
      </c>
      <c r="AW166" s="3" t="s">
        <v>533</v>
      </c>
      <c r="AX166" s="3">
        <v>1</v>
      </c>
      <c r="AY166" s="14">
        <f ca="1">IFERROR(TODAY()-VLOOKUP(H166,IDEF!$A$6:$H$1602,8,FALSE),"S/D")</f>
        <v>1574</v>
      </c>
      <c r="AZ166" s="3" t="str">
        <f>IFERROR(VLOOKUP(H166,'Control Producción'!$B$13:$L$406,11,FALSE),"S/C")</f>
        <v>A</v>
      </c>
      <c r="BA166" s="3" t="str">
        <f t="shared" si="55"/>
        <v>VAM</v>
      </c>
      <c r="BB166" s="3" t="str">
        <f>IFERROR(VLOOKUP(I166,Referencias!$A$2:$Z$800,26,FALSE),"")</f>
        <v>Volcán Auca Mahuida</v>
      </c>
      <c r="BC166" s="3"/>
      <c r="BD166" s="3"/>
      <c r="BO166" s="68" t="str">
        <f t="shared" si="45"/>
        <v>VAM</v>
      </c>
    </row>
    <row r="167" spans="1:67" ht="15" customHeight="1" x14ac:dyDescent="0.25">
      <c r="A167" s="3" t="s">
        <v>636</v>
      </c>
      <c r="B167" s="5">
        <v>45139</v>
      </c>
      <c r="C167" s="3" t="s">
        <v>637</v>
      </c>
      <c r="D167" s="3" t="s">
        <v>638</v>
      </c>
      <c r="E167" s="3" t="str">
        <f>IFERROR(VLOOKUP(H167,Referencias!$A$2:$F$671,6,FALSE),"")</f>
        <v>VAM</v>
      </c>
      <c r="F167" s="3">
        <f>IFERROR(VLOOKUP(I167,Referencias!$A$2:$T$800,20,FALSE),"")</f>
        <v>221169</v>
      </c>
      <c r="G167" s="3" t="s">
        <v>651</v>
      </c>
      <c r="H167" s="3" t="s">
        <v>528</v>
      </c>
      <c r="I167" s="3" t="s">
        <v>528</v>
      </c>
      <c r="J167" s="3"/>
      <c r="K167" s="3" t="s">
        <v>652</v>
      </c>
      <c r="L167" s="3" t="str">
        <f>IFERROR(VLOOKUP(M167,Referencias!$X$2:$Y$139,2,FALSE),"")</f>
        <v>Inhibidor de corrosión/Incrustaciones</v>
      </c>
      <c r="M167" s="3" t="s">
        <v>687</v>
      </c>
      <c r="N167" s="3">
        <f>IFERROR(VLOOKUP(M167,Referencias!$K$2:$L$138,2,FALSE),"")</f>
        <v>50695199</v>
      </c>
      <c r="O167" s="3">
        <f>IFERROR(VLOOKUP(I167,'Control Producción'!$B$13:$L$408,4,FALSE),0)</f>
        <v>15.6</v>
      </c>
      <c r="P167" s="3">
        <f>IFERROR(VLOOKUP(I167,'Control Producción'!$B$13:$L$408,5,FALSE),0)</f>
        <v>14.507999999999999</v>
      </c>
      <c r="Q167" s="3">
        <f>IFERROR(VLOOKUP(I167,'Control Producción'!$B$13:$L$408,7,FALSE),0)</f>
        <v>1.0920000000000001</v>
      </c>
      <c r="R167" s="3">
        <f>IFERROR(VLOOKUP(I167,'Control Producción'!$B$13:$L$408,8,FALSE),0)</f>
        <v>546</v>
      </c>
      <c r="S167" s="3">
        <f t="shared" si="46"/>
        <v>7.64</v>
      </c>
      <c r="T167" s="3">
        <v>7000</v>
      </c>
      <c r="U167" s="3" t="s">
        <v>654</v>
      </c>
      <c r="V167" s="3" t="s">
        <v>642</v>
      </c>
      <c r="W167" s="3">
        <f t="shared" si="47"/>
        <v>31</v>
      </c>
      <c r="X167" s="3"/>
      <c r="Y167" s="3">
        <f t="shared" si="48"/>
        <v>236.84</v>
      </c>
      <c r="Z167" s="3"/>
      <c r="AA167" s="3"/>
      <c r="AB167" s="6">
        <v>43473</v>
      </c>
      <c r="AC167" s="3" t="s">
        <v>643</v>
      </c>
      <c r="AD167" s="6">
        <v>44875</v>
      </c>
      <c r="AE167" s="3" t="s">
        <v>797</v>
      </c>
      <c r="AF167" s="3" t="s">
        <v>662</v>
      </c>
      <c r="AG167" s="3"/>
      <c r="AH167" s="3"/>
      <c r="AI167" s="3"/>
      <c r="AJ167" s="3"/>
      <c r="AK167" s="3" t="str">
        <f>IFERROR(VLOOKUP(I167,'Control Producción'!$B$13:$K$406,10,FALSE),"")</f>
        <v>Bombeo Mecánico</v>
      </c>
      <c r="AL167" s="3" t="str">
        <f t="shared" si="49"/>
        <v>Continua</v>
      </c>
      <c r="AM167" s="3" t="s">
        <v>28</v>
      </c>
      <c r="AN167" s="3" t="s">
        <v>663</v>
      </c>
      <c r="AO167" s="3">
        <f>_xlfn.IFS(L167="Inhibidor de corrosión",T167*Q167/1000,L167="Inhibidor de incrustaciones",T167*Q167/1000,L167="Biocida",T167*Q167/1000,L167="Inhibidor de corrosión/incrustaciones",T167*Q167/1000,L167="Inhibidor de parafinas y asfaltenos",T167*P167/1000,L167="Inhibidor de parafinas",T167*P167/1000,L167="Inhibidor de asfaltenos",T167*P167/1000,L167="Reductor de fricción",T167*P167/1000,L167="Encapsulado",0,L167="Inhibidor de hidratos",VLOOKUP(I167,Intermedia!$B$485:$E$502,4,FALSE),L167="Secuestrante de sulfhídrico",VLOOKUP(I167,Intermedia!$B$485:$E$502,4,FALSE))</f>
        <v>7.644000000000001</v>
      </c>
      <c r="AP167" s="3">
        <f t="shared" si="50"/>
        <v>7.64</v>
      </c>
      <c r="AQ167" s="3">
        <f t="shared" si="51"/>
        <v>20</v>
      </c>
      <c r="AR167" s="3">
        <f t="shared" si="52"/>
        <v>7.64</v>
      </c>
      <c r="AS167" s="7">
        <v>1</v>
      </c>
      <c r="AT167" s="3" cm="1">
        <f t="array" ref="AT167">IFERROR(ROUND(IF(AL167="Continua",AO167*_xlfn.IFS(AS167=100%,1,AS167=20%,5,AS167=50%,2),IF(AL167="Batch",IF(AM167="M",30,IF(AM167="Q",15,7))*AO167)),0),"")</f>
        <v>8</v>
      </c>
      <c r="AU167" s="3">
        <f t="shared" si="53"/>
        <v>20</v>
      </c>
      <c r="AV167" s="3">
        <f t="shared" si="54"/>
        <v>8</v>
      </c>
      <c r="AW167" s="3" t="s">
        <v>533</v>
      </c>
      <c r="AX167" s="3">
        <v>1</v>
      </c>
      <c r="AY167" s="14">
        <f ca="1">IFERROR(TODAY()-VLOOKUP(H167,IDEF!$A$6:$H$1602,8,FALSE),"S/D")</f>
        <v>1872</v>
      </c>
      <c r="AZ167" s="3" t="str">
        <f>IFERROR(VLOOKUP(H167,'Control Producción'!$B$13:$L$406,11,FALSE),"S/C")</f>
        <v>A</v>
      </c>
      <c r="BA167" s="3" t="str">
        <f t="shared" si="55"/>
        <v>VAM</v>
      </c>
      <c r="BB167" s="3" t="str">
        <f>IFERROR(VLOOKUP(I167,Referencias!$A$2:$Z$800,26,FALSE),"")</f>
        <v>Volcán Auca Mahuida</v>
      </c>
      <c r="BC167" s="3"/>
      <c r="BD167" s="3"/>
      <c r="BO167" s="68" t="str">
        <f t="shared" si="45"/>
        <v>VAM</v>
      </c>
    </row>
    <row r="168" spans="1:67" ht="15" customHeight="1" x14ac:dyDescent="0.25">
      <c r="A168" s="3" t="s">
        <v>636</v>
      </c>
      <c r="B168" s="5">
        <v>45139</v>
      </c>
      <c r="C168" s="3" t="s">
        <v>637</v>
      </c>
      <c r="D168" s="3" t="s">
        <v>638</v>
      </c>
      <c r="E168" s="3" t="str">
        <f>IFERROR(VLOOKUP(H168,Referencias!$A$2:$F$671,6,FALSE),"")</f>
        <v>VAM</v>
      </c>
      <c r="F168" s="3">
        <f>IFERROR(VLOOKUP(I168,Referencias!$A$2:$T$800,20,FALSE),"")</f>
        <v>221169</v>
      </c>
      <c r="G168" s="3" t="s">
        <v>651</v>
      </c>
      <c r="H168" s="3" t="s">
        <v>528</v>
      </c>
      <c r="I168" s="3" t="s">
        <v>528</v>
      </c>
      <c r="J168" s="3"/>
      <c r="K168" s="3" t="s">
        <v>640</v>
      </c>
      <c r="L168" s="3" t="str">
        <f>IFERROR(VLOOKUP(M168,Referencias!$X$2:$Y$139,2,FALSE),"")</f>
        <v>Inhibidor de parafinas</v>
      </c>
      <c r="M168" s="3" t="s">
        <v>798</v>
      </c>
      <c r="N168" s="3">
        <f>IFERROR(VLOOKUP(M168,Referencias!$K$2:$L$138,2,FALSE),"")</f>
        <v>1000582064</v>
      </c>
      <c r="O168" s="3">
        <f>IFERROR(VLOOKUP(I168,'Control Producción'!$B$13:$L$408,4,FALSE),0)</f>
        <v>15.6</v>
      </c>
      <c r="P168" s="3">
        <f>IFERROR(VLOOKUP(I168,'Control Producción'!$B$13:$L$408,5,FALSE),0)</f>
        <v>14.507999999999999</v>
      </c>
      <c r="Q168" s="3">
        <f>IFERROR(VLOOKUP(I168,'Control Producción'!$B$13:$L$408,7,FALSE),0)</f>
        <v>1.0920000000000001</v>
      </c>
      <c r="R168" s="3">
        <f>IFERROR(VLOOKUP(I168,'Control Producción'!$B$13:$L$408,8,FALSE),0)</f>
        <v>546</v>
      </c>
      <c r="S168" s="3">
        <f t="shared" si="46"/>
        <v>11.61</v>
      </c>
      <c r="T168" s="3">
        <v>800</v>
      </c>
      <c r="U168" s="3" t="s">
        <v>659</v>
      </c>
      <c r="V168" s="3" t="s">
        <v>642</v>
      </c>
      <c r="W168" s="3">
        <f t="shared" si="47"/>
        <v>31</v>
      </c>
      <c r="X168" s="3"/>
      <c r="Y168" s="3">
        <f t="shared" si="48"/>
        <v>359.90999999999997</v>
      </c>
      <c r="Z168" s="3"/>
      <c r="AA168" s="3"/>
      <c r="AB168" s="6">
        <v>44398</v>
      </c>
      <c r="AC168" s="3" t="s">
        <v>643</v>
      </c>
      <c r="AD168" s="6">
        <v>44875</v>
      </c>
      <c r="AE168" s="3" t="s">
        <v>797</v>
      </c>
      <c r="AF168" s="3" t="s">
        <v>656</v>
      </c>
      <c r="AG168" s="3"/>
      <c r="AH168" s="3"/>
      <c r="AI168" s="3"/>
      <c r="AJ168" s="3"/>
      <c r="AK168" s="3" t="str">
        <f>IFERROR(VLOOKUP(I168,'Control Producción'!$B$13:$K$406,10,FALSE),"")</f>
        <v>Bombeo Mecánico</v>
      </c>
      <c r="AL168" s="3" t="str">
        <f t="shared" si="49"/>
        <v>Continua</v>
      </c>
      <c r="AM168" s="3" t="s">
        <v>28</v>
      </c>
      <c r="AN168" s="3" t="s">
        <v>663</v>
      </c>
      <c r="AO168" s="3">
        <f>_xlfn.IFS(L168="Inhibidor de corrosión",T168*Q168/1000,L168="Inhibidor de incrustaciones",T168*Q168/1000,L168="Biocida",T168*Q168/1000,L168="Inhibidor de corrosión/incrustaciones",T168*Q168/1000,L168="Inhibidor de parafinas y asfaltenos",T168*P168/1000,L168="Inhibidor de parafinas",T168*P168/1000,L168="Inhibidor de asfaltenos",T168*P168/1000,L168="Reductor de fricción",T168*P168/1000,L168="Encapsulado",0,L168="Inhibidor de hidratos",VLOOKUP(I168,Intermedia!$B$485:$E$502,4,FALSE),L168="Secuestrante de sulfhídrico",VLOOKUP(I168,Intermedia!$B$485:$E$502,4,FALSE))</f>
        <v>11.606399999999999</v>
      </c>
      <c r="AP168" s="3">
        <f t="shared" si="50"/>
        <v>11.61</v>
      </c>
      <c r="AQ168" s="3">
        <f t="shared" si="51"/>
        <v>20</v>
      </c>
      <c r="AR168" s="3">
        <f t="shared" si="52"/>
        <v>11.61</v>
      </c>
      <c r="AS168" s="7">
        <v>1</v>
      </c>
      <c r="AT168" s="3" cm="1">
        <f t="array" ref="AT168">IFERROR(ROUND(IF(AL168="Continua",AO168*_xlfn.IFS(AS168=100%,1,AS168=20%,5,AS168=50%,2),IF(AL168="Batch",IF(AM168="M",30,IF(AM168="Q",15,7))*AO168)),0),"")</f>
        <v>12</v>
      </c>
      <c r="AU168" s="3">
        <f t="shared" si="53"/>
        <v>20</v>
      </c>
      <c r="AV168" s="3">
        <f t="shared" si="54"/>
        <v>12</v>
      </c>
      <c r="AW168" s="3" t="s">
        <v>533</v>
      </c>
      <c r="AX168" s="3">
        <v>2</v>
      </c>
      <c r="AY168" s="14">
        <f ca="1">IFERROR(TODAY()-VLOOKUP(H168,IDEF!$A$6:$H$1602,8,FALSE),"S/D")</f>
        <v>1872</v>
      </c>
      <c r="AZ168" s="3" t="str">
        <f>IFERROR(VLOOKUP(H168,'Control Producción'!$B$13:$L$406,11,FALSE),"S/C")</f>
        <v>A</v>
      </c>
      <c r="BA168" s="3" t="str">
        <f t="shared" si="55"/>
        <v>VAM</v>
      </c>
      <c r="BB168" s="3" t="str">
        <f>IFERROR(VLOOKUP(I168,Referencias!$A$2:$Z$800,26,FALSE),"")</f>
        <v>Volcán Auca Mahuida</v>
      </c>
      <c r="BC168" s="3"/>
      <c r="BD168" s="3"/>
      <c r="BO168" s="68" t="str">
        <f t="shared" si="45"/>
        <v>VAM</v>
      </c>
    </row>
    <row r="169" spans="1:67" ht="15" customHeight="1" x14ac:dyDescent="0.25">
      <c r="A169" s="3" t="s">
        <v>636</v>
      </c>
      <c r="B169" s="5">
        <v>45139</v>
      </c>
      <c r="C169" s="3" t="s">
        <v>637</v>
      </c>
      <c r="D169" s="3" t="s">
        <v>638</v>
      </c>
      <c r="E169" s="3" t="str">
        <f>IFERROR(VLOOKUP(H169,Referencias!$A$2:$F$671,6,FALSE),"")</f>
        <v>VAM</v>
      </c>
      <c r="F169" s="3">
        <f>IFERROR(VLOOKUP(I169,Referencias!$A$2:$T$800,20,FALSE),"")</f>
        <v>221169</v>
      </c>
      <c r="G169" s="3" t="s">
        <v>651</v>
      </c>
      <c r="H169" s="3" t="s">
        <v>531</v>
      </c>
      <c r="I169" s="3" t="s">
        <v>531</v>
      </c>
      <c r="J169" s="3"/>
      <c r="K169" s="3" t="s">
        <v>640</v>
      </c>
      <c r="L169" s="3" t="str">
        <f>IFERROR(VLOOKUP(M169,Referencias!$X$2:$Y$139,2,FALSE),"")</f>
        <v>Inhibidor de parafinas</v>
      </c>
      <c r="M169" s="3" t="s">
        <v>678</v>
      </c>
      <c r="N169" s="3">
        <f>IFERROR(VLOOKUP(M169,Referencias!$K$2:$L$138,2,FALSE),"")</f>
        <v>1000544363</v>
      </c>
      <c r="O169" s="3">
        <f>IFERROR(VLOOKUP(I169,'Control Producción'!$B$13:$L$408,4,FALSE),0)</f>
        <v>2.23</v>
      </c>
      <c r="P169" s="3">
        <f>IFERROR(VLOOKUP(I169,'Control Producción'!$B$13:$L$408,5,FALSE),0)</f>
        <v>2.1030000000000002</v>
      </c>
      <c r="Q169" s="3">
        <f>IFERROR(VLOOKUP(I169,'Control Producción'!$B$13:$L$408,7,FALSE),0)</f>
        <v>0.127</v>
      </c>
      <c r="R169" s="3">
        <f>IFERROR(VLOOKUP(I169,'Control Producción'!$B$13:$L$408,8,FALSE),0)</f>
        <v>82</v>
      </c>
      <c r="S169" s="3">
        <f t="shared" si="46"/>
        <v>6.1</v>
      </c>
      <c r="T169" s="3">
        <v>2900</v>
      </c>
      <c r="U169" s="3" t="s">
        <v>659</v>
      </c>
      <c r="V169" s="3" t="s">
        <v>642</v>
      </c>
      <c r="W169" s="3">
        <f t="shared" si="47"/>
        <v>31</v>
      </c>
      <c r="X169" s="3"/>
      <c r="Y169" s="3">
        <f t="shared" si="48"/>
        <v>189.1</v>
      </c>
      <c r="Z169" s="3"/>
      <c r="AA169" s="3"/>
      <c r="AB169" s="6">
        <v>43453</v>
      </c>
      <c r="AC169" s="3" t="s">
        <v>643</v>
      </c>
      <c r="AD169" s="6">
        <v>44735</v>
      </c>
      <c r="AE169" s="3" t="s">
        <v>772</v>
      </c>
      <c r="AF169" s="3" t="s">
        <v>656</v>
      </c>
      <c r="AG169" s="3"/>
      <c r="AH169" s="3"/>
      <c r="AI169" s="3"/>
      <c r="AJ169" s="3"/>
      <c r="AK169" s="3" t="str">
        <f>IFERROR(VLOOKUP(I169,'Control Producción'!$B$13:$K$406,10,FALSE),"")</f>
        <v>Bombeo Mecánico</v>
      </c>
      <c r="AL169" s="3" t="str">
        <f t="shared" si="49"/>
        <v>Continua</v>
      </c>
      <c r="AM169" s="3" t="s">
        <v>28</v>
      </c>
      <c r="AN169" s="3" t="s">
        <v>645</v>
      </c>
      <c r="AO169" s="3">
        <f>_xlfn.IFS(L169="Inhibidor de corrosión",T169*Q169/1000,L169="Inhibidor de incrustaciones",T169*Q169/1000,L169="Biocida",T169*Q169/1000,L169="Inhibidor de corrosión/incrustaciones",T169*Q169/1000,L169="Inhibidor de parafinas y asfaltenos",T169*P169/1000,L169="Inhibidor de parafinas",T169*P169/1000,L169="Inhibidor de asfaltenos",T169*P169/1000,L169="Reductor de fricción",T169*P169/1000,L169="Encapsulado",0,L169="Inhibidor de hidratos",VLOOKUP(I169,Intermedia!$B$485:$E$502,4,FALSE),L169="Secuestrante de sulfhídrico",VLOOKUP(I169,Intermedia!$B$485:$E$502,4,FALSE))</f>
        <v>6.0987000000000009</v>
      </c>
      <c r="AP169" s="3">
        <f t="shared" si="50"/>
        <v>6.1</v>
      </c>
      <c r="AQ169" s="3">
        <f t="shared" si="51"/>
        <v>20</v>
      </c>
      <c r="AR169" s="3">
        <f t="shared" si="52"/>
        <v>6.1</v>
      </c>
      <c r="AS169" s="7">
        <v>1</v>
      </c>
      <c r="AT169" s="3" cm="1">
        <f t="array" ref="AT169">IFERROR(ROUND(IF(AL169="Continua",AO169*_xlfn.IFS(AS169=100%,1,AS169=20%,5,AS169=50%,2),IF(AL169="Batch",IF(AM169="M",30,IF(AM169="Q",15,7))*AO169)),0),"")</f>
        <v>6</v>
      </c>
      <c r="AU169" s="3">
        <f t="shared" si="53"/>
        <v>20</v>
      </c>
      <c r="AV169" s="3">
        <f t="shared" si="54"/>
        <v>6</v>
      </c>
      <c r="AW169" s="3" t="s">
        <v>533</v>
      </c>
      <c r="AX169" s="3">
        <v>1</v>
      </c>
      <c r="AY169" s="14">
        <f ca="1">IFERROR(TODAY()-VLOOKUP(H169,IDEF!$A$6:$H$1602,8,FALSE),"S/D")</f>
        <v>1884</v>
      </c>
      <c r="AZ169" s="3" t="str">
        <f>IFERROR(VLOOKUP(H169,'Control Producción'!$B$13:$L$406,11,FALSE),"S/C")</f>
        <v>C</v>
      </c>
      <c r="BA169" s="3" t="str">
        <f t="shared" si="55"/>
        <v>VAM</v>
      </c>
      <c r="BB169" s="3" t="str">
        <f>IFERROR(VLOOKUP(I169,Referencias!$A$2:$Z$800,26,FALSE),"")</f>
        <v>Volcán Auca Mahuida</v>
      </c>
      <c r="BC169" s="3"/>
      <c r="BD169" s="3"/>
      <c r="BO169" s="68" t="str">
        <f t="shared" si="45"/>
        <v>VAM</v>
      </c>
    </row>
    <row r="170" spans="1:67" ht="15" customHeight="1" x14ac:dyDescent="0.25">
      <c r="A170" s="3" t="s">
        <v>636</v>
      </c>
      <c r="B170" s="5">
        <v>45139</v>
      </c>
      <c r="C170" s="3" t="s">
        <v>637</v>
      </c>
      <c r="D170" s="3" t="s">
        <v>638</v>
      </c>
      <c r="E170" s="3" t="str">
        <f>IFERROR(VLOOKUP(H170,Referencias!$A$2:$F$671,6,FALSE),"")</f>
        <v>VAM</v>
      </c>
      <c r="F170" s="3">
        <f>IFERROR(VLOOKUP(I170,Referencias!$A$2:$T$800,20,FALSE),"")</f>
        <v>221169</v>
      </c>
      <c r="G170" s="3" t="s">
        <v>651</v>
      </c>
      <c r="H170" s="3" t="s">
        <v>520</v>
      </c>
      <c r="I170" s="3" t="s">
        <v>520</v>
      </c>
      <c r="J170" s="3"/>
      <c r="K170" s="3" t="s">
        <v>640</v>
      </c>
      <c r="L170" s="3" t="str">
        <f>IFERROR(VLOOKUP(M170,Referencias!$X$2:$Y$139,2,FALSE),"")</f>
        <v>Inhibidor de parafinas</v>
      </c>
      <c r="M170" s="3" t="s">
        <v>678</v>
      </c>
      <c r="N170" s="3">
        <f>IFERROR(VLOOKUP(M170,Referencias!$K$2:$L$138,2,FALSE),"")</f>
        <v>1000544363</v>
      </c>
      <c r="O170" s="3">
        <f>IFERROR(VLOOKUP(I170,'Control Producción'!$B$13:$L$408,4,FALSE),0)</f>
        <v>14.4</v>
      </c>
      <c r="P170" s="3">
        <f>IFERROR(VLOOKUP(I170,'Control Producción'!$B$13:$L$408,5,FALSE),0)</f>
        <v>14.342000000000001</v>
      </c>
      <c r="Q170" s="3">
        <f>IFERROR(VLOOKUP(I170,'Control Producción'!$B$13:$L$408,7,FALSE),0)</f>
        <v>5.8000000000000003E-2</v>
      </c>
      <c r="R170" s="3">
        <f>IFERROR(VLOOKUP(I170,'Control Producción'!$B$13:$L$408,8,FALSE),0)</f>
        <v>2477</v>
      </c>
      <c r="S170" s="3">
        <f t="shared" si="46"/>
        <v>16.489999999999998</v>
      </c>
      <c r="T170" s="3">
        <v>1150</v>
      </c>
      <c r="U170" s="3" t="s">
        <v>659</v>
      </c>
      <c r="V170" s="3" t="s">
        <v>642</v>
      </c>
      <c r="W170" s="3">
        <f t="shared" si="47"/>
        <v>31</v>
      </c>
      <c r="X170" s="3"/>
      <c r="Y170" s="3">
        <f t="shared" si="48"/>
        <v>511.18999999999994</v>
      </c>
      <c r="Z170" s="3"/>
      <c r="AA170" s="3"/>
      <c r="AB170" s="6">
        <v>44248</v>
      </c>
      <c r="AC170" s="3" t="s">
        <v>643</v>
      </c>
      <c r="AD170" s="6">
        <v>44993</v>
      </c>
      <c r="AE170" s="3" t="s">
        <v>703</v>
      </c>
      <c r="AF170" s="3" t="s">
        <v>656</v>
      </c>
      <c r="AG170" s="3"/>
      <c r="AH170" s="3"/>
      <c r="AI170" s="3"/>
      <c r="AJ170" s="3"/>
      <c r="AK170" s="3" t="str">
        <f>IFERROR(VLOOKUP(I170,'Control Producción'!$B$13:$K$406,10,FALSE),"")</f>
        <v>Bombeo Mecánico</v>
      </c>
      <c r="AL170" s="3" t="str">
        <f t="shared" si="49"/>
        <v>Continua</v>
      </c>
      <c r="AM170" s="3" t="s">
        <v>28</v>
      </c>
      <c r="AN170" s="3" t="s">
        <v>663</v>
      </c>
      <c r="AO170" s="3">
        <f>_xlfn.IFS(L170="Inhibidor de corrosión",T170*Q170/1000,L170="Inhibidor de incrustaciones",T170*Q170/1000,L170="Biocida",T170*Q170/1000,L170="Inhibidor de corrosión/incrustaciones",T170*Q170/1000,L170="Inhibidor de parafinas y asfaltenos",T170*P170/1000,L170="Inhibidor de parafinas",T170*P170/1000,L170="Inhibidor de asfaltenos",T170*P170/1000,L170="Reductor de fricción",T170*P170/1000,L170="Encapsulado",0,L170="Inhibidor de hidratos",VLOOKUP(I170,Intermedia!$B$485:$E$502,4,FALSE),L170="Secuestrante de sulfhídrico",VLOOKUP(I170,Intermedia!$B$485:$E$502,4,FALSE))</f>
        <v>16.493299999999998</v>
      </c>
      <c r="AP170" s="3">
        <f t="shared" si="50"/>
        <v>16.489999999999998</v>
      </c>
      <c r="AQ170" s="3">
        <f t="shared" si="51"/>
        <v>20</v>
      </c>
      <c r="AR170" s="3">
        <f t="shared" si="52"/>
        <v>16.489999999999998</v>
      </c>
      <c r="AS170" s="7">
        <v>1</v>
      </c>
      <c r="AT170" s="3" cm="1">
        <f t="array" ref="AT170">IFERROR(ROUND(IF(AL170="Continua",AO170*_xlfn.IFS(AS170=100%,1,AS170=20%,5,AS170=50%,2),IF(AL170="Batch",IF(AM170="M",30,IF(AM170="Q",15,7))*AO170)),0),"")</f>
        <v>16</v>
      </c>
      <c r="AU170" s="3">
        <f t="shared" si="53"/>
        <v>20</v>
      </c>
      <c r="AV170" s="3">
        <f t="shared" si="54"/>
        <v>16</v>
      </c>
      <c r="AW170" s="3" t="s">
        <v>533</v>
      </c>
      <c r="AX170" s="3">
        <v>1</v>
      </c>
      <c r="AY170" s="14">
        <f ca="1">IFERROR(TODAY()-VLOOKUP(H170,IDEF!$A$6:$H$1602,8,FALSE),"S/D")</f>
        <v>1657</v>
      </c>
      <c r="AZ170" s="3" t="str">
        <f>IFERROR(VLOOKUP(H170,'Control Producción'!$B$13:$L$406,11,FALSE),"S/C")</f>
        <v>A</v>
      </c>
      <c r="BA170" s="3" t="str">
        <f t="shared" si="55"/>
        <v>VAM</v>
      </c>
      <c r="BB170" s="3" t="str">
        <f>IFERROR(VLOOKUP(I170,Referencias!$A$2:$Z$800,26,FALSE),"")</f>
        <v>Volcán Auca Mahuida</v>
      </c>
      <c r="BC170" s="3"/>
      <c r="BD170" s="3"/>
      <c r="BO170" s="68" t="str">
        <f t="shared" si="45"/>
        <v>VAM</v>
      </c>
    </row>
    <row r="171" spans="1:67" ht="15" customHeight="1" x14ac:dyDescent="0.25">
      <c r="A171" s="3" t="s">
        <v>636</v>
      </c>
      <c r="B171" s="5">
        <v>45139</v>
      </c>
      <c r="C171" s="3" t="s">
        <v>637</v>
      </c>
      <c r="D171" s="3" t="s">
        <v>638</v>
      </c>
      <c r="E171" s="3" t="str">
        <f>IFERROR(VLOOKUP(H171,Referencias!$A$2:$F$671,6,FALSE),"")</f>
        <v>VAM</v>
      </c>
      <c r="F171" s="3">
        <f>IFERROR(VLOOKUP(I171,Referencias!$A$2:$T$800,20,FALSE),"")</f>
        <v>221169</v>
      </c>
      <c r="G171" s="3" t="s">
        <v>651</v>
      </c>
      <c r="H171" s="3" t="s">
        <v>472</v>
      </c>
      <c r="I171" s="3" t="s">
        <v>472</v>
      </c>
      <c r="J171" s="3"/>
      <c r="K171" s="3" t="s">
        <v>640</v>
      </c>
      <c r="L171" s="3" t="str">
        <f>IFERROR(VLOOKUP(M171,Referencias!$X$2:$Y$139,2,FALSE),"")</f>
        <v>Inhibidor de parafinas</v>
      </c>
      <c r="M171" s="3" t="s">
        <v>798</v>
      </c>
      <c r="N171" s="3">
        <f>IFERROR(VLOOKUP(M171,Referencias!$K$2:$L$138,2,FALSE),"")</f>
        <v>1000582064</v>
      </c>
      <c r="O171" s="3">
        <f>IFERROR(VLOOKUP(I171,'Control Producción'!$B$13:$L$408,4,FALSE),0)</f>
        <v>20.399999999999999</v>
      </c>
      <c r="P171" s="3">
        <f>IFERROR(VLOOKUP(I171,'Control Producción'!$B$13:$L$408,5,FALSE),0)</f>
        <v>20.196000000000002</v>
      </c>
      <c r="Q171" s="3">
        <f>IFERROR(VLOOKUP(I171,'Control Producción'!$B$13:$L$408,7,FALSE),0)</f>
        <v>0.20399999999999999</v>
      </c>
      <c r="R171" s="3">
        <f>IFERROR(VLOOKUP(I171,'Control Producción'!$B$13:$L$408,8,FALSE),0)</f>
        <v>623</v>
      </c>
      <c r="S171" s="3">
        <f t="shared" si="46"/>
        <v>12.12</v>
      </c>
      <c r="T171" s="3">
        <v>600</v>
      </c>
      <c r="U171" s="3" t="s">
        <v>659</v>
      </c>
      <c r="V171" s="3" t="s">
        <v>642</v>
      </c>
      <c r="W171" s="3">
        <f t="shared" si="47"/>
        <v>31</v>
      </c>
      <c r="X171" s="3"/>
      <c r="Y171" s="3">
        <f t="shared" si="48"/>
        <v>375.71999999999997</v>
      </c>
      <c r="Z171" s="3"/>
      <c r="AA171" s="3"/>
      <c r="AB171" s="6">
        <v>44357</v>
      </c>
      <c r="AC171" s="3" t="s">
        <v>643</v>
      </c>
      <c r="AD171" s="6">
        <v>45062</v>
      </c>
      <c r="AE171" s="3" t="s">
        <v>799</v>
      </c>
      <c r="AF171" s="3" t="s">
        <v>656</v>
      </c>
      <c r="AG171" s="3"/>
      <c r="AH171" s="3"/>
      <c r="AI171" s="3"/>
      <c r="AJ171" s="3"/>
      <c r="AK171" s="3" t="str">
        <f>IFERROR(VLOOKUP(I171,'Control Producción'!$B$13:$K$406,10,FALSE),"")</f>
        <v>Bombeo Mecánico</v>
      </c>
      <c r="AL171" s="3" t="str">
        <f t="shared" si="49"/>
        <v>Continua</v>
      </c>
      <c r="AM171" s="3" t="s">
        <v>28</v>
      </c>
      <c r="AN171" s="3" t="s">
        <v>663</v>
      </c>
      <c r="AO171" s="3">
        <f>_xlfn.IFS(L171="Inhibidor de corrosión",T171*Q171/1000,L171="Inhibidor de incrustaciones",T171*Q171/1000,L171="Biocida",T171*Q171/1000,L171="Inhibidor de corrosión/incrustaciones",T171*Q171/1000,L171="Inhibidor de parafinas y asfaltenos",T171*P171/1000,L171="Inhibidor de parafinas",T171*P171/1000,L171="Inhibidor de asfaltenos",T171*P171/1000,L171="Reductor de fricción",T171*P171/1000,L171="Encapsulado",0,L171="Inhibidor de hidratos",VLOOKUP(I171,Intermedia!$B$485:$E$502,4,FALSE),L171="Secuestrante de sulfhídrico",VLOOKUP(I171,Intermedia!$B$485:$E$502,4,FALSE))</f>
        <v>12.117599999999999</v>
      </c>
      <c r="AP171" s="3">
        <f t="shared" si="50"/>
        <v>12.12</v>
      </c>
      <c r="AQ171" s="3">
        <f t="shared" si="51"/>
        <v>20</v>
      </c>
      <c r="AR171" s="3">
        <f t="shared" si="52"/>
        <v>12.12</v>
      </c>
      <c r="AS171" s="7">
        <v>1</v>
      </c>
      <c r="AT171" s="3" cm="1">
        <f t="array" ref="AT171">IFERROR(ROUND(IF(AL171="Continua",AO171*_xlfn.IFS(AS171=100%,1,AS171=20%,5,AS171=50%,2),IF(AL171="Batch",IF(AM171="M",30,IF(AM171="Q",15,7))*AO171)),0),"")</f>
        <v>12</v>
      </c>
      <c r="AU171" s="3">
        <f t="shared" si="53"/>
        <v>20</v>
      </c>
      <c r="AV171" s="3">
        <f t="shared" si="54"/>
        <v>12</v>
      </c>
      <c r="AW171" s="3" t="s">
        <v>533</v>
      </c>
      <c r="AX171" s="3">
        <v>1</v>
      </c>
      <c r="AY171" s="14">
        <f ca="1">IFERROR(TODAY()-VLOOKUP(H171,IDEF!$A$6:$H$1602,8,FALSE),"S/D")</f>
        <v>1661</v>
      </c>
      <c r="AZ171" s="3" t="str">
        <f>IFERROR(VLOOKUP(H171,'Control Producción'!$B$13:$L$406,11,FALSE),"S/C")</f>
        <v>A</v>
      </c>
      <c r="BA171" s="3" t="str">
        <f t="shared" si="55"/>
        <v>VAM</v>
      </c>
      <c r="BB171" s="3" t="str">
        <f>IFERROR(VLOOKUP(I171,Referencias!$A$2:$Z$800,26,FALSE),"")</f>
        <v>Volcán Auca Mahuida</v>
      </c>
      <c r="BC171" s="3"/>
      <c r="BD171" s="3"/>
      <c r="BO171" s="68" t="str">
        <f t="shared" si="45"/>
        <v>VAM</v>
      </c>
    </row>
    <row r="172" spans="1:67" ht="15" customHeight="1" x14ac:dyDescent="0.25">
      <c r="A172" s="3" t="s">
        <v>636</v>
      </c>
      <c r="B172" s="5">
        <v>45139</v>
      </c>
      <c r="C172" s="3" t="s">
        <v>637</v>
      </c>
      <c r="D172" s="3" t="s">
        <v>638</v>
      </c>
      <c r="E172" s="3" t="str">
        <f>IFERROR(VLOOKUP(H172,Referencias!$A$2:$F$671,6,FALSE),"")</f>
        <v>SP- 06</v>
      </c>
      <c r="F172" s="3">
        <f>IFERROR(VLOOKUP(I172,Referencias!$A$2:$T$800,20,FALSE),"")</f>
        <v>222052</v>
      </c>
      <c r="G172" s="3" t="s">
        <v>651</v>
      </c>
      <c r="H172" s="3" t="s">
        <v>226</v>
      </c>
      <c r="I172" s="3" t="s">
        <v>226</v>
      </c>
      <c r="J172" s="3"/>
      <c r="K172" s="3" t="s">
        <v>652</v>
      </c>
      <c r="L172" s="3" t="str">
        <f>IFERROR(VLOOKUP(M172,Referencias!$X$2:$Y$139,2,FALSE),"")</f>
        <v>Inhibidor de corrosión</v>
      </c>
      <c r="M172" s="3" t="s">
        <v>566</v>
      </c>
      <c r="N172" s="3">
        <f>IFERROR(VLOOKUP(M172,Referencias!$K$2:$L$138,2,FALSE),"")</f>
        <v>1000232729</v>
      </c>
      <c r="O172" s="3">
        <f>IFERROR(VLOOKUP(I172,'Control Producción'!$B$13:$L$408,4,FALSE),0)</f>
        <v>153.19999999999999</v>
      </c>
      <c r="P172" s="3">
        <f>IFERROR(VLOOKUP(I172,'Control Producción'!$B$13:$L$408,5,FALSE),0)</f>
        <v>6.3419999999999996</v>
      </c>
      <c r="Q172" s="3">
        <f>IFERROR(VLOOKUP(I172,'Control Producción'!$B$13:$L$408,7,FALSE),0)</f>
        <v>146.858</v>
      </c>
      <c r="R172" s="3">
        <f>IFERROR(VLOOKUP(I172,'Control Producción'!$B$13:$L$408,8,FALSE),0)</f>
        <v>100</v>
      </c>
      <c r="S172" s="3">
        <f t="shared" si="46"/>
        <v>5.14</v>
      </c>
      <c r="T172" s="3">
        <v>35</v>
      </c>
      <c r="U172" s="3" t="s">
        <v>654</v>
      </c>
      <c r="V172" s="3" t="s">
        <v>642</v>
      </c>
      <c r="W172" s="3">
        <f t="shared" si="47"/>
        <v>31</v>
      </c>
      <c r="X172" s="3"/>
      <c r="Y172" s="3">
        <f t="shared" si="48"/>
        <v>159.34</v>
      </c>
      <c r="Z172" s="3"/>
      <c r="AA172" s="3"/>
      <c r="AB172" s="6">
        <v>44286</v>
      </c>
      <c r="AC172" s="3" t="s">
        <v>643</v>
      </c>
      <c r="AD172" s="6">
        <v>44286</v>
      </c>
      <c r="AE172" s="3" t="s">
        <v>800</v>
      </c>
      <c r="AF172" s="3" t="s">
        <v>656</v>
      </c>
      <c r="AG172" s="3"/>
      <c r="AH172" s="3"/>
      <c r="AI172" s="3"/>
      <c r="AJ172" s="3"/>
      <c r="AK172" s="3" t="str">
        <f>IFERROR(VLOOKUP(I172,'Control Producción'!$B$13:$K$406,10,FALSE),"")</f>
        <v>Cavidad Progresiva</v>
      </c>
      <c r="AL172" s="3" t="str">
        <f t="shared" si="49"/>
        <v>Continua</v>
      </c>
      <c r="AM172" s="3" t="s">
        <v>28</v>
      </c>
      <c r="AN172" s="3" t="s">
        <v>663</v>
      </c>
      <c r="AO172" s="3">
        <f>_xlfn.IFS(L172="Inhibidor de corrosión",T172*Q172/1000,L172="Inhibidor de incrustaciones",T172*Q172/1000,L172="Biocida",T172*Q172/1000,L172="Inhibidor de corrosión/incrustaciones",T172*Q172/1000,L172="Inhibidor de parafinas y asfaltenos",T172*P172/1000,L172="Inhibidor de parafinas",T172*P172/1000,L172="Inhibidor de asfaltenos",T172*P172/1000,L172="Reductor de fricción",T172*P172/1000,L172="Encapsulado",0,L172="Inhibidor de hidratos",VLOOKUP(I172,Intermedia!$B$485:$E$502,4,FALSE),L172="Secuestrante de sulfhídrico",VLOOKUP(I172,Intermedia!$B$485:$E$502,4,FALSE))</f>
        <v>5.1400299999999994</v>
      </c>
      <c r="AP172" s="3">
        <f t="shared" si="50"/>
        <v>5.14</v>
      </c>
      <c r="AQ172" s="3">
        <f t="shared" si="51"/>
        <v>20</v>
      </c>
      <c r="AR172" s="3">
        <f t="shared" si="52"/>
        <v>5.14</v>
      </c>
      <c r="AS172" s="7">
        <v>1</v>
      </c>
      <c r="AT172" s="3" cm="1">
        <f t="array" ref="AT172">IFERROR(ROUND(IF(AL172="Continua",AO172*_xlfn.IFS(AS172=100%,1,AS172=20%,5,AS172=50%,2),IF(AL172="Batch",IF(AM172="M",30,IF(AM172="Q",15,7))*AO172)),0),"")</f>
        <v>5</v>
      </c>
      <c r="AU172" s="3">
        <f t="shared" si="53"/>
        <v>20</v>
      </c>
      <c r="AV172" s="3">
        <f t="shared" si="54"/>
        <v>5</v>
      </c>
      <c r="AW172" s="3" t="s">
        <v>646</v>
      </c>
      <c r="AX172" s="3">
        <v>1</v>
      </c>
      <c r="AY172" s="14">
        <f ca="1">IFERROR(TODAY()-VLOOKUP(H172,IDEF!$A$6:$H$1602,8,FALSE),"S/D")</f>
        <v>1708</v>
      </c>
      <c r="AZ172" s="3" t="str">
        <f>IFERROR(VLOOKUP(H172,'Control Producción'!$B$13:$L$406,11,FALSE),"S/C")</f>
        <v>B</v>
      </c>
      <c r="BA172" s="3" t="str">
        <f t="shared" si="55"/>
        <v>SP- 06</v>
      </c>
      <c r="BB172" s="3" t="str">
        <f>IFERROR(VLOOKUP(I172,Referencias!$A$2:$Z$800,26,FALSE),"")</f>
        <v>Señal Picada</v>
      </c>
      <c r="BC172" s="3"/>
      <c r="BD172" s="3"/>
      <c r="BO172" s="68" t="str">
        <f t="shared" si="45"/>
        <v>SP- 06</v>
      </c>
    </row>
    <row r="173" spans="1:67" ht="15" customHeight="1" x14ac:dyDescent="0.25">
      <c r="A173" s="3" t="s">
        <v>636</v>
      </c>
      <c r="B173" s="5">
        <v>45139</v>
      </c>
      <c r="C173" s="3" t="s">
        <v>637</v>
      </c>
      <c r="D173" s="3" t="s">
        <v>638</v>
      </c>
      <c r="E173" s="3" t="str">
        <f>IFERROR(VLOOKUP(H173,Referencias!$A$2:$F$671,6,FALSE),"")</f>
        <v>SP-10</v>
      </c>
      <c r="F173" s="3">
        <f>IFERROR(VLOOKUP(I173,Referencias!$A$2:$T$800,20,FALSE),"")</f>
        <v>222052</v>
      </c>
      <c r="G173" s="3" t="s">
        <v>651</v>
      </c>
      <c r="H173" s="3" t="s">
        <v>382</v>
      </c>
      <c r="I173" s="3" t="s">
        <v>382</v>
      </c>
      <c r="J173" s="3"/>
      <c r="K173" s="3" t="s">
        <v>652</v>
      </c>
      <c r="L173" s="3" t="str">
        <f>IFERROR(VLOOKUP(M173,Referencias!$X$2:$Y$139,2,FALSE),"")</f>
        <v>Inhibidor de corrosión</v>
      </c>
      <c r="M173" s="3" t="s">
        <v>566</v>
      </c>
      <c r="N173" s="3">
        <f>IFERROR(VLOOKUP(M173,Referencias!$K$2:$L$138,2,FALSE),"")</f>
        <v>1000232729</v>
      </c>
      <c r="O173" s="3">
        <f>IFERROR(VLOOKUP(I173,'Control Producción'!$B$13:$L$408,4,FALSE),0)</f>
        <v>38.6</v>
      </c>
      <c r="P173" s="3">
        <f>IFERROR(VLOOKUP(I173,'Control Producción'!$B$13:$L$408,5,FALSE),0)</f>
        <v>2.1230000000000002</v>
      </c>
      <c r="Q173" s="3">
        <f>IFERROR(VLOOKUP(I173,'Control Producción'!$B$13:$L$408,7,FALSE),0)</f>
        <v>36.476999999999997</v>
      </c>
      <c r="R173" s="3">
        <f>IFERROR(VLOOKUP(I173,'Control Producción'!$B$13:$L$408,8,FALSE),0)</f>
        <v>100</v>
      </c>
      <c r="S173" s="3">
        <f t="shared" si="46"/>
        <v>4.74</v>
      </c>
      <c r="T173" s="3">
        <v>130</v>
      </c>
      <c r="U173" s="3" t="s">
        <v>654</v>
      </c>
      <c r="V173" s="3" t="s">
        <v>642</v>
      </c>
      <c r="W173" s="3">
        <f t="shared" si="47"/>
        <v>31</v>
      </c>
      <c r="X173" s="3"/>
      <c r="Y173" s="3">
        <f t="shared" si="48"/>
        <v>146.94</v>
      </c>
      <c r="Z173" s="3"/>
      <c r="AA173" s="3"/>
      <c r="AB173" s="6">
        <v>44568</v>
      </c>
      <c r="AC173" s="3" t="s">
        <v>643</v>
      </c>
      <c r="AD173" s="6">
        <v>44566</v>
      </c>
      <c r="AE173" s="46" t="s">
        <v>745</v>
      </c>
      <c r="AF173" s="3" t="s">
        <v>656</v>
      </c>
      <c r="AG173" s="3"/>
      <c r="AH173" s="3"/>
      <c r="AI173" s="3"/>
      <c r="AJ173" s="3"/>
      <c r="AK173" s="3" t="str">
        <f>IFERROR(VLOOKUP(I173,'Control Producción'!$B$13:$K$406,10,FALSE),"")</f>
        <v>Cavidad Progresiva</v>
      </c>
      <c r="AL173" s="3" t="str">
        <f t="shared" si="49"/>
        <v>Continua</v>
      </c>
      <c r="AM173" s="3" t="s">
        <v>28</v>
      </c>
      <c r="AN173" s="3" t="s">
        <v>642</v>
      </c>
      <c r="AO173" s="3">
        <f>_xlfn.IFS(L173="Inhibidor de corrosión",T173*Q173/1000,L173="Inhibidor de incrustaciones",T173*Q173/1000,L173="Biocida",T173*Q173/1000,L173="Inhibidor de corrosión/incrustaciones",T173*Q173/1000,L173="Inhibidor de parafinas y asfaltenos",T173*P173/1000,L173="Inhibidor de parafinas",T173*P173/1000,L173="Inhibidor de asfaltenos",T173*P173/1000,L173="Reductor de fricción",T173*P173/1000,L173="Encapsulado",0,L173="Inhibidor de hidratos",VLOOKUP(I173,Intermedia!$B$485:$E$502,4,FALSE),L173="Secuestrante de sulfhídrico",VLOOKUP(I173,Intermedia!$B$485:$E$502,4,FALSE))</f>
        <v>4.7420099999999996</v>
      </c>
      <c r="AP173" s="3">
        <f t="shared" si="50"/>
        <v>4.74</v>
      </c>
      <c r="AQ173" s="3">
        <f t="shared" si="51"/>
        <v>20</v>
      </c>
      <c r="AR173" s="3">
        <f t="shared" si="52"/>
        <v>4.74</v>
      </c>
      <c r="AS173" s="7">
        <v>1</v>
      </c>
      <c r="AT173" s="3" cm="1">
        <f t="array" ref="AT173">IFERROR(ROUND(IF(AL173="Continua",AO173*_xlfn.IFS(AS173=100%,1,AS173=20%,5,AS173=50%,2),IF(AL173="Batch",IF(AM173="M",30,IF(AM173="Q",15,7))*AO173)),0),"")</f>
        <v>5</v>
      </c>
      <c r="AU173" s="3">
        <f t="shared" si="53"/>
        <v>20</v>
      </c>
      <c r="AV173" s="3">
        <f t="shared" si="54"/>
        <v>5</v>
      </c>
      <c r="AW173" s="3" t="s">
        <v>646</v>
      </c>
      <c r="AX173" s="3"/>
      <c r="AY173" s="14">
        <f ca="1">IFERROR(TODAY()-VLOOKUP(H173,IDEF!$A$6:$H$1602,8,FALSE),"S/D")</f>
        <v>2138</v>
      </c>
      <c r="AZ173" s="3" t="str">
        <f>IFERROR(VLOOKUP(H173,'Control Producción'!$B$13:$L$406,11,FALSE),"S/C")</f>
        <v>A</v>
      </c>
      <c r="BA173" s="3" t="str">
        <f t="shared" si="55"/>
        <v>SP-10</v>
      </c>
      <c r="BB173" s="3" t="str">
        <f>IFERROR(VLOOKUP(I173,Referencias!$A$2:$Z$800,26,FALSE),"")</f>
        <v>Señal Picada</v>
      </c>
      <c r="BC173" s="3"/>
      <c r="BD173" s="3"/>
      <c r="BO173" s="68" t="str">
        <f t="shared" si="45"/>
        <v>SP-10</v>
      </c>
    </row>
    <row r="174" spans="1:67" ht="15" customHeight="1" x14ac:dyDescent="0.25">
      <c r="A174" s="3" t="s">
        <v>636</v>
      </c>
      <c r="B174" s="5">
        <v>45139</v>
      </c>
      <c r="C174" s="3" t="s">
        <v>637</v>
      </c>
      <c r="D174" s="3" t="s">
        <v>638</v>
      </c>
      <c r="E174" s="3" t="str">
        <f>IFERROR(VLOOKUP(H174,Referencias!$A$2:$F$671,6,FALSE),"")</f>
        <v>VAM</v>
      </c>
      <c r="F174" s="3">
        <f>IFERROR(VLOOKUP(I174,Referencias!$A$2:$T$800,20,FALSE),"")</f>
        <v>221169</v>
      </c>
      <c r="G174" s="3" t="s">
        <v>651</v>
      </c>
      <c r="H174" s="3" t="s">
        <v>496</v>
      </c>
      <c r="I174" s="3" t="s">
        <v>496</v>
      </c>
      <c r="J174" s="3"/>
      <c r="K174" s="3" t="s">
        <v>652</v>
      </c>
      <c r="L174" s="3" t="str">
        <f>IFERROR(VLOOKUP(M174,Referencias!$X$2:$Y$139,2,FALSE),"")</f>
        <v>Inhibidor de incrustaciones</v>
      </c>
      <c r="M174" s="3" t="s">
        <v>653</v>
      </c>
      <c r="N174" s="3">
        <f>IFERROR(VLOOKUP(M174,Referencias!$K$2:$L$138,2,FALSE),"")</f>
        <v>50601018</v>
      </c>
      <c r="O174" s="3">
        <f>IFERROR(VLOOKUP(I174,'Control Producción'!$B$13:$L$408,4,FALSE),0)</f>
        <v>68</v>
      </c>
      <c r="P174" s="3">
        <f>IFERROR(VLOOKUP(I174,'Control Producción'!$B$13:$L$408,5,FALSE),0)</f>
        <v>8.2959999999999994</v>
      </c>
      <c r="Q174" s="3">
        <f>IFERROR(VLOOKUP(I174,'Control Producción'!$B$13:$L$408,7,FALSE),0)</f>
        <v>59.704000000000001</v>
      </c>
      <c r="R174" s="3">
        <f>IFERROR(VLOOKUP(I174,'Control Producción'!$B$13:$L$408,8,FALSE),0)</f>
        <v>2700</v>
      </c>
      <c r="S174" s="3">
        <f t="shared" si="46"/>
        <v>1.31</v>
      </c>
      <c r="T174" s="3">
        <v>22</v>
      </c>
      <c r="U174" s="3" t="s">
        <v>654</v>
      </c>
      <c r="V174" s="3" t="s">
        <v>642</v>
      </c>
      <c r="W174" s="3">
        <f t="shared" si="47"/>
        <v>31</v>
      </c>
      <c r="X174" s="3"/>
      <c r="Y174" s="3">
        <f t="shared" si="48"/>
        <v>40.61</v>
      </c>
      <c r="Z174" s="3"/>
      <c r="AA174" s="3"/>
      <c r="AB174" s="6">
        <v>44147</v>
      </c>
      <c r="AC174" s="3" t="s">
        <v>643</v>
      </c>
      <c r="AD174" s="6">
        <v>44586</v>
      </c>
      <c r="AE174" s="3" t="s">
        <v>801</v>
      </c>
      <c r="AF174" s="3" t="s">
        <v>656</v>
      </c>
      <c r="AG174" s="3"/>
      <c r="AH174" s="3"/>
      <c r="AI174" s="3"/>
      <c r="AJ174" s="3"/>
      <c r="AK174" s="3" t="str">
        <f>IFERROR(VLOOKUP(I174,'Control Producción'!$B$13:$K$406,10,FALSE),"")</f>
        <v>Electro Sumergible</v>
      </c>
      <c r="AL174" s="3" t="str">
        <f t="shared" si="49"/>
        <v>Continua</v>
      </c>
      <c r="AM174" s="3" t="s">
        <v>28</v>
      </c>
      <c r="AN174" s="3" t="s">
        <v>684</v>
      </c>
      <c r="AO174" s="3">
        <f>_xlfn.IFS(L174="Inhibidor de corrosión",T174*Q174/1000,L174="Inhibidor de incrustaciones",T174*Q174/1000,L174="Biocida",T174*Q174/1000,L174="Inhibidor de corrosión/incrustaciones",T174*Q174/1000,L174="Inhibidor de parafinas y asfaltenos",T174*P174/1000,L174="Inhibidor de parafinas",T174*P174/1000,L174="Inhibidor de asfaltenos",T174*P174/1000,L174="Reductor de fricción",T174*P174/1000,L174="Encapsulado",0,L174="Inhibidor de hidratos",VLOOKUP(I174,Intermedia!$B$485:$E$502,4,FALSE),L174="Secuestrante de sulfhídrico",VLOOKUP(I174,Intermedia!$B$485:$E$502,4,FALSE))</f>
        <v>1.313488</v>
      </c>
      <c r="AP174" s="3">
        <f t="shared" si="50"/>
        <v>1.31</v>
      </c>
      <c r="AQ174" s="3">
        <f t="shared" si="51"/>
        <v>20</v>
      </c>
      <c r="AR174" s="3">
        <f t="shared" si="52"/>
        <v>1.31</v>
      </c>
      <c r="AS174" s="7">
        <v>0.2</v>
      </c>
      <c r="AT174" s="3" cm="1">
        <f t="array" ref="AT174">IFERROR(ROUND(IF(AL174="Continua",AO174*_xlfn.IFS(AS174=100%,1,AS174=20%,5,AS174=50%,2),IF(AL174="Batch",IF(AM174="M",30,IF(AM174="Q",15,7))*AO174)),0),"")</f>
        <v>7</v>
      </c>
      <c r="AU174" s="3">
        <f t="shared" si="53"/>
        <v>20</v>
      </c>
      <c r="AV174" s="3">
        <f t="shared" si="54"/>
        <v>7</v>
      </c>
      <c r="AW174" s="3" t="s">
        <v>533</v>
      </c>
      <c r="AX174" s="3"/>
      <c r="AY174" s="14">
        <f ca="1">IFERROR(TODAY()-VLOOKUP(H174,IDEF!$A$6:$H$1602,8,FALSE),"S/D")</f>
        <v>1503</v>
      </c>
      <c r="AZ174" s="3" t="str">
        <f>IFERROR(VLOOKUP(H174,'Control Producción'!$B$13:$L$406,11,FALSE),"S/C")</f>
        <v>A</v>
      </c>
      <c r="BA174" s="3" t="str">
        <f t="shared" si="55"/>
        <v>VAM</v>
      </c>
      <c r="BB174" s="3" t="str">
        <f>IFERROR(VLOOKUP(I174,Referencias!$A$2:$Z$800,26,FALSE),"")</f>
        <v>Volcán Auca Mahuida</v>
      </c>
      <c r="BC174" s="3"/>
      <c r="BD174" s="3"/>
      <c r="BO174" s="68" t="str">
        <f t="shared" si="45"/>
        <v>VAM</v>
      </c>
    </row>
    <row r="175" spans="1:67" ht="14.25" customHeight="1" x14ac:dyDescent="0.25">
      <c r="A175" s="3" t="s">
        <v>636</v>
      </c>
      <c r="B175" s="5">
        <v>45139</v>
      </c>
      <c r="C175" s="3" t="s">
        <v>637</v>
      </c>
      <c r="D175" s="3" t="s">
        <v>638</v>
      </c>
      <c r="E175" s="3" t="str">
        <f>IFERROR(VLOOKUP(H175,Referencias!$A$2:$F$671,6,FALSE),"")</f>
        <v>SP- 07</v>
      </c>
      <c r="F175" s="3">
        <f>IFERROR(VLOOKUP(I175,Referencias!$A$2:$T$800,20,FALSE),"")</f>
        <v>222052</v>
      </c>
      <c r="G175" s="3" t="s">
        <v>651</v>
      </c>
      <c r="H175" s="3" t="s">
        <v>303</v>
      </c>
      <c r="I175" s="3" t="s">
        <v>303</v>
      </c>
      <c r="J175" s="3"/>
      <c r="K175" s="3" t="s">
        <v>652</v>
      </c>
      <c r="L175" s="3" t="str">
        <f>IFERROR(VLOOKUP(M175,Referencias!$X$2:$Y$139,2,FALSE),"")</f>
        <v>Inhibidor de incrustaciones</v>
      </c>
      <c r="M175" s="3" t="s">
        <v>653</v>
      </c>
      <c r="N175" s="3">
        <f>IFERROR(VLOOKUP(M175,Referencias!$K$2:$L$138,2,FALSE),"")</f>
        <v>50601018</v>
      </c>
      <c r="O175" s="3">
        <f>IFERROR(VLOOKUP(I175,'Control Producción'!$B$13:$L$408,4,FALSE),0)</f>
        <v>171</v>
      </c>
      <c r="P175" s="3">
        <f>IFERROR(VLOOKUP(I175,'Control Producción'!$B$13:$L$408,5,FALSE),0)</f>
        <v>1.1970000000000001</v>
      </c>
      <c r="Q175" s="3">
        <f>IFERROR(VLOOKUP(I175,'Control Producción'!$B$13:$L$408,7,FALSE),0)</f>
        <v>169.803</v>
      </c>
      <c r="R175" s="3">
        <f>IFERROR(VLOOKUP(I175,'Control Producción'!$B$13:$L$408,8,FALSE),0)</f>
        <v>10</v>
      </c>
      <c r="S175" s="3">
        <f t="shared" si="46"/>
        <v>3.74</v>
      </c>
      <c r="T175" s="3">
        <v>22</v>
      </c>
      <c r="U175" s="3" t="s">
        <v>654</v>
      </c>
      <c r="V175" s="3" t="s">
        <v>642</v>
      </c>
      <c r="W175" s="3">
        <f t="shared" si="47"/>
        <v>31</v>
      </c>
      <c r="X175" s="3"/>
      <c r="Y175" s="3">
        <f t="shared" si="48"/>
        <v>115.94000000000001</v>
      </c>
      <c r="Z175" s="3"/>
      <c r="AA175" s="3"/>
      <c r="AB175" s="6">
        <v>41883</v>
      </c>
      <c r="AC175" s="3" t="s">
        <v>643</v>
      </c>
      <c r="AD175" s="6">
        <v>44701</v>
      </c>
      <c r="AE175" s="3" t="s">
        <v>802</v>
      </c>
      <c r="AF175" s="3" t="s">
        <v>656</v>
      </c>
      <c r="AG175" s="3"/>
      <c r="AH175" s="3"/>
      <c r="AI175" s="3"/>
      <c r="AJ175" s="3"/>
      <c r="AK175" s="3" t="str">
        <f>IFERROR(VLOOKUP(I175,'Control Producción'!$B$13:$K$406,10,FALSE),"")</f>
        <v>Electro Sumergible</v>
      </c>
      <c r="AL175" s="3" t="str">
        <f t="shared" si="49"/>
        <v>Continua</v>
      </c>
      <c r="AM175" s="3" t="s">
        <v>28</v>
      </c>
      <c r="AN175" s="3" t="s">
        <v>684</v>
      </c>
      <c r="AO175" s="3">
        <f>_xlfn.IFS(L175="Inhibidor de corrosión",T175*Q175/1000,L175="Inhibidor de incrustaciones",T175*Q175/1000,L175="Biocida",T175*Q175/1000,L175="Inhibidor de corrosión/incrustaciones",T175*Q175/1000,L175="Inhibidor de parafinas y asfaltenos",T175*P175/1000,L175="Inhibidor de parafinas",T175*P175/1000,L175="Inhibidor de asfaltenos",T175*P175/1000,L175="Reductor de fricción",T175*P175/1000,L175="Encapsulado",0,L175="Inhibidor de hidratos",VLOOKUP(I175,Intermedia!$B$485:$E$502,4,FALSE),L175="Secuestrante de sulfhídrico",VLOOKUP(I175,Intermedia!$B$485:$E$502,4,FALSE))</f>
        <v>3.7356660000000002</v>
      </c>
      <c r="AP175" s="3">
        <f t="shared" si="50"/>
        <v>3.74</v>
      </c>
      <c r="AQ175" s="3">
        <f t="shared" si="51"/>
        <v>20</v>
      </c>
      <c r="AR175" s="3">
        <f t="shared" si="52"/>
        <v>3.74</v>
      </c>
      <c r="AS175" s="7">
        <v>0.5</v>
      </c>
      <c r="AT175" s="3" cm="1">
        <f t="array" ref="AT175">IFERROR(ROUND(IF(AL175="Continua",AO175*_xlfn.IFS(AS175=100%,1,AS175=20%,5,AS175=50%,2),IF(AL175="Batch",IF(AM175="M",30,IF(AM175="Q",15,7))*AO175)),0),"")</f>
        <v>7</v>
      </c>
      <c r="AU175" s="3">
        <f t="shared" si="53"/>
        <v>20</v>
      </c>
      <c r="AV175" s="3">
        <f t="shared" si="54"/>
        <v>7</v>
      </c>
      <c r="AW175" s="3" t="s">
        <v>646</v>
      </c>
      <c r="AX175" s="3">
        <v>1</v>
      </c>
      <c r="AY175" s="14">
        <f ca="1">IFERROR(TODAY()-VLOOKUP(H175,IDEF!$A$6:$H$1602,8,FALSE),"S/D")</f>
        <v>3275</v>
      </c>
      <c r="AZ175" s="3" t="str">
        <f>IFERROR(VLOOKUP(H175,'Control Producción'!$B$13:$L$406,11,FALSE),"S/C")</f>
        <v>A</v>
      </c>
      <c r="BA175" s="3" t="str">
        <f t="shared" si="55"/>
        <v>SP- 07</v>
      </c>
      <c r="BB175" s="3" t="str">
        <f>IFERROR(VLOOKUP(I175,Referencias!$A$2:$Z$800,26,FALSE),"")</f>
        <v>Señal Picada</v>
      </c>
      <c r="BC175" s="3"/>
      <c r="BD175" s="3"/>
      <c r="BO175" s="68" t="str">
        <f t="shared" si="45"/>
        <v>SP- 07</v>
      </c>
    </row>
    <row r="176" spans="1:67" ht="15" customHeight="1" x14ac:dyDescent="0.25">
      <c r="A176" s="3" t="s">
        <v>636</v>
      </c>
      <c r="B176" s="5">
        <v>45139</v>
      </c>
      <c r="C176" s="3" t="s">
        <v>637</v>
      </c>
      <c r="D176" s="3" t="s">
        <v>638</v>
      </c>
      <c r="E176" s="3" t="str">
        <f>IFERROR(VLOOKUP(H176,Referencias!$A$2:$F$671,6,FALSE),"")</f>
        <v>SP- 06</v>
      </c>
      <c r="F176" s="3">
        <f>IFERROR(VLOOKUP(I176,Referencias!$A$2:$T$800,20,FALSE),"")</f>
        <v>222052</v>
      </c>
      <c r="G176" s="3" t="s">
        <v>651</v>
      </c>
      <c r="H176" s="3" t="s">
        <v>283</v>
      </c>
      <c r="I176" s="3" t="s">
        <v>283</v>
      </c>
      <c r="J176" s="3"/>
      <c r="K176" s="3" t="s">
        <v>652</v>
      </c>
      <c r="L176" s="3" t="str">
        <f>IFERROR(VLOOKUP(M176,Referencias!$X$2:$Y$139,2,FALSE),"")</f>
        <v>Inhibidor de corrosión</v>
      </c>
      <c r="M176" s="3" t="s">
        <v>566</v>
      </c>
      <c r="N176" s="3">
        <f>IFERROR(VLOOKUP(M176,Referencias!$K$2:$L$138,2,FALSE),"")</f>
        <v>1000232729</v>
      </c>
      <c r="O176" s="3">
        <f>IFERROR(VLOOKUP(I176,'Control Producción'!$B$13:$L$408,4,FALSE),0)</f>
        <v>51</v>
      </c>
      <c r="P176" s="3">
        <f>IFERROR(VLOOKUP(I176,'Control Producción'!$B$13:$L$408,5,FALSE),0)</f>
        <v>4.59</v>
      </c>
      <c r="Q176" s="3">
        <f>IFERROR(VLOOKUP(I176,'Control Producción'!$B$13:$L$408,7,FALSE),0)</f>
        <v>46.41</v>
      </c>
      <c r="R176" s="3">
        <f>IFERROR(VLOOKUP(I176,'Control Producción'!$B$13:$L$408,8,FALSE),0)</f>
        <v>100</v>
      </c>
      <c r="S176" s="3">
        <f t="shared" si="46"/>
        <v>4.18</v>
      </c>
      <c r="T176" s="3">
        <v>90</v>
      </c>
      <c r="U176" s="3" t="s">
        <v>654</v>
      </c>
      <c r="V176" s="3" t="s">
        <v>642</v>
      </c>
      <c r="W176" s="3">
        <f t="shared" si="47"/>
        <v>31</v>
      </c>
      <c r="X176" s="3"/>
      <c r="Y176" s="3">
        <f t="shared" si="48"/>
        <v>129.57999999999998</v>
      </c>
      <c r="Z176" s="3"/>
      <c r="AA176" s="3"/>
      <c r="AB176" s="6">
        <v>44573</v>
      </c>
      <c r="AC176" s="3" t="s">
        <v>643</v>
      </c>
      <c r="AD176" s="6">
        <v>44413</v>
      </c>
      <c r="AE176" s="3" t="s">
        <v>757</v>
      </c>
      <c r="AF176" s="3" t="s">
        <v>656</v>
      </c>
      <c r="AG176" s="3"/>
      <c r="AH176" s="3"/>
      <c r="AI176" s="3"/>
      <c r="AJ176" s="3"/>
      <c r="AK176" s="3" t="str">
        <f>IFERROR(VLOOKUP(I176,'Control Producción'!$B$13:$K$406,10,FALSE),"")</f>
        <v>Bombeo Mecánico</v>
      </c>
      <c r="AL176" s="3" t="str">
        <f t="shared" si="49"/>
        <v>Continua</v>
      </c>
      <c r="AM176" s="3" t="s">
        <v>28</v>
      </c>
      <c r="AN176" s="3" t="s">
        <v>727</v>
      </c>
      <c r="AO176" s="3">
        <f>_xlfn.IFS(L176="Inhibidor de corrosión",T176*Q176/1000,L176="Inhibidor de incrustaciones",T176*Q176/1000,L176="Biocida",T176*Q176/1000,L176="Inhibidor de corrosión/incrustaciones",T176*Q176/1000,L176="Inhibidor de parafinas y asfaltenos",T176*P176/1000,L176="Inhibidor de parafinas",T176*P176/1000,L176="Inhibidor de asfaltenos",T176*P176/1000,L176="Reductor de fricción",T176*P176/1000,L176="Encapsulado",0,L176="Inhibidor de hidratos",VLOOKUP(I176,Intermedia!$B$485:$E$502,4,FALSE),L176="Secuestrante de sulfhídrico",VLOOKUP(I176,Intermedia!$B$485:$E$502,4,FALSE))</f>
        <v>4.1768999999999998</v>
      </c>
      <c r="AP176" s="3">
        <f t="shared" si="50"/>
        <v>4.18</v>
      </c>
      <c r="AQ176" s="3">
        <f t="shared" si="51"/>
        <v>20</v>
      </c>
      <c r="AR176" s="3">
        <f t="shared" si="52"/>
        <v>4.18</v>
      </c>
      <c r="AS176" s="7">
        <v>1</v>
      </c>
      <c r="AT176" s="3" cm="1">
        <f t="array" ref="AT176">IFERROR(ROUND(IF(AL176="Continua",AO176*_xlfn.IFS(AS176=100%,1,AS176=20%,5,AS176=50%,2),IF(AL176="Batch",IF(AM176="M",30,IF(AM176="Q",15,7))*AO176)),0),"")</f>
        <v>4</v>
      </c>
      <c r="AU176" s="3">
        <f t="shared" si="53"/>
        <v>20</v>
      </c>
      <c r="AV176" s="3">
        <f t="shared" si="54"/>
        <v>4</v>
      </c>
      <c r="AW176" s="3" t="s">
        <v>657</v>
      </c>
      <c r="AX176" s="3">
        <v>2</v>
      </c>
      <c r="AY176" s="14">
        <f ca="1">IFERROR(TODAY()-VLOOKUP(H176,IDEF!$A$6:$H$1602,8,FALSE),"S/D")</f>
        <v>1883</v>
      </c>
      <c r="AZ176" s="3" t="str">
        <f>IFERROR(VLOOKUP(H176,'Control Producción'!$B$13:$L$406,11,FALSE),"S/C")</f>
        <v>A</v>
      </c>
      <c r="BA176" s="3" t="str">
        <f t="shared" si="55"/>
        <v>SP- 06</v>
      </c>
      <c r="BB176" s="3" t="str">
        <f>IFERROR(VLOOKUP(I176,Referencias!$A$2:$Z$800,26,FALSE),"")</f>
        <v>Señal Picada</v>
      </c>
      <c r="BC176" s="3"/>
      <c r="BD176" s="3"/>
      <c r="BO176" s="68" t="str">
        <f t="shared" si="45"/>
        <v>SP- 06</v>
      </c>
    </row>
    <row r="177" spans="1:67" ht="15" customHeight="1" x14ac:dyDescent="0.25">
      <c r="A177" s="3" t="s">
        <v>636</v>
      </c>
      <c r="B177" s="5">
        <v>45139</v>
      </c>
      <c r="C177" s="3" t="s">
        <v>637</v>
      </c>
      <c r="D177" s="3" t="s">
        <v>638</v>
      </c>
      <c r="E177" s="3" t="str">
        <f>IFERROR(VLOOKUP(H177,Referencias!$A$2:$F$671,6,FALSE),"")</f>
        <v>SP- 07</v>
      </c>
      <c r="F177" s="3">
        <f>IFERROR(VLOOKUP(I177,Referencias!$A$2:$T$800,20,FALSE),"")</f>
        <v>222052</v>
      </c>
      <c r="G177" s="3" t="s">
        <v>651</v>
      </c>
      <c r="H177" s="3" t="s">
        <v>330</v>
      </c>
      <c r="I177" s="3" t="s">
        <v>330</v>
      </c>
      <c r="J177" s="3"/>
      <c r="K177" s="3" t="s">
        <v>652</v>
      </c>
      <c r="L177" s="3" t="str">
        <f>IFERROR(VLOOKUP(M177,Referencias!$X$2:$Y$139,2,FALSE),"")</f>
        <v>Inhibidor de incrustaciones</v>
      </c>
      <c r="M177" s="3" t="s">
        <v>653</v>
      </c>
      <c r="N177" s="3">
        <f>IFERROR(VLOOKUP(M177,Referencias!$K$2:$L$138,2,FALSE),"")</f>
        <v>50601018</v>
      </c>
      <c r="O177" s="3">
        <f>IFERROR(VLOOKUP(I177,'Control Producción'!$B$13:$L$408,4,FALSE),0)</f>
        <v>198</v>
      </c>
      <c r="P177" s="3">
        <f>IFERROR(VLOOKUP(I177,'Control Producción'!$B$13:$L$408,5,FALSE),0)</f>
        <v>1.98</v>
      </c>
      <c r="Q177" s="3">
        <f>IFERROR(VLOOKUP(I177,'Control Producción'!$B$13:$L$408,7,FALSE),0)</f>
        <v>196.02</v>
      </c>
      <c r="R177" s="3">
        <f>IFERROR(VLOOKUP(I177,'Control Producción'!$B$13:$L$408,8,FALSE),0)</f>
        <v>10</v>
      </c>
      <c r="S177" s="3">
        <f t="shared" si="46"/>
        <v>4.9000000000000004</v>
      </c>
      <c r="T177" s="3">
        <v>25</v>
      </c>
      <c r="U177" s="3" t="s">
        <v>654</v>
      </c>
      <c r="V177" s="3" t="s">
        <v>642</v>
      </c>
      <c r="W177" s="3">
        <f t="shared" si="47"/>
        <v>31</v>
      </c>
      <c r="X177" s="3"/>
      <c r="Y177" s="3">
        <f t="shared" si="48"/>
        <v>151.9</v>
      </c>
      <c r="Z177" s="3"/>
      <c r="AA177" s="3"/>
      <c r="AB177" s="6">
        <v>44804</v>
      </c>
      <c r="AC177" s="3" t="s">
        <v>643</v>
      </c>
      <c r="AD177" s="6">
        <v>44804</v>
      </c>
      <c r="AE177" s="3" t="s">
        <v>803</v>
      </c>
      <c r="AF177" s="3" t="s">
        <v>656</v>
      </c>
      <c r="AG177" s="3"/>
      <c r="AH177" s="3"/>
      <c r="AI177" s="3"/>
      <c r="AJ177" s="3"/>
      <c r="AK177" s="3" t="str">
        <f>IFERROR(VLOOKUP(I177,'Control Producción'!$B$13:$K$406,10,FALSE),"")</f>
        <v>Electro Sumergible</v>
      </c>
      <c r="AL177" s="3" t="str">
        <f t="shared" si="49"/>
        <v>Continua</v>
      </c>
      <c r="AM177" s="3" t="s">
        <v>28</v>
      </c>
      <c r="AN177" s="3" t="s">
        <v>684</v>
      </c>
      <c r="AO177" s="3">
        <f>_xlfn.IFS(L177="Inhibidor de corrosión",T177*Q177/1000,L177="Inhibidor de incrustaciones",T177*Q177/1000,L177="Biocida",T177*Q177/1000,L177="Inhibidor de corrosión/incrustaciones",T177*Q177/1000,L177="Inhibidor de parafinas y asfaltenos",T177*P177/1000,L177="Inhibidor de parafinas",T177*P177/1000,L177="Inhibidor de asfaltenos",T177*P177/1000,L177="Reductor de fricción",T177*P177/1000,L177="Encapsulado",0,L177="Inhibidor de hidratos",VLOOKUP(I177,Intermedia!$B$485:$E$502,4,FALSE),L177="Secuestrante de sulfhídrico",VLOOKUP(I177,Intermedia!$B$485:$E$502,4,FALSE))</f>
        <v>4.9005000000000001</v>
      </c>
      <c r="AP177" s="3">
        <f t="shared" si="50"/>
        <v>4.9000000000000004</v>
      </c>
      <c r="AQ177" s="3">
        <f t="shared" si="51"/>
        <v>20</v>
      </c>
      <c r="AR177" s="3">
        <f t="shared" si="52"/>
        <v>4.9000000000000004</v>
      </c>
      <c r="AS177" s="7">
        <v>0.5</v>
      </c>
      <c r="AT177" s="3" cm="1">
        <f t="array" ref="AT177">IFERROR(ROUND(IF(AL177="Continua",AO177*_xlfn.IFS(AS177=100%,1,AS177=20%,5,AS177=50%,2),IF(AL177="Batch",IF(AM177="M",30,IF(AM177="Q",15,7))*AO177)),0),"")</f>
        <v>10</v>
      </c>
      <c r="AU177" s="3">
        <f t="shared" si="53"/>
        <v>20</v>
      </c>
      <c r="AV177" s="3">
        <f t="shared" si="54"/>
        <v>10</v>
      </c>
      <c r="AW177" s="3" t="s">
        <v>646</v>
      </c>
      <c r="AX177" s="3">
        <v>1</v>
      </c>
      <c r="AY177" s="14">
        <f ca="1">IFERROR(TODAY()-VLOOKUP(H177,IDEF!$A$6:$H$1602,8,FALSE),"S/D")</f>
        <v>1545</v>
      </c>
      <c r="AZ177" s="3" t="str">
        <f>IFERROR(VLOOKUP(H177,'Control Producción'!$B$13:$L$406,11,FALSE),"S/C")</f>
        <v>A</v>
      </c>
      <c r="BA177" s="3" t="str">
        <f t="shared" si="55"/>
        <v>SP- 07</v>
      </c>
      <c r="BB177" s="3" t="str">
        <f>IFERROR(VLOOKUP(I177,Referencias!$A$2:$Z$800,26,FALSE),"")</f>
        <v>Señal Picada</v>
      </c>
      <c r="BC177" s="3"/>
      <c r="BD177" s="3"/>
      <c r="BO177" s="68" t="str">
        <f t="shared" si="45"/>
        <v>SP- 07</v>
      </c>
    </row>
    <row r="178" spans="1:67" ht="15" customHeight="1" x14ac:dyDescent="0.25">
      <c r="A178" s="3" t="s">
        <v>636</v>
      </c>
      <c r="B178" s="5">
        <v>45139</v>
      </c>
      <c r="C178" s="3" t="s">
        <v>637</v>
      </c>
      <c r="D178" s="3" t="s">
        <v>638</v>
      </c>
      <c r="E178" s="3" t="str">
        <f>IFERROR(VLOOKUP(H178,Referencias!$A$2:$F$671,6,FALSE),"")</f>
        <v>SP- 02</v>
      </c>
      <c r="F178" s="3">
        <f>IFERROR(VLOOKUP(I178,Referencias!$A$2:$T$800,20,FALSE),"")</f>
        <v>222052</v>
      </c>
      <c r="G178" s="3" t="s">
        <v>651</v>
      </c>
      <c r="H178" s="3" t="s">
        <v>153</v>
      </c>
      <c r="I178" s="3" t="s">
        <v>153</v>
      </c>
      <c r="J178" s="3"/>
      <c r="K178" s="3" t="s">
        <v>652</v>
      </c>
      <c r="L178" s="3" t="str">
        <f>IFERROR(VLOOKUP(M178,Referencias!$X$2:$Y$139,2,FALSE),"")</f>
        <v>Biocida</v>
      </c>
      <c r="M178" s="3" t="s">
        <v>565</v>
      </c>
      <c r="N178" s="3">
        <f>IFERROR(VLOOKUP(M178,Referencias!$K$2:$L$138,2,FALSE),"")</f>
        <v>50600926</v>
      </c>
      <c r="O178" s="3">
        <f>IFERROR(VLOOKUP(I178,'Control Producción'!$B$13:$L$408,4,FALSE),0)</f>
        <v>212</v>
      </c>
      <c r="P178" s="3">
        <f>IFERROR(VLOOKUP(I178,'Control Producción'!$B$13:$L$408,5,FALSE),0)</f>
        <v>1.696</v>
      </c>
      <c r="Q178" s="3">
        <f>IFERROR(VLOOKUP(I178,'Control Producción'!$B$13:$L$408,7,FALSE),0)</f>
        <v>210.304</v>
      </c>
      <c r="R178" s="3">
        <f>IFERROR(VLOOKUP(I178,'Control Producción'!$B$13:$L$408,8,FALSE),0)</f>
        <v>100</v>
      </c>
      <c r="S178" s="3">
        <f t="shared" si="46"/>
        <v>47.32</v>
      </c>
      <c r="T178" s="3">
        <v>15</v>
      </c>
      <c r="U178" s="3" t="s">
        <v>676</v>
      </c>
      <c r="V178" s="3" t="s">
        <v>804</v>
      </c>
      <c r="W178" s="3">
        <f t="shared" si="47"/>
        <v>2</v>
      </c>
      <c r="X178" s="3"/>
      <c r="Y178" s="3">
        <f t="shared" si="48"/>
        <v>94.64</v>
      </c>
      <c r="Z178" s="3"/>
      <c r="AA178" s="3"/>
      <c r="AB178" s="6">
        <v>44503</v>
      </c>
      <c r="AC178" s="3" t="s">
        <v>643</v>
      </c>
      <c r="AD178" s="6">
        <v>44503</v>
      </c>
      <c r="AE178" s="3" t="s">
        <v>673</v>
      </c>
      <c r="AF178" s="3" t="s">
        <v>656</v>
      </c>
      <c r="AG178" s="3"/>
      <c r="AH178" s="3"/>
      <c r="AI178" s="3"/>
      <c r="AJ178" s="3"/>
      <c r="AK178" s="3" t="str">
        <f>IFERROR(VLOOKUP(I178,'Control Producción'!$B$13:$K$406,10,FALSE),"")</f>
        <v>Electro Sumergible</v>
      </c>
      <c r="AL178" s="3" t="str">
        <f t="shared" si="49"/>
        <v>Batch</v>
      </c>
      <c r="AM178" s="3" t="s">
        <v>669</v>
      </c>
      <c r="AN178" s="3" t="s">
        <v>556</v>
      </c>
      <c r="AO178" s="3">
        <f>_xlfn.IFS(L178="Inhibidor de corrosión",T178*Q178/1000,L178="Inhibidor de incrustaciones",T178*Q178/1000,L178="Biocida",T178*Q178/1000,L178="Inhibidor de corrosión/incrustaciones",T178*Q178/1000,L178="Inhibidor de parafinas y asfaltenos",T178*P178/1000,L178="Inhibidor de parafinas",T178*P178/1000,L178="Inhibidor de asfaltenos",T178*P178/1000,L178="Reductor de fricción",T178*P178/1000,L178="Encapsulado",0,L178="Inhibidor de hidratos",VLOOKUP(I178,Intermedia!$B$485:$E$502,4,FALSE),L178="Secuestrante de sulfhídrico",VLOOKUP(I178,Intermedia!$B$485:$E$502,4,FALSE))</f>
        <v>3.15456</v>
      </c>
      <c r="AP178" s="3">
        <f t="shared" si="50"/>
        <v>47.32</v>
      </c>
      <c r="AQ178" s="3">
        <f t="shared" si="51"/>
        <v>47.32</v>
      </c>
      <c r="AR178" s="3">
        <f t="shared" si="52"/>
        <v>47.32</v>
      </c>
      <c r="AS178" s="7">
        <v>1</v>
      </c>
      <c r="AT178" s="3" cm="1">
        <f t="array" ref="AT178">IFERROR(ROUND(IF(AL178="Continua",AO178*_xlfn.IFS(AS178=100%,1,AS178=20%,5,AS178=50%,2),IF(AL178="Batch",IF(AM178="M",30,IF(AM178="Q",15,7))*AO178)),0),"")</f>
        <v>47</v>
      </c>
      <c r="AU178" s="3">
        <f t="shared" si="53"/>
        <v>47</v>
      </c>
      <c r="AV178" s="3">
        <f t="shared" si="54"/>
        <v>47</v>
      </c>
      <c r="AW178" s="3" t="s">
        <v>670</v>
      </c>
      <c r="AX178" s="3"/>
      <c r="AY178" s="14">
        <f ca="1">IFERROR(TODAY()-VLOOKUP(H178,IDEF!$A$6:$H$1602,8,FALSE),"S/D")</f>
        <v>2750</v>
      </c>
      <c r="AZ178" s="3" t="str">
        <f>IFERROR(VLOOKUP(H178,'Control Producción'!$B$13:$L$406,11,FALSE),"S/C")</f>
        <v>A</v>
      </c>
      <c r="BA178" s="3" t="str">
        <f t="shared" si="55"/>
        <v>SP- 02</v>
      </c>
      <c r="BB178" s="3" t="str">
        <f>IFERROR(VLOOKUP(I178,Referencias!$A$2:$Z$800,26,FALSE),"")</f>
        <v>Señal Picada</v>
      </c>
      <c r="BC178" s="3"/>
      <c r="BD178" s="3"/>
      <c r="BO178" s="68" t="str">
        <f t="shared" si="45"/>
        <v>SP- 02</v>
      </c>
    </row>
    <row r="179" spans="1:67" ht="15" customHeight="1" x14ac:dyDescent="0.25">
      <c r="A179" s="3" t="s">
        <v>636</v>
      </c>
      <c r="B179" s="5">
        <v>45139</v>
      </c>
      <c r="C179" s="3" t="s">
        <v>637</v>
      </c>
      <c r="D179" s="3" t="s">
        <v>638</v>
      </c>
      <c r="E179" s="3" t="str">
        <f>IFERROR(VLOOKUP(H179,Referencias!$A$2:$F$671,6,FALSE),"")</f>
        <v>SP- 03</v>
      </c>
      <c r="F179" s="3">
        <f>IFERROR(VLOOKUP(I179,Referencias!$A$2:$T$800,20,FALSE),"")</f>
        <v>222052</v>
      </c>
      <c r="G179" s="3" t="s">
        <v>651</v>
      </c>
      <c r="H179" s="3" t="s">
        <v>193</v>
      </c>
      <c r="I179" s="3" t="s">
        <v>193</v>
      </c>
      <c r="J179" s="3"/>
      <c r="K179" s="3" t="s">
        <v>652</v>
      </c>
      <c r="L179" s="3" t="str">
        <f>IFERROR(VLOOKUP(M179,Referencias!$X$2:$Y$139,2,FALSE),"")</f>
        <v>Biocida</v>
      </c>
      <c r="M179" s="3" t="s">
        <v>565</v>
      </c>
      <c r="N179" s="3">
        <f>IFERROR(VLOOKUP(M179,Referencias!$K$2:$L$138,2,FALSE),"")</f>
        <v>50600926</v>
      </c>
      <c r="O179" s="3">
        <f>IFERROR(VLOOKUP(I179,'Control Producción'!$B$13:$L$408,4,FALSE),0)</f>
        <v>207</v>
      </c>
      <c r="P179" s="3">
        <f>IFERROR(VLOOKUP(I179,'Control Producción'!$B$13:$L$408,5,FALSE),0)</f>
        <v>2.2770000000000001</v>
      </c>
      <c r="Q179" s="3">
        <f>IFERROR(VLOOKUP(I179,'Control Producción'!$B$13:$L$408,7,FALSE),0)</f>
        <v>204.72300000000001</v>
      </c>
      <c r="R179" s="3">
        <f>IFERROR(VLOOKUP(I179,'Control Producción'!$B$13:$L$408,8,FALSE),0)</f>
        <v>100</v>
      </c>
      <c r="S179" s="3">
        <f t="shared" si="46"/>
        <v>46.06</v>
      </c>
      <c r="T179" s="3">
        <v>15</v>
      </c>
      <c r="U179" s="3" t="s">
        <v>676</v>
      </c>
      <c r="V179" s="3" t="s">
        <v>804</v>
      </c>
      <c r="W179" s="3">
        <f t="shared" si="47"/>
        <v>2</v>
      </c>
      <c r="X179" s="3"/>
      <c r="Y179" s="3">
        <f t="shared" si="48"/>
        <v>92.12</v>
      </c>
      <c r="Z179" s="3"/>
      <c r="AA179" s="3"/>
      <c r="AB179" s="6">
        <v>42636</v>
      </c>
      <c r="AC179" s="3" t="s">
        <v>643</v>
      </c>
      <c r="AD179" s="6">
        <v>44879</v>
      </c>
      <c r="AE179" s="3" t="s">
        <v>737</v>
      </c>
      <c r="AF179" s="3" t="s">
        <v>656</v>
      </c>
      <c r="AG179" s="3"/>
      <c r="AH179" s="3"/>
      <c r="AI179" s="3"/>
      <c r="AJ179" s="3"/>
      <c r="AK179" s="3" t="str">
        <f>IFERROR(VLOOKUP(I179,'Control Producción'!$B$13:$K$406,10,FALSE),"")</f>
        <v>Electro Sumergible</v>
      </c>
      <c r="AL179" s="3" t="str">
        <f t="shared" si="49"/>
        <v>Batch</v>
      </c>
      <c r="AM179" s="3" t="s">
        <v>669</v>
      </c>
      <c r="AN179" s="3" t="s">
        <v>556</v>
      </c>
      <c r="AO179" s="3">
        <f>_xlfn.IFS(L179="Inhibidor de corrosión",T179*Q179/1000,L179="Inhibidor de incrustaciones",T179*Q179/1000,L179="Biocida",T179*Q179/1000,L179="Inhibidor de corrosión/incrustaciones",T179*Q179/1000,L179="Inhibidor de parafinas y asfaltenos",T179*P179/1000,L179="Inhibidor de parafinas",T179*P179/1000,L179="Inhibidor de asfaltenos",T179*P179/1000,L179="Reductor de fricción",T179*P179/1000,L179="Encapsulado",0,L179="Inhibidor de hidratos",VLOOKUP(I179,Intermedia!$B$485:$E$502,4,FALSE),L179="Secuestrante de sulfhídrico",VLOOKUP(I179,Intermedia!$B$485:$E$502,4,FALSE))</f>
        <v>3.0708450000000003</v>
      </c>
      <c r="AP179" s="3">
        <f t="shared" si="50"/>
        <v>46.06</v>
      </c>
      <c r="AQ179" s="3">
        <f t="shared" si="51"/>
        <v>46.06</v>
      </c>
      <c r="AR179" s="3">
        <f t="shared" si="52"/>
        <v>46.06</v>
      </c>
      <c r="AS179" s="7">
        <v>1</v>
      </c>
      <c r="AT179" s="3" cm="1">
        <f t="array" ref="AT179">IFERROR(ROUND(IF(AL179="Continua",AO179*_xlfn.IFS(AS179=100%,1,AS179=20%,5,AS179=50%,2),IF(AL179="Batch",IF(AM179="M",30,IF(AM179="Q",15,7))*AO179)),0),"")</f>
        <v>46</v>
      </c>
      <c r="AU179" s="3">
        <f t="shared" si="53"/>
        <v>46</v>
      </c>
      <c r="AV179" s="3">
        <f t="shared" si="54"/>
        <v>46</v>
      </c>
      <c r="AW179" s="3" t="s">
        <v>646</v>
      </c>
      <c r="AX179" s="3"/>
      <c r="AY179" s="14">
        <f ca="1">IFERROR(TODAY()-VLOOKUP(H179,IDEF!$A$6:$H$1602,8,FALSE),"S/D")</f>
        <v>2699</v>
      </c>
      <c r="AZ179" s="3" t="str">
        <f>IFERROR(VLOOKUP(H179,'Control Producción'!$B$13:$L$406,11,FALSE),"S/C")</f>
        <v>A</v>
      </c>
      <c r="BA179" s="3" t="str">
        <f t="shared" si="55"/>
        <v>SP- 03</v>
      </c>
      <c r="BB179" s="3" t="str">
        <f>IFERROR(VLOOKUP(I179,Referencias!$A$2:$Z$800,26,FALSE),"")</f>
        <v>Señal Picada</v>
      </c>
      <c r="BC179" s="3"/>
      <c r="BD179" s="3"/>
      <c r="BO179" s="68" t="str">
        <f t="shared" si="45"/>
        <v>SP- 03</v>
      </c>
    </row>
    <row r="180" spans="1:67" x14ac:dyDescent="0.25">
      <c r="A180" s="3" t="s">
        <v>636</v>
      </c>
      <c r="B180" s="5">
        <v>45139</v>
      </c>
      <c r="C180" s="3" t="s">
        <v>637</v>
      </c>
      <c r="D180" s="3" t="s">
        <v>638</v>
      </c>
      <c r="E180" s="3" t="str">
        <f>IFERROR(VLOOKUP(H180,Referencias!$A$2:$F$671,6,FALSE),"")</f>
        <v>SP- 06</v>
      </c>
      <c r="F180" s="3">
        <f>IFERROR(VLOOKUP(I180,Referencias!$A$2:$T$800,20,FALSE),"")</f>
        <v>222052</v>
      </c>
      <c r="G180" s="3" t="s">
        <v>651</v>
      </c>
      <c r="H180" s="3" t="s">
        <v>249</v>
      </c>
      <c r="I180" s="3" t="s">
        <v>249</v>
      </c>
      <c r="J180" s="3"/>
      <c r="K180" s="3" t="s">
        <v>652</v>
      </c>
      <c r="L180" s="3" t="str">
        <f>IFERROR(VLOOKUP(M180,Referencias!$X$2:$Y$139,2,FALSE),"")</f>
        <v>Biocida</v>
      </c>
      <c r="M180" s="3" t="s">
        <v>565</v>
      </c>
      <c r="N180" s="3">
        <f>IFERROR(VLOOKUP(M180,Referencias!$K$2:$L$138,2,FALSE),"")</f>
        <v>50600926</v>
      </c>
      <c r="O180" s="3">
        <f>IFERROR(VLOOKUP(I180,'Control Producción'!$B$13:$L$408,4,FALSE),0)</f>
        <v>193.7</v>
      </c>
      <c r="P180" s="3">
        <f>IFERROR(VLOOKUP(I180,'Control Producción'!$B$13:$L$408,5,FALSE),0)</f>
        <v>1.1619999999999999</v>
      </c>
      <c r="Q180" s="3">
        <f>IFERROR(VLOOKUP(I180,'Control Producción'!$B$13:$L$408,7,FALSE),0)</f>
        <v>192.53800000000001</v>
      </c>
      <c r="R180" s="3">
        <f>IFERROR(VLOOKUP(I180,'Control Producción'!$B$13:$L$408,8,FALSE),0)</f>
        <v>250</v>
      </c>
      <c r="S180" s="3">
        <f t="shared" si="46"/>
        <v>72.2</v>
      </c>
      <c r="T180" s="3">
        <v>25</v>
      </c>
      <c r="U180" s="3" t="s">
        <v>676</v>
      </c>
      <c r="V180" s="3" t="s">
        <v>804</v>
      </c>
      <c r="W180" s="3">
        <f t="shared" si="47"/>
        <v>2</v>
      </c>
      <c r="X180" s="3"/>
      <c r="Y180" s="3">
        <f t="shared" si="48"/>
        <v>144.4</v>
      </c>
      <c r="Z180" s="3"/>
      <c r="AA180" s="3"/>
      <c r="AB180" s="6">
        <v>42620</v>
      </c>
      <c r="AC180" s="3" t="s">
        <v>643</v>
      </c>
      <c r="AD180" s="6">
        <v>44054</v>
      </c>
      <c r="AE180" s="3" t="s">
        <v>805</v>
      </c>
      <c r="AF180" s="3" t="s">
        <v>656</v>
      </c>
      <c r="AG180" s="3"/>
      <c r="AH180" s="3"/>
      <c r="AI180" s="3"/>
      <c r="AJ180" s="3"/>
      <c r="AK180" s="3" t="str">
        <f>IFERROR(VLOOKUP(I180,'Control Producción'!$B$13:$K$406,10,FALSE),"")</f>
        <v>Electro Sumergible</v>
      </c>
      <c r="AL180" s="3" t="str">
        <f t="shared" si="49"/>
        <v>Batch</v>
      </c>
      <c r="AM180" s="3" t="s">
        <v>669</v>
      </c>
      <c r="AN180" s="3" t="s">
        <v>556</v>
      </c>
      <c r="AO180" s="3">
        <f>_xlfn.IFS(L180="Inhibidor de corrosión",T180*Q180/1000,L180="Inhibidor de incrustaciones",T180*Q180/1000,L180="Biocida",T180*Q180/1000,L180="Inhibidor de corrosión/incrustaciones",T180*Q180/1000,L180="Inhibidor de parafinas y asfaltenos",T180*P180/1000,L180="Inhibidor de parafinas",T180*P180/1000,L180="Inhibidor de asfaltenos",T180*P180/1000,L180="Reductor de fricción",T180*P180/1000,L180="Encapsulado",0,L180="Inhibidor de hidratos",VLOOKUP(I180,Intermedia!$B$485:$E$502,4,FALSE),L180="Secuestrante de sulfhídrico",VLOOKUP(I180,Intermedia!$B$485:$E$502,4,FALSE))</f>
        <v>4.8134500000000005</v>
      </c>
      <c r="AP180" s="3">
        <f t="shared" si="50"/>
        <v>72.2</v>
      </c>
      <c r="AQ180" s="3">
        <f t="shared" si="51"/>
        <v>72.2</v>
      </c>
      <c r="AR180" s="3">
        <f t="shared" si="52"/>
        <v>72.2</v>
      </c>
      <c r="AS180" s="7">
        <v>1</v>
      </c>
      <c r="AT180" s="3" cm="1">
        <f t="array" ref="AT180">IFERROR(ROUND(IF(AL180="Continua",AO180*_xlfn.IFS(AS180=100%,1,AS180=20%,5,AS180=50%,2),IF(AL180="Batch",IF(AM180="M",30,IF(AM180="Q",15,7))*AO180)),0),"")</f>
        <v>72</v>
      </c>
      <c r="AU180" s="3">
        <f t="shared" si="53"/>
        <v>72</v>
      </c>
      <c r="AV180" s="3">
        <f t="shared" si="54"/>
        <v>72</v>
      </c>
      <c r="AW180" s="3" t="s">
        <v>646</v>
      </c>
      <c r="AX180" s="3"/>
      <c r="AY180" s="14">
        <f ca="1">IFERROR(TODAY()-VLOOKUP(H180,IDEF!$A$6:$H$1602,8,FALSE),"S/D")</f>
        <v>2051</v>
      </c>
      <c r="AZ180" s="3" t="str">
        <f>IFERROR(VLOOKUP(H180,'Control Producción'!$B$13:$L$406,11,FALSE),"S/C")</f>
        <v>C</v>
      </c>
      <c r="BA180" s="3" t="str">
        <f t="shared" si="55"/>
        <v>SP- 06</v>
      </c>
      <c r="BB180" s="3" t="str">
        <f>IFERROR(VLOOKUP(I180,Referencias!$A$2:$Z$800,26,FALSE),"")</f>
        <v>Señal Picada</v>
      </c>
      <c r="BC180" s="3"/>
      <c r="BD180" s="3"/>
      <c r="BO180" s="68" t="str">
        <f t="shared" si="45"/>
        <v>SP- 06</v>
      </c>
    </row>
    <row r="181" spans="1:67" x14ac:dyDescent="0.25">
      <c r="A181" s="3" t="s">
        <v>636</v>
      </c>
      <c r="B181" s="5">
        <v>45139</v>
      </c>
      <c r="C181" s="3" t="s">
        <v>637</v>
      </c>
      <c r="D181" s="3" t="s">
        <v>638</v>
      </c>
      <c r="E181" s="3" t="str">
        <f>IFERROR(VLOOKUP(H181,Referencias!$A$2:$F$671,6,FALSE),"")</f>
        <v>SP- 06</v>
      </c>
      <c r="F181" s="3">
        <f>IFERROR(VLOOKUP(I181,Referencias!$A$2:$T$800,20,FALSE),"")</f>
        <v>222052</v>
      </c>
      <c r="G181" s="3" t="s">
        <v>651</v>
      </c>
      <c r="H181" s="3" t="s">
        <v>221</v>
      </c>
      <c r="I181" s="22" t="s">
        <v>221</v>
      </c>
      <c r="J181" s="3"/>
      <c r="K181" s="3" t="s">
        <v>652</v>
      </c>
      <c r="L181" s="3" t="str">
        <f>IFERROR(VLOOKUP(M181,Referencias!$X$2:$Y$139,2,FALSE),"")</f>
        <v>Biocida</v>
      </c>
      <c r="M181" s="3" t="s">
        <v>565</v>
      </c>
      <c r="N181" s="3">
        <f>IFERROR(VLOOKUP(M181,Referencias!$K$2:$L$138,2,FALSE),"")</f>
        <v>50600926</v>
      </c>
      <c r="O181" s="3">
        <f>IFERROR(VLOOKUP(I181,'Control Producción'!$B$13:$L$408,4,FALSE),0)</f>
        <v>229.9</v>
      </c>
      <c r="P181" s="3">
        <f>IFERROR(VLOOKUP(I181,'Control Producción'!$B$13:$L$408,5,FALSE),0)</f>
        <v>1.609</v>
      </c>
      <c r="Q181" s="3">
        <f>IFERROR(VLOOKUP(I181,'Control Producción'!$B$13:$L$408,7,FALSE),0)</f>
        <v>228.291</v>
      </c>
      <c r="R181" s="3">
        <f>IFERROR(VLOOKUP(I181,'Control Producción'!$B$13:$L$408,8,FALSE),0)</f>
        <v>150</v>
      </c>
      <c r="S181" s="3">
        <f t="shared" si="46"/>
        <v>51.37</v>
      </c>
      <c r="T181" s="3">
        <v>15</v>
      </c>
      <c r="U181" s="3" t="s">
        <v>676</v>
      </c>
      <c r="V181" s="3" t="s">
        <v>804</v>
      </c>
      <c r="W181" s="3">
        <f t="shared" si="47"/>
        <v>2</v>
      </c>
      <c r="X181" s="3"/>
      <c r="Y181" s="3">
        <f t="shared" si="48"/>
        <v>102.74</v>
      </c>
      <c r="Z181" s="3"/>
      <c r="AA181" s="3"/>
      <c r="AB181" s="6">
        <v>40691</v>
      </c>
      <c r="AC181" s="3" t="s">
        <v>643</v>
      </c>
      <c r="AD181" s="6">
        <v>44956</v>
      </c>
      <c r="AE181" s="3" t="s">
        <v>806</v>
      </c>
      <c r="AF181" s="3" t="s">
        <v>656</v>
      </c>
      <c r="AG181" s="3"/>
      <c r="AH181" s="3"/>
      <c r="AI181" s="3"/>
      <c r="AJ181" s="3"/>
      <c r="AK181" s="3" t="str">
        <f>IFERROR(VLOOKUP(I181,'Control Producción'!$B$13:$K$406,10,FALSE),"")</f>
        <v>Electro Sumergible</v>
      </c>
      <c r="AL181" s="3" t="str">
        <f t="shared" si="49"/>
        <v>Batch</v>
      </c>
      <c r="AM181" s="3" t="s">
        <v>669</v>
      </c>
      <c r="AN181" s="3" t="s">
        <v>556</v>
      </c>
      <c r="AO181" s="3">
        <f>_xlfn.IFS(L181="Inhibidor de corrosión",T181*Q181/1000,L181="Inhibidor de incrustaciones",T181*Q181/1000,L181="Biocida",T181*Q181/1000,L181="Inhibidor de corrosión/incrustaciones",T181*Q181/1000,L181="Inhibidor de parafinas y asfaltenos",T181*P181/1000,L181="Inhibidor de parafinas",T181*P181/1000,L181="Inhibidor de asfaltenos",T181*P181/1000,L181="Reductor de fricción",T181*P181/1000,L181="Encapsulado",0,L181="Inhibidor de hidratos",VLOOKUP(I181,Intermedia!$B$485:$E$502,4,FALSE),L181="Secuestrante de sulfhídrico",VLOOKUP(I181,Intermedia!$B$485:$E$502,4,FALSE))</f>
        <v>3.4243649999999999</v>
      </c>
      <c r="AP181" s="3">
        <f t="shared" si="50"/>
        <v>51.37</v>
      </c>
      <c r="AQ181" s="3">
        <f t="shared" si="51"/>
        <v>51.37</v>
      </c>
      <c r="AR181" s="3">
        <f t="shared" si="52"/>
        <v>51.37</v>
      </c>
      <c r="AS181" s="7">
        <v>1</v>
      </c>
      <c r="AT181" s="3" cm="1">
        <f t="array" ref="AT181">IFERROR(ROUND(IF(AL181="Continua",AO181*_xlfn.IFS(AS181=100%,1,AS181=20%,5,AS181=50%,2),IF(AL181="Batch",IF(AM181="M",30,IF(AM181="Q",15,7))*AO181)),0),"")</f>
        <v>51</v>
      </c>
      <c r="AU181" s="3">
        <f t="shared" si="53"/>
        <v>51</v>
      </c>
      <c r="AV181" s="3">
        <f t="shared" si="54"/>
        <v>51</v>
      </c>
      <c r="AW181" s="3" t="s">
        <v>670</v>
      </c>
      <c r="AX181" s="3"/>
      <c r="AY181" s="14">
        <f ca="1">IFERROR(TODAY()-VLOOKUP(H181,IDEF!$A$6:$H$1602,8,FALSE),"S/D")</f>
        <v>2033</v>
      </c>
      <c r="AZ181" s="3" t="str">
        <f>IFERROR(VLOOKUP(H181,'Control Producción'!$B$13:$L$406,11,FALSE),"S/C")</f>
        <v>B</v>
      </c>
      <c r="BA181" s="3" t="str">
        <f t="shared" si="55"/>
        <v>SP- 06</v>
      </c>
      <c r="BB181" s="3" t="str">
        <f>IFERROR(VLOOKUP(I181,Referencias!$A$2:$Z$800,26,FALSE),"")</f>
        <v>Señal Picada</v>
      </c>
      <c r="BC181" s="3"/>
      <c r="BD181" s="3"/>
      <c r="BO181" s="68" t="str">
        <f t="shared" si="45"/>
        <v>SP- 06</v>
      </c>
    </row>
    <row r="182" spans="1:67" ht="15" customHeight="1" x14ac:dyDescent="0.25">
      <c r="A182" s="3" t="s">
        <v>636</v>
      </c>
      <c r="B182" s="5">
        <v>45139</v>
      </c>
      <c r="C182" s="3" t="s">
        <v>637</v>
      </c>
      <c r="D182" s="3" t="s">
        <v>638</v>
      </c>
      <c r="E182" s="3" t="str">
        <f>IFERROR(VLOOKUP(H182,Referencias!$A$2:$F$671,6,FALSE),"")</f>
        <v>SCB- 01</v>
      </c>
      <c r="F182" s="3">
        <f>IFERROR(VLOOKUP(I182,Referencias!$A$2:$T$800,20,FALSE),"")</f>
        <v>222057</v>
      </c>
      <c r="G182" s="3" t="s">
        <v>651</v>
      </c>
      <c r="H182" s="3" t="s">
        <v>436</v>
      </c>
      <c r="I182" s="3" t="s">
        <v>436</v>
      </c>
      <c r="J182" s="3"/>
      <c r="K182" s="3" t="s">
        <v>652</v>
      </c>
      <c r="L182" s="3" t="str">
        <f>IFERROR(VLOOKUP(M182,Referencias!$X$2:$Y$139,2,FALSE),"")</f>
        <v>Inhibidor de corrosión</v>
      </c>
      <c r="M182" s="3" t="s">
        <v>566</v>
      </c>
      <c r="N182" s="3">
        <f>IFERROR(VLOOKUP(M182,Referencias!$K$2:$L$138,2,FALSE),"")</f>
        <v>1000232729</v>
      </c>
      <c r="O182" s="3">
        <f>IFERROR(VLOOKUP(I182,'Control Producción'!$B$13:$L$408,4,FALSE),0)</f>
        <v>57</v>
      </c>
      <c r="P182" s="3">
        <f>IFERROR(VLOOKUP(I182,'Control Producción'!$B$13:$L$408,5,FALSE),0)</f>
        <v>7.98</v>
      </c>
      <c r="Q182" s="3">
        <f>IFERROR(VLOOKUP(I182,'Control Producción'!$B$13:$L$408,7,FALSE),0)</f>
        <v>49.02</v>
      </c>
      <c r="R182" s="3">
        <f>IFERROR(VLOOKUP(I182,'Control Producción'!$B$13:$L$408,8,FALSE),0)</f>
        <v>123</v>
      </c>
      <c r="S182" s="3">
        <f t="shared" si="46"/>
        <v>36.770000000000003</v>
      </c>
      <c r="T182" s="3">
        <v>50</v>
      </c>
      <c r="U182" s="3" t="s">
        <v>676</v>
      </c>
      <c r="V182" s="3" t="s">
        <v>668</v>
      </c>
      <c r="W182" s="3">
        <f t="shared" si="47"/>
        <v>2</v>
      </c>
      <c r="X182" s="3"/>
      <c r="Y182" s="3">
        <f t="shared" si="48"/>
        <v>73.540000000000006</v>
      </c>
      <c r="Z182" s="3"/>
      <c r="AA182" s="3"/>
      <c r="AB182" s="6">
        <v>45027</v>
      </c>
      <c r="AC182" s="3" t="s">
        <v>643</v>
      </c>
      <c r="AD182" s="6">
        <v>45027</v>
      </c>
      <c r="AE182" s="3" t="s">
        <v>710</v>
      </c>
      <c r="AF182" s="3" t="s">
        <v>656</v>
      </c>
      <c r="AG182" s="3"/>
      <c r="AH182" s="3"/>
      <c r="AI182" s="3"/>
      <c r="AJ182" s="3"/>
      <c r="AK182" s="3" t="str">
        <f>IFERROR(VLOOKUP(I182,'Control Producción'!$B$13:$K$406,10,FALSE),"")</f>
        <v>Bombeo Mecánico</v>
      </c>
      <c r="AL182" s="3" t="str">
        <f t="shared" si="49"/>
        <v>Batch</v>
      </c>
      <c r="AM182" s="3" t="s">
        <v>669</v>
      </c>
      <c r="AN182" s="3" t="s">
        <v>807</v>
      </c>
      <c r="AO182" s="3">
        <f>_xlfn.IFS(L182="Inhibidor de corrosión",T182*Q182/1000,L182="Inhibidor de incrustaciones",T182*Q182/1000,L182="Biocida",T182*Q182/1000,L182="Inhibidor de corrosión/incrustaciones",T182*Q182/1000,L182="Inhibidor de parafinas y asfaltenos",T182*P182/1000,L182="Inhibidor de parafinas",T182*P182/1000,L182="Inhibidor de asfaltenos",T182*P182/1000,L182="Reductor de fricción",T182*P182/1000,L182="Encapsulado",0,L182="Inhibidor de hidratos",VLOOKUP(I182,Intermedia!$B$485:$E$502,4,FALSE),L182="Secuestrante de sulfhídrico",VLOOKUP(I182,Intermedia!$B$485:$E$502,4,FALSE))</f>
        <v>2.4510000000000001</v>
      </c>
      <c r="AP182" s="3">
        <f t="shared" si="50"/>
        <v>36.770000000000003</v>
      </c>
      <c r="AQ182" s="3">
        <f t="shared" si="51"/>
        <v>36.770000000000003</v>
      </c>
      <c r="AR182" s="3">
        <f t="shared" si="52"/>
        <v>36.770000000000003</v>
      </c>
      <c r="AS182" s="7">
        <v>1</v>
      </c>
      <c r="AT182" s="3" cm="1">
        <f t="array" ref="AT182">IFERROR(ROUND(IF(AL182="Continua",AO182*_xlfn.IFS(AS182=100%,1,AS182=20%,5,AS182=50%,2),IF(AL182="Batch",IF(AM182="M",30,IF(AM182="Q",15,7))*AO182)),0),"")</f>
        <v>37</v>
      </c>
      <c r="AU182" s="3">
        <f t="shared" si="53"/>
        <v>37</v>
      </c>
      <c r="AV182" s="3">
        <f t="shared" si="54"/>
        <v>37</v>
      </c>
      <c r="AW182" s="3" t="s">
        <v>681</v>
      </c>
      <c r="AX182" s="3"/>
      <c r="AY182" s="14">
        <f ca="1">IFERROR(TODAY()-VLOOKUP(H182,IDEF!$A$6:$H$1602,8,FALSE),"S/D")</f>
        <v>2058</v>
      </c>
      <c r="AZ182" s="3" t="str">
        <f>IFERROR(VLOOKUP(H182,'Control Producción'!$B$13:$L$406,11,FALSE),"S/C")</f>
        <v>A</v>
      </c>
      <c r="BA182" s="3" t="str">
        <f t="shared" si="55"/>
        <v>SCB- 01</v>
      </c>
      <c r="BB182" s="3" t="str">
        <f>IFERROR(VLOOKUP(I182,Referencias!$A$2:$Z$800,26,FALSE),"")</f>
        <v>Señal Cerro Bayo</v>
      </c>
      <c r="BC182" s="3"/>
      <c r="BD182" s="3"/>
      <c r="BO182" s="68" t="str">
        <f t="shared" si="45"/>
        <v>SCB- 01</v>
      </c>
    </row>
    <row r="183" spans="1:67" ht="15" customHeight="1" x14ac:dyDescent="0.25">
      <c r="A183" s="3" t="s">
        <v>636</v>
      </c>
      <c r="B183" s="5">
        <v>45139</v>
      </c>
      <c r="C183" s="3" t="s">
        <v>637</v>
      </c>
      <c r="D183" s="3" t="s">
        <v>638</v>
      </c>
      <c r="E183" s="3" t="str">
        <f>IFERROR(VLOOKUP(H183,Referencias!$A$2:$F$671,6,FALSE),"")</f>
        <v>SCB- 01</v>
      </c>
      <c r="F183" s="3">
        <f>IFERROR(VLOOKUP(I183,Referencias!$A$2:$T$800,20,FALSE),"")</f>
        <v>222057</v>
      </c>
      <c r="G183" s="3" t="s">
        <v>651</v>
      </c>
      <c r="H183" s="3" t="s">
        <v>436</v>
      </c>
      <c r="I183" s="3" t="s">
        <v>436</v>
      </c>
      <c r="J183" s="3"/>
      <c r="K183" s="3" t="s">
        <v>652</v>
      </c>
      <c r="L183" s="3" t="str">
        <f>IFERROR(VLOOKUP(M183,Referencias!$X$2:$Y$139,2,FALSE),"")</f>
        <v>Biocida</v>
      </c>
      <c r="M183" s="3" t="s">
        <v>565</v>
      </c>
      <c r="N183" s="3">
        <f>IFERROR(VLOOKUP(M183,Referencias!$K$2:$L$138,2,FALSE),"")</f>
        <v>50600926</v>
      </c>
      <c r="O183" s="3">
        <f>IFERROR(VLOOKUP(I183,'Control Producción'!$B$13:$L$408,4,FALSE),0)</f>
        <v>57</v>
      </c>
      <c r="P183" s="3">
        <f>IFERROR(VLOOKUP(I183,'Control Producción'!$B$13:$L$408,5,FALSE),0)</f>
        <v>7.98</v>
      </c>
      <c r="Q183" s="3">
        <f>IFERROR(VLOOKUP(I183,'Control Producción'!$B$13:$L$408,7,FALSE),0)</f>
        <v>49.02</v>
      </c>
      <c r="R183" s="3">
        <f>IFERROR(VLOOKUP(I183,'Control Producción'!$B$13:$L$408,8,FALSE),0)</f>
        <v>123</v>
      </c>
      <c r="S183" s="3">
        <f t="shared" ref="S183" si="60">AR183</f>
        <v>36.770000000000003</v>
      </c>
      <c r="T183" s="3">
        <v>50</v>
      </c>
      <c r="U183" s="3" t="s">
        <v>676</v>
      </c>
      <c r="V183" s="3" t="s">
        <v>668</v>
      </c>
      <c r="W183" s="3">
        <f t="shared" si="47"/>
        <v>2</v>
      </c>
      <c r="X183" s="3"/>
      <c r="Y183" s="3">
        <f t="shared" si="48"/>
        <v>73.540000000000006</v>
      </c>
      <c r="Z183" s="3"/>
      <c r="AA183" s="3"/>
      <c r="AB183" s="6">
        <v>45034</v>
      </c>
      <c r="AC183" s="3" t="s">
        <v>643</v>
      </c>
      <c r="AD183" s="6">
        <v>45034</v>
      </c>
      <c r="AE183" s="3" t="s">
        <v>703</v>
      </c>
      <c r="AF183" s="3" t="s">
        <v>656</v>
      </c>
      <c r="AG183" s="3"/>
      <c r="AH183" s="3"/>
      <c r="AI183" s="3"/>
      <c r="AJ183" s="3"/>
      <c r="AK183" s="3" t="str">
        <f>IFERROR(VLOOKUP(I183,'Control Producción'!$B$13:$K$406,10,FALSE),"")</f>
        <v>Bombeo Mecánico</v>
      </c>
      <c r="AL183" s="3" t="str">
        <f t="shared" si="49"/>
        <v>Batch</v>
      </c>
      <c r="AM183" s="3" t="s">
        <v>669</v>
      </c>
      <c r="AN183" s="3" t="s">
        <v>556</v>
      </c>
      <c r="AO183" s="3">
        <f>_xlfn.IFS(L183="Inhibidor de corrosión",T183*Q183/1000,L183="Inhibidor de incrustaciones",T183*Q183/1000,L183="Biocida",T183*Q183/1000,L183="Inhibidor de corrosión/incrustaciones",T183*Q183/1000,L183="Inhibidor de parafinas y asfaltenos",T183*P183/1000,L183="Inhibidor de parafinas",T183*P183/1000,L183="Inhibidor de asfaltenos",T183*P183/1000,L183="Reductor de fricción",T183*P183/1000,L183="Encapsulado",0,L183="Inhibidor de hidratos",VLOOKUP(I183,Intermedia!$B$485:$E$502,4,FALSE),L183="Secuestrante de sulfhídrico",VLOOKUP(I183,Intermedia!$B$485:$E$502,4,FALSE))</f>
        <v>2.4510000000000001</v>
      </c>
      <c r="AP183" s="3">
        <f t="shared" ref="AP183" si="61">IFERROR(ROUND(IF(AL183="Continua",AO183,IF(AL183="Batch",IF(AM183="M",30,IF(AM183="Q",15,7))*AO183)),2),"")</f>
        <v>36.770000000000003</v>
      </c>
      <c r="AQ183" s="3">
        <f t="shared" ref="AQ183" si="62">IF(AP183&lt;=20,20,AP183)</f>
        <v>36.770000000000003</v>
      </c>
      <c r="AR183" s="3">
        <f t="shared" ref="AR183" si="63">IF(AL183="Batch",AQ183,AP183)</f>
        <v>36.770000000000003</v>
      </c>
      <c r="AS183" s="7">
        <v>1</v>
      </c>
      <c r="AT183" s="3" cm="1">
        <f t="array" ref="AT183">IFERROR(ROUND(IF(AL183="Continua",AO183*_xlfn.IFS(AS183=100%,1,AS183=20%,5,AS183=50%,2),IF(AL183="Batch",IF(AM183="M",30,IF(AM183="Q",15,7))*AO183)),0),"")</f>
        <v>37</v>
      </c>
      <c r="AU183" s="3">
        <f t="shared" ref="AU183" si="64">IF(AT183&lt;=20,20,AT183)</f>
        <v>37</v>
      </c>
      <c r="AV183" s="3">
        <f t="shared" ref="AV183" si="65">IF(AL183="Batch",AU183,AT183)</f>
        <v>37</v>
      </c>
      <c r="AW183" s="3" t="s">
        <v>681</v>
      </c>
      <c r="AX183" s="3"/>
      <c r="AY183" s="14">
        <f ca="1">IFERROR(TODAY()-VLOOKUP(H183,IDEF!$A$6:$H$1602,8,FALSE),"S/D")</f>
        <v>2058</v>
      </c>
      <c r="AZ183" s="3" t="str">
        <f>IFERROR(VLOOKUP(H183,'Control Producción'!$B$13:$L$406,11,FALSE),"S/C")</f>
        <v>A</v>
      </c>
      <c r="BA183" s="3" t="str">
        <f t="shared" ref="BA183" si="66">E183</f>
        <v>SCB- 01</v>
      </c>
      <c r="BB183" s="3" t="str">
        <f>IFERROR(VLOOKUP(I183,Referencias!$A$2:$Z$800,26,FALSE),"")</f>
        <v>Señal Cerro Bayo</v>
      </c>
      <c r="BC183" s="3"/>
      <c r="BD183" s="3"/>
      <c r="BO183" s="68" t="str">
        <f t="shared" si="45"/>
        <v>SCB- 01</v>
      </c>
    </row>
    <row r="184" spans="1:67" ht="15" customHeight="1" x14ac:dyDescent="0.25">
      <c r="A184" s="3" t="s">
        <v>636</v>
      </c>
      <c r="B184" s="5">
        <v>45139</v>
      </c>
      <c r="C184" s="3" t="s">
        <v>637</v>
      </c>
      <c r="D184" s="3" t="s">
        <v>638</v>
      </c>
      <c r="E184" s="3" t="str">
        <f>IFERROR(VLOOKUP(H184,Referencias!$A$2:$F$671,6,FALSE),"")</f>
        <v>SP- 06</v>
      </c>
      <c r="F184" s="3">
        <f>IFERROR(VLOOKUP(I184,Referencias!$A$2:$T$800,20,FALSE),"")</f>
        <v>222052</v>
      </c>
      <c r="G184" s="3" t="s">
        <v>651</v>
      </c>
      <c r="H184" s="3" t="s">
        <v>226</v>
      </c>
      <c r="I184" s="3" t="s">
        <v>226</v>
      </c>
      <c r="J184" s="3"/>
      <c r="K184" s="3" t="s">
        <v>652</v>
      </c>
      <c r="L184" s="3" t="str">
        <f>IFERROR(VLOOKUP(M184,Referencias!$X$2:$Y$139,2,FALSE),"")</f>
        <v>Biocida</v>
      </c>
      <c r="M184" s="3" t="s">
        <v>565</v>
      </c>
      <c r="N184" s="3">
        <f>IFERROR(VLOOKUP(M184,Referencias!$K$2:$L$138,2,FALSE),"")</f>
        <v>50600926</v>
      </c>
      <c r="O184" s="3">
        <f>IFERROR(VLOOKUP(I184,'Control Producción'!$B$13:$L$408,4,FALSE),0)</f>
        <v>153.19999999999999</v>
      </c>
      <c r="P184" s="3">
        <f>IFERROR(VLOOKUP(I184,'Control Producción'!$B$13:$L$408,5,FALSE),0)</f>
        <v>6.3419999999999996</v>
      </c>
      <c r="Q184" s="3">
        <f>IFERROR(VLOOKUP(I184,'Control Producción'!$B$13:$L$408,7,FALSE),0)</f>
        <v>146.858</v>
      </c>
      <c r="R184" s="3">
        <f>IFERROR(VLOOKUP(I184,'Control Producción'!$B$13:$L$408,8,FALSE),0)</f>
        <v>100</v>
      </c>
      <c r="S184" s="3">
        <f t="shared" si="46"/>
        <v>77.099999999999994</v>
      </c>
      <c r="T184" s="3">
        <v>35</v>
      </c>
      <c r="U184" s="3" t="s">
        <v>676</v>
      </c>
      <c r="V184" s="3" t="s">
        <v>668</v>
      </c>
      <c r="W184" s="3">
        <f t="shared" si="47"/>
        <v>2</v>
      </c>
      <c r="X184" s="3"/>
      <c r="Y184" s="3">
        <f t="shared" si="48"/>
        <v>154.19999999999999</v>
      </c>
      <c r="Z184" s="3"/>
      <c r="AA184" s="3"/>
      <c r="AB184" s="6">
        <v>44999</v>
      </c>
      <c r="AC184" s="3" t="s">
        <v>643</v>
      </c>
      <c r="AD184" s="6">
        <v>44998</v>
      </c>
      <c r="AE184" s="3" t="s">
        <v>808</v>
      </c>
      <c r="AF184" s="3" t="s">
        <v>656</v>
      </c>
      <c r="AG184" s="3"/>
      <c r="AH184" s="3"/>
      <c r="AI184" s="45"/>
      <c r="AJ184" s="3"/>
      <c r="AK184" s="3" t="str">
        <f>IFERROR(VLOOKUP(I184,'Control Producción'!$B$13:$K$406,10,FALSE),"")</f>
        <v>Cavidad Progresiva</v>
      </c>
      <c r="AL184" s="3" t="str">
        <f t="shared" si="49"/>
        <v>Batch</v>
      </c>
      <c r="AM184" s="3" t="s">
        <v>669</v>
      </c>
      <c r="AN184" s="3" t="s">
        <v>556</v>
      </c>
      <c r="AO184" s="3">
        <f>_xlfn.IFS(L184="Inhibidor de corrosión",T184*Q184/1000,L184="Inhibidor de incrustaciones",T184*Q184/1000,L184="Biocida",T184*Q184/1000,L184="Inhibidor de corrosión/incrustaciones",T184*Q184/1000,L184="Inhibidor de parafinas y asfaltenos",T184*P184/1000,L184="Inhibidor de parafinas",T184*P184/1000,L184="Inhibidor de asfaltenos",T184*P184/1000,L184="Reductor de fricción",T184*P184/1000,L184="Encapsulado",0,L184="Inhibidor de hidratos",VLOOKUP(I184,Intermedia!$B$485:$E$502,4,FALSE),L184="Secuestrante de sulfhídrico",VLOOKUP(I184,Intermedia!$B$485:$E$502,4,FALSE))</f>
        <v>5.1400299999999994</v>
      </c>
      <c r="AP184" s="3">
        <f t="shared" si="50"/>
        <v>77.099999999999994</v>
      </c>
      <c r="AQ184" s="3">
        <f t="shared" si="51"/>
        <v>77.099999999999994</v>
      </c>
      <c r="AR184" s="3">
        <f t="shared" si="52"/>
        <v>77.099999999999994</v>
      </c>
      <c r="AS184" s="7">
        <v>1</v>
      </c>
      <c r="AT184" s="3" cm="1">
        <f t="array" ref="AT184">IFERROR(ROUND(IF(AL184="Continua",AO184*_xlfn.IFS(AS184=100%,1,AS184=20%,5,AS184=50%,2),IF(AL184="Batch",IF(AM184="M",30,IF(AM184="Q",15,7))*AO184)),0),"")</f>
        <v>77</v>
      </c>
      <c r="AU184" s="3">
        <f t="shared" si="53"/>
        <v>77</v>
      </c>
      <c r="AV184" s="3">
        <f t="shared" si="54"/>
        <v>77</v>
      </c>
      <c r="AW184" s="3" t="s">
        <v>809</v>
      </c>
      <c r="AX184" s="3"/>
      <c r="AY184" s="14">
        <f ca="1">IFERROR(TODAY()-VLOOKUP(H184,IDEF!$A$6:$H$1602,8,FALSE),"S/D")</f>
        <v>1708</v>
      </c>
      <c r="AZ184" s="3" t="str">
        <f>IFERROR(VLOOKUP(H184,'Control Producción'!$B$13:$L$406,11,FALSE),"S/C")</f>
        <v>B</v>
      </c>
      <c r="BA184" s="3" t="str">
        <f t="shared" si="55"/>
        <v>SP- 06</v>
      </c>
      <c r="BB184" s="3" t="str">
        <f>IFERROR(VLOOKUP(I184,Referencias!$A$2:$Z$800,26,FALSE),"")</f>
        <v>Señal Picada</v>
      </c>
      <c r="BC184" s="3"/>
      <c r="BD184" s="3"/>
      <c r="BO184" s="68" t="str">
        <f t="shared" si="45"/>
        <v>SP- 06</v>
      </c>
    </row>
    <row r="185" spans="1:67" ht="15" customHeight="1" x14ac:dyDescent="0.25">
      <c r="A185" s="3" t="s">
        <v>636</v>
      </c>
      <c r="B185" s="5">
        <v>45139</v>
      </c>
      <c r="C185" s="3" t="s">
        <v>637</v>
      </c>
      <c r="D185" s="3" t="s">
        <v>638</v>
      </c>
      <c r="E185" s="3" t="str">
        <f>IFERROR(VLOOKUP(H185,Referencias!$A$2:$F$671,6,FALSE),"")</f>
        <v>SP- 02</v>
      </c>
      <c r="F185" s="3">
        <f>IFERROR(VLOOKUP(I185,Referencias!$A$2:$T$800,20,FALSE),"")</f>
        <v>222052</v>
      </c>
      <c r="G185" s="3" t="s">
        <v>651</v>
      </c>
      <c r="H185" s="3" t="s">
        <v>145</v>
      </c>
      <c r="I185" s="3" t="s">
        <v>145</v>
      </c>
      <c r="J185" s="3"/>
      <c r="K185" s="3" t="s">
        <v>652</v>
      </c>
      <c r="L185" s="3" t="str">
        <f>IFERROR(VLOOKUP(M185,Referencias!$X$2:$Y$139,2,FALSE),"")</f>
        <v>Inhibidor de corrosión</v>
      </c>
      <c r="M185" s="3" t="s">
        <v>566</v>
      </c>
      <c r="N185" s="3">
        <f>IFERROR(VLOOKUP(M185,Referencias!$K$2:$L$138,2,FALSE),"")</f>
        <v>1000232729</v>
      </c>
      <c r="O185" s="3">
        <f>IFERROR(VLOOKUP(I185,'Control Producción'!$B$13:$L$408,4,FALSE),0)</f>
        <v>43</v>
      </c>
      <c r="P185" s="3">
        <f>IFERROR(VLOOKUP(I185,'Control Producción'!$B$13:$L$408,5,FALSE),0)</f>
        <v>2.0640000000000001</v>
      </c>
      <c r="Q185" s="3">
        <f>IFERROR(VLOOKUP(I185,'Control Producción'!$B$13:$L$408,7,FALSE),0)</f>
        <v>40.936</v>
      </c>
      <c r="R185" s="3">
        <f>IFERROR(VLOOKUP(I185,'Control Producción'!$B$13:$L$408,8,FALSE),0)</f>
        <v>100</v>
      </c>
      <c r="S185" s="3">
        <f t="shared" si="46"/>
        <v>20</v>
      </c>
      <c r="T185" s="3">
        <v>30</v>
      </c>
      <c r="U185" s="3" t="s">
        <v>676</v>
      </c>
      <c r="V185" s="3" t="s">
        <v>668</v>
      </c>
      <c r="W185" s="3">
        <f t="shared" si="47"/>
        <v>2</v>
      </c>
      <c r="X185" s="3"/>
      <c r="Y185" s="3">
        <f t="shared" si="48"/>
        <v>40</v>
      </c>
      <c r="Z185" s="3"/>
      <c r="AA185" s="3"/>
      <c r="AB185" s="6">
        <v>40849</v>
      </c>
      <c r="AC185" s="3" t="s">
        <v>643</v>
      </c>
      <c r="AD185" s="6">
        <v>45014</v>
      </c>
      <c r="AE185" s="3" t="s">
        <v>703</v>
      </c>
      <c r="AF185" s="3" t="s">
        <v>656</v>
      </c>
      <c r="AG185" s="3"/>
      <c r="AH185" s="3"/>
      <c r="AI185" s="3"/>
      <c r="AJ185" s="3"/>
      <c r="AK185" s="3" t="str">
        <f>IFERROR(VLOOKUP(I185,'Control Producción'!$B$13:$K$406,10,FALSE),"")</f>
        <v>Cavidad Progresiva</v>
      </c>
      <c r="AL185" s="3" t="str">
        <f t="shared" si="49"/>
        <v>Batch</v>
      </c>
      <c r="AM185" s="3" t="s">
        <v>669</v>
      </c>
      <c r="AN185" s="3" t="s">
        <v>807</v>
      </c>
      <c r="AO185" s="3">
        <f>_xlfn.IFS(L185="Inhibidor de corrosión",T185*Q185/1000,L185="Inhibidor de incrustaciones",T185*Q185/1000,L185="Biocida",T185*Q185/1000,L185="Inhibidor de corrosión/incrustaciones",T185*Q185/1000,L185="Inhibidor de parafinas y asfaltenos",T185*P185/1000,L185="Inhibidor de parafinas",T185*P185/1000,L185="Inhibidor de asfaltenos",T185*P185/1000,L185="Reductor de fricción",T185*P185/1000,L185="Encapsulado",0,L185="Inhibidor de hidratos",VLOOKUP(I185,Intermedia!$B$485:$E$502,4,FALSE),L185="Secuestrante de sulfhídrico",VLOOKUP(I185,Intermedia!$B$485:$E$502,4,FALSE))</f>
        <v>1.2280799999999998</v>
      </c>
      <c r="AP185" s="3">
        <f t="shared" si="50"/>
        <v>18.420000000000002</v>
      </c>
      <c r="AQ185" s="3">
        <f t="shared" si="51"/>
        <v>20</v>
      </c>
      <c r="AR185" s="3">
        <f t="shared" si="52"/>
        <v>20</v>
      </c>
      <c r="AS185" s="7">
        <v>1</v>
      </c>
      <c r="AT185" s="3" cm="1">
        <f t="array" ref="AT185">IFERROR(ROUND(IF(AL185="Continua",AO185*_xlfn.IFS(AS185=100%,1,AS185=20%,5,AS185=50%,2),IF(AL185="Batch",IF(AM185="M",30,IF(AM185="Q",15,7))*AO185)),0),"")</f>
        <v>18</v>
      </c>
      <c r="AU185" s="3">
        <f t="shared" si="53"/>
        <v>20</v>
      </c>
      <c r="AV185" s="3">
        <f t="shared" si="54"/>
        <v>20</v>
      </c>
      <c r="AW185" s="3" t="s">
        <v>670</v>
      </c>
      <c r="AX185" s="3"/>
      <c r="AY185" s="14">
        <f ca="1">IFERROR(TODAY()-VLOOKUP(H185,IDEF!$A$6:$H$1602,8,FALSE),"S/D")</f>
        <v>2840</v>
      </c>
      <c r="AZ185" s="3" t="str">
        <f>IFERROR(VLOOKUP(H185,'Control Producción'!$B$13:$L$406,11,FALSE),"S/C")</f>
        <v>A</v>
      </c>
      <c r="BA185" s="3" t="str">
        <f t="shared" si="55"/>
        <v>SP- 02</v>
      </c>
      <c r="BB185" s="3" t="str">
        <f>IFERROR(VLOOKUP(I185,Referencias!$A$2:$Z$800,26,FALSE),"")</f>
        <v>Señal Picada</v>
      </c>
      <c r="BC185" s="3"/>
      <c r="BD185" s="3"/>
      <c r="BO185" s="68" t="str">
        <f t="shared" si="45"/>
        <v>SP- 02</v>
      </c>
    </row>
    <row r="186" spans="1:67" ht="15" customHeight="1" x14ac:dyDescent="0.25">
      <c r="A186" s="3" t="s">
        <v>636</v>
      </c>
      <c r="B186" s="5">
        <v>45139</v>
      </c>
      <c r="C186" s="3" t="s">
        <v>637</v>
      </c>
      <c r="D186" s="3" t="s">
        <v>638</v>
      </c>
      <c r="E186" s="3" t="str">
        <f>IFERROR(VLOOKUP(H186,Referencias!$A$2:$F$671,6,FALSE),"")</f>
        <v>SP- 02</v>
      </c>
      <c r="F186" s="3">
        <f>IFERROR(VLOOKUP(I186,Referencias!$A$2:$T$800,20,FALSE),"")</f>
        <v>222052</v>
      </c>
      <c r="G186" s="3" t="s">
        <v>651</v>
      </c>
      <c r="H186" s="3" t="s">
        <v>159</v>
      </c>
      <c r="I186" s="3" t="s">
        <v>159</v>
      </c>
      <c r="J186" s="3"/>
      <c r="K186" s="3" t="s">
        <v>640</v>
      </c>
      <c r="L186" s="3" t="str">
        <f>IFERROR(VLOOKUP(M186,Referencias!$X$2:$Y$139,2,FALSE),"")</f>
        <v>Inhibidor de parafinas</v>
      </c>
      <c r="M186" s="3" t="s">
        <v>678</v>
      </c>
      <c r="N186" s="3">
        <f>IFERROR(VLOOKUP(M186,Referencias!$K$2:$L$138,2,FALSE),"")</f>
        <v>1000544363</v>
      </c>
      <c r="O186" s="3">
        <f>IFERROR(VLOOKUP(I186,'Control Producción'!$B$13:$L$408,4,FALSE),0)</f>
        <v>2.5</v>
      </c>
      <c r="P186" s="3">
        <f>IFERROR(VLOOKUP(I186,'Control Producción'!$B$13:$L$408,5,FALSE),0)</f>
        <v>2.125</v>
      </c>
      <c r="Q186" s="3">
        <f>IFERROR(VLOOKUP(I186,'Control Producción'!$B$13:$L$408,7,FALSE),0)</f>
        <v>0.375</v>
      </c>
      <c r="R186" s="3">
        <f>IFERROR(VLOOKUP(I186,'Control Producción'!$B$13:$L$408,8,FALSE),0)</f>
        <v>100</v>
      </c>
      <c r="S186" s="3">
        <f t="shared" si="46"/>
        <v>31.88</v>
      </c>
      <c r="T186" s="3">
        <v>1000</v>
      </c>
      <c r="U186" s="3" t="s">
        <v>667</v>
      </c>
      <c r="V186" s="3" t="s">
        <v>668</v>
      </c>
      <c r="W186" s="3">
        <f t="shared" si="47"/>
        <v>2</v>
      </c>
      <c r="X186" s="3"/>
      <c r="Y186" s="3">
        <f t="shared" si="48"/>
        <v>63.76</v>
      </c>
      <c r="Z186" s="3"/>
      <c r="AA186" s="3"/>
      <c r="AB186" s="6">
        <v>44705</v>
      </c>
      <c r="AC186" s="3" t="s">
        <v>643</v>
      </c>
      <c r="AD186" s="6">
        <v>44951</v>
      </c>
      <c r="AE186" s="3" t="s">
        <v>733</v>
      </c>
      <c r="AF186" s="3" t="s">
        <v>656</v>
      </c>
      <c r="AG186" s="3"/>
      <c r="AH186" s="3"/>
      <c r="AI186" s="3"/>
      <c r="AJ186" s="3"/>
      <c r="AK186" s="3" t="str">
        <f>IFERROR(VLOOKUP(I186,'Control Producción'!$B$13:$K$406,10,FALSE),"")</f>
        <v>Cavidad Progresiva</v>
      </c>
      <c r="AL186" s="3" t="str">
        <f t="shared" si="49"/>
        <v>Batch</v>
      </c>
      <c r="AM186" s="3" t="s">
        <v>669</v>
      </c>
      <c r="AN186" s="3" t="s">
        <v>556</v>
      </c>
      <c r="AO186" s="3">
        <f>_xlfn.IFS(L186="Inhibidor de corrosión",T186*Q186/1000,L186="Inhibidor de incrustaciones",T186*Q186/1000,L186="Biocida",T186*Q186/1000,L186="Inhibidor de corrosión/incrustaciones",T186*Q186/1000,L186="Inhibidor de parafinas y asfaltenos",T186*P186/1000,L186="Inhibidor de parafinas",T186*P186/1000,L186="Inhibidor de asfaltenos",T186*P186/1000,L186="Reductor de fricción",T186*P186/1000,L186="Encapsulado",0,L186="Inhibidor de hidratos",VLOOKUP(I186,Intermedia!$B$485:$E$502,4,FALSE),L186="Secuestrante de sulfhídrico",VLOOKUP(I186,Intermedia!$B$485:$E$502,4,FALSE))</f>
        <v>2.125</v>
      </c>
      <c r="AP186" s="3">
        <f t="shared" si="50"/>
        <v>31.88</v>
      </c>
      <c r="AQ186" s="3">
        <f t="shared" si="51"/>
        <v>31.88</v>
      </c>
      <c r="AR186" s="3">
        <f t="shared" si="52"/>
        <v>31.88</v>
      </c>
      <c r="AS186" s="7">
        <v>1</v>
      </c>
      <c r="AT186" s="3" cm="1">
        <f t="array" ref="AT186">IFERROR(ROUND(IF(AL186="Continua",AO186*_xlfn.IFS(AS186=100%,1,AS186=20%,5,AS186=50%,2),IF(AL186="Batch",IF(AM186="M",30,IF(AM186="Q",15,7))*AO186)),0),"")</f>
        <v>32</v>
      </c>
      <c r="AU186" s="3">
        <f t="shared" si="53"/>
        <v>32</v>
      </c>
      <c r="AV186" s="3">
        <f t="shared" si="54"/>
        <v>32</v>
      </c>
      <c r="AW186" s="3" t="s">
        <v>670</v>
      </c>
      <c r="AX186" s="3"/>
      <c r="AY186" s="14" t="str">
        <f ca="1">IFERROR(TODAY()-VLOOKUP(H186,IDEF!$A$6:$H$1602,8,FALSE),"S/D")</f>
        <v>S/D</v>
      </c>
      <c r="AZ186" s="3" t="str">
        <f>IFERROR(VLOOKUP(H186,'Control Producción'!$B$13:$L$406,11,FALSE),"S/C")</f>
        <v>B</v>
      </c>
      <c r="BA186" s="3" t="str">
        <f t="shared" si="55"/>
        <v>SP- 02</v>
      </c>
      <c r="BB186" s="3" t="str">
        <f>IFERROR(VLOOKUP(I186,Referencias!$A$2:$Z$800,26,FALSE),"")</f>
        <v>Señal Picada</v>
      </c>
      <c r="BC186" s="3"/>
      <c r="BD186" s="3"/>
      <c r="BO186" s="68" t="str">
        <f t="shared" si="45"/>
        <v>SP- 02</v>
      </c>
    </row>
    <row r="187" spans="1:67" ht="15" customHeight="1" x14ac:dyDescent="0.25">
      <c r="A187" s="3" t="s">
        <v>636</v>
      </c>
      <c r="B187" s="5">
        <v>45292</v>
      </c>
      <c r="C187" s="3" t="s">
        <v>637</v>
      </c>
      <c r="D187" s="3" t="s">
        <v>638</v>
      </c>
      <c r="E187" s="3" t="str">
        <f>IFERROR(VLOOKUP(H187,Referencias!$A$2:$F$671,6,FALSE),"")</f>
        <v>SP- 04</v>
      </c>
      <c r="F187" s="3">
        <f>IFERROR(VLOOKUP(I187,Referencias!$A$2:$T$800,20,FALSE),"")</f>
        <v>222052</v>
      </c>
      <c r="G187" s="3" t="s">
        <v>651</v>
      </c>
      <c r="H187" s="3" t="s">
        <v>216</v>
      </c>
      <c r="I187" s="3" t="s">
        <v>216</v>
      </c>
      <c r="J187" s="3"/>
      <c r="K187" s="3" t="s">
        <v>652</v>
      </c>
      <c r="L187" s="3" t="str">
        <f>IFERROR(VLOOKUP(M187,Referencias!$X$2:$Y$139,2,FALSE),"")</f>
        <v>Inhibidor de corrosión</v>
      </c>
      <c r="M187" s="3" t="s">
        <v>566</v>
      </c>
      <c r="N187" s="3">
        <f>IFERROR(VLOOKUP(M187,Referencias!$K$2:$L$138,2,FALSE),"")</f>
        <v>1000232729</v>
      </c>
      <c r="O187" s="3">
        <f>IFERROR(VLOOKUP(I187,'Control Producción'!$B$13:$L$408,4,FALSE),0)</f>
        <v>108</v>
      </c>
      <c r="P187" s="3">
        <f>IFERROR(VLOOKUP(I187,'Control Producción'!$B$13:$L$408,5,FALSE),0)</f>
        <v>3.78</v>
      </c>
      <c r="Q187" s="3">
        <f>IFERROR(VLOOKUP(I187,'Control Producción'!$B$13:$L$408,7,FALSE),0)</f>
        <v>104.22</v>
      </c>
      <c r="R187" s="3">
        <f>IFERROR(VLOOKUP(I187,'Control Producción'!$B$13:$L$408,8,FALSE),0)</f>
        <v>10</v>
      </c>
      <c r="S187" s="3">
        <f t="shared" si="46"/>
        <v>20</v>
      </c>
      <c r="T187" s="3">
        <v>25</v>
      </c>
      <c r="U187" s="3" t="s">
        <v>676</v>
      </c>
      <c r="V187" s="3" t="s">
        <v>668</v>
      </c>
      <c r="W187" s="3">
        <f t="shared" si="47"/>
        <v>4</v>
      </c>
      <c r="X187" s="3"/>
      <c r="Y187" s="3">
        <f t="shared" si="48"/>
        <v>80</v>
      </c>
      <c r="Z187" s="3"/>
      <c r="AA187" s="3"/>
      <c r="AB187" s="6">
        <v>40564</v>
      </c>
      <c r="AC187" s="3" t="s">
        <v>643</v>
      </c>
      <c r="AD187" s="6">
        <v>44503</v>
      </c>
      <c r="AE187" s="3" t="s">
        <v>698</v>
      </c>
      <c r="AF187" s="3" t="s">
        <v>656</v>
      </c>
      <c r="AG187" s="3"/>
      <c r="AH187" s="3"/>
      <c r="AI187" s="3"/>
      <c r="AJ187" s="3"/>
      <c r="AK187" s="3" t="str">
        <f>IFERROR(VLOOKUP(I187,'Control Producción'!$B$13:$K$406,10,FALSE),"")</f>
        <v>Cavidad Progresiva</v>
      </c>
      <c r="AL187" s="3" t="str">
        <f t="shared" si="49"/>
        <v>Batch</v>
      </c>
      <c r="AM187" s="3" t="s">
        <v>810</v>
      </c>
      <c r="AN187" s="3" t="s">
        <v>807</v>
      </c>
      <c r="AO187" s="3">
        <f>_xlfn.IFS(L187="Inhibidor de corrosión",T187*Q187/1000,L187="Inhibidor de incrustaciones",T187*Q187/1000,L187="Biocida",T187*Q187/1000,L187="Inhibidor de corrosión/incrustaciones",T187*Q187/1000,L187="Inhibidor de parafinas y asfaltenos",T187*P187/1000,L187="Inhibidor de parafinas",T187*P187/1000,L187="Inhibidor de asfaltenos",T187*P187/1000,L187="Reductor de fricción",T187*P187/1000,L187="Encapsulado",0,L187="Inhibidor de hidratos",VLOOKUP(I187,Intermedia!$B$485:$E$502,4,FALSE),L187="Secuestrante de sulfhídrico",VLOOKUP(I187,Intermedia!$B$485:$E$502,4,FALSE))</f>
        <v>2.6055000000000001</v>
      </c>
      <c r="AP187" s="3">
        <f t="shared" si="50"/>
        <v>18.239999999999998</v>
      </c>
      <c r="AQ187" s="3">
        <f t="shared" si="51"/>
        <v>20</v>
      </c>
      <c r="AR187" s="3">
        <f t="shared" si="52"/>
        <v>20</v>
      </c>
      <c r="AS187" s="7">
        <v>1</v>
      </c>
      <c r="AT187" s="3" cm="1">
        <f t="array" ref="AT187">IFERROR(ROUND(IF(AL187="Continua",AO187*_xlfn.IFS(AS187=100%,1,AS187=20%,5,AS187=50%,2),IF(AL187="Batch",IF(AM187="M",30,IF(AM187="Q",15,7))*AO187)),0),"")</f>
        <v>18</v>
      </c>
      <c r="AU187" s="3">
        <f t="shared" si="53"/>
        <v>20</v>
      </c>
      <c r="AV187" s="3">
        <f t="shared" si="54"/>
        <v>20</v>
      </c>
      <c r="AW187" s="3" t="s">
        <v>670</v>
      </c>
      <c r="AX187" s="3"/>
      <c r="AY187" s="14">
        <f ca="1">IFERROR(TODAY()-VLOOKUP(H187,IDEF!$A$6:$H$1602,8,FALSE),"S/D")</f>
        <v>2764</v>
      </c>
      <c r="AZ187" s="3" t="str">
        <f>IFERROR(VLOOKUP(H187,'Control Producción'!$B$13:$L$406,11,FALSE),"S/C")</f>
        <v>A</v>
      </c>
      <c r="BA187" s="3" t="str">
        <f t="shared" si="55"/>
        <v>SP- 04</v>
      </c>
      <c r="BB187" s="3" t="str">
        <f>IFERROR(VLOOKUP(I187,Referencias!$A$2:$Z$800,26,FALSE),"")</f>
        <v>Señal Picada</v>
      </c>
      <c r="BC187" s="3"/>
      <c r="BD187" s="3"/>
      <c r="BO187" s="68" t="str">
        <f t="shared" si="45"/>
        <v>SP- 04</v>
      </c>
    </row>
    <row r="188" spans="1:67" ht="15" customHeight="1" x14ac:dyDescent="0.25">
      <c r="A188" s="3" t="s">
        <v>636</v>
      </c>
      <c r="B188" s="5">
        <v>45139</v>
      </c>
      <c r="C188" s="3" t="s">
        <v>637</v>
      </c>
      <c r="D188" s="3" t="s">
        <v>638</v>
      </c>
      <c r="E188" s="3" t="str">
        <f>IFERROR(VLOOKUP(H188,Referencias!$A$2:$F$671,6,FALSE),"")</f>
        <v>SP- 01</v>
      </c>
      <c r="F188" s="3">
        <f>IFERROR(VLOOKUP(I188,Referencias!$A$2:$T$800,20,FALSE),"")</f>
        <v>222052</v>
      </c>
      <c r="G188" s="3" t="s">
        <v>651</v>
      </c>
      <c r="H188" s="3" t="s">
        <v>126</v>
      </c>
      <c r="I188" s="3" t="s">
        <v>126</v>
      </c>
      <c r="J188" s="3"/>
      <c r="K188" s="3" t="s">
        <v>652</v>
      </c>
      <c r="L188" s="3" t="str">
        <f>IFERROR(VLOOKUP(M188,Referencias!$X$2:$Y$139,2,FALSE),"")</f>
        <v>Biocida</v>
      </c>
      <c r="M188" s="3" t="s">
        <v>565</v>
      </c>
      <c r="N188" s="3">
        <f>IFERROR(VLOOKUP(M188,Referencias!$K$2:$L$138,2,FALSE),"")</f>
        <v>50600926</v>
      </c>
      <c r="O188" s="3">
        <f>IFERROR(VLOOKUP(I188,'Control Producción'!$B$13:$L$408,4,FALSE),0)</f>
        <v>206</v>
      </c>
      <c r="P188" s="3">
        <f>IFERROR(VLOOKUP(I188,'Control Producción'!$B$13:$L$408,5,FALSE),0)</f>
        <v>2.06</v>
      </c>
      <c r="Q188" s="3">
        <f>IFERROR(VLOOKUP(I188,'Control Producción'!$B$13:$L$408,7,FALSE),0)</f>
        <v>203.94</v>
      </c>
      <c r="R188" s="3">
        <f>IFERROR(VLOOKUP(I188,'Control Producción'!$B$13:$L$408,8,FALSE),0)</f>
        <v>100</v>
      </c>
      <c r="S188" s="3">
        <f t="shared" si="46"/>
        <v>85.65</v>
      </c>
      <c r="T188" s="3">
        <v>28</v>
      </c>
      <c r="U188" s="3" t="s">
        <v>676</v>
      </c>
      <c r="V188" s="3" t="s">
        <v>668</v>
      </c>
      <c r="W188" s="3">
        <f t="shared" si="47"/>
        <v>2</v>
      </c>
      <c r="X188" s="3"/>
      <c r="Y188" s="3">
        <f t="shared" si="48"/>
        <v>171.3</v>
      </c>
      <c r="Z188" s="3"/>
      <c r="AA188" s="3"/>
      <c r="AB188" s="6">
        <v>44566</v>
      </c>
      <c r="AC188" s="3" t="s">
        <v>643</v>
      </c>
      <c r="AD188" s="6">
        <v>44567</v>
      </c>
      <c r="AE188" s="3" t="s">
        <v>745</v>
      </c>
      <c r="AF188" s="3" t="s">
        <v>656</v>
      </c>
      <c r="AG188" s="3"/>
      <c r="AH188" s="3"/>
      <c r="AI188" s="3"/>
      <c r="AJ188" s="3"/>
      <c r="AK188" s="3" t="str">
        <f>IFERROR(VLOOKUP(I188,'Control Producción'!$B$13:$K$406,10,FALSE),"")</f>
        <v>Electro Sumergible</v>
      </c>
      <c r="AL188" s="3" t="str">
        <f t="shared" si="49"/>
        <v>Batch</v>
      </c>
      <c r="AM188" s="3" t="s">
        <v>669</v>
      </c>
      <c r="AN188" s="3" t="s">
        <v>556</v>
      </c>
      <c r="AO188" s="3">
        <f>_xlfn.IFS(L188="Inhibidor de corrosión",T188*Q188/1000,L188="Inhibidor de incrustaciones",T188*Q188/1000,L188="Biocida",T188*Q188/1000,L188="Inhibidor de corrosión/incrustaciones",T188*Q188/1000,L188="Inhibidor de parafinas y asfaltenos",T188*P188/1000,L188="Inhibidor de parafinas",T188*P188/1000,L188="Inhibidor de asfaltenos",T188*P188/1000,L188="Reductor de fricción",T188*P188/1000,L188="Encapsulado",0,L188="Inhibidor de hidratos",VLOOKUP(I188,Intermedia!$B$485:$E$502,4,FALSE),L188="Secuestrante de sulfhídrico",VLOOKUP(I188,Intermedia!$B$485:$E$502,4,FALSE))</f>
        <v>5.7103199999999994</v>
      </c>
      <c r="AP188" s="3">
        <f t="shared" si="50"/>
        <v>85.65</v>
      </c>
      <c r="AQ188" s="3">
        <f t="shared" si="51"/>
        <v>85.65</v>
      </c>
      <c r="AR188" s="3">
        <f t="shared" si="52"/>
        <v>85.65</v>
      </c>
      <c r="AS188" s="7">
        <v>1</v>
      </c>
      <c r="AT188" s="3" cm="1">
        <f t="array" ref="AT188">IFERROR(ROUND(IF(AL188="Continua",AO188*_xlfn.IFS(AS188=100%,1,AS188=20%,5,AS188=50%,2),IF(AL188="Batch",IF(AM188="M",30,IF(AM188="Q",15,7))*AO188)),0),"")</f>
        <v>86</v>
      </c>
      <c r="AU188" s="3">
        <f t="shared" si="53"/>
        <v>86</v>
      </c>
      <c r="AV188" s="3">
        <f t="shared" si="54"/>
        <v>86</v>
      </c>
      <c r="AW188" s="3" t="s">
        <v>670</v>
      </c>
      <c r="AX188" s="3"/>
      <c r="AY188" s="14">
        <f ca="1">IFERROR(TODAY()-VLOOKUP(H188,IDEF!$A$6:$H$1602,8,FALSE),"S/D")</f>
        <v>1546</v>
      </c>
      <c r="AZ188" s="3" t="str">
        <f>IFERROR(VLOOKUP(H188,'Control Producción'!$B$13:$L$406,11,FALSE),"S/C")</f>
        <v>B</v>
      </c>
      <c r="BA188" s="3" t="str">
        <f t="shared" si="55"/>
        <v>SP- 01</v>
      </c>
      <c r="BB188" s="3" t="str">
        <f>IFERROR(VLOOKUP(I188,Referencias!$A$2:$Z$800,26,FALSE),"")</f>
        <v>Señal Picada</v>
      </c>
      <c r="BC188" s="3"/>
      <c r="BD188" s="3"/>
      <c r="BO188" s="68" t="str">
        <f t="shared" si="45"/>
        <v>SP- 01</v>
      </c>
    </row>
    <row r="189" spans="1:67" ht="15" customHeight="1" x14ac:dyDescent="0.25">
      <c r="A189" s="3" t="s">
        <v>636</v>
      </c>
      <c r="B189" s="5">
        <v>45139</v>
      </c>
      <c r="C189" s="3" t="s">
        <v>637</v>
      </c>
      <c r="D189" s="3" t="s">
        <v>638</v>
      </c>
      <c r="E189" s="3" t="str">
        <f>IFERROR(VLOOKUP(H189,Referencias!$A$2:$F$671,6,FALSE),"")</f>
        <v>SP- 09</v>
      </c>
      <c r="F189" s="3">
        <f>IFERROR(VLOOKUP(I189,Referencias!$A$2:$T$800,20,FALSE),"")</f>
        <v>222052</v>
      </c>
      <c r="G189" s="3" t="s">
        <v>651</v>
      </c>
      <c r="H189" s="3" t="s">
        <v>332</v>
      </c>
      <c r="I189" s="3" t="s">
        <v>332</v>
      </c>
      <c r="J189" s="3"/>
      <c r="K189" s="3" t="s">
        <v>652</v>
      </c>
      <c r="L189" s="3" t="str">
        <f>IFERROR(VLOOKUP(M189,Referencias!$X$2:$Y$139,2,FALSE),"")</f>
        <v>Biocida</v>
      </c>
      <c r="M189" s="3" t="s">
        <v>565</v>
      </c>
      <c r="N189" s="3">
        <f>IFERROR(VLOOKUP(M189,Referencias!$K$2:$L$138,2,FALSE),"")</f>
        <v>50600926</v>
      </c>
      <c r="O189" s="3">
        <f>IFERROR(VLOOKUP(I189,'Control Producción'!$B$13:$L$408,4,FALSE),0)</f>
        <v>183.1</v>
      </c>
      <c r="P189" s="3">
        <f>IFERROR(VLOOKUP(I189,'Control Producción'!$B$13:$L$408,5,FALSE),0)</f>
        <v>2.38</v>
      </c>
      <c r="Q189" s="3">
        <f>IFERROR(VLOOKUP(I189,'Control Producción'!$B$13:$L$408,7,FALSE),0)</f>
        <v>180.72</v>
      </c>
      <c r="R189" s="3">
        <f>IFERROR(VLOOKUP(I189,'Control Producción'!$B$13:$L$408,8,FALSE),0)</f>
        <v>50</v>
      </c>
      <c r="S189" s="3">
        <f t="shared" si="46"/>
        <v>94.88</v>
      </c>
      <c r="T189" s="3">
        <v>35</v>
      </c>
      <c r="U189" s="3" t="s">
        <v>676</v>
      </c>
      <c r="V189" s="3" t="s">
        <v>668</v>
      </c>
      <c r="W189" s="3">
        <f t="shared" si="47"/>
        <v>2</v>
      </c>
      <c r="X189" s="3"/>
      <c r="Y189" s="3">
        <f t="shared" si="48"/>
        <v>189.76</v>
      </c>
      <c r="Z189" s="3"/>
      <c r="AA189" s="3"/>
      <c r="AB189" s="6">
        <v>44567</v>
      </c>
      <c r="AC189" s="3" t="s">
        <v>643</v>
      </c>
      <c r="AD189" s="6">
        <v>44201</v>
      </c>
      <c r="AE189" s="3" t="s">
        <v>745</v>
      </c>
      <c r="AF189" s="3" t="s">
        <v>656</v>
      </c>
      <c r="AG189" s="3"/>
      <c r="AH189" s="3"/>
      <c r="AI189" s="3"/>
      <c r="AJ189" s="3"/>
      <c r="AK189" s="3" t="str">
        <f>IFERROR(VLOOKUP(I189,'Control Producción'!$B$13:$K$406,10,FALSE),"")</f>
        <v>Electro Sumergible</v>
      </c>
      <c r="AL189" s="3" t="str">
        <f t="shared" si="49"/>
        <v>Batch</v>
      </c>
      <c r="AM189" s="3" t="s">
        <v>669</v>
      </c>
      <c r="AN189" s="3" t="s">
        <v>556</v>
      </c>
      <c r="AO189" s="3">
        <f>_xlfn.IFS(L189="Inhibidor de corrosión",T189*Q189/1000,L189="Inhibidor de incrustaciones",T189*Q189/1000,L189="Biocida",T189*Q189/1000,L189="Inhibidor de corrosión/incrustaciones",T189*Q189/1000,L189="Inhibidor de parafinas y asfaltenos",T189*P189/1000,L189="Inhibidor de parafinas",T189*P189/1000,L189="Inhibidor de asfaltenos",T189*P189/1000,L189="Reductor de fricción",T189*P189/1000,L189="Encapsulado",0,L189="Inhibidor de hidratos",VLOOKUP(I189,Intermedia!$B$485:$E$502,4,FALSE),L189="Secuestrante de sulfhídrico",VLOOKUP(I189,Intermedia!$B$485:$E$502,4,FALSE))</f>
        <v>6.3251999999999997</v>
      </c>
      <c r="AP189" s="3">
        <f t="shared" si="50"/>
        <v>94.88</v>
      </c>
      <c r="AQ189" s="3">
        <f t="shared" si="51"/>
        <v>94.88</v>
      </c>
      <c r="AR189" s="3">
        <f t="shared" si="52"/>
        <v>94.88</v>
      </c>
      <c r="AS189" s="7">
        <v>1</v>
      </c>
      <c r="AT189" s="3" cm="1">
        <f t="array" ref="AT189">IFERROR(ROUND(IF(AL189="Continua",AO189*_xlfn.IFS(AS189=100%,1,AS189=20%,5,AS189=50%,2),IF(AL189="Batch",IF(AM189="M",30,IF(AM189="Q",15,7))*AO189)),0),"")</f>
        <v>95</v>
      </c>
      <c r="AU189" s="3">
        <f t="shared" si="53"/>
        <v>95</v>
      </c>
      <c r="AV189" s="3">
        <f t="shared" si="54"/>
        <v>95</v>
      </c>
      <c r="AW189" s="3" t="s">
        <v>670</v>
      </c>
      <c r="AX189" s="3"/>
      <c r="AY189" s="14">
        <f ca="1">IFERROR(TODAY()-VLOOKUP(H189,IDEF!$A$6:$H$1602,8,FALSE),"S/D")</f>
        <v>2102</v>
      </c>
      <c r="AZ189" s="3" t="str">
        <f>IFERROR(VLOOKUP(H189,'Control Producción'!$B$13:$L$406,11,FALSE),"S/C")</f>
        <v>B</v>
      </c>
      <c r="BA189" s="3" t="str">
        <f t="shared" si="55"/>
        <v>SP- 09</v>
      </c>
      <c r="BB189" s="3" t="str">
        <f>IFERROR(VLOOKUP(I189,Referencias!$A$2:$Z$800,26,FALSE),"")</f>
        <v>Señal Picada</v>
      </c>
      <c r="BC189" s="3"/>
      <c r="BD189" s="3"/>
      <c r="BO189" s="68" t="str">
        <f t="shared" si="45"/>
        <v>SP- 09</v>
      </c>
    </row>
    <row r="190" spans="1:67" ht="15" customHeight="1" x14ac:dyDescent="0.25">
      <c r="A190" s="3" t="s">
        <v>636</v>
      </c>
      <c r="B190" s="5">
        <v>45292</v>
      </c>
      <c r="C190" s="3" t="s">
        <v>637</v>
      </c>
      <c r="D190" s="3" t="s">
        <v>638</v>
      </c>
      <c r="E190" s="3" t="str">
        <f>IFERROR(VLOOKUP(H190,Referencias!$A$2:$F$671,6,FALSE),"")</f>
        <v>SCB- 01</v>
      </c>
      <c r="F190" s="3">
        <f>IFERROR(VLOOKUP(I190,Referencias!$A$2:$T$800,20,FALSE),"")</f>
        <v>222057</v>
      </c>
      <c r="G190" s="3" t="s">
        <v>651</v>
      </c>
      <c r="H190" s="3" t="s">
        <v>435</v>
      </c>
      <c r="I190" s="3" t="s">
        <v>435</v>
      </c>
      <c r="J190" s="3"/>
      <c r="K190" s="3" t="s">
        <v>652</v>
      </c>
      <c r="L190" s="3" t="str">
        <f>IFERROR(VLOOKUP(M190,Referencias!$X$2:$Y$139,2,FALSE),"")</f>
        <v>Biocida</v>
      </c>
      <c r="M190" s="3" t="s">
        <v>565</v>
      </c>
      <c r="N190" s="3">
        <f>IFERROR(VLOOKUP(M190,Referencias!$K$2:$L$138,2,FALSE),"")</f>
        <v>50600926</v>
      </c>
      <c r="O190" s="3">
        <f>IFERROR(VLOOKUP(I190,'Control Producción'!$B$13:$L$408,4,FALSE),0)</f>
        <v>49</v>
      </c>
      <c r="P190" s="3">
        <f>IFERROR(VLOOKUP(I190,'Control Producción'!$B$13:$L$408,5,FALSE),0)</f>
        <v>4.41</v>
      </c>
      <c r="Q190" s="3">
        <f>IFERROR(VLOOKUP(I190,'Control Producción'!$B$13:$L$408,7,FALSE),0)</f>
        <v>44.59</v>
      </c>
      <c r="R190" s="3">
        <f>IFERROR(VLOOKUP(I190,'Control Producción'!$B$13:$L$408,8,FALSE),0)</f>
        <v>111</v>
      </c>
      <c r="S190" s="3">
        <f t="shared" si="46"/>
        <v>23.41</v>
      </c>
      <c r="T190" s="3">
        <v>35</v>
      </c>
      <c r="U190" s="3" t="s">
        <v>811</v>
      </c>
      <c r="V190" s="3" t="s">
        <v>668</v>
      </c>
      <c r="W190" s="3">
        <f t="shared" si="47"/>
        <v>2</v>
      </c>
      <c r="X190" s="3"/>
      <c r="Y190" s="3">
        <f t="shared" si="48"/>
        <v>46.82</v>
      </c>
      <c r="Z190" s="3"/>
      <c r="AA190" s="3"/>
      <c r="AB190" s="6">
        <v>44469</v>
      </c>
      <c r="AC190" s="3" t="s">
        <v>643</v>
      </c>
      <c r="AD190" s="6">
        <v>44469</v>
      </c>
      <c r="AE190" s="3" t="s">
        <v>697</v>
      </c>
      <c r="AF190" s="3" t="s">
        <v>656</v>
      </c>
      <c r="AG190" s="3"/>
      <c r="AH190" s="3"/>
      <c r="AI190" s="3"/>
      <c r="AJ190" s="3"/>
      <c r="AK190" s="3" t="str">
        <f>IFERROR(VLOOKUP(I190,'Control Producción'!$B$13:$K$406,10,FALSE),"")</f>
        <v>Bombeo Mecánico</v>
      </c>
      <c r="AL190" s="3" t="str">
        <f t="shared" si="49"/>
        <v>Batch</v>
      </c>
      <c r="AM190" s="3" t="s">
        <v>669</v>
      </c>
      <c r="AN190" s="3" t="s">
        <v>556</v>
      </c>
      <c r="AO190" s="3">
        <f>_xlfn.IFS(L190="Inhibidor de corrosión",T190*Q190/1000,L190="Inhibidor de incrustaciones",T190*Q190/1000,L190="Biocida",T190*Q190/1000,L190="Inhibidor de corrosión/incrustaciones",T190*Q190/1000,L190="Inhibidor de parafinas y asfaltenos",T190*P190/1000,L190="Inhibidor de parafinas",T190*P190/1000,L190="Inhibidor de asfaltenos",T190*P190/1000,L190="Reductor de fricción",T190*P190/1000,L190="Encapsulado",0,L190="Inhibidor de hidratos",VLOOKUP(I190,Intermedia!$B$485:$E$502,4,FALSE),L190="Secuestrante de sulfhídrico",VLOOKUP(I190,Intermedia!$B$485:$E$502,4,FALSE))</f>
        <v>1.5606500000000001</v>
      </c>
      <c r="AP190" s="3">
        <f t="shared" si="50"/>
        <v>23.41</v>
      </c>
      <c r="AQ190" s="3">
        <f t="shared" si="51"/>
        <v>23.41</v>
      </c>
      <c r="AR190" s="3">
        <f t="shared" si="52"/>
        <v>23.41</v>
      </c>
      <c r="AS190" s="7">
        <v>1</v>
      </c>
      <c r="AT190" s="3" cm="1">
        <f t="array" ref="AT190">IFERROR(ROUND(IF(AL190="Continua",AO190*_xlfn.IFS(AS190=100%,1,AS190=20%,5,AS190=50%,2),IF(AL190="Batch",IF(AM190="M",30,IF(AM190="Q",15,7))*AO190)),0),"")</f>
        <v>23</v>
      </c>
      <c r="AU190" s="3">
        <f t="shared" si="53"/>
        <v>23</v>
      </c>
      <c r="AV190" s="3">
        <f t="shared" si="54"/>
        <v>23</v>
      </c>
      <c r="AW190" s="3" t="s">
        <v>681</v>
      </c>
      <c r="AX190" s="3"/>
      <c r="AY190" s="14">
        <f ca="1">IFERROR(TODAY()-VLOOKUP(H190,IDEF!$A$6:$H$1602,8,FALSE),"S/D")</f>
        <v>2156</v>
      </c>
      <c r="AZ190" s="3" t="str">
        <f>IFERROR(VLOOKUP(H190,'Control Producción'!$B$13:$L$406,11,FALSE),"S/C")</f>
        <v>B</v>
      </c>
      <c r="BA190" s="3" t="str">
        <f t="shared" si="55"/>
        <v>SCB- 01</v>
      </c>
      <c r="BB190" s="3" t="str">
        <f>IFERROR(VLOOKUP(I190,Referencias!$A$2:$Z$800,26,FALSE),"")</f>
        <v>Señal Cerro Bayo</v>
      </c>
      <c r="BC190" s="3"/>
      <c r="BD190" s="3"/>
      <c r="BO190" s="68" t="str">
        <f t="shared" si="45"/>
        <v>SCB- 01</v>
      </c>
    </row>
    <row r="191" spans="1:67" ht="15" customHeight="1" x14ac:dyDescent="0.25">
      <c r="A191" s="3" t="s">
        <v>636</v>
      </c>
      <c r="B191" s="5">
        <v>45139</v>
      </c>
      <c r="C191" s="3" t="s">
        <v>637</v>
      </c>
      <c r="D191" s="3" t="s">
        <v>638</v>
      </c>
      <c r="E191" s="3" t="str">
        <f>IFERROR(VLOOKUP(H191,Referencias!$A$2:$F$671,6,FALSE),"")</f>
        <v>SCB- 01</v>
      </c>
      <c r="F191" s="3">
        <f>IFERROR(VLOOKUP(I191,Referencias!$A$2:$T$800,20,FALSE),"")</f>
        <v>222057</v>
      </c>
      <c r="G191" s="3" t="s">
        <v>651</v>
      </c>
      <c r="H191" s="3" t="s">
        <v>460</v>
      </c>
      <c r="I191" s="3" t="s">
        <v>460</v>
      </c>
      <c r="J191" s="3"/>
      <c r="K191" s="3" t="s">
        <v>652</v>
      </c>
      <c r="L191" s="3" t="str">
        <f>IFERROR(VLOOKUP(M191,Referencias!$X$2:$Y$139,2,FALSE),"")</f>
        <v>Inhibidor de corrosión</v>
      </c>
      <c r="M191" s="3" t="s">
        <v>566</v>
      </c>
      <c r="N191" s="3">
        <f>IFERROR(VLOOKUP(M191,Referencias!$K$2:$L$138,2,FALSE),"")</f>
        <v>1000232729</v>
      </c>
      <c r="O191" s="3">
        <f>IFERROR(VLOOKUP(I191,'Control Producción'!$B$13:$L$408,4,FALSE),0)</f>
        <v>43</v>
      </c>
      <c r="P191" s="3">
        <f>IFERROR(VLOOKUP(I191,'Control Producción'!$B$13:$L$408,5,FALSE),0)</f>
        <v>1.8919999999999999</v>
      </c>
      <c r="Q191" s="3">
        <f>IFERROR(VLOOKUP(I191,'Control Producción'!$B$13:$L$408,7,FALSE),0)</f>
        <v>41.107999999999997</v>
      </c>
      <c r="R191" s="3">
        <f>IFERROR(VLOOKUP(I191,'Control Producción'!$B$13:$L$408,8,FALSE),0)</f>
        <v>467</v>
      </c>
      <c r="S191" s="3">
        <f t="shared" si="46"/>
        <v>20</v>
      </c>
      <c r="T191" s="3">
        <v>13</v>
      </c>
      <c r="U191" s="3" t="s">
        <v>676</v>
      </c>
      <c r="V191" s="3" t="s">
        <v>668</v>
      </c>
      <c r="W191" s="3">
        <f t="shared" si="47"/>
        <v>2</v>
      </c>
      <c r="X191" s="3"/>
      <c r="Y191" s="3">
        <f t="shared" si="48"/>
        <v>40</v>
      </c>
      <c r="Z191" s="3"/>
      <c r="AA191" s="3"/>
      <c r="AB191" s="6">
        <v>44368</v>
      </c>
      <c r="AC191" s="3" t="s">
        <v>643</v>
      </c>
      <c r="AD191" s="6">
        <v>44358</v>
      </c>
      <c r="AE191" s="3" t="s">
        <v>812</v>
      </c>
      <c r="AF191" s="3" t="s">
        <v>656</v>
      </c>
      <c r="AG191" s="3"/>
      <c r="AH191" s="3"/>
      <c r="AI191" s="3"/>
      <c r="AJ191" s="3"/>
      <c r="AK191" s="3" t="str">
        <f>IFERROR(VLOOKUP(I191,'Control Producción'!$B$13:$K$406,10,FALSE),"")</f>
        <v>Bombeo Mecánico</v>
      </c>
      <c r="AL191" s="3" t="str">
        <f t="shared" si="49"/>
        <v>Batch</v>
      </c>
      <c r="AM191" s="3" t="s">
        <v>669</v>
      </c>
      <c r="AN191" s="3" t="s">
        <v>556</v>
      </c>
      <c r="AO191" s="3">
        <f>_xlfn.IFS(L191="Inhibidor de corrosión",T191*Q191/1000,L191="Inhibidor de incrustaciones",T191*Q191/1000,L191="Biocida",T191*Q191/1000,L191="Inhibidor de corrosión/incrustaciones",T191*Q191/1000,L191="Inhibidor de parafinas y asfaltenos",T191*P191/1000,L191="Inhibidor de parafinas",T191*P191/1000,L191="Inhibidor de asfaltenos",T191*P191/1000,L191="Reductor de fricción",T191*P191/1000,L191="Encapsulado",0,L191="Inhibidor de hidratos",VLOOKUP(I191,Intermedia!$B$485:$E$502,4,FALSE),L191="Secuestrante de sulfhídrico",VLOOKUP(I191,Intermedia!$B$485:$E$502,4,FALSE))</f>
        <v>0.53440399999999999</v>
      </c>
      <c r="AP191" s="3">
        <f t="shared" si="50"/>
        <v>8.02</v>
      </c>
      <c r="AQ191" s="3">
        <f t="shared" si="51"/>
        <v>20</v>
      </c>
      <c r="AR191" s="3">
        <f t="shared" si="52"/>
        <v>20</v>
      </c>
      <c r="AS191" s="7">
        <v>0.2</v>
      </c>
      <c r="AT191" s="3" cm="1">
        <f t="array" ref="AT191">IFERROR(ROUND(IF(AL191="Continua",AO191*_xlfn.IFS(AS191=100%,1,AS191=20%,5,AS191=50%,2),IF(AL191="Batch",IF(AM191="M",30,IF(AM191="Q",15,7))*AO191)),0),"")</f>
        <v>8</v>
      </c>
      <c r="AU191" s="3">
        <f t="shared" si="53"/>
        <v>20</v>
      </c>
      <c r="AV191" s="3">
        <f t="shared" si="54"/>
        <v>20</v>
      </c>
      <c r="AW191" s="3" t="s">
        <v>681</v>
      </c>
      <c r="AX191" s="3">
        <v>1</v>
      </c>
      <c r="AY191" s="14">
        <f ca="1">IFERROR(TODAY()-VLOOKUP(H191,IDEF!$A$6:$H$1602,8,FALSE),"S/D")</f>
        <v>2370</v>
      </c>
      <c r="AZ191" s="3" t="str">
        <f>IFERROR(VLOOKUP(H191,'Control Producción'!$B$13:$L$406,11,FALSE),"S/C")</f>
        <v>C</v>
      </c>
      <c r="BA191" s="3" t="str">
        <f t="shared" si="55"/>
        <v>SCB- 01</v>
      </c>
      <c r="BB191" s="3" t="str">
        <f>IFERROR(VLOOKUP(I191,Referencias!$A$2:$Z$800,26,FALSE),"")</f>
        <v>Señal Cerro Bayo</v>
      </c>
      <c r="BC191" s="3"/>
      <c r="BD191" s="3"/>
      <c r="BO191" s="68" t="str">
        <f t="shared" ref="BO191:BO253" si="67">+E191</f>
        <v>SCB- 01</v>
      </c>
    </row>
    <row r="192" spans="1:67" ht="15" customHeight="1" x14ac:dyDescent="0.25">
      <c r="A192" s="3" t="s">
        <v>636</v>
      </c>
      <c r="B192" s="5">
        <v>45139</v>
      </c>
      <c r="C192" s="3" t="s">
        <v>637</v>
      </c>
      <c r="D192" s="3" t="s">
        <v>638</v>
      </c>
      <c r="E192" s="3" t="str">
        <f>IFERROR(VLOOKUP(H192,Referencias!$A$2:$F$671,6,FALSE),"")</f>
        <v>SP- 02</v>
      </c>
      <c r="F192" s="3">
        <f>IFERROR(VLOOKUP(I192,Referencias!$A$2:$T$800,20,FALSE),"")</f>
        <v>222052</v>
      </c>
      <c r="G192" s="3" t="s">
        <v>651</v>
      </c>
      <c r="H192" s="3" t="s">
        <v>146</v>
      </c>
      <c r="I192" s="3" t="s">
        <v>146</v>
      </c>
      <c r="J192" s="3"/>
      <c r="K192" s="3" t="s">
        <v>652</v>
      </c>
      <c r="L192" s="3" t="str">
        <f>IFERROR(VLOOKUP(M192,Referencias!$X$2:$Y$139,2,FALSE),"")</f>
        <v>Inhibidor de corrosión</v>
      </c>
      <c r="M192" s="3" t="s">
        <v>566</v>
      </c>
      <c r="N192" s="3">
        <f>IFERROR(VLOOKUP(M192,Referencias!$K$2:$L$138,2,FALSE),"")</f>
        <v>1000232729</v>
      </c>
      <c r="O192" s="3">
        <f>IFERROR(VLOOKUP(I192,'Control Producción'!$B$13:$L$408,4,FALSE),0)</f>
        <v>113.4</v>
      </c>
      <c r="P192" s="3">
        <f>IFERROR(VLOOKUP(I192,'Control Producción'!$B$13:$L$408,5,FALSE),0)</f>
        <v>3.629</v>
      </c>
      <c r="Q192" s="3">
        <f>IFERROR(VLOOKUP(I192,'Control Producción'!$B$13:$L$408,7,FALSE),0)</f>
        <v>109.771</v>
      </c>
      <c r="R192" s="3">
        <f>IFERROR(VLOOKUP(I192,'Control Producción'!$B$13:$L$408,8,FALSE),0)</f>
        <v>100</v>
      </c>
      <c r="S192" s="3">
        <f t="shared" si="46"/>
        <v>41.16</v>
      </c>
      <c r="T192" s="3">
        <v>25</v>
      </c>
      <c r="U192" s="3" t="s">
        <v>811</v>
      </c>
      <c r="V192" s="3" t="s">
        <v>668</v>
      </c>
      <c r="W192" s="3">
        <f t="shared" si="47"/>
        <v>2</v>
      </c>
      <c r="X192" s="3"/>
      <c r="Y192" s="3">
        <f t="shared" si="48"/>
        <v>82.32</v>
      </c>
      <c r="Z192" s="3"/>
      <c r="AA192" s="3"/>
      <c r="AB192" s="6">
        <v>44469</v>
      </c>
      <c r="AC192" s="3" t="s">
        <v>643</v>
      </c>
      <c r="AD192" s="6">
        <v>44469</v>
      </c>
      <c r="AE192" s="3" t="s">
        <v>697</v>
      </c>
      <c r="AF192" s="3" t="s">
        <v>656</v>
      </c>
      <c r="AG192" s="3"/>
      <c r="AH192" s="3"/>
      <c r="AI192" s="3"/>
      <c r="AJ192" s="3"/>
      <c r="AK192" s="3" t="str">
        <f>IFERROR(VLOOKUP(I192,'Control Producción'!$B$13:$K$406,10,FALSE),"")</f>
        <v>Cavidad Progresiva</v>
      </c>
      <c r="AL192" s="3" t="str">
        <f t="shared" si="49"/>
        <v>Batch</v>
      </c>
      <c r="AM192" s="3" t="s">
        <v>669</v>
      </c>
      <c r="AN192" s="3" t="s">
        <v>556</v>
      </c>
      <c r="AO192" s="3">
        <f>_xlfn.IFS(L192="Inhibidor de corrosión",T192*Q192/1000,L192="Inhibidor de incrustaciones",T192*Q192/1000,L192="Biocida",T192*Q192/1000,L192="Inhibidor de corrosión/incrustaciones",T192*Q192/1000,L192="Inhibidor de parafinas y asfaltenos",T192*P192/1000,L192="Inhibidor de parafinas",T192*P192/1000,L192="Inhibidor de asfaltenos",T192*P192/1000,L192="Reductor de fricción",T192*P192/1000,L192="Encapsulado",0,L192="Inhibidor de hidratos",VLOOKUP(I192,Intermedia!$B$485:$E$502,4,FALSE),L192="Secuestrante de sulfhídrico",VLOOKUP(I192,Intermedia!$B$485:$E$502,4,FALSE))</f>
        <v>2.744275</v>
      </c>
      <c r="AP192" s="3">
        <f t="shared" si="50"/>
        <v>41.16</v>
      </c>
      <c r="AQ192" s="3">
        <f t="shared" si="51"/>
        <v>41.16</v>
      </c>
      <c r="AR192" s="3">
        <f t="shared" si="52"/>
        <v>41.16</v>
      </c>
      <c r="AS192" s="7">
        <v>1</v>
      </c>
      <c r="AT192" s="3" cm="1">
        <f t="array" ref="AT192">IFERROR(ROUND(IF(AL192="Continua",AO192*_xlfn.IFS(AS192=100%,1,AS192=20%,5,AS192=50%,2),IF(AL192="Batch",IF(AM192="M",30,IF(AM192="Q",15,7))*AO192)),0),"")</f>
        <v>41</v>
      </c>
      <c r="AU192" s="3">
        <f t="shared" si="53"/>
        <v>41</v>
      </c>
      <c r="AV192" s="3">
        <f t="shared" si="54"/>
        <v>41</v>
      </c>
      <c r="AW192" s="3" t="s">
        <v>670</v>
      </c>
      <c r="AX192" s="3"/>
      <c r="AY192" s="14" t="str">
        <f ca="1">IFERROR(TODAY()-VLOOKUP(H192,IDEF!$A$6:$H$1602,8,FALSE),"S/D")</f>
        <v>S/D</v>
      </c>
      <c r="AZ192" s="3" t="str">
        <f>IFERROR(VLOOKUP(H192,'Control Producción'!$B$13:$L$406,11,FALSE),"S/C")</f>
        <v>A</v>
      </c>
      <c r="BA192" s="3" t="str">
        <f t="shared" si="55"/>
        <v>SP- 02</v>
      </c>
      <c r="BB192" s="3" t="str">
        <f>IFERROR(VLOOKUP(I192,Referencias!$A$2:$Z$800,26,FALSE),"")</f>
        <v>Señal Picada</v>
      </c>
      <c r="BC192" s="3"/>
      <c r="BD192" s="3"/>
      <c r="BO192" s="68" t="str">
        <f t="shared" si="67"/>
        <v>SP- 02</v>
      </c>
    </row>
    <row r="193" spans="1:67" ht="15" customHeight="1" x14ac:dyDescent="0.25">
      <c r="A193" s="3" t="s">
        <v>636</v>
      </c>
      <c r="B193" s="5">
        <v>45139</v>
      </c>
      <c r="C193" s="3" t="s">
        <v>637</v>
      </c>
      <c r="D193" s="3" t="s">
        <v>638</v>
      </c>
      <c r="E193" s="3" t="str">
        <f>IFERROR(VLOOKUP(H193,Referencias!$A$2:$F$671,6,FALSE),"")</f>
        <v>VAM</v>
      </c>
      <c r="F193" s="3">
        <f>IFERROR(VLOOKUP(I193,Referencias!$A$2:$T$800,20,FALSE),"")</f>
        <v>221169</v>
      </c>
      <c r="G193" s="3" t="s">
        <v>651</v>
      </c>
      <c r="H193" s="3" t="s">
        <v>502</v>
      </c>
      <c r="I193" s="3" t="s">
        <v>502</v>
      </c>
      <c r="J193" s="3"/>
      <c r="K193" s="3" t="s">
        <v>652</v>
      </c>
      <c r="L193" s="3" t="str">
        <f>IFERROR(VLOOKUP(M193,Referencias!$X$2:$Y$139,2,FALSE),"")</f>
        <v>Inhibidor de corrosión</v>
      </c>
      <c r="M193" s="3" t="s">
        <v>566</v>
      </c>
      <c r="N193" s="3">
        <f>IFERROR(VLOOKUP(M193,Referencias!$K$2:$L$138,2,FALSE),"")</f>
        <v>1000232729</v>
      </c>
      <c r="O193" s="3">
        <f>IFERROR(VLOOKUP(I193,'Control Producción'!$B$13:$L$408,4,FALSE),0)</f>
        <v>43</v>
      </c>
      <c r="P193" s="3">
        <f>IFERROR(VLOOKUP(I193,'Control Producción'!$B$13:$L$408,5,FALSE),0)</f>
        <v>7.74</v>
      </c>
      <c r="Q193" s="3">
        <f>IFERROR(VLOOKUP(I193,'Control Producción'!$B$13:$L$408,7,FALSE),0)</f>
        <v>35.26</v>
      </c>
      <c r="R193" s="3">
        <f>IFERROR(VLOOKUP(I193,'Control Producción'!$B$13:$L$408,8,FALSE),0)</f>
        <v>1048</v>
      </c>
      <c r="S193" s="3">
        <f t="shared" ref="S193:S255" si="68">AR193</f>
        <v>52.89</v>
      </c>
      <c r="T193" s="3">
        <v>100</v>
      </c>
      <c r="U193" s="3" t="s">
        <v>676</v>
      </c>
      <c r="V193" s="3" t="s">
        <v>668</v>
      </c>
      <c r="W193" s="3">
        <f t="shared" ref="W193:W255" si="69">_xlfn.IFS(AM193="C",31,AM193="M",1,AM193="Q",2,AM193="S",4)</f>
        <v>2</v>
      </c>
      <c r="X193" s="3"/>
      <c r="Y193" s="3">
        <f t="shared" ref="Y193:Y255" si="70">W193*S193</f>
        <v>105.78</v>
      </c>
      <c r="Z193" s="3"/>
      <c r="AA193" s="3"/>
      <c r="AB193" s="6">
        <v>42038</v>
      </c>
      <c r="AC193" s="3" t="s">
        <v>643</v>
      </c>
      <c r="AD193" s="6">
        <v>44503</v>
      </c>
      <c r="AE193" s="3" t="s">
        <v>673</v>
      </c>
      <c r="AF193" s="3" t="s">
        <v>656</v>
      </c>
      <c r="AG193" s="3"/>
      <c r="AH193" s="3"/>
      <c r="AI193" s="3"/>
      <c r="AJ193" s="3"/>
      <c r="AK193" s="3" t="str">
        <f>IFERROR(VLOOKUP(I193,'Control Producción'!$B$13:$K$406,10,FALSE),"")</f>
        <v>Bombeo Mecánico</v>
      </c>
      <c r="AL193" s="3" t="str">
        <f t="shared" ref="AL193:AL255" si="71">_xlfn.IFS(V193="Continua","Continua",V193="Batch Camión","Batch",V193="Batch Cuba","Batch")</f>
        <v>Batch</v>
      </c>
      <c r="AM193" s="3" t="s">
        <v>669</v>
      </c>
      <c r="AN193" s="3" t="s">
        <v>556</v>
      </c>
      <c r="AO193" s="3">
        <f>_xlfn.IFS(L193="Inhibidor de corrosión",T193*Q193/1000,L193="Inhibidor de incrustaciones",T193*Q193/1000,L193="Biocida",T193*Q193/1000,L193="Inhibidor de corrosión/incrustaciones",T193*Q193/1000,L193="Inhibidor de parafinas y asfaltenos",T193*P193/1000,L193="Inhibidor de parafinas",T193*P193/1000,L193="Inhibidor de asfaltenos",T193*P193/1000,L193="Reductor de fricción",T193*P193/1000,L193="Encapsulado",0,L193="Inhibidor de hidratos",VLOOKUP(I193,Intermedia!$B$485:$E$502,4,FALSE),L193="Secuestrante de sulfhídrico",VLOOKUP(I193,Intermedia!$B$485:$E$502,4,FALSE))</f>
        <v>3.5259999999999998</v>
      </c>
      <c r="AP193" s="3">
        <f t="shared" ref="AP193:AP255" si="72">IFERROR(ROUND(IF(AL193="Continua",AO193,IF(AL193="Batch",IF(AM193="M",30,IF(AM193="Q",15,7))*AO193)),2),"")</f>
        <v>52.89</v>
      </c>
      <c r="AQ193" s="3">
        <f t="shared" ref="AQ193:AQ255" si="73">IF(AP193&lt;=20,20,AP193)</f>
        <v>52.89</v>
      </c>
      <c r="AR193" s="3">
        <f t="shared" ref="AR193:AR255" si="74">IF(AL193="Batch",AQ193,AP193)</f>
        <v>52.89</v>
      </c>
      <c r="AS193" s="7">
        <v>1</v>
      </c>
      <c r="AT193" s="3" cm="1">
        <f t="array" ref="AT193">IFERROR(ROUND(IF(AL193="Continua",AO193*_xlfn.IFS(AS193=100%,1,AS193=20%,5,AS193=50%,2),IF(AL193="Batch",IF(AM193="M",30,IF(AM193="Q",15,7))*AO193)),0),"")</f>
        <v>53</v>
      </c>
      <c r="AU193" s="3">
        <f t="shared" ref="AU193:AU255" si="75">IF(AT193&lt;=20,20,AT193)</f>
        <v>53</v>
      </c>
      <c r="AV193" s="3">
        <f t="shared" ref="AV193:AV255" si="76">IF(AL193="Batch",AU193,AT193)</f>
        <v>53</v>
      </c>
      <c r="AW193" s="3" t="s">
        <v>533</v>
      </c>
      <c r="AX193" s="3"/>
      <c r="AY193" s="14">
        <f ca="1">IFERROR(TODAY()-VLOOKUP(H193,IDEF!$A$6:$H$1602,8,FALSE),"S/D")</f>
        <v>2999</v>
      </c>
      <c r="AZ193" s="3" t="str">
        <f>IFERROR(VLOOKUP(H193,'Control Producción'!$B$13:$L$406,11,FALSE),"S/C")</f>
        <v>A</v>
      </c>
      <c r="BA193" s="3" t="str">
        <f t="shared" ref="BA193:BA255" si="77">E193</f>
        <v>VAM</v>
      </c>
      <c r="BB193" s="3" t="str">
        <f>IFERROR(VLOOKUP(I193,Referencias!$A$2:$Z$800,26,FALSE),"")</f>
        <v>Volcán Auca Mahuida</v>
      </c>
      <c r="BC193" s="3"/>
      <c r="BD193" s="3"/>
      <c r="BO193" s="68" t="str">
        <f t="shared" si="67"/>
        <v>VAM</v>
      </c>
    </row>
    <row r="194" spans="1:67" ht="15" customHeight="1" x14ac:dyDescent="0.25">
      <c r="A194" s="3" t="s">
        <v>636</v>
      </c>
      <c r="B194" s="5">
        <v>45139</v>
      </c>
      <c r="C194" s="3" t="s">
        <v>637</v>
      </c>
      <c r="D194" s="3" t="s">
        <v>638</v>
      </c>
      <c r="E194" s="3" t="str">
        <f>IFERROR(VLOOKUP(H194,Referencias!$A$2:$F$671,6,FALSE),"")</f>
        <v>SP- 09</v>
      </c>
      <c r="F194" s="3">
        <f>IFERROR(VLOOKUP(I194,Referencias!$A$2:$T$800,20,FALSE),"")</f>
        <v>222052</v>
      </c>
      <c r="G194" s="3" t="s">
        <v>651</v>
      </c>
      <c r="H194" s="3" t="s">
        <v>354</v>
      </c>
      <c r="I194" s="3" t="s">
        <v>354</v>
      </c>
      <c r="J194" s="3"/>
      <c r="K194" s="3" t="s">
        <v>652</v>
      </c>
      <c r="L194" s="3" t="str">
        <f>IFERROR(VLOOKUP(M194,Referencias!$X$2:$Y$139,2,FALSE),"")</f>
        <v>Biocida</v>
      </c>
      <c r="M194" s="3" t="s">
        <v>565</v>
      </c>
      <c r="N194" s="3">
        <f>IFERROR(VLOOKUP(M194,Referencias!$K$2:$L$138,2,FALSE),"")</f>
        <v>50600926</v>
      </c>
      <c r="O194" s="3">
        <f>IFERROR(VLOOKUP(I194,'Control Producción'!$B$13:$L$408,4,FALSE),0)</f>
        <v>29</v>
      </c>
      <c r="P194" s="3">
        <f>IFERROR(VLOOKUP(I194,'Control Producción'!$B$13:$L$408,5,FALSE),0)</f>
        <v>5.6</v>
      </c>
      <c r="Q194" s="3">
        <f>IFERROR(VLOOKUP(I194,'Control Producción'!$B$13:$L$408,7,FALSE),0)</f>
        <v>23.4</v>
      </c>
      <c r="R194" s="3">
        <f>IFERROR(VLOOKUP(I194,'Control Producción'!$B$13:$L$408,8,FALSE),0)</f>
        <v>200</v>
      </c>
      <c r="S194" s="3">
        <f t="shared" si="68"/>
        <v>20</v>
      </c>
      <c r="T194" s="3">
        <v>50</v>
      </c>
      <c r="U194" s="3" t="s">
        <v>676</v>
      </c>
      <c r="V194" s="3" t="s">
        <v>668</v>
      </c>
      <c r="W194" s="3">
        <f t="shared" si="69"/>
        <v>2</v>
      </c>
      <c r="X194" s="3"/>
      <c r="Y194" s="3">
        <f t="shared" si="70"/>
        <v>40</v>
      </c>
      <c r="Z194" s="3"/>
      <c r="AA194" s="3"/>
      <c r="AB194" s="6">
        <v>44315</v>
      </c>
      <c r="AC194" s="3" t="s">
        <v>643</v>
      </c>
      <c r="AD194" s="6">
        <v>44188</v>
      </c>
      <c r="AE194" s="3" t="s">
        <v>765</v>
      </c>
      <c r="AF194" s="3" t="s">
        <v>656</v>
      </c>
      <c r="AG194" s="3"/>
      <c r="AH194" s="3"/>
      <c r="AI194" s="3"/>
      <c r="AJ194" s="3"/>
      <c r="AK194" s="3" t="str">
        <f>IFERROR(VLOOKUP(I194,'Control Producción'!$B$13:$K$406,10,FALSE),"")</f>
        <v>Cavidad Progresiva</v>
      </c>
      <c r="AL194" s="3" t="str">
        <f t="shared" si="71"/>
        <v>Batch</v>
      </c>
      <c r="AM194" s="3" t="s">
        <v>669</v>
      </c>
      <c r="AN194" s="3" t="s">
        <v>556</v>
      </c>
      <c r="AO194" s="3">
        <f>_xlfn.IFS(L194="Inhibidor de corrosión",T194*Q194/1000,L194="Inhibidor de incrustaciones",T194*Q194/1000,L194="Biocida",T194*Q194/1000,L194="Inhibidor de corrosión/incrustaciones",T194*Q194/1000,L194="Inhibidor de parafinas y asfaltenos",T194*P194/1000,L194="Inhibidor de parafinas",T194*P194/1000,L194="Inhibidor de asfaltenos",T194*P194/1000,L194="Reductor de fricción",T194*P194/1000,L194="Encapsulado",0,L194="Inhibidor de hidratos",VLOOKUP(I194,Intermedia!$B$485:$E$502,4,FALSE),L194="Secuestrante de sulfhídrico",VLOOKUP(I194,Intermedia!$B$485:$E$502,4,FALSE))</f>
        <v>1.17</v>
      </c>
      <c r="AP194" s="3">
        <f t="shared" si="72"/>
        <v>17.55</v>
      </c>
      <c r="AQ194" s="3">
        <f t="shared" si="73"/>
        <v>20</v>
      </c>
      <c r="AR194" s="3">
        <f t="shared" si="74"/>
        <v>20</v>
      </c>
      <c r="AS194" s="7">
        <v>1</v>
      </c>
      <c r="AT194" s="3" cm="1">
        <f t="array" ref="AT194">IFERROR(ROUND(IF(AL194="Continua",AO194*_xlfn.IFS(AS194=100%,1,AS194=20%,5,AS194=50%,2),IF(AL194="Batch",IF(AM194="M",30,IF(AM194="Q",15,7))*AO194)),0),"")</f>
        <v>18</v>
      </c>
      <c r="AU194" s="3">
        <f t="shared" si="75"/>
        <v>20</v>
      </c>
      <c r="AV194" s="3">
        <f t="shared" si="76"/>
        <v>20</v>
      </c>
      <c r="AW194" s="3" t="s">
        <v>670</v>
      </c>
      <c r="AX194" s="3"/>
      <c r="AY194" s="14">
        <f ca="1">IFERROR(TODAY()-VLOOKUP(H194,IDEF!$A$6:$H$1602,8,FALSE),"S/D")</f>
        <v>1901</v>
      </c>
      <c r="AZ194" s="3" t="str">
        <f>IFERROR(VLOOKUP(H194,'Control Producción'!$B$13:$L$406,11,FALSE),"S/C")</f>
        <v>A</v>
      </c>
      <c r="BA194" s="3" t="str">
        <f t="shared" si="77"/>
        <v>SP- 09</v>
      </c>
      <c r="BB194" s="3" t="str">
        <f>IFERROR(VLOOKUP(I194,Referencias!$A$2:$Z$800,26,FALSE),"")</f>
        <v>Señal Picada</v>
      </c>
      <c r="BC194" s="3"/>
      <c r="BD194" s="3"/>
      <c r="BO194" s="68" t="str">
        <f t="shared" si="67"/>
        <v>SP- 09</v>
      </c>
    </row>
    <row r="195" spans="1:67" ht="15" customHeight="1" x14ac:dyDescent="0.25">
      <c r="A195" s="3" t="s">
        <v>636</v>
      </c>
      <c r="B195" s="5">
        <v>45139</v>
      </c>
      <c r="C195" s="3" t="s">
        <v>637</v>
      </c>
      <c r="D195" s="3" t="s">
        <v>638</v>
      </c>
      <c r="E195" s="3" t="str">
        <f>IFERROR(VLOOKUP(H195,Referencias!$A$2:$F$671,6,FALSE),"")</f>
        <v>SP- 06</v>
      </c>
      <c r="F195" s="3">
        <f>IFERROR(VLOOKUP(I195,Referencias!$A$2:$T$800,20,FALSE),"")</f>
        <v>222052</v>
      </c>
      <c r="G195" s="3" t="s">
        <v>651</v>
      </c>
      <c r="H195" s="3" t="s">
        <v>296</v>
      </c>
      <c r="I195" s="3" t="s">
        <v>296</v>
      </c>
      <c r="J195" s="3"/>
      <c r="K195" s="3" t="s">
        <v>652</v>
      </c>
      <c r="L195" s="3" t="str">
        <f>IFERROR(VLOOKUP(M195,Referencias!$X$2:$Y$139,2,FALSE),"")</f>
        <v>Biocida</v>
      </c>
      <c r="M195" s="3" t="s">
        <v>565</v>
      </c>
      <c r="N195" s="3">
        <f>IFERROR(VLOOKUP(M195,Referencias!$K$2:$L$138,2,FALSE),"")</f>
        <v>50600926</v>
      </c>
      <c r="O195" s="3">
        <f>IFERROR(VLOOKUP(I195,'Control Producción'!$B$13:$L$408,4,FALSE),0)</f>
        <v>30</v>
      </c>
      <c r="P195" s="3">
        <f>IFERROR(VLOOKUP(I195,'Control Producción'!$B$13:$L$408,5,FALSE),0)</f>
        <v>2.94</v>
      </c>
      <c r="Q195" s="3">
        <f>IFERROR(VLOOKUP(I195,'Control Producción'!$B$13:$L$408,7,FALSE),0)</f>
        <v>27.06</v>
      </c>
      <c r="R195" s="3">
        <f>IFERROR(VLOOKUP(I195,'Control Producción'!$B$13:$L$408,8,FALSE),0)</f>
        <v>100</v>
      </c>
      <c r="S195" s="3">
        <f t="shared" si="68"/>
        <v>22.32</v>
      </c>
      <c r="T195" s="3">
        <v>55</v>
      </c>
      <c r="U195" s="3" t="s">
        <v>676</v>
      </c>
      <c r="V195" s="3" t="s">
        <v>668</v>
      </c>
      <c r="W195" s="3">
        <f t="shared" si="69"/>
        <v>2</v>
      </c>
      <c r="X195" s="3"/>
      <c r="Y195" s="3">
        <f t="shared" si="70"/>
        <v>44.64</v>
      </c>
      <c r="Z195" s="3"/>
      <c r="AA195" s="3"/>
      <c r="AB195" s="6">
        <v>44956</v>
      </c>
      <c r="AC195" s="3" t="s">
        <v>643</v>
      </c>
      <c r="AD195" s="6">
        <v>44937</v>
      </c>
      <c r="AE195" s="3" t="s">
        <v>813</v>
      </c>
      <c r="AF195" s="3" t="s">
        <v>656</v>
      </c>
      <c r="AG195" s="3"/>
      <c r="AH195" s="3"/>
      <c r="AI195" s="3"/>
      <c r="AJ195" s="3"/>
      <c r="AK195" s="3" t="str">
        <f>IFERROR(VLOOKUP(I195,'Control Producción'!$B$13:$K$406,10,FALSE),"")</f>
        <v>Cavidad Progresiva</v>
      </c>
      <c r="AL195" s="3" t="str">
        <f t="shared" si="71"/>
        <v>Batch</v>
      </c>
      <c r="AM195" s="3" t="s">
        <v>669</v>
      </c>
      <c r="AN195" s="3" t="s">
        <v>556</v>
      </c>
      <c r="AO195" s="3">
        <f>_xlfn.IFS(L195="Inhibidor de corrosión",T195*Q195/1000,L195="Inhibidor de incrustaciones",T195*Q195/1000,L195="Biocida",T195*Q195/1000,L195="Inhibidor de corrosión/incrustaciones",T195*Q195/1000,L195="Inhibidor de parafinas y asfaltenos",T195*P195/1000,L195="Inhibidor de parafinas",T195*P195/1000,L195="Inhibidor de asfaltenos",T195*P195/1000,L195="Reductor de fricción",T195*P195/1000,L195="Encapsulado",0,L195="Inhibidor de hidratos",VLOOKUP(I195,Intermedia!$B$485:$E$502,4,FALSE),L195="Secuestrante de sulfhídrico",VLOOKUP(I195,Intermedia!$B$485:$E$502,4,FALSE))</f>
        <v>1.4883</v>
      </c>
      <c r="AP195" s="3">
        <f t="shared" si="72"/>
        <v>22.32</v>
      </c>
      <c r="AQ195" s="3">
        <f t="shared" si="73"/>
        <v>22.32</v>
      </c>
      <c r="AR195" s="3">
        <f t="shared" si="74"/>
        <v>22.32</v>
      </c>
      <c r="AS195" s="7">
        <v>1</v>
      </c>
      <c r="AT195" s="3" cm="1">
        <f t="array" ref="AT195">IFERROR(ROUND(IF(AL195="Continua",AO195*_xlfn.IFS(AS195=100%,1,AS195=20%,5,AS195=50%,2),IF(AL195="Batch",IF(AM195="M",30,IF(AM195="Q",15,7))*AO195)),0),"")</f>
        <v>22</v>
      </c>
      <c r="AU195" s="3">
        <f t="shared" si="75"/>
        <v>22</v>
      </c>
      <c r="AV195" s="3">
        <f t="shared" si="76"/>
        <v>22</v>
      </c>
      <c r="AW195" s="3" t="s">
        <v>670</v>
      </c>
      <c r="AX195" s="3"/>
      <c r="AY195" s="14" t="str">
        <f ca="1">IFERROR(TODAY()-VLOOKUP(H195,IDEF!$A$6:$H$1602,8,FALSE),"S/D")</f>
        <v>S/D</v>
      </c>
      <c r="AZ195" s="3" t="str">
        <f>IFERROR(VLOOKUP(H195,'Control Producción'!$B$13:$L$406,11,FALSE),"S/C")</f>
        <v>A</v>
      </c>
      <c r="BA195" s="3" t="str">
        <f t="shared" si="77"/>
        <v>SP- 06</v>
      </c>
      <c r="BB195" s="3" t="str">
        <f>IFERROR(VLOOKUP(I195,Referencias!$A$2:$Z$800,26,FALSE),"")</f>
        <v>Señal Picada</v>
      </c>
      <c r="BC195" s="3"/>
      <c r="BD195" s="3"/>
      <c r="BO195" s="68" t="str">
        <f t="shared" si="67"/>
        <v>SP- 06</v>
      </c>
    </row>
    <row r="196" spans="1:67" ht="15" customHeight="1" x14ac:dyDescent="0.25">
      <c r="A196" s="3" t="s">
        <v>636</v>
      </c>
      <c r="B196" s="5">
        <v>45139</v>
      </c>
      <c r="C196" s="3" t="s">
        <v>637</v>
      </c>
      <c r="D196" s="3" t="s">
        <v>638</v>
      </c>
      <c r="E196" s="3" t="str">
        <f>IFERROR(VLOOKUP(H196,Referencias!$A$2:$F$671,6,FALSE),"")</f>
        <v>SP- 06</v>
      </c>
      <c r="F196" s="3">
        <f>IFERROR(VLOOKUP(I196,Referencias!$A$2:$T$800,20,FALSE),"")</f>
        <v>222052</v>
      </c>
      <c r="G196" s="3" t="s">
        <v>651</v>
      </c>
      <c r="H196" s="3" t="s">
        <v>296</v>
      </c>
      <c r="I196" s="3" t="s">
        <v>296</v>
      </c>
      <c r="J196" s="3"/>
      <c r="K196" s="3" t="s">
        <v>652</v>
      </c>
      <c r="L196" s="3" t="str">
        <f>IFERROR(VLOOKUP(M196,Referencias!$X$2:$Y$139,2,FALSE),"")</f>
        <v>Inhibidor de corrosión</v>
      </c>
      <c r="M196" s="3" t="s">
        <v>566</v>
      </c>
      <c r="N196" s="3">
        <f>IFERROR(VLOOKUP(M196,Referencias!$K$2:$L$138,2,FALSE),"")</f>
        <v>1000232729</v>
      </c>
      <c r="O196" s="3">
        <f>IFERROR(VLOOKUP(I196,'Control Producción'!$B$13:$L$408,4,FALSE),0)</f>
        <v>30</v>
      </c>
      <c r="P196" s="3">
        <f>IFERROR(VLOOKUP(I196,'Control Producción'!$B$13:$L$408,5,FALSE),0)</f>
        <v>2.94</v>
      </c>
      <c r="Q196" s="3">
        <f>IFERROR(VLOOKUP(I196,'Control Producción'!$B$13:$L$408,7,FALSE),0)</f>
        <v>27.06</v>
      </c>
      <c r="R196" s="3">
        <f>IFERROR(VLOOKUP(I196,'Control Producción'!$B$13:$L$408,8,FALSE),0)</f>
        <v>100</v>
      </c>
      <c r="S196" s="3">
        <f t="shared" si="68"/>
        <v>22.32</v>
      </c>
      <c r="T196" s="3">
        <v>55</v>
      </c>
      <c r="U196" s="3" t="s">
        <v>676</v>
      </c>
      <c r="V196" s="3" t="s">
        <v>668</v>
      </c>
      <c r="W196" s="3">
        <f t="shared" si="69"/>
        <v>2</v>
      </c>
      <c r="X196" s="3"/>
      <c r="Y196" s="3">
        <f t="shared" si="70"/>
        <v>44.64</v>
      </c>
      <c r="Z196" s="3"/>
      <c r="AA196" s="3"/>
      <c r="AB196" s="6">
        <v>44956</v>
      </c>
      <c r="AC196" s="3" t="s">
        <v>643</v>
      </c>
      <c r="AD196" s="6">
        <v>44937</v>
      </c>
      <c r="AE196" s="3" t="s">
        <v>813</v>
      </c>
      <c r="AF196" s="3" t="s">
        <v>656</v>
      </c>
      <c r="AG196" s="3"/>
      <c r="AH196" s="3"/>
      <c r="AI196" s="3"/>
      <c r="AJ196" s="3"/>
      <c r="AK196" s="3" t="str">
        <f>IFERROR(VLOOKUP(I196,'Control Producción'!$B$13:$K$406,10,FALSE),"")</f>
        <v>Cavidad Progresiva</v>
      </c>
      <c r="AL196" s="3" t="str">
        <f t="shared" si="71"/>
        <v>Batch</v>
      </c>
      <c r="AM196" s="3" t="s">
        <v>669</v>
      </c>
      <c r="AN196" s="3" t="s">
        <v>556</v>
      </c>
      <c r="AO196" s="3">
        <f>_xlfn.IFS(L196="Inhibidor de corrosión",T196*Q196/1000,L196="Inhibidor de incrustaciones",T196*Q196/1000,L196="Biocida",T196*Q196/1000,L196="Inhibidor de corrosión/incrustaciones",T196*Q196/1000,L196="Inhibidor de parafinas y asfaltenos",T196*P196/1000,L196="Inhibidor de parafinas",T196*P196/1000,L196="Inhibidor de asfaltenos",T196*P196/1000,L196="Reductor de fricción",T196*P196/1000,L196="Encapsulado",0,L196="Inhibidor de hidratos",VLOOKUP(I196,Intermedia!$B$485:$E$502,4,FALSE),L196="Secuestrante de sulfhídrico",VLOOKUP(I196,Intermedia!$B$485:$E$502,4,FALSE))</f>
        <v>1.4883</v>
      </c>
      <c r="AP196" s="3">
        <f t="shared" si="72"/>
        <v>22.32</v>
      </c>
      <c r="AQ196" s="3">
        <f t="shared" si="73"/>
        <v>22.32</v>
      </c>
      <c r="AR196" s="3">
        <f t="shared" si="74"/>
        <v>22.32</v>
      </c>
      <c r="AS196" s="7">
        <v>1</v>
      </c>
      <c r="AT196" s="3" cm="1">
        <f t="array" ref="AT196">IFERROR(ROUND(IF(AL196="Continua",AO196*_xlfn.IFS(AS196=100%,1,AS196=20%,5,AS196=50%,2),IF(AL196="Batch",IF(AM196="M",30,IF(AM196="Q",15,7))*AO196)),0),"")</f>
        <v>22</v>
      </c>
      <c r="AU196" s="3">
        <f t="shared" si="75"/>
        <v>22</v>
      </c>
      <c r="AV196" s="3">
        <f t="shared" si="76"/>
        <v>22</v>
      </c>
      <c r="AW196" s="3" t="s">
        <v>670</v>
      </c>
      <c r="AX196" s="3"/>
      <c r="AY196" s="14" t="str">
        <f ca="1">IFERROR(TODAY()-VLOOKUP(H196,IDEF!$A$6:$H$1602,8,FALSE),"S/D")</f>
        <v>S/D</v>
      </c>
      <c r="AZ196" s="3" t="str">
        <f>IFERROR(VLOOKUP(H196,'Control Producción'!$B$13:$L$406,11,FALSE),"S/C")</f>
        <v>A</v>
      </c>
      <c r="BA196" s="3" t="str">
        <f t="shared" si="77"/>
        <v>SP- 06</v>
      </c>
      <c r="BB196" s="3" t="str">
        <f>IFERROR(VLOOKUP(I196,Referencias!$A$2:$Z$800,26,FALSE),"")</f>
        <v>Señal Picada</v>
      </c>
      <c r="BC196" s="3"/>
      <c r="BD196" s="3"/>
      <c r="BO196" s="68" t="str">
        <f t="shared" si="67"/>
        <v>SP- 06</v>
      </c>
    </row>
    <row r="197" spans="1:67" ht="15" customHeight="1" x14ac:dyDescent="0.25">
      <c r="A197" s="3" t="s">
        <v>636</v>
      </c>
      <c r="B197" s="5">
        <v>45139</v>
      </c>
      <c r="C197" s="3" t="s">
        <v>637</v>
      </c>
      <c r="D197" s="3" t="s">
        <v>638</v>
      </c>
      <c r="E197" s="3" t="str">
        <f>IFERROR(VLOOKUP(H197,Referencias!$A$2:$F$671,6,FALSE),"")</f>
        <v>VAM</v>
      </c>
      <c r="F197" s="3">
        <f>IFERROR(VLOOKUP(I197,Referencias!$A$2:$T$800,20,FALSE),"")</f>
        <v>221169</v>
      </c>
      <c r="G197" s="3" t="s">
        <v>651</v>
      </c>
      <c r="H197" s="3" t="s">
        <v>497</v>
      </c>
      <c r="I197" s="3" t="s">
        <v>497</v>
      </c>
      <c r="J197" s="3"/>
      <c r="K197" s="3" t="s">
        <v>652</v>
      </c>
      <c r="L197" s="3" t="str">
        <f>IFERROR(VLOOKUP(M197,Referencias!$X$2:$Y$139,2,FALSE),"")</f>
        <v>Biocida</v>
      </c>
      <c r="M197" s="3" t="s">
        <v>565</v>
      </c>
      <c r="N197" s="3">
        <f>IFERROR(VLOOKUP(M197,Referencias!$K$2:$L$138,2,FALSE),"")</f>
        <v>50600926</v>
      </c>
      <c r="O197" s="3">
        <f>IFERROR(VLOOKUP(I197,'Control Producción'!$B$13:$L$408,4,FALSE),0)</f>
        <v>10.5</v>
      </c>
      <c r="P197" s="3">
        <f>IFERROR(VLOOKUP(I197,'Control Producción'!$B$13:$L$408,5,FALSE),0)</f>
        <v>2.625</v>
      </c>
      <c r="Q197" s="3">
        <f>IFERROR(VLOOKUP(I197,'Control Producción'!$B$13:$L$408,7,FALSE),0)</f>
        <v>7.875</v>
      </c>
      <c r="R197" s="3">
        <f>IFERROR(VLOOKUP(I197,'Control Producción'!$B$13:$L$408,8,FALSE),0)</f>
        <v>1500</v>
      </c>
      <c r="S197" s="3">
        <f t="shared" si="68"/>
        <v>20</v>
      </c>
      <c r="T197" s="3">
        <v>125</v>
      </c>
      <c r="U197" s="3" t="s">
        <v>676</v>
      </c>
      <c r="V197" s="3" t="s">
        <v>668</v>
      </c>
      <c r="W197" s="3">
        <f t="shared" si="69"/>
        <v>2</v>
      </c>
      <c r="X197" s="3"/>
      <c r="Y197" s="3">
        <f t="shared" si="70"/>
        <v>40</v>
      </c>
      <c r="Z197" s="3"/>
      <c r="AA197" s="3"/>
      <c r="AB197" s="6">
        <v>44315</v>
      </c>
      <c r="AC197" s="3" t="s">
        <v>643</v>
      </c>
      <c r="AD197" s="6">
        <v>45028</v>
      </c>
      <c r="AE197" s="3" t="s">
        <v>785</v>
      </c>
      <c r="AF197" s="3" t="s">
        <v>656</v>
      </c>
      <c r="AG197" s="3"/>
      <c r="AH197" s="3"/>
      <c r="AI197" s="3"/>
      <c r="AJ197" s="3"/>
      <c r="AK197" s="3" t="str">
        <f>IFERROR(VLOOKUP(I197,'Control Producción'!$B$13:$K$406,10,FALSE),"")</f>
        <v>Bombeo Hidráulico</v>
      </c>
      <c r="AL197" s="3" t="str">
        <f t="shared" si="71"/>
        <v>Batch</v>
      </c>
      <c r="AM197" s="3" t="s">
        <v>669</v>
      </c>
      <c r="AN197" s="3" t="s">
        <v>556</v>
      </c>
      <c r="AO197" s="3">
        <f>_xlfn.IFS(L197="Inhibidor de corrosión",T197*Q197/1000,L197="Inhibidor de incrustaciones",T197*Q197/1000,L197="Biocida",T197*Q197/1000,L197="Inhibidor de corrosión/incrustaciones",T197*Q197/1000,L197="Inhibidor de parafinas y asfaltenos",T197*P197/1000,L197="Inhibidor de parafinas",T197*P197/1000,L197="Inhibidor de asfaltenos",T197*P197/1000,L197="Reductor de fricción",T197*P197/1000,L197="Encapsulado",0,L197="Inhibidor de hidratos",VLOOKUP(I197,Intermedia!$B$485:$E$502,4,FALSE),L197="Secuestrante de sulfhídrico",VLOOKUP(I197,Intermedia!$B$485:$E$502,4,FALSE))</f>
        <v>0.984375</v>
      </c>
      <c r="AP197" s="3">
        <f t="shared" si="72"/>
        <v>14.77</v>
      </c>
      <c r="AQ197" s="3">
        <f t="shared" si="73"/>
        <v>20</v>
      </c>
      <c r="AR197" s="3">
        <f t="shared" si="74"/>
        <v>20</v>
      </c>
      <c r="AS197" s="7">
        <v>1</v>
      </c>
      <c r="AT197" s="3" cm="1">
        <f t="array" ref="AT197">IFERROR(ROUND(IF(AL197="Continua",AO197*_xlfn.IFS(AS197=100%,1,AS197=20%,5,AS197=50%,2),IF(AL197="Batch",IF(AM197="M",30,IF(AM197="Q",15,7))*AO197)),0),"")</f>
        <v>15</v>
      </c>
      <c r="AU197" s="3">
        <f t="shared" si="75"/>
        <v>20</v>
      </c>
      <c r="AV197" s="3">
        <f t="shared" si="76"/>
        <v>20</v>
      </c>
      <c r="AW197" s="3" t="s">
        <v>533</v>
      </c>
      <c r="AX197" s="3"/>
      <c r="AY197" s="14">
        <f ca="1">IFERROR(TODAY()-VLOOKUP(H197,IDEF!$A$6:$H$1602,8,FALSE),"S/D")</f>
        <v>1754</v>
      </c>
      <c r="AZ197" s="3" t="str">
        <f>IFERROR(VLOOKUP(H197,'Control Producción'!$B$13:$L$406,11,FALSE),"S/C")</f>
        <v>B</v>
      </c>
      <c r="BA197" s="3" t="str">
        <f t="shared" si="77"/>
        <v>VAM</v>
      </c>
      <c r="BB197" s="3" t="str">
        <f>IFERROR(VLOOKUP(I197,Referencias!$A$2:$Z$800,26,FALSE),"")</f>
        <v>Volcán Auca Mahuida</v>
      </c>
      <c r="BC197" s="3"/>
      <c r="BD197" s="3"/>
      <c r="BO197" s="68" t="str">
        <f t="shared" si="67"/>
        <v>VAM</v>
      </c>
    </row>
    <row r="198" spans="1:67" ht="15" customHeight="1" x14ac:dyDescent="0.25">
      <c r="A198" s="3" t="s">
        <v>636</v>
      </c>
      <c r="B198" s="5">
        <v>45139</v>
      </c>
      <c r="C198" s="3" t="s">
        <v>637</v>
      </c>
      <c r="D198" s="3" t="s">
        <v>638</v>
      </c>
      <c r="E198" s="3" t="str">
        <f>IFERROR(VLOOKUP(H198,Referencias!$A$2:$F$671,6,FALSE),"")</f>
        <v>SP- 07</v>
      </c>
      <c r="F198" s="3">
        <f>IFERROR(VLOOKUP(I198,Referencias!$A$2:$T$800,20,FALSE),"")</f>
        <v>222052</v>
      </c>
      <c r="G198" s="3" t="s">
        <v>651</v>
      </c>
      <c r="H198" s="3" t="s">
        <v>330</v>
      </c>
      <c r="I198" s="3" t="s">
        <v>330</v>
      </c>
      <c r="J198" s="3"/>
      <c r="K198" s="3" t="s">
        <v>652</v>
      </c>
      <c r="L198" s="3" t="str">
        <f>IFERROR(VLOOKUP(M198,Referencias!$X$2:$Y$139,2,FALSE),"")</f>
        <v>Biocida</v>
      </c>
      <c r="M198" s="3" t="s">
        <v>565</v>
      </c>
      <c r="N198" s="3">
        <f>IFERROR(VLOOKUP(M198,Referencias!$K$2:$L$138,2,FALSE),"")</f>
        <v>50600926</v>
      </c>
      <c r="O198" s="3">
        <f>IFERROR(VLOOKUP(I198,'Control Producción'!$B$13:$L$408,4,FALSE),0)</f>
        <v>198</v>
      </c>
      <c r="P198" s="3">
        <f>IFERROR(VLOOKUP(I198,'Control Producción'!$B$13:$L$408,5,FALSE),0)</f>
        <v>1.98</v>
      </c>
      <c r="Q198" s="3">
        <f>IFERROR(VLOOKUP(I198,'Control Producción'!$B$13:$L$408,7,FALSE),0)</f>
        <v>196.02</v>
      </c>
      <c r="R198" s="3">
        <f>IFERROR(VLOOKUP(I198,'Control Producción'!$B$13:$L$408,8,FALSE),0)</f>
        <v>10</v>
      </c>
      <c r="S198" s="3">
        <f t="shared" si="68"/>
        <v>102.91</v>
      </c>
      <c r="T198" s="3">
        <v>35</v>
      </c>
      <c r="U198" s="3" t="s">
        <v>676</v>
      </c>
      <c r="V198" s="3" t="s">
        <v>668</v>
      </c>
      <c r="W198" s="3">
        <f t="shared" si="69"/>
        <v>2</v>
      </c>
      <c r="X198" s="3"/>
      <c r="Y198" s="3">
        <f t="shared" si="70"/>
        <v>205.82</v>
      </c>
      <c r="Z198" s="3"/>
      <c r="AA198" s="3"/>
      <c r="AB198" s="6">
        <v>44839</v>
      </c>
      <c r="AC198" s="3" t="s">
        <v>643</v>
      </c>
      <c r="AD198" s="6">
        <v>44839</v>
      </c>
      <c r="AE198" s="3" t="s">
        <v>814</v>
      </c>
      <c r="AF198" s="3" t="s">
        <v>656</v>
      </c>
      <c r="AG198" s="3"/>
      <c r="AH198" s="3"/>
      <c r="AI198" s="3"/>
      <c r="AJ198" s="3"/>
      <c r="AK198" s="3" t="str">
        <f>IFERROR(VLOOKUP(I198,'Control Producción'!$B$13:$K$406,10,FALSE),"")</f>
        <v>Electro Sumergible</v>
      </c>
      <c r="AL198" s="3" t="str">
        <f t="shared" si="71"/>
        <v>Batch</v>
      </c>
      <c r="AM198" s="3" t="s">
        <v>669</v>
      </c>
      <c r="AN198" s="3" t="s">
        <v>556</v>
      </c>
      <c r="AO198" s="3">
        <f>_xlfn.IFS(L198="Inhibidor de corrosión",T198*Q198/1000,L198="Inhibidor de incrustaciones",T198*Q198/1000,L198="Biocida",T198*Q198/1000,L198="Inhibidor de corrosión/incrustaciones",T198*Q198/1000,L198="Inhibidor de parafinas y asfaltenos",T198*P198/1000,L198="Inhibidor de parafinas",T198*P198/1000,L198="Inhibidor de asfaltenos",T198*P198/1000,L198="Reductor de fricción",T198*P198/1000,L198="Encapsulado",0,L198="Inhibidor de hidratos",VLOOKUP(I198,Intermedia!$B$485:$E$502,4,FALSE),L198="Secuestrante de sulfhídrico",VLOOKUP(I198,Intermedia!$B$485:$E$502,4,FALSE))</f>
        <v>6.8607000000000005</v>
      </c>
      <c r="AP198" s="3">
        <f t="shared" si="72"/>
        <v>102.91</v>
      </c>
      <c r="AQ198" s="3">
        <f t="shared" si="73"/>
        <v>102.91</v>
      </c>
      <c r="AR198" s="3">
        <f t="shared" si="74"/>
        <v>102.91</v>
      </c>
      <c r="AS198" s="7">
        <v>1</v>
      </c>
      <c r="AT198" s="3" cm="1">
        <f t="array" ref="AT198">IFERROR(ROUND(IF(AL198="Continua",AO198*_xlfn.IFS(AS198=100%,1,AS198=20%,5,AS198=50%,2),IF(AL198="Batch",IF(AM198="M",30,IF(AM198="Q",15,7))*AO198)),0),"")</f>
        <v>103</v>
      </c>
      <c r="AU198" s="3">
        <f t="shared" si="75"/>
        <v>103</v>
      </c>
      <c r="AV198" s="3">
        <f t="shared" si="76"/>
        <v>103</v>
      </c>
      <c r="AW198" s="3" t="s">
        <v>670</v>
      </c>
      <c r="AX198" s="3"/>
      <c r="AY198" s="14">
        <f ca="1">IFERROR(TODAY()-VLOOKUP(H198,IDEF!$A$6:$H$1602,8,FALSE),"S/D")</f>
        <v>1545</v>
      </c>
      <c r="AZ198" s="3" t="str">
        <f>IFERROR(VLOOKUP(H198,'Control Producción'!$B$13:$L$406,11,FALSE),"S/C")</f>
        <v>A</v>
      </c>
      <c r="BA198" s="3" t="str">
        <f t="shared" si="77"/>
        <v>SP- 07</v>
      </c>
      <c r="BB198" s="3" t="str">
        <f>IFERROR(VLOOKUP(I198,Referencias!$A$2:$Z$800,26,FALSE),"")</f>
        <v>Señal Picada</v>
      </c>
      <c r="BC198" s="3"/>
      <c r="BD198" s="3"/>
      <c r="BO198" s="68" t="str">
        <f t="shared" si="67"/>
        <v>SP- 07</v>
      </c>
    </row>
    <row r="199" spans="1:67" ht="15" customHeight="1" x14ac:dyDescent="0.25">
      <c r="A199" s="3" t="s">
        <v>636</v>
      </c>
      <c r="B199" s="5">
        <v>45139</v>
      </c>
      <c r="C199" s="3" t="s">
        <v>637</v>
      </c>
      <c r="D199" s="3" t="s">
        <v>638</v>
      </c>
      <c r="E199" s="3" t="str">
        <f>IFERROR(VLOOKUP(H199,Referencias!$A$2:$F$671,6,FALSE),"")</f>
        <v>SP- 06</v>
      </c>
      <c r="F199" s="3">
        <f>IFERROR(VLOOKUP(I199,Referencias!$A$2:$T$800,20,FALSE),"")</f>
        <v>222052</v>
      </c>
      <c r="G199" s="3" t="s">
        <v>651</v>
      </c>
      <c r="H199" s="3" t="s">
        <v>245</v>
      </c>
      <c r="I199" s="3" t="s">
        <v>245</v>
      </c>
      <c r="J199" s="3"/>
      <c r="K199" s="3" t="s">
        <v>652</v>
      </c>
      <c r="L199" s="3" t="str">
        <f>IFERROR(VLOOKUP(M199,Referencias!$X$2:$Y$139,2,FALSE),"")</f>
        <v>Inhibidor de corrosión</v>
      </c>
      <c r="M199" s="3" t="s">
        <v>566</v>
      </c>
      <c r="N199" s="3">
        <f>IFERROR(VLOOKUP(M199,Referencias!$K$2:$L$138,2,FALSE),"")</f>
        <v>1000232729</v>
      </c>
      <c r="O199" s="3">
        <f>IFERROR(VLOOKUP(I199,'Control Producción'!$B$13:$L$408,4,FALSE),0)</f>
        <v>22.7</v>
      </c>
      <c r="P199" s="3">
        <f>IFERROR(VLOOKUP(I199,'Control Producción'!$B$13:$L$408,5,FALSE),0)</f>
        <v>1.4750000000000001</v>
      </c>
      <c r="Q199" s="3">
        <f>IFERROR(VLOOKUP(I199,'Control Producción'!$B$13:$L$408,7,FALSE),0)</f>
        <v>21.225000000000001</v>
      </c>
      <c r="R199" s="3">
        <f>IFERROR(VLOOKUP(I199,'Control Producción'!$B$13:$L$408,8,FALSE),0)</f>
        <v>10</v>
      </c>
      <c r="S199" s="3">
        <f t="shared" si="68"/>
        <v>20</v>
      </c>
      <c r="T199" s="3">
        <v>50</v>
      </c>
      <c r="U199" s="3" t="s">
        <v>676</v>
      </c>
      <c r="V199" s="3" t="s">
        <v>668</v>
      </c>
      <c r="W199" s="3">
        <f t="shared" si="69"/>
        <v>2</v>
      </c>
      <c r="X199" s="3"/>
      <c r="Y199" s="3">
        <f t="shared" si="70"/>
        <v>40</v>
      </c>
      <c r="Z199" s="3"/>
      <c r="AA199" s="3"/>
      <c r="AB199" s="6">
        <v>43851</v>
      </c>
      <c r="AC199" s="3" t="s">
        <v>643</v>
      </c>
      <c r="AD199" s="6">
        <v>44384</v>
      </c>
      <c r="AE199" s="3" t="s">
        <v>815</v>
      </c>
      <c r="AF199" s="3" t="s">
        <v>656</v>
      </c>
      <c r="AG199" s="3"/>
      <c r="AH199" s="3"/>
      <c r="AI199" s="3"/>
      <c r="AJ199" s="3"/>
      <c r="AK199" s="3" t="str">
        <f>IFERROR(VLOOKUP(I199,'Control Producción'!$B$13:$K$406,10,FALSE),"")</f>
        <v>Cavidad Progresiva</v>
      </c>
      <c r="AL199" s="3" t="str">
        <f t="shared" si="71"/>
        <v>Batch</v>
      </c>
      <c r="AM199" s="3" t="s">
        <v>669</v>
      </c>
      <c r="AN199" s="3" t="s">
        <v>556</v>
      </c>
      <c r="AO199" s="3">
        <f>_xlfn.IFS(L199="Inhibidor de corrosión",T199*Q199/1000,L199="Inhibidor de incrustaciones",T199*Q199/1000,L199="Biocida",T199*Q199/1000,L199="Inhibidor de corrosión/incrustaciones",T199*Q199/1000,L199="Inhibidor de parafinas y asfaltenos",T199*P199/1000,L199="Inhibidor de parafinas",T199*P199/1000,L199="Inhibidor de asfaltenos",T199*P199/1000,L199="Reductor de fricción",T199*P199/1000,L199="Encapsulado",0,L199="Inhibidor de hidratos",VLOOKUP(I199,Intermedia!$B$485:$E$502,4,FALSE),L199="Secuestrante de sulfhídrico",VLOOKUP(I199,Intermedia!$B$485:$E$502,4,FALSE))</f>
        <v>1.06125</v>
      </c>
      <c r="AP199" s="3">
        <f t="shared" si="72"/>
        <v>15.92</v>
      </c>
      <c r="AQ199" s="3">
        <f t="shared" si="73"/>
        <v>20</v>
      </c>
      <c r="AR199" s="3">
        <f t="shared" si="74"/>
        <v>20</v>
      </c>
      <c r="AS199" s="7">
        <v>1</v>
      </c>
      <c r="AT199" s="3" cm="1">
        <f t="array" ref="AT199">IFERROR(ROUND(IF(AL199="Continua",AO199*_xlfn.IFS(AS199=100%,1,AS199=20%,5,AS199=50%,2),IF(AL199="Batch",IF(AM199="M",30,IF(AM199="Q",15,7))*AO199)),0),"")</f>
        <v>16</v>
      </c>
      <c r="AU199" s="3">
        <f t="shared" si="75"/>
        <v>20</v>
      </c>
      <c r="AV199" s="3">
        <f t="shared" si="76"/>
        <v>20</v>
      </c>
      <c r="AW199" s="3" t="s">
        <v>670</v>
      </c>
      <c r="AX199" s="3"/>
      <c r="AY199" s="14">
        <f ca="1">IFERROR(TODAY()-VLOOKUP(H199,IDEF!$A$6:$H$1602,8,FALSE),"S/D")</f>
        <v>1646</v>
      </c>
      <c r="AZ199" s="3" t="str">
        <f>IFERROR(VLOOKUP(H199,'Control Producción'!$B$13:$L$406,11,FALSE),"S/C")</f>
        <v>C</v>
      </c>
      <c r="BA199" s="3" t="str">
        <f t="shared" si="77"/>
        <v>SP- 06</v>
      </c>
      <c r="BB199" s="3" t="str">
        <f>IFERROR(VLOOKUP(I199,Referencias!$A$2:$Z$800,26,FALSE),"")</f>
        <v>Señal Picada</v>
      </c>
      <c r="BC199" s="3"/>
      <c r="BD199" s="3"/>
      <c r="BO199" s="68" t="str">
        <f t="shared" si="67"/>
        <v>SP- 06</v>
      </c>
    </row>
    <row r="200" spans="1:67" ht="15" customHeight="1" x14ac:dyDescent="0.25">
      <c r="A200" s="3" t="s">
        <v>636</v>
      </c>
      <c r="B200" s="5">
        <v>45139</v>
      </c>
      <c r="C200" s="3" t="s">
        <v>637</v>
      </c>
      <c r="D200" s="3" t="s">
        <v>638</v>
      </c>
      <c r="E200" s="3" t="str">
        <f>IFERROR(VLOOKUP(H200,Referencias!$A$2:$F$671,6,FALSE),"")</f>
        <v/>
      </c>
      <c r="F200" s="3">
        <f>IFERROR(VLOOKUP(I200,Referencias!$A$2:$T$800,20,FALSE),"")</f>
        <v>222052</v>
      </c>
      <c r="G200" s="3" t="s">
        <v>651</v>
      </c>
      <c r="H200" s="3" t="s">
        <v>187</v>
      </c>
      <c r="I200" s="3" t="s">
        <v>187</v>
      </c>
      <c r="J200" s="3"/>
      <c r="K200" s="3" t="s">
        <v>652</v>
      </c>
      <c r="L200" s="3" t="str">
        <f>IFERROR(VLOOKUP(M200,Referencias!$X$2:$Y$139,2,FALSE),"")</f>
        <v>Biocida</v>
      </c>
      <c r="M200" s="3" t="s">
        <v>565</v>
      </c>
      <c r="N200" s="3">
        <f>IFERROR(VLOOKUP(M200,Referencias!$K$2:$L$138,2,FALSE),"")</f>
        <v>50600926</v>
      </c>
      <c r="O200" s="3">
        <f>IFERROR(VLOOKUP(I200,'Control Producción'!$B$13:$L$408,4,FALSE),0)</f>
        <v>48.5</v>
      </c>
      <c r="P200" s="3">
        <f>IFERROR(VLOOKUP(I200,'Control Producción'!$B$13:$L$408,5,FALSE),0)</f>
        <v>1.6970000000000001</v>
      </c>
      <c r="Q200" s="3">
        <f>IFERROR(VLOOKUP(I200,'Control Producción'!$B$13:$L$408,7,FALSE),0)</f>
        <v>46.802999999999997</v>
      </c>
      <c r="R200" s="3">
        <f>IFERROR(VLOOKUP(I200,'Control Producción'!$B$13:$L$408,8,FALSE),0)</f>
        <v>0</v>
      </c>
      <c r="S200" s="3">
        <f t="shared" si="68"/>
        <v>35.1</v>
      </c>
      <c r="T200" s="3">
        <v>50</v>
      </c>
      <c r="U200" s="3" t="s">
        <v>676</v>
      </c>
      <c r="V200" s="3" t="s">
        <v>668</v>
      </c>
      <c r="W200" s="3">
        <f t="shared" si="69"/>
        <v>2</v>
      </c>
      <c r="X200" s="3"/>
      <c r="Y200" s="3">
        <f t="shared" si="70"/>
        <v>70.2</v>
      </c>
      <c r="Z200" s="3"/>
      <c r="AA200" s="3"/>
      <c r="AB200" s="6">
        <v>44599</v>
      </c>
      <c r="AC200" s="3" t="s">
        <v>643</v>
      </c>
      <c r="AD200" s="6">
        <v>44594</v>
      </c>
      <c r="AE200" s="3" t="s">
        <v>760</v>
      </c>
      <c r="AF200" s="3" t="s">
        <v>656</v>
      </c>
      <c r="AG200" s="3"/>
      <c r="AH200" s="3"/>
      <c r="AI200" s="3"/>
      <c r="AJ200" s="3"/>
      <c r="AK200" s="3" t="str">
        <f>IFERROR(VLOOKUP(I200,'Control Producción'!$B$13:$K$406,10,FALSE),"")</f>
        <v>Cavidad Progresiva</v>
      </c>
      <c r="AL200" s="3" t="str">
        <f t="shared" si="71"/>
        <v>Batch</v>
      </c>
      <c r="AM200" s="3" t="s">
        <v>669</v>
      </c>
      <c r="AN200" s="3" t="s">
        <v>556</v>
      </c>
      <c r="AO200" s="3">
        <f>_xlfn.IFS(L200="Inhibidor de corrosión",T200*Q200/1000,L200="Inhibidor de incrustaciones",T200*Q200/1000,L200="Biocida",T200*Q200/1000,L200="Inhibidor de corrosión/incrustaciones",T200*Q200/1000,L200="Inhibidor de parafinas y asfaltenos",T200*P200/1000,L200="Inhibidor de parafinas",T200*P200/1000,L200="Inhibidor de asfaltenos",T200*P200/1000,L200="Reductor de fricción",T200*P200/1000,L200="Encapsulado",0,L200="Inhibidor de hidratos",VLOOKUP(I200,Intermedia!$B$485:$E$502,4,FALSE),L200="Secuestrante de sulfhídrico",VLOOKUP(I200,Intermedia!$B$485:$E$502,4,FALSE))</f>
        <v>2.3401499999999995</v>
      </c>
      <c r="AP200" s="3">
        <f t="shared" si="72"/>
        <v>35.1</v>
      </c>
      <c r="AQ200" s="3">
        <f t="shared" si="73"/>
        <v>35.1</v>
      </c>
      <c r="AR200" s="3">
        <f t="shared" si="74"/>
        <v>35.1</v>
      </c>
      <c r="AS200" s="7">
        <v>1</v>
      </c>
      <c r="AT200" s="3" cm="1">
        <f t="array" ref="AT200">IFERROR(ROUND(IF(AL200="Continua",AO200*_xlfn.IFS(AS200=100%,1,AS200=20%,5,AS200=50%,2),IF(AL200="Batch",IF(AM200="M",30,IF(AM200="Q",15,7))*AO200)),0),"")</f>
        <v>35</v>
      </c>
      <c r="AU200" s="3">
        <f t="shared" si="75"/>
        <v>35</v>
      </c>
      <c r="AV200" s="3">
        <f t="shared" si="76"/>
        <v>35</v>
      </c>
      <c r="AW200" s="3" t="s">
        <v>670</v>
      </c>
      <c r="AX200" s="3"/>
      <c r="AY200" s="14" t="str">
        <f ca="1">IFERROR(TODAY()-VLOOKUP(H200,IDEF!$A$6:$H$1602,8,FALSE),"S/D")</f>
        <v>S/D</v>
      </c>
      <c r="AZ200" s="3" t="str">
        <f>IFERROR(VLOOKUP(H200,'Control Producción'!$B$13:$L$406,11,FALSE),"S/C")</f>
        <v>B</v>
      </c>
      <c r="BA200" s="3" t="str">
        <f t="shared" si="77"/>
        <v/>
      </c>
      <c r="BB200" s="3" t="str">
        <f>IFERROR(VLOOKUP(I200,Referencias!$A$2:$Z$800,26,FALSE),"")</f>
        <v>Señal Picada</v>
      </c>
      <c r="BC200" s="3"/>
      <c r="BD200" s="3"/>
      <c r="BO200" s="68" t="str">
        <f t="shared" si="67"/>
        <v/>
      </c>
    </row>
    <row r="201" spans="1:67" ht="15" customHeight="1" x14ac:dyDescent="0.25">
      <c r="A201" s="3" t="s">
        <v>636</v>
      </c>
      <c r="B201" s="5">
        <v>45139</v>
      </c>
      <c r="C201" s="3" t="s">
        <v>637</v>
      </c>
      <c r="D201" s="3" t="s">
        <v>638</v>
      </c>
      <c r="E201" s="3" t="str">
        <f>IFERROR(VLOOKUP(H201,Referencias!$A$2:$F$671,6,FALSE),"")</f>
        <v/>
      </c>
      <c r="F201" s="3">
        <f>IFERROR(VLOOKUP(I201,Referencias!$A$2:$T$800,20,FALSE),"")</f>
        <v>222052</v>
      </c>
      <c r="G201" s="3" t="s">
        <v>651</v>
      </c>
      <c r="H201" s="3" t="s">
        <v>187</v>
      </c>
      <c r="I201" s="3" t="s">
        <v>187</v>
      </c>
      <c r="J201" s="3"/>
      <c r="K201" s="3" t="s">
        <v>652</v>
      </c>
      <c r="L201" s="3" t="str">
        <f>IFERROR(VLOOKUP(M201,Referencias!$X$2:$Y$139,2,FALSE),"")</f>
        <v>Inhibidor de corrosión</v>
      </c>
      <c r="M201" s="3" t="s">
        <v>566</v>
      </c>
      <c r="N201" s="3">
        <f>IFERROR(VLOOKUP(M201,Referencias!$K$2:$L$138,2,FALSE),"")</f>
        <v>1000232729</v>
      </c>
      <c r="O201" s="3">
        <f>IFERROR(VLOOKUP(I201,'Control Producción'!$B$13:$L$408,4,FALSE),0)</f>
        <v>48.5</v>
      </c>
      <c r="P201" s="3">
        <f>IFERROR(VLOOKUP(I201,'Control Producción'!$B$13:$L$408,5,FALSE),0)</f>
        <v>1.6970000000000001</v>
      </c>
      <c r="Q201" s="3">
        <f>IFERROR(VLOOKUP(I201,'Control Producción'!$B$13:$L$408,7,FALSE),0)</f>
        <v>46.802999999999997</v>
      </c>
      <c r="R201" s="3">
        <f>IFERROR(VLOOKUP(I201,'Control Producción'!$B$13:$L$408,8,FALSE),0)</f>
        <v>0</v>
      </c>
      <c r="S201" s="3">
        <f t="shared" si="68"/>
        <v>35.1</v>
      </c>
      <c r="T201" s="3">
        <v>50</v>
      </c>
      <c r="U201" s="3" t="s">
        <v>676</v>
      </c>
      <c r="V201" s="3" t="s">
        <v>668</v>
      </c>
      <c r="W201" s="3">
        <f t="shared" si="69"/>
        <v>2</v>
      </c>
      <c r="X201" s="3"/>
      <c r="Y201" s="3">
        <f t="shared" si="70"/>
        <v>70.2</v>
      </c>
      <c r="Z201" s="3"/>
      <c r="AA201" s="3"/>
      <c r="AB201" s="6">
        <v>44599</v>
      </c>
      <c r="AC201" s="3" t="s">
        <v>643</v>
      </c>
      <c r="AD201" s="6">
        <v>44594</v>
      </c>
      <c r="AE201" s="3" t="s">
        <v>760</v>
      </c>
      <c r="AF201" s="3" t="s">
        <v>656</v>
      </c>
      <c r="AG201" s="3"/>
      <c r="AH201" s="3"/>
      <c r="AI201" s="3"/>
      <c r="AJ201" s="3"/>
      <c r="AK201" s="3" t="str">
        <f>IFERROR(VLOOKUP(I201,'Control Producción'!$B$13:$K$406,10,FALSE),"")</f>
        <v>Cavidad Progresiva</v>
      </c>
      <c r="AL201" s="3" t="str">
        <f t="shared" si="71"/>
        <v>Batch</v>
      </c>
      <c r="AM201" s="3" t="s">
        <v>669</v>
      </c>
      <c r="AN201" s="3" t="s">
        <v>556</v>
      </c>
      <c r="AO201" s="3">
        <f>_xlfn.IFS(L201="Inhibidor de corrosión",T201*Q201/1000,L201="Inhibidor de incrustaciones",T201*Q201/1000,L201="Biocida",T201*Q201/1000,L201="Inhibidor de corrosión/incrustaciones",T201*Q201/1000,L201="Inhibidor de parafinas y asfaltenos",T201*P201/1000,L201="Inhibidor de parafinas",T201*P201/1000,L201="Inhibidor de asfaltenos",T201*P201/1000,L201="Reductor de fricción",T201*P201/1000,L201="Encapsulado",0,L201="Inhibidor de hidratos",VLOOKUP(I201,Intermedia!$B$485:$E$502,4,FALSE),L201="Secuestrante de sulfhídrico",VLOOKUP(I201,Intermedia!$B$485:$E$502,4,FALSE))</f>
        <v>2.3401499999999995</v>
      </c>
      <c r="AP201" s="3">
        <f t="shared" si="72"/>
        <v>35.1</v>
      </c>
      <c r="AQ201" s="3">
        <f t="shared" si="73"/>
        <v>35.1</v>
      </c>
      <c r="AR201" s="3">
        <f t="shared" si="74"/>
        <v>35.1</v>
      </c>
      <c r="AS201" s="7">
        <v>1</v>
      </c>
      <c r="AT201" s="3" cm="1">
        <f t="array" ref="AT201">IFERROR(ROUND(IF(AL201="Continua",AO201*_xlfn.IFS(AS201=100%,1,AS201=20%,5,AS201=50%,2),IF(AL201="Batch",IF(AM201="M",30,IF(AM201="Q",15,7))*AO201)),0),"")</f>
        <v>35</v>
      </c>
      <c r="AU201" s="3">
        <f t="shared" si="75"/>
        <v>35</v>
      </c>
      <c r="AV201" s="3">
        <f t="shared" si="76"/>
        <v>35</v>
      </c>
      <c r="AW201" s="3" t="s">
        <v>670</v>
      </c>
      <c r="AX201" s="3"/>
      <c r="AY201" s="14" t="str">
        <f ca="1">IFERROR(TODAY()-VLOOKUP(H201,IDEF!$A$6:$H$1602,8,FALSE),"S/D")</f>
        <v>S/D</v>
      </c>
      <c r="AZ201" s="3" t="str">
        <f>IFERROR(VLOOKUP(H201,'Control Producción'!$B$13:$L$406,11,FALSE),"S/C")</f>
        <v>B</v>
      </c>
      <c r="BA201" s="3" t="str">
        <f t="shared" si="77"/>
        <v/>
      </c>
      <c r="BB201" s="3" t="str">
        <f>IFERROR(VLOOKUP(I201,Referencias!$A$2:$Z$800,26,FALSE),"")</f>
        <v>Señal Picada</v>
      </c>
      <c r="BC201" s="3"/>
      <c r="BD201" s="3"/>
      <c r="BO201" s="68" t="str">
        <f t="shared" si="67"/>
        <v/>
      </c>
    </row>
    <row r="202" spans="1:67" ht="15" customHeight="1" x14ac:dyDescent="0.25">
      <c r="A202" s="3" t="s">
        <v>636</v>
      </c>
      <c r="B202" s="5">
        <v>45139</v>
      </c>
      <c r="C202" s="3" t="s">
        <v>637</v>
      </c>
      <c r="D202" s="3" t="s">
        <v>638</v>
      </c>
      <c r="E202" s="3" t="str">
        <f>IFERROR(VLOOKUP(H202,Referencias!$A$2:$F$671,6,FALSE),"")</f>
        <v>SP- 06</v>
      </c>
      <c r="F202" s="3">
        <f>IFERROR(VLOOKUP(I202,Referencias!$A$2:$T$800,20,FALSE),"")</f>
        <v>222052</v>
      </c>
      <c r="G202" s="3" t="s">
        <v>651</v>
      </c>
      <c r="H202" s="3" t="s">
        <v>245</v>
      </c>
      <c r="I202" s="3" t="s">
        <v>245</v>
      </c>
      <c r="J202" s="3"/>
      <c r="K202" s="3" t="s">
        <v>652</v>
      </c>
      <c r="L202" s="3" t="str">
        <f>IFERROR(VLOOKUP(M202,Referencias!$X$2:$Y$139,2,FALSE),"")</f>
        <v>Biocida</v>
      </c>
      <c r="M202" s="3" t="s">
        <v>565</v>
      </c>
      <c r="N202" s="3">
        <f>IFERROR(VLOOKUP(M202,Referencias!$K$2:$L$138,2,FALSE),"")</f>
        <v>50600926</v>
      </c>
      <c r="O202" s="3">
        <f>IFERROR(VLOOKUP(I202,'Control Producción'!$B$13:$L$408,4,FALSE),0)</f>
        <v>22.7</v>
      </c>
      <c r="P202" s="3">
        <f>IFERROR(VLOOKUP(I202,'Control Producción'!$B$13:$L$408,5,FALSE),0)</f>
        <v>1.4750000000000001</v>
      </c>
      <c r="Q202" s="3">
        <f>IFERROR(VLOOKUP(I202,'Control Producción'!$B$13:$L$408,7,FALSE),0)</f>
        <v>21.225000000000001</v>
      </c>
      <c r="R202" s="3">
        <f>IFERROR(VLOOKUP(I202,'Control Producción'!$B$13:$L$408,8,FALSE),0)</f>
        <v>10</v>
      </c>
      <c r="S202" s="3">
        <f t="shared" si="68"/>
        <v>20</v>
      </c>
      <c r="T202" s="3">
        <v>40</v>
      </c>
      <c r="U202" s="3" t="s">
        <v>676</v>
      </c>
      <c r="V202" s="3" t="s">
        <v>668</v>
      </c>
      <c r="W202" s="3">
        <f t="shared" si="69"/>
        <v>2</v>
      </c>
      <c r="X202" s="3"/>
      <c r="Y202" s="3">
        <f t="shared" si="70"/>
        <v>40</v>
      </c>
      <c r="Z202" s="3"/>
      <c r="AA202" s="3"/>
      <c r="AB202" s="6">
        <v>43851</v>
      </c>
      <c r="AC202" s="3" t="s">
        <v>643</v>
      </c>
      <c r="AD202" s="6">
        <v>44384</v>
      </c>
      <c r="AE202" s="3" t="s">
        <v>815</v>
      </c>
      <c r="AF202" s="3" t="s">
        <v>656</v>
      </c>
      <c r="AG202" s="3"/>
      <c r="AH202" s="3"/>
      <c r="AI202" s="3"/>
      <c r="AJ202" s="3"/>
      <c r="AK202" s="3" t="str">
        <f>IFERROR(VLOOKUP(I202,'Control Producción'!$B$13:$K$406,10,FALSE),"")</f>
        <v>Cavidad Progresiva</v>
      </c>
      <c r="AL202" s="3" t="str">
        <f t="shared" si="71"/>
        <v>Batch</v>
      </c>
      <c r="AM202" s="3" t="s">
        <v>669</v>
      </c>
      <c r="AN202" s="3" t="s">
        <v>556</v>
      </c>
      <c r="AO202" s="3">
        <f>_xlfn.IFS(L202="Inhibidor de corrosión",T202*Q202/1000,L202="Inhibidor de incrustaciones",T202*Q202/1000,L202="Biocida",T202*Q202/1000,L202="Inhibidor de corrosión/incrustaciones",T202*Q202/1000,L202="Inhibidor de parafinas y asfaltenos",T202*P202/1000,L202="Inhibidor de parafinas",T202*P202/1000,L202="Inhibidor de asfaltenos",T202*P202/1000,L202="Reductor de fricción",T202*P202/1000,L202="Encapsulado",0,L202="Inhibidor de hidratos",VLOOKUP(I202,Intermedia!$B$485:$E$502,4,FALSE),L202="Secuestrante de sulfhídrico",VLOOKUP(I202,Intermedia!$B$485:$E$502,4,FALSE))</f>
        <v>0.84899999999999998</v>
      </c>
      <c r="AP202" s="3">
        <f t="shared" si="72"/>
        <v>12.74</v>
      </c>
      <c r="AQ202" s="3">
        <f t="shared" si="73"/>
        <v>20</v>
      </c>
      <c r="AR202" s="3">
        <f t="shared" si="74"/>
        <v>20</v>
      </c>
      <c r="AS202" s="7">
        <v>1</v>
      </c>
      <c r="AT202" s="3" cm="1">
        <f t="array" ref="AT202">IFERROR(ROUND(IF(AL202="Continua",AO202*_xlfn.IFS(AS202=100%,1,AS202=20%,5,AS202=50%,2),IF(AL202="Batch",IF(AM202="M",30,IF(AM202="Q",15,7))*AO202)),0),"")</f>
        <v>13</v>
      </c>
      <c r="AU202" s="3">
        <f t="shared" si="75"/>
        <v>20</v>
      </c>
      <c r="AV202" s="3">
        <f t="shared" si="76"/>
        <v>20</v>
      </c>
      <c r="AW202" s="3" t="s">
        <v>670</v>
      </c>
      <c r="AX202" s="3"/>
      <c r="AY202" s="14">
        <f ca="1">IFERROR(TODAY()-VLOOKUP(H202,IDEF!$A$6:$H$1602,8,FALSE),"S/D")</f>
        <v>1646</v>
      </c>
      <c r="AZ202" s="3" t="str">
        <f>IFERROR(VLOOKUP(H202,'Control Producción'!$B$13:$L$406,11,FALSE),"S/C")</f>
        <v>C</v>
      </c>
      <c r="BA202" s="3" t="str">
        <f t="shared" si="77"/>
        <v>SP- 06</v>
      </c>
      <c r="BB202" s="3" t="str">
        <f>IFERROR(VLOOKUP(I202,Referencias!$A$2:$Z$800,26,FALSE),"")</f>
        <v>Señal Picada</v>
      </c>
      <c r="BC202" s="3"/>
      <c r="BD202" s="3"/>
      <c r="BO202" s="68" t="str">
        <f t="shared" si="67"/>
        <v>SP- 06</v>
      </c>
    </row>
    <row r="203" spans="1:67" ht="15" customHeight="1" x14ac:dyDescent="0.25">
      <c r="A203" s="3" t="s">
        <v>636</v>
      </c>
      <c r="B203" s="5">
        <v>45139</v>
      </c>
      <c r="C203" s="3" t="s">
        <v>637</v>
      </c>
      <c r="D203" s="3" t="s">
        <v>638</v>
      </c>
      <c r="E203" s="3" t="str">
        <f>IFERROR(VLOOKUP(H203,Referencias!$A$2:$F$671,6,FALSE),"")</f>
        <v>PB- 01</v>
      </c>
      <c r="F203" s="3">
        <f>IFERROR(VLOOKUP(I203,Referencias!$A$2:$T$800,20,FALSE),"")</f>
        <v>222053</v>
      </c>
      <c r="G203" s="3" t="s">
        <v>651</v>
      </c>
      <c r="H203" s="3" t="s">
        <v>29</v>
      </c>
      <c r="I203" s="3" t="s">
        <v>29</v>
      </c>
      <c r="J203" s="3"/>
      <c r="K203" s="3" t="s">
        <v>652</v>
      </c>
      <c r="L203" s="3" t="str">
        <f>IFERROR(VLOOKUP(M203,Referencias!$X$2:$Y$139,2,FALSE),"")</f>
        <v>Inhibidor de corrosión</v>
      </c>
      <c r="M203" s="3" t="s">
        <v>566</v>
      </c>
      <c r="N203" s="3">
        <f>IFERROR(VLOOKUP(M203,Referencias!$K$2:$L$138,2,FALSE),"")</f>
        <v>1000232729</v>
      </c>
      <c r="O203" s="3">
        <f>IFERROR(VLOOKUP(I203,'Control Producción'!$B$13:$L$408,4,FALSE),0)</f>
        <v>16.3</v>
      </c>
      <c r="P203" s="3">
        <f>IFERROR(VLOOKUP(I203,'Control Producción'!$B$13:$L$408,5,FALSE),0)</f>
        <v>1.956</v>
      </c>
      <c r="Q203" s="3">
        <f>IFERROR(VLOOKUP(I203,'Control Producción'!$B$13:$L$408,7,FALSE),0)</f>
        <v>14.343999999999999</v>
      </c>
      <c r="R203" s="3">
        <f>IFERROR(VLOOKUP(I203,'Control Producción'!$B$13:$L$408,8,FALSE),0)</f>
        <v>0</v>
      </c>
      <c r="S203" s="3">
        <f t="shared" si="68"/>
        <v>47.34</v>
      </c>
      <c r="T203" s="3">
        <v>110</v>
      </c>
      <c r="U203" s="3" t="s">
        <v>676</v>
      </c>
      <c r="V203" s="3" t="s">
        <v>668</v>
      </c>
      <c r="W203" s="3">
        <f t="shared" si="69"/>
        <v>1</v>
      </c>
      <c r="X203" s="3"/>
      <c r="Y203" s="3">
        <f t="shared" si="70"/>
        <v>47.34</v>
      </c>
      <c r="Z203" s="3"/>
      <c r="AA203" s="3"/>
      <c r="AB203" s="6">
        <v>43735</v>
      </c>
      <c r="AC203" s="3" t="s">
        <v>643</v>
      </c>
      <c r="AD203" s="6">
        <v>43699</v>
      </c>
      <c r="AE203" s="3" t="s">
        <v>816</v>
      </c>
      <c r="AF203" s="3" t="s">
        <v>656</v>
      </c>
      <c r="AG203" s="3"/>
      <c r="AH203" s="3"/>
      <c r="AI203" s="3"/>
      <c r="AJ203" s="3"/>
      <c r="AK203" s="3" t="str">
        <f>IFERROR(VLOOKUP(I203,'Control Producción'!$B$13:$K$406,10,FALSE),"")</f>
        <v>Cavidad Progresiva</v>
      </c>
      <c r="AL203" s="3" t="str">
        <f t="shared" si="71"/>
        <v>Batch</v>
      </c>
      <c r="AM203" s="3" t="s">
        <v>817</v>
      </c>
      <c r="AN203" s="3" t="s">
        <v>556</v>
      </c>
      <c r="AO203" s="3">
        <f>_xlfn.IFS(L203="Inhibidor de corrosión",T203*Q203/1000,L203="Inhibidor de incrustaciones",T203*Q203/1000,L203="Biocida",T203*Q203/1000,L203="Inhibidor de corrosión/incrustaciones",T203*Q203/1000,L203="Inhibidor de parafinas y asfaltenos",T203*P203/1000,L203="Inhibidor de parafinas",T203*P203/1000,L203="Inhibidor de asfaltenos",T203*P203/1000,L203="Reductor de fricción",T203*P203/1000,L203="Encapsulado",0,L203="Inhibidor de hidratos",VLOOKUP(I203,Intermedia!$B$485:$E$502,4,FALSE),L203="Secuestrante de sulfhídrico",VLOOKUP(I203,Intermedia!$B$485:$E$502,4,FALSE))</f>
        <v>1.5778399999999999</v>
      </c>
      <c r="AP203" s="3">
        <f t="shared" si="72"/>
        <v>47.34</v>
      </c>
      <c r="AQ203" s="3">
        <f t="shared" si="73"/>
        <v>47.34</v>
      </c>
      <c r="AR203" s="3">
        <f t="shared" si="74"/>
        <v>47.34</v>
      </c>
      <c r="AS203" s="7">
        <v>1</v>
      </c>
      <c r="AT203" s="3" cm="1">
        <f t="array" ref="AT203">IFERROR(ROUND(IF(AL203="Continua",AO203*_xlfn.IFS(AS203=100%,1,AS203=20%,5,AS203=50%,2),IF(AL203="Batch",IF(AM203="M",30,IF(AM203="Q",15,7))*AO203)),0),"")</f>
        <v>47</v>
      </c>
      <c r="AU203" s="3">
        <f t="shared" si="75"/>
        <v>47</v>
      </c>
      <c r="AV203" s="3">
        <f t="shared" si="76"/>
        <v>47</v>
      </c>
      <c r="AW203" s="3" t="s">
        <v>670</v>
      </c>
      <c r="AX203" s="3"/>
      <c r="AY203" s="14">
        <f ca="1">IFERROR(TODAY()-VLOOKUP(H203,IDEF!$A$6:$H$1602,8,FALSE),"S/D")</f>
        <v>1662</v>
      </c>
      <c r="AZ203" s="3" t="str">
        <f>IFERROR(VLOOKUP(H203,'Control Producción'!$B$13:$L$406,11,FALSE),"S/C")</f>
        <v>B</v>
      </c>
      <c r="BA203" s="3" t="str">
        <f t="shared" si="77"/>
        <v>PB- 01</v>
      </c>
      <c r="BB203" s="3" t="str">
        <f>IFERROR(VLOOKUP(I203,Referencias!$A$2:$Z$800,26,FALSE),"")</f>
        <v>Punta Barda</v>
      </c>
      <c r="BC203" s="3"/>
      <c r="BD203" s="3"/>
      <c r="BO203" s="68" t="str">
        <f t="shared" si="67"/>
        <v>PB- 01</v>
      </c>
    </row>
    <row r="204" spans="1:67" ht="15" customHeight="1" x14ac:dyDescent="0.25">
      <c r="A204" s="3" t="s">
        <v>636</v>
      </c>
      <c r="B204" s="5">
        <v>45139</v>
      </c>
      <c r="C204" s="3" t="s">
        <v>637</v>
      </c>
      <c r="D204" s="3" t="s">
        <v>638</v>
      </c>
      <c r="E204" s="3" t="str">
        <f>IFERROR(VLOOKUP(H204,Referencias!$A$2:$F$671,6,FALSE),"")</f>
        <v>PB- 03</v>
      </c>
      <c r="F204" s="3">
        <f>IFERROR(VLOOKUP(I204,Referencias!$A$2:$T$800,20,FALSE),"")</f>
        <v>222053</v>
      </c>
      <c r="G204" s="3" t="s">
        <v>651</v>
      </c>
      <c r="H204" s="3" t="s">
        <v>64</v>
      </c>
      <c r="I204" s="3" t="s">
        <v>64</v>
      </c>
      <c r="J204" s="3"/>
      <c r="K204" s="3" t="s">
        <v>652</v>
      </c>
      <c r="L204" s="3" t="str">
        <f>IFERROR(VLOOKUP(M204,Referencias!$X$2:$Y$139,2,FALSE),"")</f>
        <v>Inhibidor de corrosión</v>
      </c>
      <c r="M204" s="3" t="s">
        <v>566</v>
      </c>
      <c r="N204" s="3">
        <f>IFERROR(VLOOKUP(M204,Referencias!$K$2:$L$138,2,FALSE),"")</f>
        <v>1000232729</v>
      </c>
      <c r="O204" s="3">
        <f>IFERROR(VLOOKUP(I204,'Control Producción'!$B$13:$L$408,4,FALSE),0)</f>
        <v>48.3</v>
      </c>
      <c r="P204" s="3">
        <f>IFERROR(VLOOKUP(I204,'Control Producción'!$B$13:$L$408,5,FALSE),0)</f>
        <v>2.56</v>
      </c>
      <c r="Q204" s="3">
        <f>IFERROR(VLOOKUP(I204,'Control Producción'!$B$13:$L$408,7,FALSE),0)</f>
        <v>45.74</v>
      </c>
      <c r="R204" s="3">
        <f>IFERROR(VLOOKUP(I204,'Control Producción'!$B$13:$L$408,8,FALSE),0)</f>
        <v>10</v>
      </c>
      <c r="S204" s="3">
        <f t="shared" si="68"/>
        <v>24.01</v>
      </c>
      <c r="T204" s="3">
        <v>35</v>
      </c>
      <c r="U204" s="3" t="s">
        <v>676</v>
      </c>
      <c r="V204" s="3" t="s">
        <v>668</v>
      </c>
      <c r="W204" s="3">
        <f t="shared" si="69"/>
        <v>2</v>
      </c>
      <c r="X204" s="3"/>
      <c r="Y204" s="3">
        <f t="shared" si="70"/>
        <v>48.02</v>
      </c>
      <c r="Z204" s="3"/>
      <c r="AA204" s="3"/>
      <c r="AB204" s="6">
        <v>44956</v>
      </c>
      <c r="AC204" s="3" t="s">
        <v>643</v>
      </c>
      <c r="AD204" s="6">
        <v>44943</v>
      </c>
      <c r="AE204" s="3" t="s">
        <v>818</v>
      </c>
      <c r="AF204" s="3" t="s">
        <v>656</v>
      </c>
      <c r="AG204" s="3"/>
      <c r="AH204" s="3"/>
      <c r="AI204" s="3"/>
      <c r="AJ204" s="3"/>
      <c r="AK204" s="3" t="str">
        <f>IFERROR(VLOOKUP(I204,'Control Producción'!$B$13:$K$406,10,FALSE),"")</f>
        <v>Bombeo Mecánico</v>
      </c>
      <c r="AL204" s="3" t="str">
        <f t="shared" si="71"/>
        <v>Batch</v>
      </c>
      <c r="AM204" s="3" t="s">
        <v>669</v>
      </c>
      <c r="AN204" s="3" t="s">
        <v>556</v>
      </c>
      <c r="AO204" s="3">
        <f>_xlfn.IFS(L204="Inhibidor de corrosión",T204*Q204/1000,L204="Inhibidor de incrustaciones",T204*Q204/1000,L204="Biocida",T204*Q204/1000,L204="Inhibidor de corrosión/incrustaciones",T204*Q204/1000,L204="Inhibidor de parafinas y asfaltenos",T204*P204/1000,L204="Inhibidor de parafinas",T204*P204/1000,L204="Inhibidor de asfaltenos",T204*P204/1000,L204="Reductor de fricción",T204*P204/1000,L204="Encapsulado",0,L204="Inhibidor de hidratos",VLOOKUP(I204,Intermedia!$B$485:$E$502,4,FALSE),L204="Secuestrante de sulfhídrico",VLOOKUP(I204,Intermedia!$B$485:$E$502,4,FALSE))</f>
        <v>1.6009</v>
      </c>
      <c r="AP204" s="3">
        <f t="shared" si="72"/>
        <v>24.01</v>
      </c>
      <c r="AQ204" s="3">
        <f t="shared" si="73"/>
        <v>24.01</v>
      </c>
      <c r="AR204" s="3">
        <f t="shared" si="74"/>
        <v>24.01</v>
      </c>
      <c r="AS204" s="7">
        <v>1</v>
      </c>
      <c r="AT204" s="3" cm="1">
        <f t="array" ref="AT204">IFERROR(ROUND(IF(AL204="Continua",AO204*_xlfn.IFS(AS204=100%,1,AS204=20%,5,AS204=50%,2),IF(AL204="Batch",IF(AM204="M",30,IF(AM204="Q",15,7))*AO204)),0),"")</f>
        <v>24</v>
      </c>
      <c r="AU204" s="3">
        <f t="shared" si="75"/>
        <v>24</v>
      </c>
      <c r="AV204" s="3">
        <f t="shared" si="76"/>
        <v>24</v>
      </c>
      <c r="AW204" s="3" t="s">
        <v>670</v>
      </c>
      <c r="AX204" s="3"/>
      <c r="AY204" s="14">
        <f ca="1">IFERROR(TODAY()-VLOOKUP(H204,IDEF!$A$6:$H$1602,8,FALSE),"S/D")</f>
        <v>1952</v>
      </c>
      <c r="AZ204" s="3" t="str">
        <f>IFERROR(VLOOKUP(H204,'Control Producción'!$B$13:$L$406,11,FALSE),"S/C")</f>
        <v>B</v>
      </c>
      <c r="BA204" s="3" t="str">
        <f t="shared" si="77"/>
        <v>PB- 03</v>
      </c>
      <c r="BB204" s="3" t="str">
        <f>IFERROR(VLOOKUP(I204,Referencias!$A$2:$Z$800,26,FALSE),"")</f>
        <v>Punta Barda</v>
      </c>
      <c r="BC204" s="3"/>
      <c r="BD204" s="3"/>
      <c r="BO204" s="68" t="str">
        <f t="shared" si="67"/>
        <v>PB- 03</v>
      </c>
    </row>
    <row r="205" spans="1:67" ht="15" customHeight="1" x14ac:dyDescent="0.25">
      <c r="A205" s="3" t="s">
        <v>636</v>
      </c>
      <c r="B205" s="5">
        <v>45139</v>
      </c>
      <c r="C205" s="3" t="s">
        <v>637</v>
      </c>
      <c r="D205" s="3" t="s">
        <v>638</v>
      </c>
      <c r="E205" s="3" t="str">
        <f>IFERROR(VLOOKUP(H205,Referencias!$A$2:$F$671,6,FALSE),"")</f>
        <v>PB- 01</v>
      </c>
      <c r="F205" s="3">
        <f>IFERROR(VLOOKUP(I205,Referencias!$A$2:$T$800,20,FALSE),"")</f>
        <v>222053</v>
      </c>
      <c r="G205" s="3" t="s">
        <v>651</v>
      </c>
      <c r="H205" s="3" t="s">
        <v>29</v>
      </c>
      <c r="I205" s="3" t="s">
        <v>29</v>
      </c>
      <c r="J205" s="3"/>
      <c r="K205" s="3" t="s">
        <v>652</v>
      </c>
      <c r="L205" s="3" t="str">
        <f>IFERROR(VLOOKUP(M205,Referencias!$X$2:$Y$139,2,FALSE),"")</f>
        <v>Biocida</v>
      </c>
      <c r="M205" s="3" t="s">
        <v>565</v>
      </c>
      <c r="N205" s="3">
        <f>IFERROR(VLOOKUP(M205,Referencias!$K$2:$L$138,2,FALSE),"")</f>
        <v>50600926</v>
      </c>
      <c r="O205" s="3">
        <f>IFERROR(VLOOKUP(I205,'Control Producción'!$B$13:$L$408,4,FALSE),0)</f>
        <v>16.3</v>
      </c>
      <c r="P205" s="3">
        <f>IFERROR(VLOOKUP(I205,'Control Producción'!$B$13:$L$408,5,FALSE),0)</f>
        <v>1.956</v>
      </c>
      <c r="Q205" s="3">
        <f>IFERROR(VLOOKUP(I205,'Control Producción'!$B$13:$L$408,7,FALSE),0)</f>
        <v>14.343999999999999</v>
      </c>
      <c r="R205" s="3">
        <f>IFERROR(VLOOKUP(I205,'Control Producción'!$B$13:$L$408,8,FALSE),0)</f>
        <v>0</v>
      </c>
      <c r="S205" s="3">
        <f t="shared" si="68"/>
        <v>71</v>
      </c>
      <c r="T205" s="3">
        <v>165</v>
      </c>
      <c r="U205" s="3" t="s">
        <v>676</v>
      </c>
      <c r="V205" s="3" t="s">
        <v>668</v>
      </c>
      <c r="W205" s="3">
        <f t="shared" si="69"/>
        <v>1</v>
      </c>
      <c r="X205" s="3"/>
      <c r="Y205" s="3">
        <f t="shared" si="70"/>
        <v>71</v>
      </c>
      <c r="Z205" s="3"/>
      <c r="AA205" s="3"/>
      <c r="AB205" s="6">
        <v>43735</v>
      </c>
      <c r="AC205" s="3" t="s">
        <v>643</v>
      </c>
      <c r="AD205" s="6">
        <v>43699</v>
      </c>
      <c r="AE205" s="3" t="s">
        <v>816</v>
      </c>
      <c r="AF205" s="3" t="s">
        <v>656</v>
      </c>
      <c r="AG205" s="3"/>
      <c r="AH205" s="3"/>
      <c r="AI205" s="3"/>
      <c r="AJ205" s="3"/>
      <c r="AK205" s="3" t="str">
        <f>IFERROR(VLOOKUP(I205,'Control Producción'!$B$13:$K$406,10,FALSE),"")</f>
        <v>Cavidad Progresiva</v>
      </c>
      <c r="AL205" s="3" t="str">
        <f t="shared" si="71"/>
        <v>Batch</v>
      </c>
      <c r="AM205" s="3" t="s">
        <v>817</v>
      </c>
      <c r="AN205" s="3" t="s">
        <v>556</v>
      </c>
      <c r="AO205" s="3">
        <f>_xlfn.IFS(L205="Inhibidor de corrosión",T205*Q205/1000,L205="Inhibidor de incrustaciones",T205*Q205/1000,L205="Biocida",T205*Q205/1000,L205="Inhibidor de corrosión/incrustaciones",T205*Q205/1000,L205="Inhibidor de parafinas y asfaltenos",T205*P205/1000,L205="Inhibidor de parafinas",T205*P205/1000,L205="Inhibidor de asfaltenos",T205*P205/1000,L205="Reductor de fricción",T205*P205/1000,L205="Encapsulado",0,L205="Inhibidor de hidratos",VLOOKUP(I205,Intermedia!$B$485:$E$502,4,FALSE),L205="Secuestrante de sulfhídrico",VLOOKUP(I205,Intermedia!$B$485:$E$502,4,FALSE))</f>
        <v>2.3667599999999998</v>
      </c>
      <c r="AP205" s="3">
        <f t="shared" si="72"/>
        <v>71</v>
      </c>
      <c r="AQ205" s="3">
        <f t="shared" si="73"/>
        <v>71</v>
      </c>
      <c r="AR205" s="3">
        <f t="shared" si="74"/>
        <v>71</v>
      </c>
      <c r="AS205" s="7">
        <v>1</v>
      </c>
      <c r="AT205" s="3" cm="1">
        <f t="array" ref="AT205">IFERROR(ROUND(IF(AL205="Continua",AO205*_xlfn.IFS(AS205=100%,1,AS205=20%,5,AS205=50%,2),IF(AL205="Batch",IF(AM205="M",30,IF(AM205="Q",15,7))*AO205)),0),"")</f>
        <v>71</v>
      </c>
      <c r="AU205" s="3">
        <f t="shared" si="75"/>
        <v>71</v>
      </c>
      <c r="AV205" s="3">
        <f t="shared" si="76"/>
        <v>71</v>
      </c>
      <c r="AW205" s="3" t="s">
        <v>670</v>
      </c>
      <c r="AX205" s="3"/>
      <c r="AY205" s="14">
        <f ca="1">IFERROR(TODAY()-VLOOKUP(H205,IDEF!$A$6:$H$1602,8,FALSE),"S/D")</f>
        <v>1662</v>
      </c>
      <c r="AZ205" s="3" t="str">
        <f>IFERROR(VLOOKUP(H205,'Control Producción'!$B$13:$L$406,11,FALSE),"S/C")</f>
        <v>B</v>
      </c>
      <c r="BA205" s="3" t="str">
        <f t="shared" si="77"/>
        <v>PB- 01</v>
      </c>
      <c r="BB205" s="3" t="str">
        <f>IFERROR(VLOOKUP(I205,Referencias!$A$2:$Z$800,26,FALSE),"")</f>
        <v>Punta Barda</v>
      </c>
      <c r="BC205" s="3"/>
      <c r="BD205" s="3"/>
      <c r="BO205" s="68" t="str">
        <f t="shared" si="67"/>
        <v>PB- 01</v>
      </c>
    </row>
    <row r="206" spans="1:67" ht="15" customHeight="1" x14ac:dyDescent="0.25">
      <c r="A206" s="3" t="s">
        <v>636</v>
      </c>
      <c r="B206" s="5">
        <v>45139</v>
      </c>
      <c r="C206" s="3" t="s">
        <v>637</v>
      </c>
      <c r="D206" s="3" t="s">
        <v>638</v>
      </c>
      <c r="E206" s="3" t="str">
        <f>IFERROR(VLOOKUP(H206,Referencias!$A$2:$F$671,6,FALSE),"")</f>
        <v>PB- 01</v>
      </c>
      <c r="F206" s="3">
        <f>IFERROR(VLOOKUP(I206,Referencias!$A$2:$T$800,20,FALSE),"")</f>
        <v>222053</v>
      </c>
      <c r="G206" s="3" t="s">
        <v>651</v>
      </c>
      <c r="H206" s="3" t="s">
        <v>41</v>
      </c>
      <c r="I206" s="3" t="s">
        <v>41</v>
      </c>
      <c r="J206" s="3"/>
      <c r="K206" s="3" t="s">
        <v>652</v>
      </c>
      <c r="L206" s="3" t="str">
        <f>IFERROR(VLOOKUP(M206,Referencias!$X$2:$Y$139,2,FALSE),"")</f>
        <v>Inhibidor de corrosión</v>
      </c>
      <c r="M206" s="3" t="s">
        <v>566</v>
      </c>
      <c r="N206" s="3">
        <f>IFERROR(VLOOKUP(M206,Referencias!$K$2:$L$138,2,FALSE),"")</f>
        <v>1000232729</v>
      </c>
      <c r="O206" s="3">
        <f>IFERROR(VLOOKUP(I206,'Control Producción'!$B$13:$L$408,4,FALSE),0)</f>
        <v>74.8</v>
      </c>
      <c r="P206" s="3">
        <f>IFERROR(VLOOKUP(I206,'Control Producción'!$B$13:$L$408,5,FALSE),0)</f>
        <v>6.3579999999999997</v>
      </c>
      <c r="Q206" s="3">
        <f>IFERROR(VLOOKUP(I206,'Control Producción'!$B$13:$L$408,7,FALSE),0)</f>
        <v>68.441999999999993</v>
      </c>
      <c r="R206" s="3">
        <f>IFERROR(VLOOKUP(I206,'Control Producción'!$B$13:$L$408,8,FALSE),0)</f>
        <v>2</v>
      </c>
      <c r="S206" s="3">
        <f t="shared" si="68"/>
        <v>35.93</v>
      </c>
      <c r="T206" s="3">
        <v>35</v>
      </c>
      <c r="U206" s="3" t="s">
        <v>676</v>
      </c>
      <c r="V206" s="3" t="s">
        <v>668</v>
      </c>
      <c r="W206" s="3">
        <f t="shared" si="69"/>
        <v>2</v>
      </c>
      <c r="X206" s="3"/>
      <c r="Y206" s="3">
        <f t="shared" si="70"/>
        <v>71.86</v>
      </c>
      <c r="Z206" s="3"/>
      <c r="AA206" s="3"/>
      <c r="AB206" s="6">
        <v>44469</v>
      </c>
      <c r="AC206" s="3" t="s">
        <v>643</v>
      </c>
      <c r="AD206" s="6">
        <v>44469</v>
      </c>
      <c r="AE206" s="3" t="s">
        <v>697</v>
      </c>
      <c r="AF206" s="3" t="s">
        <v>656</v>
      </c>
      <c r="AG206" s="3"/>
      <c r="AH206" s="3"/>
      <c r="AI206" s="3"/>
      <c r="AJ206" s="3"/>
      <c r="AK206" s="3" t="str">
        <f>IFERROR(VLOOKUP(I206,'Control Producción'!$B$13:$K$406,10,FALSE),"")</f>
        <v>Cavidad Progresiva</v>
      </c>
      <c r="AL206" s="3" t="str">
        <f t="shared" si="71"/>
        <v>Batch</v>
      </c>
      <c r="AM206" s="3" t="s">
        <v>669</v>
      </c>
      <c r="AN206" s="3" t="s">
        <v>807</v>
      </c>
      <c r="AO206" s="3">
        <f>_xlfn.IFS(L206="Inhibidor de corrosión",T206*Q206/1000,L206="Inhibidor de incrustaciones",T206*Q206/1000,L206="Biocida",T206*Q206/1000,L206="Inhibidor de corrosión/incrustaciones",T206*Q206/1000,L206="Inhibidor de parafinas y asfaltenos",T206*P206/1000,L206="Inhibidor de parafinas",T206*P206/1000,L206="Inhibidor de asfaltenos",T206*P206/1000,L206="Reductor de fricción",T206*P206/1000,L206="Encapsulado",0,L206="Inhibidor de hidratos",VLOOKUP(I206,Intermedia!$B$485:$E$502,4,FALSE),L206="Secuestrante de sulfhídrico",VLOOKUP(I206,Intermedia!$B$485:$E$502,4,FALSE))</f>
        <v>2.39547</v>
      </c>
      <c r="AP206" s="3">
        <f t="shared" si="72"/>
        <v>35.93</v>
      </c>
      <c r="AQ206" s="3">
        <f t="shared" si="73"/>
        <v>35.93</v>
      </c>
      <c r="AR206" s="3">
        <f t="shared" si="74"/>
        <v>35.93</v>
      </c>
      <c r="AS206" s="7">
        <v>1</v>
      </c>
      <c r="AT206" s="3" cm="1">
        <f t="array" ref="AT206">IFERROR(ROUND(IF(AL206="Continua",AO206*_xlfn.IFS(AS206=100%,1,AS206=20%,5,AS206=50%,2),IF(AL206="Batch",IF(AM206="M",30,IF(AM206="Q",15,7))*AO206)),0),"")</f>
        <v>36</v>
      </c>
      <c r="AU206" s="3">
        <f t="shared" si="75"/>
        <v>36</v>
      </c>
      <c r="AV206" s="3">
        <f t="shared" si="76"/>
        <v>36</v>
      </c>
      <c r="AW206" s="3" t="s">
        <v>670</v>
      </c>
      <c r="AX206" s="3"/>
      <c r="AY206" s="14">
        <f ca="1">IFERROR(TODAY()-VLOOKUP(H206,IDEF!$A$6:$H$1602,8,FALSE),"S/D")</f>
        <v>1665</v>
      </c>
      <c r="AZ206" s="3" t="str">
        <f>IFERROR(VLOOKUP(H206,'Control Producción'!$B$13:$L$406,11,FALSE),"S/C")</f>
        <v>A</v>
      </c>
      <c r="BA206" s="3" t="str">
        <f t="shared" si="77"/>
        <v>PB- 01</v>
      </c>
      <c r="BB206" s="3" t="str">
        <f>IFERROR(VLOOKUP(I206,Referencias!$A$2:$Z$800,26,FALSE),"")</f>
        <v>Punta Barda</v>
      </c>
      <c r="BC206" s="3"/>
      <c r="BD206" s="3"/>
      <c r="BO206" s="68" t="str">
        <f t="shared" si="67"/>
        <v>PB- 01</v>
      </c>
    </row>
    <row r="207" spans="1:67" ht="15" customHeight="1" x14ac:dyDescent="0.25">
      <c r="A207" s="3" t="s">
        <v>636</v>
      </c>
      <c r="B207" s="5">
        <v>45139</v>
      </c>
      <c r="C207" s="3" t="s">
        <v>637</v>
      </c>
      <c r="D207" s="3" t="s">
        <v>638</v>
      </c>
      <c r="E207" s="3" t="str">
        <f>IFERROR(VLOOKUP(H207,Referencias!$A$2:$F$671,6,FALSE),"")</f>
        <v>PB- 01</v>
      </c>
      <c r="F207" s="3">
        <f>IFERROR(VLOOKUP(I207,Referencias!$A$2:$T$800,20,FALSE),"")</f>
        <v>222053</v>
      </c>
      <c r="G207" s="3" t="s">
        <v>651</v>
      </c>
      <c r="H207" s="3" t="s">
        <v>41</v>
      </c>
      <c r="I207" s="3" t="s">
        <v>41</v>
      </c>
      <c r="J207" s="3"/>
      <c r="K207" s="3" t="s">
        <v>652</v>
      </c>
      <c r="L207" s="3" t="str">
        <f>IFERROR(VLOOKUP(M207,Referencias!$X$2:$Y$139,2,FALSE),"")</f>
        <v>Biocida</v>
      </c>
      <c r="M207" s="3" t="s">
        <v>565</v>
      </c>
      <c r="N207" s="3">
        <f>IFERROR(VLOOKUP(M207,Referencias!$K$2:$L$138,2,FALSE),"")</f>
        <v>50600926</v>
      </c>
      <c r="O207" s="3">
        <f>IFERROR(VLOOKUP(I207,'Control Producción'!$B$13:$L$408,4,FALSE),0)</f>
        <v>74.8</v>
      </c>
      <c r="P207" s="3">
        <f>IFERROR(VLOOKUP(I207,'Control Producción'!$B$13:$L$408,5,FALSE),0)</f>
        <v>6.3579999999999997</v>
      </c>
      <c r="Q207" s="3">
        <f>IFERROR(VLOOKUP(I207,'Control Producción'!$B$13:$L$408,7,FALSE),0)</f>
        <v>68.441999999999993</v>
      </c>
      <c r="R207" s="3">
        <f>IFERROR(VLOOKUP(I207,'Control Producción'!$B$13:$L$408,8,FALSE),0)</f>
        <v>2</v>
      </c>
      <c r="S207" s="3">
        <f t="shared" si="68"/>
        <v>35.93</v>
      </c>
      <c r="T207" s="3">
        <v>35</v>
      </c>
      <c r="U207" s="3" t="s">
        <v>676</v>
      </c>
      <c r="V207" s="3" t="s">
        <v>668</v>
      </c>
      <c r="W207" s="3">
        <f t="shared" si="69"/>
        <v>2</v>
      </c>
      <c r="X207" s="3"/>
      <c r="Y207" s="3">
        <f t="shared" si="70"/>
        <v>71.86</v>
      </c>
      <c r="Z207" s="3"/>
      <c r="AA207" s="3"/>
      <c r="AB207" s="6">
        <v>44469</v>
      </c>
      <c r="AC207" s="3" t="s">
        <v>643</v>
      </c>
      <c r="AD207" s="6">
        <v>44469</v>
      </c>
      <c r="AE207" s="3" t="s">
        <v>697</v>
      </c>
      <c r="AF207" s="3" t="s">
        <v>656</v>
      </c>
      <c r="AG207" s="3"/>
      <c r="AH207" s="3"/>
      <c r="AI207" s="3"/>
      <c r="AJ207" s="3"/>
      <c r="AK207" s="3" t="str">
        <f>IFERROR(VLOOKUP(I207,'Control Producción'!$B$13:$K$406,10,FALSE),"")</f>
        <v>Cavidad Progresiva</v>
      </c>
      <c r="AL207" s="3" t="str">
        <f t="shared" si="71"/>
        <v>Batch</v>
      </c>
      <c r="AM207" s="3" t="s">
        <v>669</v>
      </c>
      <c r="AN207" s="3" t="s">
        <v>556</v>
      </c>
      <c r="AO207" s="3">
        <f>_xlfn.IFS(L207="Inhibidor de corrosión",T207*Q207/1000,L207="Inhibidor de incrustaciones",T207*Q207/1000,L207="Biocida",T207*Q207/1000,L207="Inhibidor de corrosión/incrustaciones",T207*Q207/1000,L207="Inhibidor de parafinas y asfaltenos",T207*P207/1000,L207="Inhibidor de parafinas",T207*P207/1000,L207="Inhibidor de asfaltenos",T207*P207/1000,L207="Reductor de fricción",T207*P207/1000,L207="Encapsulado",0,L207="Inhibidor de hidratos",VLOOKUP(I207,Intermedia!$B$485:$E$502,4,FALSE),L207="Secuestrante de sulfhídrico",VLOOKUP(I207,Intermedia!$B$485:$E$502,4,FALSE))</f>
        <v>2.39547</v>
      </c>
      <c r="AP207" s="3">
        <f t="shared" si="72"/>
        <v>35.93</v>
      </c>
      <c r="AQ207" s="3">
        <f t="shared" si="73"/>
        <v>35.93</v>
      </c>
      <c r="AR207" s="3">
        <f t="shared" si="74"/>
        <v>35.93</v>
      </c>
      <c r="AS207" s="7">
        <v>1</v>
      </c>
      <c r="AT207" s="3" cm="1">
        <f t="array" ref="AT207">IFERROR(ROUND(IF(AL207="Continua",AO207*_xlfn.IFS(AS207=100%,1,AS207=20%,5,AS207=50%,2),IF(AL207="Batch",IF(AM207="M",30,IF(AM207="Q",15,7))*AO207)),0),"")</f>
        <v>36</v>
      </c>
      <c r="AU207" s="3">
        <f t="shared" si="75"/>
        <v>36</v>
      </c>
      <c r="AV207" s="3">
        <f t="shared" si="76"/>
        <v>36</v>
      </c>
      <c r="AW207" s="3" t="s">
        <v>670</v>
      </c>
      <c r="AX207" s="3"/>
      <c r="AY207" s="14">
        <f ca="1">IFERROR(TODAY()-VLOOKUP(H207,IDEF!$A$6:$H$1602,8,FALSE),"S/D")</f>
        <v>1665</v>
      </c>
      <c r="AZ207" s="3" t="str">
        <f>IFERROR(VLOOKUP(H207,'Control Producción'!$B$13:$L$406,11,FALSE),"S/C")</f>
        <v>A</v>
      </c>
      <c r="BA207" s="3" t="str">
        <f t="shared" si="77"/>
        <v>PB- 01</v>
      </c>
      <c r="BB207" s="3" t="str">
        <f>IFERROR(VLOOKUP(I207,Referencias!$A$2:$Z$800,26,FALSE),"")</f>
        <v>Punta Barda</v>
      </c>
      <c r="BC207" s="3"/>
      <c r="BD207" s="3"/>
      <c r="BO207" s="68" t="str">
        <f t="shared" si="67"/>
        <v>PB- 01</v>
      </c>
    </row>
    <row r="208" spans="1:67" ht="15" customHeight="1" x14ac:dyDescent="0.25">
      <c r="A208" s="3" t="s">
        <v>636</v>
      </c>
      <c r="B208" s="5">
        <v>45139</v>
      </c>
      <c r="C208" s="3" t="s">
        <v>637</v>
      </c>
      <c r="D208" s="3" t="s">
        <v>638</v>
      </c>
      <c r="E208" s="3" t="str">
        <f>IFERROR(VLOOKUP(H208,Referencias!$A$2:$F$671,6,FALSE),"")</f>
        <v>PB- 01</v>
      </c>
      <c r="F208" s="3">
        <f>IFERROR(VLOOKUP(I208,Referencias!$A$2:$T$800,20,FALSE),"")</f>
        <v>222053</v>
      </c>
      <c r="G208" s="3" t="s">
        <v>651</v>
      </c>
      <c r="H208" s="3" t="s">
        <v>35</v>
      </c>
      <c r="I208" s="3" t="s">
        <v>35</v>
      </c>
      <c r="J208" s="3"/>
      <c r="K208" s="3" t="s">
        <v>652</v>
      </c>
      <c r="L208" s="3" t="str">
        <f>IFERROR(VLOOKUP(M208,Referencias!$X$2:$Y$139,2,FALSE),"")</f>
        <v>Inhibidor de corrosión</v>
      </c>
      <c r="M208" s="3" t="s">
        <v>566</v>
      </c>
      <c r="N208" s="3">
        <f>IFERROR(VLOOKUP(M208,Referencias!$K$2:$L$138,2,FALSE),"")</f>
        <v>1000232729</v>
      </c>
      <c r="O208" s="3">
        <f>IFERROR(VLOOKUP(I208,'Control Producción'!$B$13:$L$408,4,FALSE),0)</f>
        <v>56.6</v>
      </c>
      <c r="P208" s="3">
        <f>IFERROR(VLOOKUP(I208,'Control Producción'!$B$13:$L$408,5,FALSE),0)</f>
        <v>3.6219999999999999</v>
      </c>
      <c r="Q208" s="3">
        <f>IFERROR(VLOOKUP(I208,'Control Producción'!$B$13:$L$408,7,FALSE),0)</f>
        <v>52.978000000000002</v>
      </c>
      <c r="R208" s="3">
        <f>IFERROR(VLOOKUP(I208,'Control Producción'!$B$13:$L$408,8,FALSE),0)</f>
        <v>2</v>
      </c>
      <c r="S208" s="3">
        <f t="shared" si="68"/>
        <v>39.729999999999997</v>
      </c>
      <c r="T208" s="3">
        <v>50</v>
      </c>
      <c r="U208" s="3" t="s">
        <v>676</v>
      </c>
      <c r="V208" s="3" t="s">
        <v>668</v>
      </c>
      <c r="W208" s="3">
        <f t="shared" si="69"/>
        <v>2</v>
      </c>
      <c r="X208" s="3"/>
      <c r="Y208" s="3">
        <f t="shared" si="70"/>
        <v>79.459999999999994</v>
      </c>
      <c r="Z208" s="3"/>
      <c r="AA208" s="3"/>
      <c r="AB208" s="6">
        <v>40737</v>
      </c>
      <c r="AC208" s="3" t="s">
        <v>643</v>
      </c>
      <c r="AD208" s="6">
        <v>44155</v>
      </c>
      <c r="AE208" s="3" t="s">
        <v>819</v>
      </c>
      <c r="AF208" s="3" t="s">
        <v>656</v>
      </c>
      <c r="AG208" s="3"/>
      <c r="AH208" s="3"/>
      <c r="AI208" s="3"/>
      <c r="AJ208" s="3"/>
      <c r="AK208" s="3" t="str">
        <f>IFERROR(VLOOKUP(I208,'Control Producción'!$B$13:$K$406,10,FALSE),"")</f>
        <v>Cavidad Progresiva</v>
      </c>
      <c r="AL208" s="3" t="str">
        <f t="shared" si="71"/>
        <v>Batch</v>
      </c>
      <c r="AM208" s="3" t="s">
        <v>669</v>
      </c>
      <c r="AN208" s="3" t="s">
        <v>556</v>
      </c>
      <c r="AO208" s="3">
        <f>_xlfn.IFS(L208="Inhibidor de corrosión",T208*Q208/1000,L208="Inhibidor de incrustaciones",T208*Q208/1000,L208="Biocida",T208*Q208/1000,L208="Inhibidor de corrosión/incrustaciones",T208*Q208/1000,L208="Inhibidor de parafinas y asfaltenos",T208*P208/1000,L208="Inhibidor de parafinas",T208*P208/1000,L208="Inhibidor de asfaltenos",T208*P208/1000,L208="Reductor de fricción",T208*P208/1000,L208="Encapsulado",0,L208="Inhibidor de hidratos",VLOOKUP(I208,Intermedia!$B$485:$E$502,4,FALSE),L208="Secuestrante de sulfhídrico",VLOOKUP(I208,Intermedia!$B$485:$E$502,4,FALSE))</f>
        <v>2.6489000000000003</v>
      </c>
      <c r="AP208" s="3">
        <f t="shared" si="72"/>
        <v>39.729999999999997</v>
      </c>
      <c r="AQ208" s="3">
        <f t="shared" si="73"/>
        <v>39.729999999999997</v>
      </c>
      <c r="AR208" s="3">
        <f t="shared" si="74"/>
        <v>39.729999999999997</v>
      </c>
      <c r="AS208" s="7">
        <v>1</v>
      </c>
      <c r="AT208" s="3" cm="1">
        <f t="array" ref="AT208">IFERROR(ROUND(IF(AL208="Continua",AO208*_xlfn.IFS(AS208=100%,1,AS208=20%,5,AS208=50%,2),IF(AL208="Batch",IF(AM208="M",30,IF(AM208="Q",15,7))*AO208)),0),"")</f>
        <v>40</v>
      </c>
      <c r="AU208" s="3">
        <f t="shared" si="75"/>
        <v>40</v>
      </c>
      <c r="AV208" s="3">
        <f t="shared" si="76"/>
        <v>40</v>
      </c>
      <c r="AW208" s="3" t="s">
        <v>657</v>
      </c>
      <c r="AX208" s="3"/>
      <c r="AY208" s="14">
        <f ca="1">IFERROR(TODAY()-VLOOKUP(H208,IDEF!$A$6:$H$1602,8,FALSE),"S/D")</f>
        <v>2534</v>
      </c>
      <c r="AZ208" s="3" t="str">
        <f>IFERROR(VLOOKUP(H208,'Control Producción'!$B$13:$L$406,11,FALSE),"S/C")</f>
        <v>B</v>
      </c>
      <c r="BA208" s="3" t="str">
        <f t="shared" si="77"/>
        <v>PB- 01</v>
      </c>
      <c r="BB208" s="3" t="str">
        <f>IFERROR(VLOOKUP(I208,Referencias!$A$2:$Z$800,26,FALSE),"")</f>
        <v>Punta Barda</v>
      </c>
      <c r="BC208" s="3"/>
      <c r="BD208" s="3"/>
      <c r="BO208" s="68" t="str">
        <f t="shared" si="67"/>
        <v>PB- 01</v>
      </c>
    </row>
    <row r="209" spans="1:67" ht="15" customHeight="1" x14ac:dyDescent="0.25">
      <c r="A209" s="3" t="s">
        <v>636</v>
      </c>
      <c r="B209" s="5">
        <v>45139</v>
      </c>
      <c r="C209" s="3" t="s">
        <v>637</v>
      </c>
      <c r="D209" s="3" t="s">
        <v>638</v>
      </c>
      <c r="E209" s="3" t="str">
        <f>IFERROR(VLOOKUP(H209,Referencias!$A$2:$F$671,6,FALSE),"")</f>
        <v>PB- 01</v>
      </c>
      <c r="F209" s="3">
        <f>IFERROR(VLOOKUP(I209,Referencias!$A$2:$T$800,20,FALSE),"")</f>
        <v>222053</v>
      </c>
      <c r="G209" s="3" t="s">
        <v>651</v>
      </c>
      <c r="H209" s="3" t="s">
        <v>36</v>
      </c>
      <c r="I209" s="3" t="s">
        <v>36</v>
      </c>
      <c r="J209" s="3"/>
      <c r="K209" s="3" t="s">
        <v>652</v>
      </c>
      <c r="L209" s="3" t="str">
        <f>IFERROR(VLOOKUP(M209,Referencias!$X$2:$Y$139,2,FALSE),"")</f>
        <v>Inhibidor de corrosión</v>
      </c>
      <c r="M209" s="3" t="s">
        <v>566</v>
      </c>
      <c r="N209" s="3">
        <f>IFERROR(VLOOKUP(M209,Referencias!$K$2:$L$138,2,FALSE),"")</f>
        <v>1000232729</v>
      </c>
      <c r="O209" s="3">
        <f>IFERROR(VLOOKUP(I209,'Control Producción'!$B$13:$L$408,4,FALSE),0)</f>
        <v>123.9</v>
      </c>
      <c r="P209" s="3">
        <f>IFERROR(VLOOKUP(I209,'Control Producción'!$B$13:$L$408,5,FALSE),0)</f>
        <v>3.3450000000000002</v>
      </c>
      <c r="Q209" s="3">
        <f>IFERROR(VLOOKUP(I209,'Control Producción'!$B$13:$L$408,7,FALSE),0)</f>
        <v>120.55500000000001</v>
      </c>
      <c r="R209" s="3">
        <f>IFERROR(VLOOKUP(I209,'Control Producción'!$B$13:$L$408,8,FALSE),0)</f>
        <v>2</v>
      </c>
      <c r="S209" s="3">
        <f t="shared" si="68"/>
        <v>72.33</v>
      </c>
      <c r="T209" s="3">
        <v>40</v>
      </c>
      <c r="U209" s="3" t="s">
        <v>676</v>
      </c>
      <c r="V209" s="3" t="s">
        <v>668</v>
      </c>
      <c r="W209" s="3">
        <f t="shared" si="69"/>
        <v>2</v>
      </c>
      <c r="X209" s="3"/>
      <c r="Y209" s="3">
        <f t="shared" si="70"/>
        <v>144.66</v>
      </c>
      <c r="Z209" s="3"/>
      <c r="AA209" s="3"/>
      <c r="AB209" s="6">
        <v>42487</v>
      </c>
      <c r="AC209" s="3" t="s">
        <v>643</v>
      </c>
      <c r="AD209" s="6">
        <v>44831</v>
      </c>
      <c r="AE209" s="3" t="s">
        <v>820</v>
      </c>
      <c r="AF209" s="3"/>
      <c r="AG209" s="3"/>
      <c r="AH209" s="3"/>
      <c r="AI209" s="3"/>
      <c r="AJ209" s="3"/>
      <c r="AK209" s="3" t="str">
        <f>IFERROR(VLOOKUP(I209,'Control Producción'!$B$13:$K$406,10,FALSE),"")</f>
        <v>Cavidad Progresiva</v>
      </c>
      <c r="AL209" s="3" t="str">
        <f t="shared" si="71"/>
        <v>Batch</v>
      </c>
      <c r="AM209" s="3" t="s">
        <v>669</v>
      </c>
      <c r="AN209" s="3" t="s">
        <v>556</v>
      </c>
      <c r="AO209" s="3">
        <f>_xlfn.IFS(L209="Inhibidor de corrosión",T209*Q209/1000,L209="Inhibidor de incrustaciones",T209*Q209/1000,L209="Biocida",T209*Q209/1000,L209="Inhibidor de corrosión/incrustaciones",T209*Q209/1000,L209="Inhibidor de parafinas y asfaltenos",T209*P209/1000,L209="Inhibidor de parafinas",T209*P209/1000,L209="Inhibidor de asfaltenos",T209*P209/1000,L209="Reductor de fricción",T209*P209/1000,L209="Encapsulado",0,L209="Inhibidor de hidratos",VLOOKUP(I209,Intermedia!$B$485:$E$502,4,FALSE),L209="Secuestrante de sulfhídrico",VLOOKUP(I209,Intermedia!$B$485:$E$502,4,FALSE))</f>
        <v>4.8222000000000005</v>
      </c>
      <c r="AP209" s="3">
        <f t="shared" si="72"/>
        <v>72.33</v>
      </c>
      <c r="AQ209" s="3">
        <f t="shared" si="73"/>
        <v>72.33</v>
      </c>
      <c r="AR209" s="3">
        <f t="shared" si="74"/>
        <v>72.33</v>
      </c>
      <c r="AS209" s="7">
        <v>1</v>
      </c>
      <c r="AT209" s="3" cm="1">
        <f t="array" ref="AT209">IFERROR(ROUND(IF(AL209="Continua",AO209*_xlfn.IFS(AS209=100%,1,AS209=20%,5,AS209=50%,2),IF(AL209="Batch",IF(AM209="M",30,IF(AM209="Q",15,7))*AO209)),0),"")</f>
        <v>72</v>
      </c>
      <c r="AU209" s="3">
        <f t="shared" si="75"/>
        <v>72</v>
      </c>
      <c r="AV209" s="3">
        <f t="shared" si="76"/>
        <v>72</v>
      </c>
      <c r="AW209" s="3" t="s">
        <v>670</v>
      </c>
      <c r="AX209" s="3"/>
      <c r="AY209" s="14" t="str">
        <f ca="1">IFERROR(TODAY()-VLOOKUP(H209,IDEF!$A$6:$H$1602,8,FALSE),"S/D")</f>
        <v>S/D</v>
      </c>
      <c r="AZ209" s="3" t="str">
        <f>IFERROR(VLOOKUP(H209,'Control Producción'!$B$13:$L$406,11,FALSE),"S/C")</f>
        <v>A</v>
      </c>
      <c r="BA209" s="3" t="str">
        <f t="shared" si="77"/>
        <v>PB- 01</v>
      </c>
      <c r="BB209" s="3" t="str">
        <f>IFERROR(VLOOKUP(I209,Referencias!$A$2:$Z$800,26,FALSE),"")</f>
        <v>Punta Barda</v>
      </c>
      <c r="BC209" s="3"/>
      <c r="BD209" s="3"/>
      <c r="BO209" s="68" t="str">
        <f t="shared" si="67"/>
        <v>PB- 01</v>
      </c>
    </row>
    <row r="210" spans="1:67" ht="15" customHeight="1" x14ac:dyDescent="0.25">
      <c r="A210" s="3" t="s">
        <v>636</v>
      </c>
      <c r="B210" s="5">
        <v>45139</v>
      </c>
      <c r="C210" s="3" t="s">
        <v>637</v>
      </c>
      <c r="D210" s="3" t="s">
        <v>638</v>
      </c>
      <c r="E210" s="3" t="str">
        <f>IFERROR(VLOOKUP(H210,Referencias!$A$2:$F$671,6,FALSE),"")</f>
        <v>PB- 01</v>
      </c>
      <c r="F210" s="3">
        <f>IFERROR(VLOOKUP(I210,Referencias!$A$2:$T$800,20,FALSE),"")</f>
        <v>222053</v>
      </c>
      <c r="G210" s="3" t="s">
        <v>651</v>
      </c>
      <c r="H210" s="3" t="s">
        <v>567</v>
      </c>
      <c r="I210" s="3" t="s">
        <v>567</v>
      </c>
      <c r="J210" s="3"/>
      <c r="K210" s="3" t="s">
        <v>652</v>
      </c>
      <c r="L210" s="3" t="str">
        <f>IFERROR(VLOOKUP(M210,Referencias!$X$2:$Y$139,2,FALSE),"")</f>
        <v>Inhibidor de corrosión</v>
      </c>
      <c r="M210" s="3" t="s">
        <v>566</v>
      </c>
      <c r="N210" s="3">
        <f>IFERROR(VLOOKUP(M210,Referencias!$K$2:$L$138,2,FALSE),"")</f>
        <v>1000232729</v>
      </c>
      <c r="O210" s="3">
        <f>IFERROR(VLOOKUP(I210,'Control Producción'!$B$13:$L$408,4,FALSE),0)</f>
        <v>0</v>
      </c>
      <c r="P210" s="3">
        <f>IFERROR(VLOOKUP(I210,'Control Producción'!$B$13:$L$408,5,FALSE),0)</f>
        <v>0</v>
      </c>
      <c r="Q210" s="3">
        <f>IFERROR(VLOOKUP(I210,'Control Producción'!$B$13:$L$408,7,FALSE),0)</f>
        <v>0</v>
      </c>
      <c r="R210" s="3">
        <f>IFERROR(VLOOKUP(I210,'Control Producción'!$B$13:$L$408,8,FALSE),0)</f>
        <v>0</v>
      </c>
      <c r="S210" s="3">
        <f t="shared" si="68"/>
        <v>20</v>
      </c>
      <c r="T210" s="3">
        <v>23</v>
      </c>
      <c r="U210" s="3" t="s">
        <v>676</v>
      </c>
      <c r="V210" s="3" t="s">
        <v>668</v>
      </c>
      <c r="W210" s="3">
        <f t="shared" si="69"/>
        <v>1</v>
      </c>
      <c r="X210" s="3"/>
      <c r="Y210" s="3">
        <f t="shared" si="70"/>
        <v>20</v>
      </c>
      <c r="Z210" s="3"/>
      <c r="AA210" s="3"/>
      <c r="AB210" s="6">
        <v>41136</v>
      </c>
      <c r="AC210" s="3" t="s">
        <v>643</v>
      </c>
      <c r="AD210" s="6">
        <v>44012</v>
      </c>
      <c r="AE210" s="3" t="s">
        <v>683</v>
      </c>
      <c r="AF210" s="3" t="s">
        <v>656</v>
      </c>
      <c r="AG210" s="3"/>
      <c r="AH210" s="3"/>
      <c r="AI210" s="3"/>
      <c r="AJ210" s="3"/>
      <c r="AK210" s="3" t="str">
        <f>IFERROR(VLOOKUP(I210,'Control Producción'!$B$13:$K$406,10,FALSE),"")</f>
        <v/>
      </c>
      <c r="AL210" s="3" t="str">
        <f t="shared" si="71"/>
        <v>Batch</v>
      </c>
      <c r="AM210" s="3" t="s">
        <v>817</v>
      </c>
      <c r="AN210" s="3" t="s">
        <v>556</v>
      </c>
      <c r="AO210" s="3">
        <f>_xlfn.IFS(L210="Inhibidor de corrosión",T210*Q210/1000,L210="Inhibidor de incrustaciones",T210*Q210/1000,L210="Biocida",T210*Q210/1000,L210="Inhibidor de corrosión/incrustaciones",T210*Q210/1000,L210="Inhibidor de parafinas y asfaltenos",T210*P210/1000,L210="Inhibidor de parafinas",T210*P210/1000,L210="Inhibidor de asfaltenos",T210*P210/1000,L210="Reductor de fricción",T210*P210/1000,L210="Encapsulado",0,L210="Inhibidor de hidratos",VLOOKUP(I210,Intermedia!$B$485:$E$502,4,FALSE),L210="Secuestrante de sulfhídrico",VLOOKUP(I210,Intermedia!$B$485:$E$502,4,FALSE))</f>
        <v>0</v>
      </c>
      <c r="AP210" s="3">
        <f t="shared" si="72"/>
        <v>0</v>
      </c>
      <c r="AQ210" s="3">
        <f t="shared" si="73"/>
        <v>20</v>
      </c>
      <c r="AR210" s="3">
        <f t="shared" si="74"/>
        <v>20</v>
      </c>
      <c r="AS210" s="7">
        <v>1</v>
      </c>
      <c r="AT210" s="3" cm="1">
        <f t="array" ref="AT210">IFERROR(ROUND(IF(AL210="Continua",AO210*_xlfn.IFS(AS210=100%,1,AS210=20%,5,AS210=50%,2),IF(AL210="Batch",IF(AM210="M",30,IF(AM210="Q",15,7))*AO210)),0),"")</f>
        <v>0</v>
      </c>
      <c r="AU210" s="3">
        <f t="shared" si="75"/>
        <v>20</v>
      </c>
      <c r="AV210" s="3">
        <f t="shared" si="76"/>
        <v>20</v>
      </c>
      <c r="AW210" s="3" t="s">
        <v>670</v>
      </c>
      <c r="AX210" s="3"/>
      <c r="AY210" s="14">
        <f ca="1">IFERROR(TODAY()-VLOOKUP(H210,IDEF!$A$6:$H$1602,8,FALSE),"S/D")</f>
        <v>1547</v>
      </c>
      <c r="AZ210" s="3" t="str">
        <f>IFERROR(VLOOKUP(H210,'Control Producción'!$B$13:$L$406,11,FALSE),"S/C")</f>
        <v>S/C</v>
      </c>
      <c r="BA210" s="3" t="str">
        <f t="shared" si="77"/>
        <v>PB- 01</v>
      </c>
      <c r="BB210" s="3" t="str">
        <f>IFERROR(VLOOKUP(I210,Referencias!$A$2:$Z$800,26,FALSE),"")</f>
        <v>Punta Barda</v>
      </c>
      <c r="BC210" s="3"/>
      <c r="BD210" s="3"/>
      <c r="BO210" s="68" t="str">
        <f t="shared" si="67"/>
        <v>PB- 01</v>
      </c>
    </row>
    <row r="211" spans="1:67" ht="15" customHeight="1" x14ac:dyDescent="0.25">
      <c r="A211" s="3" t="s">
        <v>636</v>
      </c>
      <c r="B211" s="5">
        <v>45139</v>
      </c>
      <c r="C211" s="3" t="s">
        <v>637</v>
      </c>
      <c r="D211" s="3" t="s">
        <v>638</v>
      </c>
      <c r="E211" s="3" t="str">
        <f>IFERROR(VLOOKUP(H211,Referencias!$A$2:$F$671,6,FALSE),"")</f>
        <v>PB- 01</v>
      </c>
      <c r="F211" s="3">
        <f>IFERROR(VLOOKUP(I211,Referencias!$A$2:$T$800,20,FALSE),"")</f>
        <v>222053</v>
      </c>
      <c r="G211" s="3" t="s">
        <v>651</v>
      </c>
      <c r="H211" s="3" t="s">
        <v>43</v>
      </c>
      <c r="I211" s="3" t="s">
        <v>43</v>
      </c>
      <c r="J211" s="3"/>
      <c r="K211" s="3" t="s">
        <v>652</v>
      </c>
      <c r="L211" s="3" t="str">
        <f>IFERROR(VLOOKUP(M211,Referencias!$X$2:$Y$139,2,FALSE),"")</f>
        <v>Inhibidor de corrosión</v>
      </c>
      <c r="M211" s="3" t="s">
        <v>566</v>
      </c>
      <c r="N211" s="3">
        <f>IFERROR(VLOOKUP(M211,Referencias!$K$2:$L$138,2,FALSE),"")</f>
        <v>1000232729</v>
      </c>
      <c r="O211" s="3">
        <f>IFERROR(VLOOKUP(I211,'Control Producción'!$B$13:$L$408,4,FALSE),0)</f>
        <v>108.5</v>
      </c>
      <c r="P211" s="3">
        <f>IFERROR(VLOOKUP(I211,'Control Producción'!$B$13:$L$408,5,FALSE),0)</f>
        <v>4.2309999999999999</v>
      </c>
      <c r="Q211" s="3">
        <f>IFERROR(VLOOKUP(I211,'Control Producción'!$B$13:$L$408,7,FALSE),0)</f>
        <v>104.26900000000001</v>
      </c>
      <c r="R211" s="3">
        <f>IFERROR(VLOOKUP(I211,'Control Producción'!$B$13:$L$408,8,FALSE),0)</f>
        <v>2</v>
      </c>
      <c r="S211" s="3">
        <f t="shared" si="68"/>
        <v>70.38</v>
      </c>
      <c r="T211" s="3">
        <v>45</v>
      </c>
      <c r="U211" s="3" t="s">
        <v>676</v>
      </c>
      <c r="V211" s="3" t="s">
        <v>668</v>
      </c>
      <c r="W211" s="3">
        <f t="shared" si="69"/>
        <v>2</v>
      </c>
      <c r="X211" s="3"/>
      <c r="Y211" s="3">
        <f t="shared" si="70"/>
        <v>140.76</v>
      </c>
      <c r="Z211" s="3"/>
      <c r="AA211" s="3"/>
      <c r="AB211" s="6">
        <v>41486</v>
      </c>
      <c r="AC211" s="3" t="s">
        <v>643</v>
      </c>
      <c r="AD211" s="6">
        <v>44088</v>
      </c>
      <c r="AE211" s="3" t="s">
        <v>821</v>
      </c>
      <c r="AF211" s="3"/>
      <c r="AG211" s="3"/>
      <c r="AH211" s="3"/>
      <c r="AI211" s="3"/>
      <c r="AJ211" s="3"/>
      <c r="AK211" s="3" t="str">
        <f>IFERROR(VLOOKUP(I211,'Control Producción'!$B$13:$K$406,10,FALSE),"")</f>
        <v>Cavidad Progresiva</v>
      </c>
      <c r="AL211" s="3" t="str">
        <f t="shared" si="71"/>
        <v>Batch</v>
      </c>
      <c r="AM211" s="3" t="s">
        <v>669</v>
      </c>
      <c r="AN211" s="3" t="s">
        <v>556</v>
      </c>
      <c r="AO211" s="3">
        <f>_xlfn.IFS(L211="Inhibidor de corrosión",T211*Q211/1000,L211="Inhibidor de incrustaciones",T211*Q211/1000,L211="Biocida",T211*Q211/1000,L211="Inhibidor de corrosión/incrustaciones",T211*Q211/1000,L211="Inhibidor de parafinas y asfaltenos",T211*P211/1000,L211="Inhibidor de parafinas",T211*P211/1000,L211="Inhibidor de asfaltenos",T211*P211/1000,L211="Reductor de fricción",T211*P211/1000,L211="Encapsulado",0,L211="Inhibidor de hidratos",VLOOKUP(I211,Intermedia!$B$485:$E$502,4,FALSE),L211="Secuestrante de sulfhídrico",VLOOKUP(I211,Intermedia!$B$485:$E$502,4,FALSE))</f>
        <v>4.6921050000000006</v>
      </c>
      <c r="AP211" s="3">
        <f t="shared" si="72"/>
        <v>70.38</v>
      </c>
      <c r="AQ211" s="3">
        <f t="shared" si="73"/>
        <v>70.38</v>
      </c>
      <c r="AR211" s="3">
        <f t="shared" si="74"/>
        <v>70.38</v>
      </c>
      <c r="AS211" s="7">
        <v>1</v>
      </c>
      <c r="AT211" s="3" cm="1">
        <f t="array" ref="AT211">IFERROR(ROUND(IF(AL211="Continua",AO211*_xlfn.IFS(AS211=100%,1,AS211=20%,5,AS211=50%,2),IF(AL211="Batch",IF(AM211="M",30,IF(AM211="Q",15,7))*AO211)),0),"")</f>
        <v>70</v>
      </c>
      <c r="AU211" s="3">
        <f t="shared" si="75"/>
        <v>70</v>
      </c>
      <c r="AV211" s="3">
        <f t="shared" si="76"/>
        <v>70</v>
      </c>
      <c r="AW211" s="3" t="s">
        <v>670</v>
      </c>
      <c r="AX211" s="3"/>
      <c r="AY211" s="14" t="str">
        <f ca="1">IFERROR(TODAY()-VLOOKUP(H211,IDEF!$A$6:$H$1602,8,FALSE),"S/D")</f>
        <v>S/D</v>
      </c>
      <c r="AZ211" s="3" t="str">
        <f>IFERROR(VLOOKUP(H211,'Control Producción'!$B$13:$L$406,11,FALSE),"S/C")</f>
        <v>A</v>
      </c>
      <c r="BA211" s="3" t="str">
        <f t="shared" si="77"/>
        <v>PB- 01</v>
      </c>
      <c r="BB211" s="3" t="str">
        <f>IFERROR(VLOOKUP(I211,Referencias!$A$2:$Z$800,26,FALSE),"")</f>
        <v>Punta Barda</v>
      </c>
      <c r="BC211" s="3"/>
      <c r="BD211" s="3"/>
      <c r="BO211" s="68" t="str">
        <f t="shared" si="67"/>
        <v>PB- 01</v>
      </c>
    </row>
    <row r="212" spans="1:67" ht="15" customHeight="1" x14ac:dyDescent="0.25">
      <c r="A212" s="3" t="s">
        <v>636</v>
      </c>
      <c r="B212" s="5">
        <v>45139</v>
      </c>
      <c r="C212" s="3" t="s">
        <v>637</v>
      </c>
      <c r="D212" s="3" t="s">
        <v>638</v>
      </c>
      <c r="E212" s="3" t="str">
        <f>IFERROR(VLOOKUP(H212,Referencias!$A$2:$F$671,6,FALSE),"")</f>
        <v>PB- 01</v>
      </c>
      <c r="F212" s="3">
        <f>IFERROR(VLOOKUP(I212,Referencias!$A$2:$T$800,20,FALSE),"")</f>
        <v>222053</v>
      </c>
      <c r="G212" s="3" t="s">
        <v>651</v>
      </c>
      <c r="H212" s="3" t="s">
        <v>40</v>
      </c>
      <c r="I212" s="3" t="s">
        <v>40</v>
      </c>
      <c r="J212" s="3"/>
      <c r="K212" s="3" t="s">
        <v>652</v>
      </c>
      <c r="L212" s="3" t="str">
        <f>IFERROR(VLOOKUP(M212,Referencias!$X$2:$Y$139,2,FALSE),"")</f>
        <v>Biocida</v>
      </c>
      <c r="M212" s="3" t="s">
        <v>565</v>
      </c>
      <c r="N212" s="3">
        <f>IFERROR(VLOOKUP(M212,Referencias!$K$2:$L$138,2,FALSE),"")</f>
        <v>50600926</v>
      </c>
      <c r="O212" s="3">
        <f>IFERROR(VLOOKUP(I212,'Control Producción'!$B$13:$L$408,4,FALSE),0)</f>
        <v>56.6</v>
      </c>
      <c r="P212" s="3">
        <f>IFERROR(VLOOKUP(I212,'Control Producción'!$B$13:$L$408,5,FALSE),0)</f>
        <v>5.2069999999999999</v>
      </c>
      <c r="Q212" s="3">
        <f>IFERROR(VLOOKUP(I212,'Control Producción'!$B$13:$L$408,7,FALSE),0)</f>
        <v>51.393000000000001</v>
      </c>
      <c r="R212" s="3">
        <f>IFERROR(VLOOKUP(I212,'Control Producción'!$B$13:$L$408,8,FALSE),0)</f>
        <v>2</v>
      </c>
      <c r="S212" s="3">
        <f t="shared" si="68"/>
        <v>26.98</v>
      </c>
      <c r="T212" s="3">
        <v>35</v>
      </c>
      <c r="U212" s="3" t="s">
        <v>676</v>
      </c>
      <c r="V212" s="3" t="s">
        <v>668</v>
      </c>
      <c r="W212" s="3">
        <f t="shared" si="69"/>
        <v>2</v>
      </c>
      <c r="X212" s="3"/>
      <c r="Y212" s="3">
        <f t="shared" si="70"/>
        <v>53.96</v>
      </c>
      <c r="Z212" s="3"/>
      <c r="AA212" s="3"/>
      <c r="AB212" s="6">
        <v>44276</v>
      </c>
      <c r="AC212" s="3" t="s">
        <v>643</v>
      </c>
      <c r="AD212" s="6">
        <v>44259</v>
      </c>
      <c r="AE212" s="3" t="s">
        <v>822</v>
      </c>
      <c r="AF212" s="3" t="s">
        <v>656</v>
      </c>
      <c r="AG212" s="3"/>
      <c r="AH212" s="3"/>
      <c r="AI212" s="3"/>
      <c r="AJ212" s="3"/>
      <c r="AK212" s="3" t="str">
        <f>IFERROR(VLOOKUP(I212,'Control Producción'!$B$13:$K$406,10,FALSE),"")</f>
        <v>Cavidad Progresiva</v>
      </c>
      <c r="AL212" s="3" t="str">
        <f t="shared" si="71"/>
        <v>Batch</v>
      </c>
      <c r="AM212" s="3" t="s">
        <v>669</v>
      </c>
      <c r="AN212" s="3" t="s">
        <v>556</v>
      </c>
      <c r="AO212" s="3">
        <f>_xlfn.IFS(L212="Inhibidor de corrosión",T212*Q212/1000,L212="Inhibidor de incrustaciones",T212*Q212/1000,L212="Biocida",T212*Q212/1000,L212="Inhibidor de corrosión/incrustaciones",T212*Q212/1000,L212="Inhibidor de parafinas y asfaltenos",T212*P212/1000,L212="Inhibidor de parafinas",T212*P212/1000,L212="Inhibidor de asfaltenos",T212*P212/1000,L212="Reductor de fricción",T212*P212/1000,L212="Encapsulado",0,L212="Inhibidor de hidratos",VLOOKUP(I212,Intermedia!$B$485:$E$502,4,FALSE),L212="Secuestrante de sulfhídrico",VLOOKUP(I212,Intermedia!$B$485:$E$502,4,FALSE))</f>
        <v>1.7987550000000001</v>
      </c>
      <c r="AP212" s="3">
        <f t="shared" si="72"/>
        <v>26.98</v>
      </c>
      <c r="AQ212" s="3">
        <f t="shared" si="73"/>
        <v>26.98</v>
      </c>
      <c r="AR212" s="3">
        <f t="shared" si="74"/>
        <v>26.98</v>
      </c>
      <c r="AS212" s="7">
        <v>1</v>
      </c>
      <c r="AT212" s="3" cm="1">
        <f t="array" ref="AT212">IFERROR(ROUND(IF(AL212="Continua",AO212*_xlfn.IFS(AS212=100%,1,AS212=20%,5,AS212=50%,2),IF(AL212="Batch",IF(AM212="M",30,IF(AM212="Q",15,7))*AO212)),0),"")</f>
        <v>27</v>
      </c>
      <c r="AU212" s="3">
        <f t="shared" si="75"/>
        <v>27</v>
      </c>
      <c r="AV212" s="3">
        <f t="shared" si="76"/>
        <v>27</v>
      </c>
      <c r="AW212" s="3" t="s">
        <v>670</v>
      </c>
      <c r="AX212" s="3"/>
      <c r="AY212" s="14">
        <f ca="1">IFERROR(TODAY()-VLOOKUP(H212,IDEF!$A$6:$H$1602,8,FALSE),"S/D")</f>
        <v>1587</v>
      </c>
      <c r="AZ212" s="3" t="str">
        <f>IFERROR(VLOOKUP(H212,'Control Producción'!$B$13:$L$406,11,FALSE),"S/C")</f>
        <v>A</v>
      </c>
      <c r="BA212" s="3" t="str">
        <f t="shared" si="77"/>
        <v>PB- 01</v>
      </c>
      <c r="BB212" s="3" t="str">
        <f>IFERROR(VLOOKUP(I212,Referencias!$A$2:$Z$800,26,FALSE),"")</f>
        <v>Punta Barda</v>
      </c>
      <c r="BC212" s="3"/>
      <c r="BD212" s="3"/>
      <c r="BO212" s="68" t="str">
        <f t="shared" si="67"/>
        <v>PB- 01</v>
      </c>
    </row>
    <row r="213" spans="1:67" ht="15" customHeight="1" x14ac:dyDescent="0.25">
      <c r="A213" s="3" t="s">
        <v>636</v>
      </c>
      <c r="B213" s="5">
        <v>45292</v>
      </c>
      <c r="C213" s="3" t="s">
        <v>637</v>
      </c>
      <c r="D213" s="3" t="s">
        <v>638</v>
      </c>
      <c r="E213" s="3" t="str">
        <f>IFERROR(VLOOKUP(H213,Referencias!$A$2:$F$671,6,FALSE),"")</f>
        <v>PB- 01</v>
      </c>
      <c r="F213" s="3">
        <f>IFERROR(VLOOKUP(I213,Referencias!$A$2:$T$800,20,FALSE),"")</f>
        <v>222053</v>
      </c>
      <c r="G213" s="3" t="s">
        <v>651</v>
      </c>
      <c r="H213" s="3" t="s">
        <v>33</v>
      </c>
      <c r="I213" s="3" t="s">
        <v>33</v>
      </c>
      <c r="J213" s="3"/>
      <c r="K213" s="3" t="s">
        <v>652</v>
      </c>
      <c r="L213" s="3" t="str">
        <f>IFERROR(VLOOKUP(M213,Referencias!$X$2:$Y$139,2,FALSE),"")</f>
        <v>Biocida</v>
      </c>
      <c r="M213" s="3" t="s">
        <v>565</v>
      </c>
      <c r="N213" s="3">
        <f>IFERROR(VLOOKUP(M213,Referencias!$K$2:$L$138,2,FALSE),"")</f>
        <v>50600926</v>
      </c>
      <c r="O213" s="3">
        <f>IFERROR(VLOOKUP(I213,'Control Producción'!$B$13:$L$408,4,FALSE),0)</f>
        <v>88.3</v>
      </c>
      <c r="P213" s="3">
        <f>IFERROR(VLOOKUP(I213,'Control Producción'!$B$13:$L$408,5,FALSE),0)</f>
        <v>1.766</v>
      </c>
      <c r="Q213" s="3">
        <f>IFERROR(VLOOKUP(I213,'Control Producción'!$B$13:$L$408,7,FALSE),0)</f>
        <v>86.534000000000006</v>
      </c>
      <c r="R213" s="3">
        <f>IFERROR(VLOOKUP(I213,'Control Producción'!$B$13:$L$408,8,FALSE),0)</f>
        <v>2</v>
      </c>
      <c r="S213" s="3">
        <f t="shared" si="68"/>
        <v>45.43</v>
      </c>
      <c r="T213" s="3">
        <v>35</v>
      </c>
      <c r="U213" s="3" t="s">
        <v>676</v>
      </c>
      <c r="V213" s="3" t="s">
        <v>668</v>
      </c>
      <c r="W213" s="3">
        <f t="shared" si="69"/>
        <v>2</v>
      </c>
      <c r="X213" s="3"/>
      <c r="Y213" s="3">
        <f t="shared" si="70"/>
        <v>90.86</v>
      </c>
      <c r="Z213" s="3"/>
      <c r="AA213" s="3"/>
      <c r="AB213" s="6">
        <v>45308</v>
      </c>
      <c r="AC213" s="3" t="s">
        <v>643</v>
      </c>
      <c r="AD213" s="6">
        <v>44568</v>
      </c>
      <c r="AE213" s="3" t="s">
        <v>823</v>
      </c>
      <c r="AF213" s="3" t="s">
        <v>656</v>
      </c>
      <c r="AG213" s="3"/>
      <c r="AH213" s="3"/>
      <c r="AI213" s="3"/>
      <c r="AJ213" s="3"/>
      <c r="AK213" s="3" t="str">
        <f>IFERROR(VLOOKUP(I213,'Control Producción'!$B$13:$K$406,10,FALSE),"")</f>
        <v>Cavidad Progresiva</v>
      </c>
      <c r="AL213" s="3" t="str">
        <f t="shared" si="71"/>
        <v>Batch</v>
      </c>
      <c r="AM213" s="3" t="s">
        <v>669</v>
      </c>
      <c r="AN213" s="3" t="s">
        <v>807</v>
      </c>
      <c r="AO213" s="3">
        <f>_xlfn.IFS(L213="Inhibidor de corrosión",T213*Q213/1000,L213="Inhibidor de incrustaciones",T213*Q213/1000,L213="Biocida",T213*Q213/1000,L213="Inhibidor de corrosión/incrustaciones",T213*Q213/1000,L213="Inhibidor de parafinas y asfaltenos",T213*P213/1000,L213="Inhibidor de parafinas",T213*P213/1000,L213="Inhibidor de asfaltenos",T213*P213/1000,L213="Reductor de fricción",T213*P213/1000,L213="Encapsulado",0,L213="Inhibidor de hidratos",VLOOKUP(I213,Intermedia!$B$485:$E$502,4,FALSE),L213="Secuestrante de sulfhídrico",VLOOKUP(I213,Intermedia!$B$485:$E$502,4,FALSE))</f>
        <v>3.0286900000000001</v>
      </c>
      <c r="AP213" s="3">
        <f t="shared" si="72"/>
        <v>45.43</v>
      </c>
      <c r="AQ213" s="3">
        <f t="shared" si="73"/>
        <v>45.43</v>
      </c>
      <c r="AR213" s="3">
        <f t="shared" si="74"/>
        <v>45.43</v>
      </c>
      <c r="AS213" s="7">
        <v>1</v>
      </c>
      <c r="AT213" s="3" cm="1">
        <f t="array" ref="AT213">IFERROR(ROUND(IF(AL213="Continua",AO213*_xlfn.IFS(AS213=100%,1,AS213=20%,5,AS213=50%,2),IF(AL213="Batch",IF(AM213="M",30,IF(AM213="Q",15,7))*AO213)),0),"")</f>
        <v>45</v>
      </c>
      <c r="AU213" s="3">
        <f t="shared" si="75"/>
        <v>45</v>
      </c>
      <c r="AV213" s="3">
        <f t="shared" si="76"/>
        <v>45</v>
      </c>
      <c r="AW213" s="3" t="s">
        <v>670</v>
      </c>
      <c r="AX213" s="3"/>
      <c r="AY213" s="14">
        <f ca="1">IFERROR(TODAY()-VLOOKUP(H213,IDEF!$A$6:$H$1602,8,FALSE),"S/D")</f>
        <v>14</v>
      </c>
      <c r="AZ213" s="3" t="str">
        <f>IFERROR(VLOOKUP(H213,'Control Producción'!$B$13:$L$406,11,FALSE),"S/C")</f>
        <v>B</v>
      </c>
      <c r="BA213" s="3" t="str">
        <f t="shared" si="77"/>
        <v>PB- 01</v>
      </c>
      <c r="BB213" s="3" t="str">
        <f>IFERROR(VLOOKUP(I213,Referencias!$A$2:$Z$800,26,FALSE),"")</f>
        <v>Punta Barda</v>
      </c>
      <c r="BC213" s="3"/>
      <c r="BD213" s="3"/>
      <c r="BO213" s="68" t="str">
        <f t="shared" si="67"/>
        <v>PB- 01</v>
      </c>
    </row>
    <row r="214" spans="1:67" ht="15" customHeight="1" x14ac:dyDescent="0.25">
      <c r="A214" s="3" t="s">
        <v>636</v>
      </c>
      <c r="B214" s="5">
        <v>45139</v>
      </c>
      <c r="C214" s="3" t="s">
        <v>637</v>
      </c>
      <c r="D214" s="3" t="s">
        <v>638</v>
      </c>
      <c r="E214" s="3" t="str">
        <f>IFERROR(VLOOKUP(H214,Referencias!$A$2:$F$671,6,FALSE),"")</f>
        <v>PB- 04</v>
      </c>
      <c r="F214" s="3">
        <f>IFERROR(VLOOKUP(I214,Referencias!$A$2:$T$800,20,FALSE),"")</f>
        <v>222053</v>
      </c>
      <c r="G214" s="3" t="s">
        <v>651</v>
      </c>
      <c r="H214" s="3" t="s">
        <v>106</v>
      </c>
      <c r="I214" s="38" t="s">
        <v>106</v>
      </c>
      <c r="J214" s="3"/>
      <c r="K214" s="3" t="s">
        <v>652</v>
      </c>
      <c r="L214" s="3" t="str">
        <f>IFERROR(VLOOKUP(M214,Referencias!$X$2:$Y$139,2,FALSE),"")</f>
        <v>Inhibidor de corrosión</v>
      </c>
      <c r="M214" s="3" t="s">
        <v>566</v>
      </c>
      <c r="N214" s="3">
        <f>IFERROR(VLOOKUP(M214,Referencias!$K$2:$L$138,2,FALSE),"")</f>
        <v>1000232729</v>
      </c>
      <c r="O214" s="3">
        <f>IFERROR(VLOOKUP(I214,'Control Producción'!$B$13:$L$408,4,FALSE),0)</f>
        <v>15.3</v>
      </c>
      <c r="P214" s="3">
        <f>IFERROR(VLOOKUP(I214,'Control Producción'!$B$13:$L$408,5,FALSE),0)</f>
        <v>0.76500000000000001</v>
      </c>
      <c r="Q214" s="3">
        <f>IFERROR(VLOOKUP(I214,'Control Producción'!$B$13:$L$408,7,FALSE),0)</f>
        <v>14.535</v>
      </c>
      <c r="R214" s="3">
        <f>IFERROR(VLOOKUP(I214,'Control Producción'!$B$13:$L$408,8,FALSE),0)</f>
        <v>2</v>
      </c>
      <c r="S214" s="3">
        <f t="shared" si="68"/>
        <v>20</v>
      </c>
      <c r="T214" s="3">
        <v>40</v>
      </c>
      <c r="U214" s="3" t="s">
        <v>676</v>
      </c>
      <c r="V214" s="3" t="s">
        <v>668</v>
      </c>
      <c r="W214" s="3">
        <f t="shared" si="69"/>
        <v>2</v>
      </c>
      <c r="X214" s="3"/>
      <c r="Y214" s="3">
        <f t="shared" si="70"/>
        <v>40</v>
      </c>
      <c r="Z214" s="3"/>
      <c r="AA214" s="3"/>
      <c r="AB214" s="6">
        <v>43518</v>
      </c>
      <c r="AC214" s="3" t="s">
        <v>643</v>
      </c>
      <c r="AD214" s="6">
        <v>43797</v>
      </c>
      <c r="AE214" s="3" t="s">
        <v>655</v>
      </c>
      <c r="AF214" s="3" t="s">
        <v>656</v>
      </c>
      <c r="AG214" s="3"/>
      <c r="AH214" s="3"/>
      <c r="AI214" s="3"/>
      <c r="AJ214" s="3"/>
      <c r="AK214" s="3" t="str">
        <f>IFERROR(VLOOKUP(I214,'Control Producción'!$B$13:$K$406,10,FALSE),"")</f>
        <v>Cavidad Progresiva</v>
      </c>
      <c r="AL214" s="3" t="str">
        <f t="shared" si="71"/>
        <v>Batch</v>
      </c>
      <c r="AM214" s="3" t="s">
        <v>669</v>
      </c>
      <c r="AN214" s="3" t="s">
        <v>556</v>
      </c>
      <c r="AO214" s="3">
        <f>_xlfn.IFS(L214="Inhibidor de corrosión",T214*Q214/1000,L214="Inhibidor de incrustaciones",T214*Q214/1000,L214="Biocida",T214*Q214/1000,L214="Inhibidor de corrosión/incrustaciones",T214*Q214/1000,L214="Inhibidor de parafinas y asfaltenos",T214*P214/1000,L214="Inhibidor de parafinas",T214*P214/1000,L214="Inhibidor de asfaltenos",T214*P214/1000,L214="Reductor de fricción",T214*P214/1000,L214="Encapsulado",0,L214="Inhibidor de hidratos",VLOOKUP(I214,Intermedia!$B$485:$E$502,4,FALSE),L214="Secuestrante de sulfhídrico",VLOOKUP(I214,Intermedia!$B$485:$E$502,4,FALSE))</f>
        <v>0.58140000000000003</v>
      </c>
      <c r="AP214" s="3">
        <f t="shared" si="72"/>
        <v>8.7200000000000006</v>
      </c>
      <c r="AQ214" s="3">
        <f t="shared" si="73"/>
        <v>20</v>
      </c>
      <c r="AR214" s="3">
        <f t="shared" si="74"/>
        <v>20</v>
      </c>
      <c r="AS214" s="7">
        <v>1</v>
      </c>
      <c r="AT214" s="3" cm="1">
        <f t="array" ref="AT214">IFERROR(ROUND(IF(AL214="Continua",AO214*_xlfn.IFS(AS214=100%,1,AS214=20%,5,AS214=50%,2),IF(AL214="Batch",IF(AM214="M",30,IF(AM214="Q",15,7))*AO214)),0),"")</f>
        <v>9</v>
      </c>
      <c r="AU214" s="3">
        <f t="shared" si="75"/>
        <v>20</v>
      </c>
      <c r="AV214" s="3">
        <f t="shared" si="76"/>
        <v>20</v>
      </c>
      <c r="AW214" s="3" t="s">
        <v>670</v>
      </c>
      <c r="AX214" s="3"/>
      <c r="AY214" s="14">
        <f ca="1">IFERROR(TODAY()-VLOOKUP(H214,IDEF!$A$6:$H$1602,8,FALSE),"S/D")</f>
        <v>1525</v>
      </c>
      <c r="AZ214" s="3" t="str">
        <f>IFERROR(VLOOKUP(H214,'Control Producción'!$B$13:$L$406,11,FALSE),"S/C")</f>
        <v>A</v>
      </c>
      <c r="BA214" s="3" t="str">
        <f t="shared" si="77"/>
        <v>PB- 04</v>
      </c>
      <c r="BB214" s="3" t="str">
        <f>IFERROR(VLOOKUP(I214,Referencias!$A$2:$Z$800,26,FALSE),"")</f>
        <v>Punta Barda</v>
      </c>
      <c r="BC214" s="3"/>
      <c r="BD214" s="3"/>
      <c r="BO214" s="68" t="str">
        <f t="shared" si="67"/>
        <v>PB- 04</v>
      </c>
    </row>
    <row r="215" spans="1:67" ht="15" customHeight="1" x14ac:dyDescent="0.25">
      <c r="A215" s="3" t="s">
        <v>636</v>
      </c>
      <c r="B215" s="5">
        <v>45139</v>
      </c>
      <c r="C215" s="3" t="s">
        <v>637</v>
      </c>
      <c r="D215" s="3" t="s">
        <v>638</v>
      </c>
      <c r="E215" s="3" t="str">
        <f>IFERROR(VLOOKUP(H215,Referencias!$A$2:$F$671,6,FALSE),"")</f>
        <v>PB- 04</v>
      </c>
      <c r="F215" s="3">
        <f>IFERROR(VLOOKUP(I215,Referencias!$A$2:$T$800,20,FALSE),"")</f>
        <v>222053</v>
      </c>
      <c r="G215" s="3" t="s">
        <v>651</v>
      </c>
      <c r="H215" s="3" t="s">
        <v>109</v>
      </c>
      <c r="I215" s="3" t="s">
        <v>109</v>
      </c>
      <c r="J215" s="3"/>
      <c r="K215" s="3" t="s">
        <v>652</v>
      </c>
      <c r="L215" s="3" t="str">
        <f>IFERROR(VLOOKUP(M215,Referencias!$X$2:$Y$139,2,FALSE),"")</f>
        <v>Inhibidor de corrosión</v>
      </c>
      <c r="M215" s="3" t="s">
        <v>566</v>
      </c>
      <c r="N215" s="3">
        <f>IFERROR(VLOOKUP(M215,Referencias!$K$2:$L$138,2,FALSE),"")</f>
        <v>1000232729</v>
      </c>
      <c r="O215" s="3">
        <f>IFERROR(VLOOKUP(I215,'Control Producción'!$B$13:$L$408,4,FALSE),0)</f>
        <v>11</v>
      </c>
      <c r="P215" s="3">
        <f>IFERROR(VLOOKUP(I215,'Control Producción'!$B$13:$L$408,5,FALSE),0)</f>
        <v>4.07</v>
      </c>
      <c r="Q215" s="3">
        <f>IFERROR(VLOOKUP(I215,'Control Producción'!$B$13:$L$408,7,FALSE),0)</f>
        <v>6.93</v>
      </c>
      <c r="R215" s="3">
        <f>IFERROR(VLOOKUP(I215,'Control Producción'!$B$13:$L$408,8,FALSE),0)</f>
        <v>2</v>
      </c>
      <c r="S215" s="3">
        <f t="shared" si="68"/>
        <v>22.87</v>
      </c>
      <c r="T215" s="3">
        <v>110</v>
      </c>
      <c r="U215" s="3" t="s">
        <v>676</v>
      </c>
      <c r="V215" s="3" t="s">
        <v>668</v>
      </c>
      <c r="W215" s="3">
        <f t="shared" si="69"/>
        <v>1</v>
      </c>
      <c r="X215" s="3"/>
      <c r="Y215" s="3">
        <f t="shared" si="70"/>
        <v>22.87</v>
      </c>
      <c r="Z215" s="3"/>
      <c r="AA215" s="3"/>
      <c r="AB215" s="6">
        <v>42753</v>
      </c>
      <c r="AC215" s="3" t="s">
        <v>643</v>
      </c>
      <c r="AD215" s="6">
        <v>42760</v>
      </c>
      <c r="AE215" s="3" t="s">
        <v>824</v>
      </c>
      <c r="AF215" s="3" t="s">
        <v>656</v>
      </c>
      <c r="AG215" s="3"/>
      <c r="AH215" s="3"/>
      <c r="AI215" s="3"/>
      <c r="AJ215" s="3"/>
      <c r="AK215" s="3" t="str">
        <f>IFERROR(VLOOKUP(I215,'Control Producción'!$B$13:$K$406,10,FALSE),"")</f>
        <v>Cavidad Progresiva</v>
      </c>
      <c r="AL215" s="3" t="str">
        <f t="shared" si="71"/>
        <v>Batch</v>
      </c>
      <c r="AM215" s="3" t="s">
        <v>817</v>
      </c>
      <c r="AN215" s="3" t="s">
        <v>556</v>
      </c>
      <c r="AO215" s="3">
        <f>_xlfn.IFS(L215="Inhibidor de corrosión",T215*Q215/1000,L215="Inhibidor de incrustaciones",T215*Q215/1000,L215="Biocida",T215*Q215/1000,L215="Inhibidor de corrosión/incrustaciones",T215*Q215/1000,L215="Inhibidor de parafinas y asfaltenos",T215*P215/1000,L215="Inhibidor de parafinas",T215*P215/1000,L215="Inhibidor de asfaltenos",T215*P215/1000,L215="Reductor de fricción",T215*P215/1000,L215="Encapsulado",0,L215="Inhibidor de hidratos",VLOOKUP(I215,Intermedia!$B$485:$E$502,4,FALSE),L215="Secuestrante de sulfhídrico",VLOOKUP(I215,Intermedia!$B$485:$E$502,4,FALSE))</f>
        <v>0.76229999999999998</v>
      </c>
      <c r="AP215" s="3">
        <f t="shared" si="72"/>
        <v>22.87</v>
      </c>
      <c r="AQ215" s="3">
        <f t="shared" si="73"/>
        <v>22.87</v>
      </c>
      <c r="AR215" s="3">
        <f t="shared" si="74"/>
        <v>22.87</v>
      </c>
      <c r="AS215" s="7">
        <v>1</v>
      </c>
      <c r="AT215" s="3" cm="1">
        <f t="array" ref="AT215">IFERROR(ROUND(IF(AL215="Continua",AO215*_xlfn.IFS(AS215=100%,1,AS215=20%,5,AS215=50%,2),IF(AL215="Batch",IF(AM215="M",30,IF(AM215="Q",15,7))*AO215)),0),"")</f>
        <v>23</v>
      </c>
      <c r="AU215" s="3">
        <f t="shared" si="75"/>
        <v>23</v>
      </c>
      <c r="AV215" s="3">
        <f t="shared" si="76"/>
        <v>23</v>
      </c>
      <c r="AW215" s="3" t="s">
        <v>670</v>
      </c>
      <c r="AX215" s="3"/>
      <c r="AY215" s="14">
        <f ca="1">IFERROR(TODAY()-VLOOKUP(H215,IDEF!$A$6:$H$1602,8,FALSE),"S/D")</f>
        <v>2566</v>
      </c>
      <c r="AZ215" s="3" t="str">
        <f>IFERROR(VLOOKUP(H215,'Control Producción'!$B$13:$L$406,11,FALSE),"S/C")</f>
        <v>A</v>
      </c>
      <c r="BA215" s="3" t="str">
        <f t="shared" si="77"/>
        <v>PB- 04</v>
      </c>
      <c r="BB215" s="3" t="str">
        <f>IFERROR(VLOOKUP(I215,Referencias!$A$2:$Z$800,26,FALSE),"")</f>
        <v>Punta Barda</v>
      </c>
      <c r="BC215" s="3"/>
      <c r="BD215" s="3"/>
      <c r="BO215" s="68" t="str">
        <f t="shared" si="67"/>
        <v>PB- 04</v>
      </c>
    </row>
    <row r="216" spans="1:67" ht="15" customHeight="1" x14ac:dyDescent="0.25">
      <c r="A216" s="3" t="s">
        <v>636</v>
      </c>
      <c r="B216" s="5">
        <v>45139</v>
      </c>
      <c r="C216" s="3" t="s">
        <v>637</v>
      </c>
      <c r="D216" s="3" t="s">
        <v>638</v>
      </c>
      <c r="E216" s="3" t="str">
        <f>IFERROR(VLOOKUP(H216,Referencias!$A$2:$F$671,6,FALSE),"")</f>
        <v>PB- 02</v>
      </c>
      <c r="F216" s="3">
        <f>IFERROR(VLOOKUP(I216,Referencias!$A$2:$T$800,20,FALSE),"")</f>
        <v>222053</v>
      </c>
      <c r="G216" s="3" t="s">
        <v>651</v>
      </c>
      <c r="H216" s="3" t="s">
        <v>49</v>
      </c>
      <c r="I216" s="3" t="s">
        <v>49</v>
      </c>
      <c r="J216" s="3"/>
      <c r="K216" s="3" t="s">
        <v>652</v>
      </c>
      <c r="L216" s="3" t="str">
        <f>IFERROR(VLOOKUP(M216,Referencias!$X$2:$Y$139,2,FALSE),"")</f>
        <v>Inhibidor de corrosión</v>
      </c>
      <c r="M216" s="3" t="s">
        <v>566</v>
      </c>
      <c r="N216" s="3">
        <f>IFERROR(VLOOKUP(M216,Referencias!$K$2:$L$138,2,FALSE),"")</f>
        <v>1000232729</v>
      </c>
      <c r="O216" s="3">
        <f>IFERROR(VLOOKUP(I216,'Control Producción'!$B$13:$L$408,4,FALSE),0)</f>
        <v>127.4</v>
      </c>
      <c r="P216" s="3">
        <f>IFERROR(VLOOKUP(I216,'Control Producción'!$B$13:$L$408,5,FALSE),0)</f>
        <v>0.127</v>
      </c>
      <c r="Q216" s="3">
        <f>IFERROR(VLOOKUP(I216,'Control Producción'!$B$13:$L$408,7,FALSE),0)</f>
        <v>127.273</v>
      </c>
      <c r="R216" s="3">
        <f>IFERROR(VLOOKUP(I216,'Control Producción'!$B$13:$L$408,8,FALSE),0)</f>
        <v>10</v>
      </c>
      <c r="S216" s="3">
        <f t="shared" si="68"/>
        <v>57.27</v>
      </c>
      <c r="T216" s="3">
        <v>30</v>
      </c>
      <c r="U216" s="3" t="s">
        <v>676</v>
      </c>
      <c r="V216" s="3" t="s">
        <v>668</v>
      </c>
      <c r="W216" s="3">
        <f t="shared" si="69"/>
        <v>2</v>
      </c>
      <c r="X216" s="3"/>
      <c r="Y216" s="3">
        <f t="shared" si="70"/>
        <v>114.54</v>
      </c>
      <c r="Z216" s="3"/>
      <c r="AA216" s="3"/>
      <c r="AB216" s="6">
        <v>41438</v>
      </c>
      <c r="AC216" s="3" t="s">
        <v>643</v>
      </c>
      <c r="AD216" s="6">
        <v>44088</v>
      </c>
      <c r="AE216" s="3" t="s">
        <v>825</v>
      </c>
      <c r="AF216" s="3"/>
      <c r="AG216" s="3"/>
      <c r="AH216" s="3"/>
      <c r="AI216" s="3"/>
      <c r="AJ216" s="3"/>
      <c r="AK216" s="3" t="str">
        <f>IFERROR(VLOOKUP(I216,'Control Producción'!$B$13:$K$406,10,FALSE),"")</f>
        <v>Cavidad Progresiva</v>
      </c>
      <c r="AL216" s="3" t="str">
        <f t="shared" si="71"/>
        <v>Batch</v>
      </c>
      <c r="AM216" s="3" t="s">
        <v>669</v>
      </c>
      <c r="AN216" s="3" t="s">
        <v>556</v>
      </c>
      <c r="AO216" s="3">
        <f>_xlfn.IFS(L216="Inhibidor de corrosión",T216*Q216/1000,L216="Inhibidor de incrustaciones",T216*Q216/1000,L216="Biocida",T216*Q216/1000,L216="Inhibidor de corrosión/incrustaciones",T216*Q216/1000,L216="Inhibidor de parafinas y asfaltenos",T216*P216/1000,L216="Inhibidor de parafinas",T216*P216/1000,L216="Inhibidor de asfaltenos",T216*P216/1000,L216="Reductor de fricción",T216*P216/1000,L216="Encapsulado",0,L216="Inhibidor de hidratos",VLOOKUP(I216,Intermedia!$B$485:$E$502,4,FALSE),L216="Secuestrante de sulfhídrico",VLOOKUP(I216,Intermedia!$B$485:$E$502,4,FALSE))</f>
        <v>3.81819</v>
      </c>
      <c r="AP216" s="3">
        <f t="shared" si="72"/>
        <v>57.27</v>
      </c>
      <c r="AQ216" s="3">
        <f t="shared" si="73"/>
        <v>57.27</v>
      </c>
      <c r="AR216" s="3">
        <f t="shared" si="74"/>
        <v>57.27</v>
      </c>
      <c r="AS216" s="7">
        <v>1</v>
      </c>
      <c r="AT216" s="3" cm="1">
        <f t="array" ref="AT216">IFERROR(ROUND(IF(AL216="Continua",AO216*_xlfn.IFS(AS216=100%,1,AS216=20%,5,AS216=50%,2),IF(AL216="Batch",IF(AM216="M",30,IF(AM216="Q",15,7))*AO216)),0),"")</f>
        <v>57</v>
      </c>
      <c r="AU216" s="3">
        <f t="shared" si="75"/>
        <v>57</v>
      </c>
      <c r="AV216" s="3">
        <f t="shared" si="76"/>
        <v>57</v>
      </c>
      <c r="AW216" s="3" t="s">
        <v>670</v>
      </c>
      <c r="AX216" s="3"/>
      <c r="AY216" s="14">
        <f ca="1">IFERROR(TODAY()-VLOOKUP(H216,IDEF!$A$6:$H$1602,8,FALSE),"S/D")</f>
        <v>2871</v>
      </c>
      <c r="AZ216" s="3" t="str">
        <f>IFERROR(VLOOKUP(H216,'Control Producción'!$B$13:$L$406,11,FALSE),"S/C")</f>
        <v>B</v>
      </c>
      <c r="BA216" s="3" t="str">
        <f t="shared" si="77"/>
        <v>PB- 02</v>
      </c>
      <c r="BB216" s="3" t="str">
        <f>IFERROR(VLOOKUP(I216,Referencias!$A$2:$Z$800,26,FALSE),"")</f>
        <v>Punta Barda</v>
      </c>
      <c r="BC216" s="3"/>
      <c r="BD216" s="3"/>
      <c r="BO216" s="68" t="str">
        <f t="shared" si="67"/>
        <v>PB- 02</v>
      </c>
    </row>
    <row r="217" spans="1:67" ht="15" customHeight="1" x14ac:dyDescent="0.25">
      <c r="A217" s="3" t="s">
        <v>636</v>
      </c>
      <c r="B217" s="5">
        <v>45139</v>
      </c>
      <c r="C217" s="3" t="s">
        <v>637</v>
      </c>
      <c r="D217" s="3" t="s">
        <v>638</v>
      </c>
      <c r="E217" s="3" t="str">
        <f>IFERROR(VLOOKUP(H217,Referencias!$A$2:$F$671,6,FALSE),"")</f>
        <v>PB- 03</v>
      </c>
      <c r="F217" s="3">
        <f>IFERROR(VLOOKUP(I217,Referencias!$A$2:$T$800,20,FALSE),"")</f>
        <v>222053</v>
      </c>
      <c r="G217" s="3" t="s">
        <v>651</v>
      </c>
      <c r="H217" s="3" t="s">
        <v>65</v>
      </c>
      <c r="I217" s="45" t="s">
        <v>65</v>
      </c>
      <c r="J217" s="3"/>
      <c r="K217" s="3" t="s">
        <v>652</v>
      </c>
      <c r="L217" s="3" t="str">
        <f>IFERROR(VLOOKUP(M217,Referencias!$X$2:$Y$139,2,FALSE),"")</f>
        <v>Inhibidor de corrosión</v>
      </c>
      <c r="M217" s="3" t="s">
        <v>566</v>
      </c>
      <c r="N217" s="3">
        <f>IFERROR(VLOOKUP(M217,Referencias!$K$2:$L$138,2,FALSE),"")</f>
        <v>1000232729</v>
      </c>
      <c r="O217" s="3">
        <f>IFERROR(VLOOKUP(I217,'Control Producción'!$B$13:$L$408,4,FALSE),0)</f>
        <v>114.4</v>
      </c>
      <c r="P217" s="3">
        <f>IFERROR(VLOOKUP(I217,'Control Producción'!$B$13:$L$408,5,FALSE),0)</f>
        <v>3.306</v>
      </c>
      <c r="Q217" s="3">
        <f>IFERROR(VLOOKUP(I217,'Control Producción'!$B$13:$L$408,7,FALSE),0)</f>
        <v>111.09399999999999</v>
      </c>
      <c r="R217" s="3">
        <f>IFERROR(VLOOKUP(I217,'Control Producción'!$B$13:$L$408,8,FALSE),0)</f>
        <v>10</v>
      </c>
      <c r="S217" s="3">
        <f t="shared" si="68"/>
        <v>41.66</v>
      </c>
      <c r="T217" s="3">
        <v>25</v>
      </c>
      <c r="U217" s="3" t="s">
        <v>676</v>
      </c>
      <c r="V217" s="3" t="s">
        <v>668</v>
      </c>
      <c r="W217" s="3">
        <f t="shared" si="69"/>
        <v>2</v>
      </c>
      <c r="X217" s="3"/>
      <c r="Y217" s="3">
        <f t="shared" si="70"/>
        <v>83.32</v>
      </c>
      <c r="Z217" s="3"/>
      <c r="AA217" s="3"/>
      <c r="AB217" s="6">
        <v>44398</v>
      </c>
      <c r="AC217" s="3" t="s">
        <v>643</v>
      </c>
      <c r="AD217" s="6">
        <v>44335</v>
      </c>
      <c r="AE217" s="3" t="s">
        <v>826</v>
      </c>
      <c r="AF217" s="3" t="s">
        <v>656</v>
      </c>
      <c r="AG217" s="3"/>
      <c r="AH217" s="3"/>
      <c r="AI217" s="3"/>
      <c r="AJ217" s="3"/>
      <c r="AK217" s="3" t="str">
        <f>IFERROR(VLOOKUP(I217,'Control Producción'!$B$13:$K$406,10,FALSE),"")</f>
        <v>Cavidad Progresiva</v>
      </c>
      <c r="AL217" s="3" t="str">
        <f t="shared" si="71"/>
        <v>Batch</v>
      </c>
      <c r="AM217" s="3" t="s">
        <v>669</v>
      </c>
      <c r="AN217" s="3" t="s">
        <v>556</v>
      </c>
      <c r="AO217" s="3">
        <f>_xlfn.IFS(L217="Inhibidor de corrosión",T217*Q217/1000,L217="Inhibidor de incrustaciones",T217*Q217/1000,L217="Biocida",T217*Q217/1000,L217="Inhibidor de corrosión/incrustaciones",T217*Q217/1000,L217="Inhibidor de parafinas y asfaltenos",T217*P217/1000,L217="Inhibidor de parafinas",T217*P217/1000,L217="Inhibidor de asfaltenos",T217*P217/1000,L217="Reductor de fricción",T217*P217/1000,L217="Encapsulado",0,L217="Inhibidor de hidratos",VLOOKUP(I217,Intermedia!$B$485:$E$502,4,FALSE),L217="Secuestrante de sulfhídrico",VLOOKUP(I217,Intermedia!$B$485:$E$502,4,FALSE))</f>
        <v>2.7773499999999998</v>
      </c>
      <c r="AP217" s="3">
        <f t="shared" si="72"/>
        <v>41.66</v>
      </c>
      <c r="AQ217" s="3">
        <f t="shared" si="73"/>
        <v>41.66</v>
      </c>
      <c r="AR217" s="3">
        <f t="shared" si="74"/>
        <v>41.66</v>
      </c>
      <c r="AS217" s="7">
        <v>1</v>
      </c>
      <c r="AT217" s="3" cm="1">
        <f t="array" ref="AT217">IFERROR(ROUND(IF(AL217="Continua",AO217*_xlfn.IFS(AS217=100%,1,AS217=20%,5,AS217=50%,2),IF(AL217="Batch",IF(AM217="M",30,IF(AM217="Q",15,7))*AO217)),0),"")</f>
        <v>42</v>
      </c>
      <c r="AU217" s="3">
        <f t="shared" si="75"/>
        <v>42</v>
      </c>
      <c r="AV217" s="3">
        <f t="shared" si="76"/>
        <v>42</v>
      </c>
      <c r="AW217" s="3" t="s">
        <v>670</v>
      </c>
      <c r="AX217" s="3"/>
      <c r="AY217" s="14">
        <f ca="1">IFERROR(TODAY()-VLOOKUP(H217,IDEF!$A$6:$H$1602,8,FALSE),"S/D")</f>
        <v>2279</v>
      </c>
      <c r="AZ217" s="3" t="str">
        <f>IFERROR(VLOOKUP(H217,'Control Producción'!$B$13:$L$406,11,FALSE),"S/C")</f>
        <v>A</v>
      </c>
      <c r="BA217" s="3" t="str">
        <f t="shared" si="77"/>
        <v>PB- 03</v>
      </c>
      <c r="BB217" s="3" t="str">
        <f>IFERROR(VLOOKUP(I217,Referencias!$A$2:$Z$800,26,FALSE),"")</f>
        <v>Punta Barda</v>
      </c>
      <c r="BC217" s="3"/>
      <c r="BD217" s="3"/>
      <c r="BO217" s="68" t="str">
        <f t="shared" si="67"/>
        <v>PB- 03</v>
      </c>
    </row>
    <row r="218" spans="1:67" ht="15" customHeight="1" x14ac:dyDescent="0.25">
      <c r="A218" s="3" t="s">
        <v>636</v>
      </c>
      <c r="B218" s="5">
        <v>45139</v>
      </c>
      <c r="C218" s="3" t="s">
        <v>637</v>
      </c>
      <c r="D218" s="3" t="s">
        <v>638</v>
      </c>
      <c r="E218" s="3" t="str">
        <f>IFERROR(VLOOKUP(H218,Referencias!$A$2:$F$671,6,FALSE),"")</f>
        <v>PB- 02</v>
      </c>
      <c r="F218" s="3">
        <f>IFERROR(VLOOKUP(I218,Referencias!$A$2:$T$800,20,FALSE),"")</f>
        <v>222053</v>
      </c>
      <c r="G218" s="3" t="s">
        <v>651</v>
      </c>
      <c r="H218" s="3" t="s">
        <v>58</v>
      </c>
      <c r="I218" s="3" t="s">
        <v>58</v>
      </c>
      <c r="J218" s="3"/>
      <c r="K218" s="3" t="s">
        <v>652</v>
      </c>
      <c r="L218" s="3" t="str">
        <f>IFERROR(VLOOKUP(M218,Referencias!$X$2:$Y$139,2,FALSE),"")</f>
        <v>Inhibidor de corrosión</v>
      </c>
      <c r="M218" s="3" t="s">
        <v>566</v>
      </c>
      <c r="N218" s="3">
        <f>IFERROR(VLOOKUP(M218,Referencias!$K$2:$L$138,2,FALSE),"")</f>
        <v>1000232729</v>
      </c>
      <c r="O218" s="3">
        <f>IFERROR(VLOOKUP(I218,'Control Producción'!$B$13:$L$408,4,FALSE),0)</f>
        <v>217.5</v>
      </c>
      <c r="P218" s="3">
        <f>IFERROR(VLOOKUP(I218,'Control Producción'!$B$13:$L$408,5,FALSE),0)</f>
        <v>7.3949999999999996</v>
      </c>
      <c r="Q218" s="3">
        <f>IFERROR(VLOOKUP(I218,'Control Producción'!$B$13:$L$408,7,FALSE),0)</f>
        <v>210.10499999999999</v>
      </c>
      <c r="R218" s="3">
        <f>IFERROR(VLOOKUP(I218,'Control Producción'!$B$13:$L$408,8,FALSE),0)</f>
        <v>2</v>
      </c>
      <c r="S218" s="3">
        <f t="shared" si="68"/>
        <v>66.180000000000007</v>
      </c>
      <c r="T218" s="3">
        <v>45</v>
      </c>
      <c r="U218" s="3" t="s">
        <v>676</v>
      </c>
      <c r="V218" s="3" t="s">
        <v>668</v>
      </c>
      <c r="W218" s="3">
        <f t="shared" si="69"/>
        <v>4</v>
      </c>
      <c r="X218" s="3"/>
      <c r="Y218" s="3">
        <f t="shared" si="70"/>
        <v>264.72000000000003</v>
      </c>
      <c r="Z218" s="3"/>
      <c r="AA218" s="3"/>
      <c r="AB218" s="6">
        <v>43040</v>
      </c>
      <c r="AC218" s="3" t="s">
        <v>643</v>
      </c>
      <c r="AD218" s="6">
        <v>43040</v>
      </c>
      <c r="AE218" s="3" t="s">
        <v>827</v>
      </c>
      <c r="AF218" s="3" t="s">
        <v>656</v>
      </c>
      <c r="AG218" s="3"/>
      <c r="AH218" s="3"/>
      <c r="AI218" s="3"/>
      <c r="AJ218" s="3"/>
      <c r="AK218" s="3" t="str">
        <f>IFERROR(VLOOKUP(I218,'Control Producción'!$B$13:$K$406,10,FALSE),"")</f>
        <v>Cavidad Progresiva</v>
      </c>
      <c r="AL218" s="3" t="str">
        <f t="shared" si="71"/>
        <v>Batch</v>
      </c>
      <c r="AM218" s="3" t="s">
        <v>810</v>
      </c>
      <c r="AN218" s="3" t="s">
        <v>556</v>
      </c>
      <c r="AO218" s="3">
        <f>_xlfn.IFS(L218="Inhibidor de corrosión",T218*Q218/1000,L218="Inhibidor de incrustaciones",T218*Q218/1000,L218="Biocida",T218*Q218/1000,L218="Inhibidor de corrosión/incrustaciones",T218*Q218/1000,L218="Inhibidor de parafinas y asfaltenos",T218*P218/1000,L218="Inhibidor de parafinas",T218*P218/1000,L218="Inhibidor de asfaltenos",T218*P218/1000,L218="Reductor de fricción",T218*P218/1000,L218="Encapsulado",0,L218="Inhibidor de hidratos",VLOOKUP(I218,Intermedia!$B$485:$E$502,4,FALSE),L218="Secuestrante de sulfhídrico",VLOOKUP(I218,Intermedia!$B$485:$E$502,4,FALSE))</f>
        <v>9.4547249999999998</v>
      </c>
      <c r="AP218" s="3">
        <f t="shared" si="72"/>
        <v>66.180000000000007</v>
      </c>
      <c r="AQ218" s="3">
        <f t="shared" si="73"/>
        <v>66.180000000000007</v>
      </c>
      <c r="AR218" s="3">
        <f t="shared" si="74"/>
        <v>66.180000000000007</v>
      </c>
      <c r="AS218" s="7">
        <v>1</v>
      </c>
      <c r="AT218" s="3" cm="1">
        <f t="array" ref="AT218">IFERROR(ROUND(IF(AL218="Continua",AO218*_xlfn.IFS(AS218=100%,1,AS218=20%,5,AS218=50%,2),IF(AL218="Batch",IF(AM218="M",30,IF(AM218="Q",15,7))*AO218)),0),"")</f>
        <v>66</v>
      </c>
      <c r="AU218" s="3">
        <f t="shared" si="75"/>
        <v>66</v>
      </c>
      <c r="AV218" s="3">
        <f t="shared" si="76"/>
        <v>66</v>
      </c>
      <c r="AW218" s="3" t="s">
        <v>670</v>
      </c>
      <c r="AX218" s="3"/>
      <c r="AY218" s="14">
        <f ca="1">IFERROR(TODAY()-VLOOKUP(H218,IDEF!$A$6:$H$1602,8,FALSE),"S/D")</f>
        <v>2298</v>
      </c>
      <c r="AZ218" s="3" t="str">
        <f>IFERROR(VLOOKUP(H218,'Control Producción'!$B$13:$L$406,11,FALSE),"S/C")</f>
        <v>A</v>
      </c>
      <c r="BA218" s="3" t="str">
        <f t="shared" si="77"/>
        <v>PB- 02</v>
      </c>
      <c r="BB218" s="3" t="str">
        <f>IFERROR(VLOOKUP(I218,Referencias!$A$2:$Z$800,26,FALSE),"")</f>
        <v>Punta Barda</v>
      </c>
      <c r="BC218" s="3"/>
      <c r="BD218" s="3"/>
      <c r="BO218" s="68" t="str">
        <f t="shared" si="67"/>
        <v>PB- 02</v>
      </c>
    </row>
    <row r="219" spans="1:67" ht="15" customHeight="1" x14ac:dyDescent="0.25">
      <c r="A219" s="3" t="s">
        <v>636</v>
      </c>
      <c r="B219" s="5">
        <v>45139</v>
      </c>
      <c r="C219" s="3" t="s">
        <v>637</v>
      </c>
      <c r="D219" s="3" t="s">
        <v>638</v>
      </c>
      <c r="E219" s="3" t="str">
        <f>IFERROR(VLOOKUP(H219,Referencias!$A$2:$F$671,6,FALSE),"")</f>
        <v>PB- 02</v>
      </c>
      <c r="F219" s="3">
        <f>IFERROR(VLOOKUP(I219,Referencias!$A$2:$T$800,20,FALSE),"")</f>
        <v>222053</v>
      </c>
      <c r="G219" s="3" t="s">
        <v>651</v>
      </c>
      <c r="H219" s="3" t="s">
        <v>58</v>
      </c>
      <c r="I219" s="3" t="s">
        <v>58</v>
      </c>
      <c r="J219" s="3"/>
      <c r="K219" s="3" t="s">
        <v>652</v>
      </c>
      <c r="L219" s="3" t="str">
        <f>IFERROR(VLOOKUP(M219,Referencias!$X$2:$Y$139,2,FALSE),"")</f>
        <v>Biocida</v>
      </c>
      <c r="M219" s="3" t="s">
        <v>565</v>
      </c>
      <c r="N219" s="3">
        <f>IFERROR(VLOOKUP(M219,Referencias!$K$2:$L$138,2,FALSE),"")</f>
        <v>50600926</v>
      </c>
      <c r="O219" s="3">
        <f>IFERROR(VLOOKUP(I219,'Control Producción'!$B$13:$L$408,4,FALSE),0)</f>
        <v>217.5</v>
      </c>
      <c r="P219" s="3">
        <f>IFERROR(VLOOKUP(I219,'Control Producción'!$B$13:$L$408,5,FALSE),0)</f>
        <v>7.3949999999999996</v>
      </c>
      <c r="Q219" s="3">
        <f>IFERROR(VLOOKUP(I219,'Control Producción'!$B$13:$L$408,7,FALSE),0)</f>
        <v>210.10499999999999</v>
      </c>
      <c r="R219" s="3">
        <f>IFERROR(VLOOKUP(I219,'Control Producción'!$B$13:$L$408,8,FALSE),0)</f>
        <v>2</v>
      </c>
      <c r="S219" s="3">
        <f t="shared" si="68"/>
        <v>63.03</v>
      </c>
      <c r="T219" s="3">
        <v>20</v>
      </c>
      <c r="U219" s="3" t="s">
        <v>676</v>
      </c>
      <c r="V219" s="3" t="s">
        <v>668</v>
      </c>
      <c r="W219" s="3">
        <f t="shared" si="69"/>
        <v>2</v>
      </c>
      <c r="X219" s="3"/>
      <c r="Y219" s="3">
        <f t="shared" si="70"/>
        <v>126.06</v>
      </c>
      <c r="Z219" s="3"/>
      <c r="AA219" s="3"/>
      <c r="AB219" s="6">
        <v>43040</v>
      </c>
      <c r="AC219" s="3" t="s">
        <v>643</v>
      </c>
      <c r="AD219" s="6">
        <v>43040</v>
      </c>
      <c r="AE219" s="3" t="s">
        <v>827</v>
      </c>
      <c r="AF219" s="3" t="s">
        <v>656</v>
      </c>
      <c r="AG219" s="3"/>
      <c r="AH219" s="3"/>
      <c r="AI219" s="3"/>
      <c r="AJ219" s="3"/>
      <c r="AK219" s="3" t="str">
        <f>IFERROR(VLOOKUP(I219,'Control Producción'!$B$13:$K$406,10,FALSE),"")</f>
        <v>Cavidad Progresiva</v>
      </c>
      <c r="AL219" s="3" t="str">
        <f t="shared" si="71"/>
        <v>Batch</v>
      </c>
      <c r="AM219" s="3" t="s">
        <v>669</v>
      </c>
      <c r="AN219" s="3" t="s">
        <v>556</v>
      </c>
      <c r="AO219" s="3">
        <f>_xlfn.IFS(L219="Inhibidor de corrosión",T219*Q219/1000,L219="Inhibidor de incrustaciones",T219*Q219/1000,L219="Biocida",T219*Q219/1000,L219="Inhibidor de corrosión/incrustaciones",T219*Q219/1000,L219="Inhibidor de parafinas y asfaltenos",T219*P219/1000,L219="Inhibidor de parafinas",T219*P219/1000,L219="Inhibidor de asfaltenos",T219*P219/1000,L219="Reductor de fricción",T219*P219/1000,L219="Encapsulado",0,L219="Inhibidor de hidratos",VLOOKUP(I219,Intermedia!$B$485:$E$502,4,FALSE),L219="Secuestrante de sulfhídrico",VLOOKUP(I219,Intermedia!$B$485:$E$502,4,FALSE))</f>
        <v>4.2020999999999997</v>
      </c>
      <c r="AP219" s="3">
        <f t="shared" si="72"/>
        <v>63.03</v>
      </c>
      <c r="AQ219" s="3">
        <f t="shared" si="73"/>
        <v>63.03</v>
      </c>
      <c r="AR219" s="3">
        <f t="shared" si="74"/>
        <v>63.03</v>
      </c>
      <c r="AS219" s="7">
        <v>1</v>
      </c>
      <c r="AT219" s="3" cm="1">
        <f t="array" ref="AT219">IFERROR(ROUND(IF(AL219="Continua",AO219*_xlfn.IFS(AS219=100%,1,AS219=20%,5,AS219=50%,2),IF(AL219="Batch",IF(AM219="M",30,IF(AM219="Q",15,7))*AO219)),0),"")</f>
        <v>63</v>
      </c>
      <c r="AU219" s="3">
        <f t="shared" si="75"/>
        <v>63</v>
      </c>
      <c r="AV219" s="3">
        <f t="shared" si="76"/>
        <v>63</v>
      </c>
      <c r="AW219" s="3" t="s">
        <v>670</v>
      </c>
      <c r="AX219" s="3"/>
      <c r="AY219" s="14">
        <f ca="1">IFERROR(TODAY()-VLOOKUP(H219,IDEF!$A$6:$H$1602,8,FALSE),"S/D")</f>
        <v>2298</v>
      </c>
      <c r="AZ219" s="3" t="str">
        <f>IFERROR(VLOOKUP(H219,'Control Producción'!$B$13:$L$406,11,FALSE),"S/C")</f>
        <v>A</v>
      </c>
      <c r="BA219" s="3" t="str">
        <f t="shared" si="77"/>
        <v>PB- 02</v>
      </c>
      <c r="BB219" s="3" t="str">
        <f>IFERROR(VLOOKUP(I219,Referencias!$A$2:$Z$800,26,FALSE),"")</f>
        <v>Punta Barda</v>
      </c>
      <c r="BC219" s="3"/>
      <c r="BD219" s="3"/>
      <c r="BO219" s="68" t="str">
        <f t="shared" si="67"/>
        <v>PB- 02</v>
      </c>
    </row>
    <row r="220" spans="1:67" ht="15" customHeight="1" x14ac:dyDescent="0.25">
      <c r="A220" s="3" t="s">
        <v>636</v>
      </c>
      <c r="B220" s="5">
        <v>45139</v>
      </c>
      <c r="C220" s="3" t="s">
        <v>637</v>
      </c>
      <c r="D220" s="3" t="s">
        <v>638</v>
      </c>
      <c r="E220" s="3" t="str">
        <f>IFERROR(VLOOKUP(H220,Referencias!$A$2:$F$671,6,FALSE),"")</f>
        <v>PB- 03</v>
      </c>
      <c r="F220" s="3">
        <f>IFERROR(VLOOKUP(I220,Referencias!$A$2:$T$800,20,FALSE),"")</f>
        <v>222053</v>
      </c>
      <c r="G220" s="3" t="s">
        <v>651</v>
      </c>
      <c r="H220" s="3" t="s">
        <v>77</v>
      </c>
      <c r="I220" s="3" t="s">
        <v>77</v>
      </c>
      <c r="J220" s="3"/>
      <c r="K220" s="3" t="s">
        <v>652</v>
      </c>
      <c r="L220" s="3" t="str">
        <f>IFERROR(VLOOKUP(M220,Referencias!$X$2:$Y$139,2,FALSE),"")</f>
        <v>Inhibidor de corrosión</v>
      </c>
      <c r="M220" s="3" t="s">
        <v>566</v>
      </c>
      <c r="N220" s="3">
        <f>IFERROR(VLOOKUP(M220,Referencias!$K$2:$L$138,2,FALSE),"")</f>
        <v>1000232729</v>
      </c>
      <c r="O220" s="3">
        <f>IFERROR(VLOOKUP(I220,'Control Producción'!$B$13:$L$408,4,FALSE),0)</f>
        <v>23.8</v>
      </c>
      <c r="P220" s="3">
        <f>IFERROR(VLOOKUP(I220,'Control Producción'!$B$13:$L$408,5,FALSE),0)</f>
        <v>7.3780000000000001</v>
      </c>
      <c r="Q220" s="3">
        <f>IFERROR(VLOOKUP(I220,'Control Producción'!$B$13:$L$408,7,FALSE),0)</f>
        <v>16.422000000000001</v>
      </c>
      <c r="R220" s="3">
        <f>IFERROR(VLOOKUP(I220,'Control Producción'!$B$13:$L$408,8,FALSE),0)</f>
        <v>10</v>
      </c>
      <c r="S220" s="3">
        <f t="shared" si="68"/>
        <v>27.1</v>
      </c>
      <c r="T220" s="3">
        <v>110</v>
      </c>
      <c r="U220" s="3" t="s">
        <v>676</v>
      </c>
      <c r="V220" s="3" t="s">
        <v>668</v>
      </c>
      <c r="W220" s="3">
        <f t="shared" si="69"/>
        <v>2</v>
      </c>
      <c r="X220" s="3"/>
      <c r="Y220" s="3">
        <f t="shared" si="70"/>
        <v>54.2</v>
      </c>
      <c r="Z220" s="3"/>
      <c r="AA220" s="3"/>
      <c r="AB220" s="6">
        <v>44567</v>
      </c>
      <c r="AC220" s="3" t="s">
        <v>643</v>
      </c>
      <c r="AD220" s="6">
        <v>44539</v>
      </c>
      <c r="AE220" s="3" t="s">
        <v>828</v>
      </c>
      <c r="AF220" s="3" t="s">
        <v>656</v>
      </c>
      <c r="AG220" s="3"/>
      <c r="AH220" s="3"/>
      <c r="AI220" s="3"/>
      <c r="AJ220" s="3"/>
      <c r="AK220" s="3" t="str">
        <f>IFERROR(VLOOKUP(I220,'Control Producción'!$B$13:$K$406,10,FALSE),"")</f>
        <v>Cavidad Progresiva</v>
      </c>
      <c r="AL220" s="3" t="str">
        <f t="shared" si="71"/>
        <v>Batch</v>
      </c>
      <c r="AM220" s="3" t="s">
        <v>669</v>
      </c>
      <c r="AN220" s="3" t="s">
        <v>556</v>
      </c>
      <c r="AO220" s="3">
        <f>_xlfn.IFS(L220="Inhibidor de corrosión",T220*Q220/1000,L220="Inhibidor de incrustaciones",T220*Q220/1000,L220="Biocida",T220*Q220/1000,L220="Inhibidor de corrosión/incrustaciones",T220*Q220/1000,L220="Inhibidor de parafinas y asfaltenos",T220*P220/1000,L220="Inhibidor de parafinas",T220*P220/1000,L220="Inhibidor de asfaltenos",T220*P220/1000,L220="Reductor de fricción",T220*P220/1000,L220="Encapsulado",0,L220="Inhibidor de hidratos",VLOOKUP(I220,Intermedia!$B$485:$E$502,4,FALSE),L220="Secuestrante de sulfhídrico",VLOOKUP(I220,Intermedia!$B$485:$E$502,4,FALSE))</f>
        <v>1.8064200000000001</v>
      </c>
      <c r="AP220" s="3">
        <f t="shared" si="72"/>
        <v>27.1</v>
      </c>
      <c r="AQ220" s="3">
        <f t="shared" si="73"/>
        <v>27.1</v>
      </c>
      <c r="AR220" s="3">
        <f t="shared" si="74"/>
        <v>27.1</v>
      </c>
      <c r="AS220" s="7">
        <v>1</v>
      </c>
      <c r="AT220" s="3" cm="1">
        <f t="array" ref="AT220">IFERROR(ROUND(IF(AL220="Continua",AO220*_xlfn.IFS(AS220=100%,1,AS220=20%,5,AS220=50%,2),IF(AL220="Batch",IF(AM220="M",30,IF(AM220="Q",15,7))*AO220)),0),"")</f>
        <v>27</v>
      </c>
      <c r="AU220" s="3">
        <f t="shared" si="75"/>
        <v>27</v>
      </c>
      <c r="AV220" s="3">
        <f t="shared" si="76"/>
        <v>27</v>
      </c>
      <c r="AW220" s="3" t="s">
        <v>670</v>
      </c>
      <c r="AX220" s="3"/>
      <c r="AY220" s="14" t="str">
        <f ca="1">IFERROR(TODAY()-VLOOKUP(H220,IDEF!$A$6:$H$1602,8,FALSE),"S/D")</f>
        <v>S/D</v>
      </c>
      <c r="AZ220" s="3" t="str">
        <f>IFERROR(VLOOKUP(H220,'Control Producción'!$B$13:$L$406,11,FALSE),"S/C")</f>
        <v>A</v>
      </c>
      <c r="BA220" s="3" t="str">
        <f t="shared" si="77"/>
        <v>PB- 03</v>
      </c>
      <c r="BB220" s="3" t="str">
        <f>IFERROR(VLOOKUP(I220,Referencias!$A$2:$Z$800,26,FALSE),"")</f>
        <v>Punta Barda</v>
      </c>
      <c r="BC220" s="3"/>
      <c r="BD220" s="3"/>
      <c r="BO220" s="68" t="str">
        <f t="shared" si="67"/>
        <v>PB- 03</v>
      </c>
    </row>
    <row r="221" spans="1:67" ht="15" customHeight="1" x14ac:dyDescent="0.25">
      <c r="A221" s="3" t="s">
        <v>636</v>
      </c>
      <c r="B221" s="5">
        <v>45139</v>
      </c>
      <c r="C221" s="3" t="s">
        <v>637</v>
      </c>
      <c r="D221" s="3" t="s">
        <v>638</v>
      </c>
      <c r="E221" s="3" t="str">
        <f>IFERROR(VLOOKUP(H221,Referencias!$A$2:$F$671,6,FALSE),"")</f>
        <v>PB- 03</v>
      </c>
      <c r="F221" s="3">
        <f>IFERROR(VLOOKUP(I221,Referencias!$A$2:$T$800,20,FALSE),"")</f>
        <v>222053</v>
      </c>
      <c r="G221" s="3" t="s">
        <v>651</v>
      </c>
      <c r="H221" s="3" t="s">
        <v>77</v>
      </c>
      <c r="I221" s="3" t="s">
        <v>77</v>
      </c>
      <c r="J221" s="3"/>
      <c r="K221" s="3" t="s">
        <v>652</v>
      </c>
      <c r="L221" s="3" t="str">
        <f>IFERROR(VLOOKUP(M221,Referencias!$X$2:$Y$139,2,FALSE),"")</f>
        <v>Biocida</v>
      </c>
      <c r="M221" s="3" t="s">
        <v>565</v>
      </c>
      <c r="N221" s="3">
        <f>IFERROR(VLOOKUP(M221,Referencias!$K$2:$L$138,2,FALSE),"")</f>
        <v>50600926</v>
      </c>
      <c r="O221" s="3">
        <f>IFERROR(VLOOKUP(I221,'Control Producción'!$B$13:$L$408,4,FALSE),0)</f>
        <v>23.8</v>
      </c>
      <c r="P221" s="3">
        <f>IFERROR(VLOOKUP(I221,'Control Producción'!$B$13:$L$408,5,FALSE),0)</f>
        <v>7.3780000000000001</v>
      </c>
      <c r="Q221" s="3">
        <f>IFERROR(VLOOKUP(I221,'Control Producción'!$B$13:$L$408,7,FALSE),0)</f>
        <v>16.422000000000001</v>
      </c>
      <c r="R221" s="3">
        <f>IFERROR(VLOOKUP(I221,'Control Producción'!$B$13:$L$408,8,FALSE),0)</f>
        <v>10</v>
      </c>
      <c r="S221" s="3">
        <f t="shared" si="68"/>
        <v>27.1</v>
      </c>
      <c r="T221" s="3">
        <v>110</v>
      </c>
      <c r="U221" s="3" t="s">
        <v>676</v>
      </c>
      <c r="V221" s="3" t="s">
        <v>668</v>
      </c>
      <c r="W221" s="3">
        <f t="shared" si="69"/>
        <v>2</v>
      </c>
      <c r="X221" s="3"/>
      <c r="Y221" s="3">
        <f t="shared" si="70"/>
        <v>54.2</v>
      </c>
      <c r="Z221" s="3"/>
      <c r="AA221" s="3"/>
      <c r="AB221" s="6">
        <v>44567</v>
      </c>
      <c r="AC221" s="3" t="s">
        <v>643</v>
      </c>
      <c r="AD221" s="6">
        <v>44539</v>
      </c>
      <c r="AE221" s="3" t="s">
        <v>828</v>
      </c>
      <c r="AF221" s="3" t="s">
        <v>656</v>
      </c>
      <c r="AG221" s="3"/>
      <c r="AH221" s="3"/>
      <c r="AI221" s="3"/>
      <c r="AJ221" s="3"/>
      <c r="AK221" s="3" t="str">
        <f>IFERROR(VLOOKUP(I221,'Control Producción'!$B$13:$K$406,10,FALSE),"")</f>
        <v>Cavidad Progresiva</v>
      </c>
      <c r="AL221" s="3" t="str">
        <f t="shared" si="71"/>
        <v>Batch</v>
      </c>
      <c r="AM221" s="3" t="s">
        <v>669</v>
      </c>
      <c r="AN221" s="3" t="s">
        <v>556</v>
      </c>
      <c r="AO221" s="3">
        <f>_xlfn.IFS(L221="Inhibidor de corrosión",T221*Q221/1000,L221="Inhibidor de incrustaciones",T221*Q221/1000,L221="Biocida",T221*Q221/1000,L221="Inhibidor de corrosión/incrustaciones",T221*Q221/1000,L221="Inhibidor de parafinas y asfaltenos",T221*P221/1000,L221="Inhibidor de parafinas",T221*P221/1000,L221="Inhibidor de asfaltenos",T221*P221/1000,L221="Reductor de fricción",T221*P221/1000,L221="Encapsulado",0,L221="Inhibidor de hidratos",VLOOKUP(I221,Intermedia!$B$485:$E$502,4,FALSE),L221="Secuestrante de sulfhídrico",VLOOKUP(I221,Intermedia!$B$485:$E$502,4,FALSE))</f>
        <v>1.8064200000000001</v>
      </c>
      <c r="AP221" s="3">
        <f t="shared" si="72"/>
        <v>27.1</v>
      </c>
      <c r="AQ221" s="3">
        <f t="shared" si="73"/>
        <v>27.1</v>
      </c>
      <c r="AR221" s="3">
        <f t="shared" si="74"/>
        <v>27.1</v>
      </c>
      <c r="AS221" s="7">
        <v>1</v>
      </c>
      <c r="AT221" s="3" cm="1">
        <f t="array" ref="AT221">IFERROR(ROUND(IF(AL221="Continua",AO221*_xlfn.IFS(AS221=100%,1,AS221=20%,5,AS221=50%,2),IF(AL221="Batch",IF(AM221="M",30,IF(AM221="Q",15,7))*AO221)),0),"")</f>
        <v>27</v>
      </c>
      <c r="AU221" s="3">
        <f t="shared" si="75"/>
        <v>27</v>
      </c>
      <c r="AV221" s="3">
        <f t="shared" si="76"/>
        <v>27</v>
      </c>
      <c r="AW221" s="3" t="s">
        <v>670</v>
      </c>
      <c r="AX221" s="3"/>
      <c r="AY221" s="14" t="str">
        <f ca="1">IFERROR(TODAY()-VLOOKUP(H221,IDEF!$A$6:$H$1602,8,FALSE),"S/D")</f>
        <v>S/D</v>
      </c>
      <c r="AZ221" s="3" t="str">
        <f>IFERROR(VLOOKUP(H221,'Control Producción'!$B$13:$L$406,11,FALSE),"S/C")</f>
        <v>A</v>
      </c>
      <c r="BA221" s="3" t="str">
        <f t="shared" si="77"/>
        <v>PB- 03</v>
      </c>
      <c r="BB221" s="3" t="str">
        <f>IFERROR(VLOOKUP(I221,Referencias!$A$2:$Z$800,26,FALSE),"")</f>
        <v>Punta Barda</v>
      </c>
      <c r="BC221" s="3"/>
      <c r="BD221" s="3"/>
      <c r="BO221" s="68" t="str">
        <f t="shared" si="67"/>
        <v>PB- 03</v>
      </c>
    </row>
    <row r="222" spans="1:67" ht="15" customHeight="1" x14ac:dyDescent="0.25">
      <c r="A222" s="3" t="s">
        <v>636</v>
      </c>
      <c r="B222" s="5">
        <v>45139</v>
      </c>
      <c r="C222" s="3" t="s">
        <v>637</v>
      </c>
      <c r="D222" s="3" t="s">
        <v>638</v>
      </c>
      <c r="E222" s="3" t="str">
        <f>IFERROR(VLOOKUP(H222,Referencias!$A$2:$F$671,6,FALSE),"")</f>
        <v>PB- 04</v>
      </c>
      <c r="F222" s="3">
        <f>IFERROR(VLOOKUP(I222,Referencias!$A$2:$T$800,20,FALSE),"")</f>
        <v>222053</v>
      </c>
      <c r="G222" s="3" t="s">
        <v>651</v>
      </c>
      <c r="H222" s="3" t="s">
        <v>80</v>
      </c>
      <c r="I222" s="3" t="s">
        <v>80</v>
      </c>
      <c r="J222" s="3"/>
      <c r="K222" s="3" t="s">
        <v>652</v>
      </c>
      <c r="L222" s="3" t="str">
        <f>IFERROR(VLOOKUP(M222,Referencias!$X$2:$Y$139,2,FALSE),"")</f>
        <v>Inhibidor de corrosión</v>
      </c>
      <c r="M222" s="3" t="s">
        <v>566</v>
      </c>
      <c r="N222" s="3">
        <f>IFERROR(VLOOKUP(M222,Referencias!$K$2:$L$138,2,FALSE),"")</f>
        <v>1000232729</v>
      </c>
      <c r="O222" s="3">
        <f>IFERROR(VLOOKUP(I222,'Control Producción'!$B$13:$L$408,4,FALSE),0)</f>
        <v>9.4</v>
      </c>
      <c r="P222" s="3">
        <f>IFERROR(VLOOKUP(I222,'Control Producción'!$B$13:$L$408,5,FALSE),0)</f>
        <v>4.6059999999999999</v>
      </c>
      <c r="Q222" s="3">
        <f>IFERROR(VLOOKUP(I222,'Control Producción'!$B$13:$L$408,7,FALSE),0)</f>
        <v>4.7939999999999996</v>
      </c>
      <c r="R222" s="3">
        <f>IFERROR(VLOOKUP(I222,'Control Producción'!$B$13:$L$408,8,FALSE),0)</f>
        <v>2</v>
      </c>
      <c r="S222" s="3">
        <f t="shared" si="68"/>
        <v>25.17</v>
      </c>
      <c r="T222" s="3">
        <v>350</v>
      </c>
      <c r="U222" s="3" t="s">
        <v>676</v>
      </c>
      <c r="V222" s="3" t="s">
        <v>668</v>
      </c>
      <c r="W222" s="3">
        <f t="shared" si="69"/>
        <v>2</v>
      </c>
      <c r="X222" s="3"/>
      <c r="Y222" s="3">
        <f t="shared" si="70"/>
        <v>50.34</v>
      </c>
      <c r="Z222" s="3"/>
      <c r="AA222" s="3"/>
      <c r="AB222" s="6">
        <v>44567</v>
      </c>
      <c r="AC222" s="3" t="s">
        <v>643</v>
      </c>
      <c r="AD222" s="6">
        <v>44539</v>
      </c>
      <c r="AE222" s="3" t="s">
        <v>829</v>
      </c>
      <c r="AF222" s="3" t="s">
        <v>656</v>
      </c>
      <c r="AG222" s="3"/>
      <c r="AH222" s="3"/>
      <c r="AI222" s="3"/>
      <c r="AJ222" s="3"/>
      <c r="AK222" s="3" t="str">
        <f>IFERROR(VLOOKUP(I222,'Control Producción'!$B$13:$K$406,10,FALSE),"")</f>
        <v>Cavidad Progresiva</v>
      </c>
      <c r="AL222" s="3" t="str">
        <f t="shared" si="71"/>
        <v>Batch</v>
      </c>
      <c r="AM222" s="3" t="s">
        <v>669</v>
      </c>
      <c r="AN222" s="3" t="s">
        <v>556</v>
      </c>
      <c r="AO222" s="3">
        <f>_xlfn.IFS(L222="Inhibidor de corrosión",T222*Q222/1000,L222="Inhibidor de incrustaciones",T222*Q222/1000,L222="Biocida",T222*Q222/1000,L222="Inhibidor de corrosión/incrustaciones",T222*Q222/1000,L222="Inhibidor de parafinas y asfaltenos",T222*P222/1000,L222="Inhibidor de parafinas",T222*P222/1000,L222="Inhibidor de asfaltenos",T222*P222/1000,L222="Reductor de fricción",T222*P222/1000,L222="Encapsulado",0,L222="Inhibidor de hidratos",VLOOKUP(I222,Intermedia!$B$485:$E$502,4,FALSE),L222="Secuestrante de sulfhídrico",VLOOKUP(I222,Intermedia!$B$485:$E$502,4,FALSE))</f>
        <v>1.6778999999999999</v>
      </c>
      <c r="AP222" s="3">
        <f t="shared" si="72"/>
        <v>25.17</v>
      </c>
      <c r="AQ222" s="3">
        <f t="shared" si="73"/>
        <v>25.17</v>
      </c>
      <c r="AR222" s="3">
        <f t="shared" si="74"/>
        <v>25.17</v>
      </c>
      <c r="AS222" s="7">
        <v>1</v>
      </c>
      <c r="AT222" s="3" cm="1">
        <f t="array" ref="AT222">IFERROR(ROUND(IF(AL222="Continua",AO222*_xlfn.IFS(AS222=100%,1,AS222=20%,5,AS222=50%,2),IF(AL222="Batch",IF(AM222="M",30,IF(AM222="Q",15,7))*AO222)),0),"")</f>
        <v>25</v>
      </c>
      <c r="AU222" s="3">
        <f t="shared" si="75"/>
        <v>25</v>
      </c>
      <c r="AV222" s="3">
        <f t="shared" si="76"/>
        <v>25</v>
      </c>
      <c r="AW222" s="3" t="s">
        <v>670</v>
      </c>
      <c r="AX222" s="3"/>
      <c r="AY222" s="14">
        <f ca="1">IFERROR(TODAY()-VLOOKUP(H222,IDEF!$A$6:$H$1602,8,FALSE),"S/D")</f>
        <v>2735</v>
      </c>
      <c r="AZ222" s="3" t="str">
        <f>IFERROR(VLOOKUP(H222,'Control Producción'!$B$13:$L$406,11,FALSE),"S/C")</f>
        <v>B</v>
      </c>
      <c r="BA222" s="3" t="str">
        <f t="shared" si="77"/>
        <v>PB- 04</v>
      </c>
      <c r="BB222" s="3" t="str">
        <f>IFERROR(VLOOKUP(I222,Referencias!$A$2:$Z$800,26,FALSE),"")</f>
        <v>Punta Barda</v>
      </c>
      <c r="BC222" s="3"/>
      <c r="BD222" s="3"/>
      <c r="BO222" s="68" t="str">
        <f t="shared" si="67"/>
        <v>PB- 04</v>
      </c>
    </row>
    <row r="223" spans="1:67" ht="15" customHeight="1" x14ac:dyDescent="0.25">
      <c r="A223" s="3" t="s">
        <v>636</v>
      </c>
      <c r="B223" s="5">
        <v>45139</v>
      </c>
      <c r="C223" s="3" t="s">
        <v>637</v>
      </c>
      <c r="D223" s="3" t="s">
        <v>638</v>
      </c>
      <c r="E223" s="3" t="str">
        <f>IFERROR(VLOOKUP(H223,Referencias!$A$2:$F$671,6,FALSE),"")</f>
        <v>PB- 04</v>
      </c>
      <c r="F223" s="3">
        <f>IFERROR(VLOOKUP(I223,Referencias!$A$2:$T$800,20,FALSE),"")</f>
        <v>222053</v>
      </c>
      <c r="G223" s="3" t="s">
        <v>651</v>
      </c>
      <c r="H223" s="3" t="s">
        <v>80</v>
      </c>
      <c r="I223" s="3" t="s">
        <v>80</v>
      </c>
      <c r="J223" s="3"/>
      <c r="K223" s="3" t="s">
        <v>652</v>
      </c>
      <c r="L223" s="3" t="str">
        <f>IFERROR(VLOOKUP(M223,Referencias!$X$2:$Y$139,2,FALSE),"")</f>
        <v>Biocida</v>
      </c>
      <c r="M223" s="3" t="s">
        <v>565</v>
      </c>
      <c r="N223" s="3">
        <f>IFERROR(VLOOKUP(M223,Referencias!$K$2:$L$138,2,FALSE),"")</f>
        <v>50600926</v>
      </c>
      <c r="O223" s="3">
        <f>IFERROR(VLOOKUP(I223,'Control Producción'!$B$13:$L$408,4,FALSE),0)</f>
        <v>9.4</v>
      </c>
      <c r="P223" s="3">
        <f>IFERROR(VLOOKUP(I223,'Control Producción'!$B$13:$L$408,5,FALSE),0)</f>
        <v>4.6059999999999999</v>
      </c>
      <c r="Q223" s="3">
        <f>IFERROR(VLOOKUP(I223,'Control Producción'!$B$13:$L$408,7,FALSE),0)</f>
        <v>4.7939999999999996</v>
      </c>
      <c r="R223" s="3">
        <f>IFERROR(VLOOKUP(I223,'Control Producción'!$B$13:$L$408,8,FALSE),0)</f>
        <v>2</v>
      </c>
      <c r="S223" s="3">
        <f t="shared" si="68"/>
        <v>25.17</v>
      </c>
      <c r="T223" s="3">
        <v>350</v>
      </c>
      <c r="U223" s="3" t="s">
        <v>676</v>
      </c>
      <c r="V223" s="3" t="s">
        <v>668</v>
      </c>
      <c r="W223" s="3">
        <f t="shared" si="69"/>
        <v>2</v>
      </c>
      <c r="X223" s="3"/>
      <c r="Y223" s="3">
        <f t="shared" si="70"/>
        <v>50.34</v>
      </c>
      <c r="Z223" s="3"/>
      <c r="AA223" s="3"/>
      <c r="AB223" s="6">
        <v>44567</v>
      </c>
      <c r="AC223" s="3" t="s">
        <v>643</v>
      </c>
      <c r="AD223" s="6">
        <v>44539</v>
      </c>
      <c r="AE223" s="3" t="s">
        <v>829</v>
      </c>
      <c r="AF223" s="3" t="s">
        <v>656</v>
      </c>
      <c r="AG223" s="3"/>
      <c r="AH223" s="3"/>
      <c r="AI223" s="3"/>
      <c r="AJ223" s="3"/>
      <c r="AK223" s="3" t="str">
        <f>IFERROR(VLOOKUP(I223,'Control Producción'!$B$13:$K$406,10,FALSE),"")</f>
        <v>Cavidad Progresiva</v>
      </c>
      <c r="AL223" s="3" t="str">
        <f t="shared" si="71"/>
        <v>Batch</v>
      </c>
      <c r="AM223" s="3" t="s">
        <v>669</v>
      </c>
      <c r="AN223" s="3" t="s">
        <v>556</v>
      </c>
      <c r="AO223" s="3">
        <f>_xlfn.IFS(L223="Inhibidor de corrosión",T223*Q223/1000,L223="Inhibidor de incrustaciones",T223*Q223/1000,L223="Biocida",T223*Q223/1000,L223="Inhibidor de corrosión/incrustaciones",T223*Q223/1000,L223="Inhibidor de parafinas y asfaltenos",T223*P223/1000,L223="Inhibidor de parafinas",T223*P223/1000,L223="Inhibidor de asfaltenos",T223*P223/1000,L223="Reductor de fricción",T223*P223/1000,L223="Encapsulado",0,L223="Inhibidor de hidratos",VLOOKUP(I223,Intermedia!$B$485:$E$502,4,FALSE),L223="Secuestrante de sulfhídrico",VLOOKUP(I223,Intermedia!$B$485:$E$502,4,FALSE))</f>
        <v>1.6778999999999999</v>
      </c>
      <c r="AP223" s="3">
        <f t="shared" si="72"/>
        <v>25.17</v>
      </c>
      <c r="AQ223" s="3">
        <f t="shared" si="73"/>
        <v>25.17</v>
      </c>
      <c r="AR223" s="3">
        <f t="shared" si="74"/>
        <v>25.17</v>
      </c>
      <c r="AS223" s="7">
        <v>1</v>
      </c>
      <c r="AT223" s="3" cm="1">
        <f t="array" ref="AT223">IFERROR(ROUND(IF(AL223="Continua",AO223*_xlfn.IFS(AS223=100%,1,AS223=20%,5,AS223=50%,2),IF(AL223="Batch",IF(AM223="M",30,IF(AM223="Q",15,7))*AO223)),0),"")</f>
        <v>25</v>
      </c>
      <c r="AU223" s="3">
        <f t="shared" si="75"/>
        <v>25</v>
      </c>
      <c r="AV223" s="3">
        <f t="shared" si="76"/>
        <v>25</v>
      </c>
      <c r="AW223" s="3" t="s">
        <v>670</v>
      </c>
      <c r="AX223" s="3"/>
      <c r="AY223" s="14">
        <f ca="1">IFERROR(TODAY()-VLOOKUP(H223,IDEF!$A$6:$H$1602,8,FALSE),"S/D")</f>
        <v>2735</v>
      </c>
      <c r="AZ223" s="3" t="str">
        <f>IFERROR(VLOOKUP(H223,'Control Producción'!$B$13:$L$406,11,FALSE),"S/C")</f>
        <v>B</v>
      </c>
      <c r="BA223" s="3" t="str">
        <f t="shared" si="77"/>
        <v>PB- 04</v>
      </c>
      <c r="BB223" s="3" t="str">
        <f>IFERROR(VLOOKUP(I223,Referencias!$A$2:$Z$800,26,FALSE),"")</f>
        <v>Punta Barda</v>
      </c>
      <c r="BC223" s="3"/>
      <c r="BD223" s="3"/>
      <c r="BO223" s="68" t="str">
        <f t="shared" si="67"/>
        <v>PB- 04</v>
      </c>
    </row>
    <row r="224" spans="1:67" ht="15" customHeight="1" x14ac:dyDescent="0.25">
      <c r="A224" s="3" t="s">
        <v>636</v>
      </c>
      <c r="B224" s="5">
        <v>45139</v>
      </c>
      <c r="C224" s="3" t="s">
        <v>637</v>
      </c>
      <c r="D224" s="3" t="s">
        <v>638</v>
      </c>
      <c r="E224" s="3" t="str">
        <f>IFERROR(VLOOKUP(H224,Referencias!$A$2:$F$671,6,FALSE),"")</f>
        <v>PB- 04</v>
      </c>
      <c r="F224" s="3">
        <f>IFERROR(VLOOKUP(I224,Referencias!$A$2:$T$800,20,FALSE),"")</f>
        <v>222053</v>
      </c>
      <c r="G224" s="3" t="s">
        <v>651</v>
      </c>
      <c r="H224" s="3" t="s">
        <v>82</v>
      </c>
      <c r="I224" s="3" t="s">
        <v>82</v>
      </c>
      <c r="J224" s="3"/>
      <c r="K224" s="3" t="s">
        <v>652</v>
      </c>
      <c r="L224" s="3" t="str">
        <f>IFERROR(VLOOKUP(M224,Referencias!$X$2:$Y$139,2,FALSE),"")</f>
        <v>Inhibidor de corrosión</v>
      </c>
      <c r="M224" s="3" t="s">
        <v>566</v>
      </c>
      <c r="N224" s="3">
        <f>IFERROR(VLOOKUP(M224,Referencias!$K$2:$L$138,2,FALSE),"")</f>
        <v>1000232729</v>
      </c>
      <c r="O224" s="3">
        <f>IFERROR(VLOOKUP(I224,'Control Producción'!$B$13:$L$408,4,FALSE),0)</f>
        <v>4.7</v>
      </c>
      <c r="P224" s="3">
        <f>IFERROR(VLOOKUP(I224,'Control Producción'!$B$13:$L$408,5,FALSE),0)</f>
        <v>2.6080000000000001</v>
      </c>
      <c r="Q224" s="3">
        <f>IFERROR(VLOOKUP(I224,'Control Producción'!$B$13:$L$408,7,FALSE),0)</f>
        <v>2.0920000000000001</v>
      </c>
      <c r="R224" s="3">
        <f>IFERROR(VLOOKUP(I224,'Control Producción'!$B$13:$L$408,8,FALSE),0)</f>
        <v>2</v>
      </c>
      <c r="S224" s="3">
        <f t="shared" si="68"/>
        <v>20</v>
      </c>
      <c r="T224" s="3">
        <v>390</v>
      </c>
      <c r="U224" s="3" t="s">
        <v>676</v>
      </c>
      <c r="V224" s="3" t="s">
        <v>668</v>
      </c>
      <c r="W224" s="3">
        <f t="shared" si="69"/>
        <v>2</v>
      </c>
      <c r="X224" s="3"/>
      <c r="Y224" s="3">
        <f t="shared" si="70"/>
        <v>40</v>
      </c>
      <c r="Z224" s="3"/>
      <c r="AA224" s="3"/>
      <c r="AB224" s="6">
        <v>44567</v>
      </c>
      <c r="AC224" s="3" t="s">
        <v>643</v>
      </c>
      <c r="AD224" s="6">
        <v>44540</v>
      </c>
      <c r="AE224" s="3" t="s">
        <v>830</v>
      </c>
      <c r="AF224" s="3" t="s">
        <v>656</v>
      </c>
      <c r="AG224" s="3"/>
      <c r="AH224" s="3"/>
      <c r="AI224" s="3"/>
      <c r="AJ224" s="3"/>
      <c r="AK224" s="3" t="str">
        <f>IFERROR(VLOOKUP(I224,'Control Producción'!$B$13:$K$406,10,FALSE),"")</f>
        <v>Cavidad Progresiva</v>
      </c>
      <c r="AL224" s="3" t="str">
        <f t="shared" si="71"/>
        <v>Batch</v>
      </c>
      <c r="AM224" s="3" t="s">
        <v>669</v>
      </c>
      <c r="AN224" s="3" t="s">
        <v>556</v>
      </c>
      <c r="AO224" s="3">
        <f>_xlfn.IFS(L224="Inhibidor de corrosión",T224*Q224/1000,L224="Inhibidor de incrustaciones",T224*Q224/1000,L224="Biocida",T224*Q224/1000,L224="Inhibidor de corrosión/incrustaciones",T224*Q224/1000,L224="Inhibidor de parafinas y asfaltenos",T224*P224/1000,L224="Inhibidor de parafinas",T224*P224/1000,L224="Inhibidor de asfaltenos",T224*P224/1000,L224="Reductor de fricción",T224*P224/1000,L224="Encapsulado",0,L224="Inhibidor de hidratos",VLOOKUP(I224,Intermedia!$B$485:$E$502,4,FALSE),L224="Secuestrante de sulfhídrico",VLOOKUP(I224,Intermedia!$B$485:$E$502,4,FALSE))</f>
        <v>0.81588000000000005</v>
      </c>
      <c r="AP224" s="3">
        <f t="shared" si="72"/>
        <v>12.24</v>
      </c>
      <c r="AQ224" s="3">
        <f t="shared" si="73"/>
        <v>20</v>
      </c>
      <c r="AR224" s="3">
        <f t="shared" si="74"/>
        <v>20</v>
      </c>
      <c r="AS224" s="7">
        <v>1</v>
      </c>
      <c r="AT224" s="3" cm="1">
        <f t="array" ref="AT224">IFERROR(ROUND(IF(AL224="Continua",AO224*_xlfn.IFS(AS224=100%,1,AS224=20%,5,AS224=50%,2),IF(AL224="Batch",IF(AM224="M",30,IF(AM224="Q",15,7))*AO224)),0),"")</f>
        <v>12</v>
      </c>
      <c r="AU224" s="3">
        <f t="shared" si="75"/>
        <v>20</v>
      </c>
      <c r="AV224" s="3">
        <f t="shared" si="76"/>
        <v>20</v>
      </c>
      <c r="AW224" s="3" t="s">
        <v>670</v>
      </c>
      <c r="AX224" s="3"/>
      <c r="AY224" s="14">
        <f ca="1">IFERROR(TODAY()-VLOOKUP(H224,IDEF!$A$6:$H$1602,8,FALSE),"S/D")</f>
        <v>1937</v>
      </c>
      <c r="AZ224" s="3" t="str">
        <f>IFERROR(VLOOKUP(H224,'Control Producción'!$B$13:$L$406,11,FALSE),"S/C")</f>
        <v>A</v>
      </c>
      <c r="BA224" s="3" t="str">
        <f t="shared" si="77"/>
        <v>PB- 04</v>
      </c>
      <c r="BB224" s="3" t="str">
        <f>IFERROR(VLOOKUP(I224,Referencias!$A$2:$Z$800,26,FALSE),"")</f>
        <v>Punta Barda</v>
      </c>
      <c r="BC224" s="3"/>
      <c r="BD224" s="3"/>
      <c r="BO224" s="68" t="str">
        <f t="shared" si="67"/>
        <v>PB- 04</v>
      </c>
    </row>
    <row r="225" spans="1:67" ht="15" customHeight="1" x14ac:dyDescent="0.25">
      <c r="A225" s="3" t="s">
        <v>636</v>
      </c>
      <c r="B225" s="5">
        <v>45139</v>
      </c>
      <c r="C225" s="3" t="s">
        <v>637</v>
      </c>
      <c r="D225" s="3" t="s">
        <v>638</v>
      </c>
      <c r="E225" s="3" t="str">
        <f>IFERROR(VLOOKUP(H225,Referencias!$A$2:$F$671,6,FALSE),"")</f>
        <v>PB- 04</v>
      </c>
      <c r="F225" s="3">
        <f>IFERROR(VLOOKUP(I225,Referencias!$A$2:$T$800,20,FALSE),"")</f>
        <v>222053</v>
      </c>
      <c r="G225" s="3" t="s">
        <v>651</v>
      </c>
      <c r="H225" s="3" t="s">
        <v>82</v>
      </c>
      <c r="I225" s="3" t="s">
        <v>82</v>
      </c>
      <c r="J225" s="3"/>
      <c r="K225" s="3" t="s">
        <v>652</v>
      </c>
      <c r="L225" s="3" t="str">
        <f>IFERROR(VLOOKUP(M225,Referencias!$X$2:$Y$139,2,FALSE),"")</f>
        <v>Biocida</v>
      </c>
      <c r="M225" s="3" t="s">
        <v>565</v>
      </c>
      <c r="N225" s="3">
        <f>IFERROR(VLOOKUP(M225,Referencias!$K$2:$L$138,2,FALSE),"")</f>
        <v>50600926</v>
      </c>
      <c r="O225" s="3">
        <f>IFERROR(VLOOKUP(I225,'Control Producción'!$B$13:$L$408,4,FALSE),0)</f>
        <v>4.7</v>
      </c>
      <c r="P225" s="3">
        <f>IFERROR(VLOOKUP(I225,'Control Producción'!$B$13:$L$408,5,FALSE),0)</f>
        <v>2.6080000000000001</v>
      </c>
      <c r="Q225" s="3">
        <f>IFERROR(VLOOKUP(I225,'Control Producción'!$B$13:$L$408,7,FALSE),0)</f>
        <v>2.0920000000000001</v>
      </c>
      <c r="R225" s="3">
        <f>IFERROR(VLOOKUP(I225,'Control Producción'!$B$13:$L$408,8,FALSE),0)</f>
        <v>2</v>
      </c>
      <c r="S225" s="3">
        <f t="shared" si="68"/>
        <v>20</v>
      </c>
      <c r="T225" s="3">
        <v>390</v>
      </c>
      <c r="U225" s="3" t="s">
        <v>676</v>
      </c>
      <c r="V225" s="3" t="s">
        <v>668</v>
      </c>
      <c r="W225" s="3">
        <f t="shared" si="69"/>
        <v>2</v>
      </c>
      <c r="X225" s="3"/>
      <c r="Y225" s="3">
        <f t="shared" si="70"/>
        <v>40</v>
      </c>
      <c r="Z225" s="3"/>
      <c r="AA225" s="3"/>
      <c r="AB225" s="6">
        <v>44567</v>
      </c>
      <c r="AC225" s="3" t="s">
        <v>643</v>
      </c>
      <c r="AD225" s="6">
        <v>44540</v>
      </c>
      <c r="AE225" s="3" t="s">
        <v>830</v>
      </c>
      <c r="AF225" s="3" t="s">
        <v>656</v>
      </c>
      <c r="AG225" s="3"/>
      <c r="AH225" s="3"/>
      <c r="AI225" s="3"/>
      <c r="AJ225" s="3"/>
      <c r="AK225" s="3" t="str">
        <f>IFERROR(VLOOKUP(I225,'Control Producción'!$B$13:$K$406,10,FALSE),"")</f>
        <v>Cavidad Progresiva</v>
      </c>
      <c r="AL225" s="3" t="str">
        <f t="shared" si="71"/>
        <v>Batch</v>
      </c>
      <c r="AM225" s="3" t="s">
        <v>669</v>
      </c>
      <c r="AN225" s="3" t="s">
        <v>556</v>
      </c>
      <c r="AO225" s="3">
        <f>_xlfn.IFS(L225="Inhibidor de corrosión",T225*Q225/1000,L225="Inhibidor de incrustaciones",T225*Q225/1000,L225="Biocida",T225*Q225/1000,L225="Inhibidor de corrosión/incrustaciones",T225*Q225/1000,L225="Inhibidor de parafinas y asfaltenos",T225*P225/1000,L225="Inhibidor de parafinas",T225*P225/1000,L225="Inhibidor de asfaltenos",T225*P225/1000,L225="Reductor de fricción",T225*P225/1000,L225="Encapsulado",0,L225="Inhibidor de hidratos",VLOOKUP(I225,Intermedia!$B$485:$E$502,4,FALSE),L225="Secuestrante de sulfhídrico",VLOOKUP(I225,Intermedia!$B$485:$E$502,4,FALSE))</f>
        <v>0.81588000000000005</v>
      </c>
      <c r="AP225" s="3">
        <f t="shared" si="72"/>
        <v>12.24</v>
      </c>
      <c r="AQ225" s="3">
        <f t="shared" si="73"/>
        <v>20</v>
      </c>
      <c r="AR225" s="3">
        <f t="shared" si="74"/>
        <v>20</v>
      </c>
      <c r="AS225" s="7">
        <v>1</v>
      </c>
      <c r="AT225" s="3" cm="1">
        <f t="array" ref="AT225">IFERROR(ROUND(IF(AL225="Continua",AO225*_xlfn.IFS(AS225=100%,1,AS225=20%,5,AS225=50%,2),IF(AL225="Batch",IF(AM225="M",30,IF(AM225="Q",15,7))*AO225)),0),"")</f>
        <v>12</v>
      </c>
      <c r="AU225" s="3">
        <f t="shared" si="75"/>
        <v>20</v>
      </c>
      <c r="AV225" s="3">
        <f t="shared" si="76"/>
        <v>20</v>
      </c>
      <c r="AW225" s="3" t="s">
        <v>670</v>
      </c>
      <c r="AX225" s="3"/>
      <c r="AY225" s="14">
        <f ca="1">IFERROR(TODAY()-VLOOKUP(H225,IDEF!$A$6:$H$1602,8,FALSE),"S/D")</f>
        <v>1937</v>
      </c>
      <c r="AZ225" s="3" t="str">
        <f>IFERROR(VLOOKUP(H225,'Control Producción'!$B$13:$L$406,11,FALSE),"S/C")</f>
        <v>A</v>
      </c>
      <c r="BA225" s="3" t="str">
        <f t="shared" si="77"/>
        <v>PB- 04</v>
      </c>
      <c r="BB225" s="3" t="str">
        <f>IFERROR(VLOOKUP(I225,Referencias!$A$2:$Z$800,26,FALSE),"")</f>
        <v>Punta Barda</v>
      </c>
      <c r="BC225" s="3"/>
      <c r="BD225" s="3"/>
      <c r="BO225" s="68" t="str">
        <f t="shared" si="67"/>
        <v>PB- 04</v>
      </c>
    </row>
    <row r="226" spans="1:67" ht="15" customHeight="1" x14ac:dyDescent="0.25">
      <c r="A226" s="3" t="s">
        <v>636</v>
      </c>
      <c r="B226" s="5">
        <v>45139</v>
      </c>
      <c r="C226" s="3" t="s">
        <v>637</v>
      </c>
      <c r="D226" s="3" t="s">
        <v>638</v>
      </c>
      <c r="E226" s="3" t="str">
        <f>IFERROR(VLOOKUP(H226,Referencias!$A$2:$F$671,6,FALSE),"")</f>
        <v>PB- 03</v>
      </c>
      <c r="F226" s="3">
        <f>IFERROR(VLOOKUP(I226,Referencias!$A$2:$T$800,20,FALSE),"")</f>
        <v>222053</v>
      </c>
      <c r="G226" s="3" t="s">
        <v>651</v>
      </c>
      <c r="H226" s="3" t="s">
        <v>69</v>
      </c>
      <c r="I226" s="3" t="s">
        <v>69</v>
      </c>
      <c r="J226" s="3"/>
      <c r="K226" s="3" t="s">
        <v>652</v>
      </c>
      <c r="L226" s="3" t="str">
        <f>IFERROR(VLOOKUP(M226,Referencias!$X$2:$Y$139,2,FALSE),"")</f>
        <v>Inhibidor de corrosión</v>
      </c>
      <c r="M226" s="3" t="s">
        <v>566</v>
      </c>
      <c r="N226" s="3">
        <f>IFERROR(VLOOKUP(M226,Referencias!$K$2:$L$138,2,FALSE),"")</f>
        <v>1000232729</v>
      </c>
      <c r="O226" s="3">
        <f>IFERROR(VLOOKUP(I226,'Control Producción'!$B$13:$L$408,4,FALSE),0)</f>
        <v>124.9</v>
      </c>
      <c r="P226" s="3">
        <f>IFERROR(VLOOKUP(I226,'Control Producción'!$B$13:$L$408,5,FALSE),0)</f>
        <v>3.8719999999999999</v>
      </c>
      <c r="Q226" s="3">
        <f>IFERROR(VLOOKUP(I226,'Control Producción'!$B$13:$L$408,7,FALSE),0)</f>
        <v>121.02800000000001</v>
      </c>
      <c r="R226" s="3">
        <f>IFERROR(VLOOKUP(I226,'Control Producción'!$B$13:$L$408,8,FALSE),0)</f>
        <v>10</v>
      </c>
      <c r="S226" s="3">
        <f t="shared" si="68"/>
        <v>27.23</v>
      </c>
      <c r="T226" s="3">
        <v>15</v>
      </c>
      <c r="U226" s="3" t="s">
        <v>676</v>
      </c>
      <c r="V226" s="3" t="s">
        <v>668</v>
      </c>
      <c r="W226" s="3">
        <f t="shared" si="69"/>
        <v>2</v>
      </c>
      <c r="X226" s="3"/>
      <c r="Y226" s="3">
        <f t="shared" si="70"/>
        <v>54.46</v>
      </c>
      <c r="Z226" s="3"/>
      <c r="AA226" s="3"/>
      <c r="AB226" s="6">
        <v>41117</v>
      </c>
      <c r="AC226" s="3" t="s">
        <v>643</v>
      </c>
      <c r="AD226" s="6">
        <v>43623</v>
      </c>
      <c r="AE226" s="3" t="s">
        <v>831</v>
      </c>
      <c r="AF226" s="3" t="s">
        <v>656</v>
      </c>
      <c r="AG226" s="3"/>
      <c r="AH226" s="3"/>
      <c r="AI226" s="3"/>
      <c r="AJ226" s="3"/>
      <c r="AK226" s="3" t="str">
        <f>IFERROR(VLOOKUP(I226,'Control Producción'!$B$13:$K$406,10,FALSE),"")</f>
        <v>Bombeo Mecánico</v>
      </c>
      <c r="AL226" s="3" t="str">
        <f t="shared" si="71"/>
        <v>Batch</v>
      </c>
      <c r="AM226" s="3" t="s">
        <v>669</v>
      </c>
      <c r="AN226" s="3" t="s">
        <v>556</v>
      </c>
      <c r="AO226" s="3">
        <f>_xlfn.IFS(L226="Inhibidor de corrosión",T226*Q226/1000,L226="Inhibidor de incrustaciones",T226*Q226/1000,L226="Biocida",T226*Q226/1000,L226="Inhibidor de corrosión/incrustaciones",T226*Q226/1000,L226="Inhibidor de parafinas y asfaltenos",T226*P226/1000,L226="Inhibidor de parafinas",T226*P226/1000,L226="Inhibidor de asfaltenos",T226*P226/1000,L226="Reductor de fricción",T226*P226/1000,L226="Encapsulado",0,L226="Inhibidor de hidratos",VLOOKUP(I226,Intermedia!$B$485:$E$502,4,FALSE),L226="Secuestrante de sulfhídrico",VLOOKUP(I226,Intermedia!$B$485:$E$502,4,FALSE))</f>
        <v>1.81542</v>
      </c>
      <c r="AP226" s="3">
        <f t="shared" si="72"/>
        <v>27.23</v>
      </c>
      <c r="AQ226" s="3">
        <f t="shared" si="73"/>
        <v>27.23</v>
      </c>
      <c r="AR226" s="3">
        <f t="shared" si="74"/>
        <v>27.23</v>
      </c>
      <c r="AS226" s="7">
        <v>1</v>
      </c>
      <c r="AT226" s="3" cm="1">
        <f t="array" ref="AT226">IFERROR(ROUND(IF(AL226="Continua",AO226*_xlfn.IFS(AS226=100%,1,AS226=20%,5,AS226=50%,2),IF(AL226="Batch",IF(AM226="M",30,IF(AM226="Q",15,7))*AO226)),0),"")</f>
        <v>27</v>
      </c>
      <c r="AU226" s="3">
        <f t="shared" si="75"/>
        <v>27</v>
      </c>
      <c r="AV226" s="3">
        <f t="shared" si="76"/>
        <v>27</v>
      </c>
      <c r="AW226" s="3" t="s">
        <v>670</v>
      </c>
      <c r="AX226" s="3"/>
      <c r="AY226" s="14">
        <f ca="1">IFERROR(TODAY()-VLOOKUP(H226,IDEF!$A$6:$H$1602,8,FALSE),"S/D")</f>
        <v>2602</v>
      </c>
      <c r="AZ226" s="3" t="str">
        <f>IFERROR(VLOOKUP(H226,'Control Producción'!$B$13:$L$406,11,FALSE),"S/C")</f>
        <v>B</v>
      </c>
      <c r="BA226" s="3" t="str">
        <f t="shared" si="77"/>
        <v>PB- 03</v>
      </c>
      <c r="BB226" s="3" t="str">
        <f>IFERROR(VLOOKUP(I226,Referencias!$A$2:$Z$800,26,FALSE),"")</f>
        <v>Punta Barda</v>
      </c>
      <c r="BC226" s="3"/>
      <c r="BD226" s="3"/>
      <c r="BO226" s="68" t="str">
        <f t="shared" si="67"/>
        <v>PB- 03</v>
      </c>
    </row>
    <row r="227" spans="1:67" ht="15" customHeight="1" x14ac:dyDescent="0.25">
      <c r="A227" s="3" t="s">
        <v>636</v>
      </c>
      <c r="B227" s="5">
        <v>45139</v>
      </c>
      <c r="C227" s="3" t="s">
        <v>637</v>
      </c>
      <c r="D227" s="3" t="s">
        <v>638</v>
      </c>
      <c r="E227" s="3" t="str">
        <f>IFERROR(VLOOKUP(H227,Referencias!$A$2:$F$671,6,FALSE),"")</f>
        <v>PB- 03</v>
      </c>
      <c r="F227" s="3">
        <f>IFERROR(VLOOKUP(I227,Referencias!$A$2:$T$800,20,FALSE),"")</f>
        <v>222053</v>
      </c>
      <c r="G227" s="3" t="s">
        <v>651</v>
      </c>
      <c r="H227" s="3" t="s">
        <v>70</v>
      </c>
      <c r="I227" s="3" t="s">
        <v>70</v>
      </c>
      <c r="J227" s="3"/>
      <c r="K227" s="3" t="s">
        <v>652</v>
      </c>
      <c r="L227" s="3" t="str">
        <f>IFERROR(VLOOKUP(M227,Referencias!$X$2:$Y$139,2,FALSE),"")</f>
        <v>Inhibidor de corrosión</v>
      </c>
      <c r="M227" s="3" t="s">
        <v>566</v>
      </c>
      <c r="N227" s="3">
        <f>IFERROR(VLOOKUP(M227,Referencias!$K$2:$L$138,2,FALSE),"")</f>
        <v>1000232729</v>
      </c>
      <c r="O227" s="3">
        <f>IFERROR(VLOOKUP(I227,'Control Producción'!$B$13:$L$408,4,FALSE),0)</f>
        <v>136.1</v>
      </c>
      <c r="P227" s="3">
        <f>IFERROR(VLOOKUP(I227,'Control Producción'!$B$13:$L$408,5,FALSE),0)</f>
        <v>3.4710000000000001</v>
      </c>
      <c r="Q227" s="3">
        <f>IFERROR(VLOOKUP(I227,'Control Producción'!$B$13:$L$408,7,FALSE),0)</f>
        <v>132.62899999999999</v>
      </c>
      <c r="R227" s="3">
        <f>IFERROR(VLOOKUP(I227,'Control Producción'!$B$13:$L$408,8,FALSE),0)</f>
        <v>10</v>
      </c>
      <c r="S227" s="3">
        <f t="shared" si="68"/>
        <v>79.58</v>
      </c>
      <c r="T227" s="3">
        <v>40</v>
      </c>
      <c r="U227" s="3" t="s">
        <v>676</v>
      </c>
      <c r="V227" s="3" t="s">
        <v>668</v>
      </c>
      <c r="W227" s="3">
        <f t="shared" si="69"/>
        <v>2</v>
      </c>
      <c r="X227" s="3"/>
      <c r="Y227" s="3">
        <f t="shared" si="70"/>
        <v>159.16</v>
      </c>
      <c r="Z227" s="3"/>
      <c r="AA227" s="3"/>
      <c r="AB227" s="6">
        <v>41641</v>
      </c>
      <c r="AC227" s="3" t="s">
        <v>643</v>
      </c>
      <c r="AD227" s="6">
        <v>44012</v>
      </c>
      <c r="AE227" s="3" t="s">
        <v>683</v>
      </c>
      <c r="AF227" s="3" t="s">
        <v>656</v>
      </c>
      <c r="AG227" s="3"/>
      <c r="AH227" s="3"/>
      <c r="AI227" s="3"/>
      <c r="AJ227" s="3"/>
      <c r="AK227" s="3" t="str">
        <f>IFERROR(VLOOKUP(I227,'Control Producción'!$B$13:$K$406,10,FALSE),"")</f>
        <v>Cavidad Progresiva</v>
      </c>
      <c r="AL227" s="3" t="str">
        <f t="shared" si="71"/>
        <v>Batch</v>
      </c>
      <c r="AM227" s="3" t="s">
        <v>669</v>
      </c>
      <c r="AN227" s="3" t="s">
        <v>556</v>
      </c>
      <c r="AO227" s="3">
        <f>_xlfn.IFS(L227="Inhibidor de corrosión",T227*Q227/1000,L227="Inhibidor de incrustaciones",T227*Q227/1000,L227="Biocida",T227*Q227/1000,L227="Inhibidor de corrosión/incrustaciones",T227*Q227/1000,L227="Inhibidor de parafinas y asfaltenos",T227*P227/1000,L227="Inhibidor de parafinas",T227*P227/1000,L227="Inhibidor de asfaltenos",T227*P227/1000,L227="Reductor de fricción",T227*P227/1000,L227="Encapsulado",0,L227="Inhibidor de hidratos",VLOOKUP(I227,Intermedia!$B$485:$E$502,4,FALSE),L227="Secuestrante de sulfhídrico",VLOOKUP(I227,Intermedia!$B$485:$E$502,4,FALSE))</f>
        <v>5.3051599999999999</v>
      </c>
      <c r="AP227" s="3">
        <f t="shared" si="72"/>
        <v>79.58</v>
      </c>
      <c r="AQ227" s="3">
        <f t="shared" si="73"/>
        <v>79.58</v>
      </c>
      <c r="AR227" s="3">
        <f t="shared" si="74"/>
        <v>79.58</v>
      </c>
      <c r="AS227" s="7">
        <v>1</v>
      </c>
      <c r="AT227" s="3" cm="1">
        <f t="array" ref="AT227">IFERROR(ROUND(IF(AL227="Continua",AO227*_xlfn.IFS(AS227=100%,1,AS227=20%,5,AS227=50%,2),IF(AL227="Batch",IF(AM227="M",30,IF(AM227="Q",15,7))*AO227)),0),"")</f>
        <v>80</v>
      </c>
      <c r="AU227" s="3">
        <f t="shared" si="75"/>
        <v>80</v>
      </c>
      <c r="AV227" s="3">
        <f t="shared" si="76"/>
        <v>80</v>
      </c>
      <c r="AW227" s="3" t="s">
        <v>670</v>
      </c>
      <c r="AX227" s="3"/>
      <c r="AY227" s="14" t="str">
        <f ca="1">IFERROR(TODAY()-VLOOKUP(H227,IDEF!$A$6:$H$1602,8,FALSE),"S/D")</f>
        <v>S/D</v>
      </c>
      <c r="AZ227" s="3" t="str">
        <f>IFERROR(VLOOKUP(H227,'Control Producción'!$B$13:$L$406,11,FALSE),"S/C")</f>
        <v>B</v>
      </c>
      <c r="BA227" s="3" t="str">
        <f t="shared" si="77"/>
        <v>PB- 03</v>
      </c>
      <c r="BB227" s="3" t="str">
        <f>IFERROR(VLOOKUP(I227,Referencias!$A$2:$Z$800,26,FALSE),"")</f>
        <v>Punta Barda</v>
      </c>
      <c r="BC227" s="3"/>
      <c r="BD227" s="3"/>
      <c r="BO227" s="68" t="str">
        <f t="shared" si="67"/>
        <v>PB- 03</v>
      </c>
    </row>
    <row r="228" spans="1:67" ht="15" customHeight="1" x14ac:dyDescent="0.25">
      <c r="A228" s="3" t="s">
        <v>636</v>
      </c>
      <c r="B228" s="5">
        <v>45139</v>
      </c>
      <c r="C228" s="3" t="s">
        <v>637</v>
      </c>
      <c r="D228" s="3" t="s">
        <v>638</v>
      </c>
      <c r="E228" s="3" t="str">
        <f>IFERROR(VLOOKUP(H228,Referencias!$A$2:$F$671,6,FALSE),"")</f>
        <v>PB- 03</v>
      </c>
      <c r="F228" s="3">
        <f>IFERROR(VLOOKUP(I228,Referencias!$A$2:$T$800,20,FALSE),"")</f>
        <v>222053</v>
      </c>
      <c r="G228" s="3" t="s">
        <v>651</v>
      </c>
      <c r="H228" s="3" t="s">
        <v>72</v>
      </c>
      <c r="I228" s="3" t="s">
        <v>72</v>
      </c>
      <c r="J228" s="3"/>
      <c r="K228" s="3" t="s">
        <v>652</v>
      </c>
      <c r="L228" s="3" t="str">
        <f>IFERROR(VLOOKUP(M228,Referencias!$X$2:$Y$139,2,FALSE),"")</f>
        <v>Inhibidor de corrosión</v>
      </c>
      <c r="M228" s="3" t="s">
        <v>566</v>
      </c>
      <c r="N228" s="3">
        <f>IFERROR(VLOOKUP(M228,Referencias!$K$2:$L$138,2,FALSE),"")</f>
        <v>1000232729</v>
      </c>
      <c r="O228" s="3">
        <f>IFERROR(VLOOKUP(I228,'Control Producción'!$B$13:$L$408,4,FALSE),0)</f>
        <v>147</v>
      </c>
      <c r="P228" s="3">
        <f>IFERROR(VLOOKUP(I228,'Control Producción'!$B$13:$L$408,5,FALSE),0)</f>
        <v>7.35</v>
      </c>
      <c r="Q228" s="3">
        <f>IFERROR(VLOOKUP(I228,'Control Producción'!$B$13:$L$408,7,FALSE),0)</f>
        <v>139.65</v>
      </c>
      <c r="R228" s="3">
        <f>IFERROR(VLOOKUP(I228,'Control Producción'!$B$13:$L$408,8,FALSE),0)</f>
        <v>10</v>
      </c>
      <c r="S228" s="3">
        <f t="shared" si="68"/>
        <v>62.84</v>
      </c>
      <c r="T228" s="3">
        <v>30</v>
      </c>
      <c r="U228" s="3" t="s">
        <v>676</v>
      </c>
      <c r="V228" s="3" t="s">
        <v>668</v>
      </c>
      <c r="W228" s="3">
        <f t="shared" si="69"/>
        <v>2</v>
      </c>
      <c r="X228" s="3"/>
      <c r="Y228" s="3">
        <f t="shared" si="70"/>
        <v>125.68</v>
      </c>
      <c r="Z228" s="3"/>
      <c r="AA228" s="3"/>
      <c r="AB228" s="6">
        <v>42964</v>
      </c>
      <c r="AC228" s="3" t="s">
        <v>643</v>
      </c>
      <c r="AD228" s="6">
        <v>43523</v>
      </c>
      <c r="AE228" s="3" t="s">
        <v>832</v>
      </c>
      <c r="AF228" s="3" t="s">
        <v>656</v>
      </c>
      <c r="AG228" s="3"/>
      <c r="AH228" s="3"/>
      <c r="AI228" s="3"/>
      <c r="AJ228" s="3"/>
      <c r="AK228" s="3" t="str">
        <f>IFERROR(VLOOKUP(I228,'Control Producción'!$B$13:$K$406,10,FALSE),"")</f>
        <v>Cavidad Progresiva</v>
      </c>
      <c r="AL228" s="3" t="str">
        <f t="shared" si="71"/>
        <v>Batch</v>
      </c>
      <c r="AM228" s="3" t="s">
        <v>669</v>
      </c>
      <c r="AN228" s="3" t="s">
        <v>556</v>
      </c>
      <c r="AO228" s="3">
        <f>_xlfn.IFS(L228="Inhibidor de corrosión",T228*Q228/1000,L228="Inhibidor de incrustaciones",T228*Q228/1000,L228="Biocida",T228*Q228/1000,L228="Inhibidor de corrosión/incrustaciones",T228*Q228/1000,L228="Inhibidor de parafinas y asfaltenos",T228*P228/1000,L228="Inhibidor de parafinas",T228*P228/1000,L228="Inhibidor de asfaltenos",T228*P228/1000,L228="Reductor de fricción",T228*P228/1000,L228="Encapsulado",0,L228="Inhibidor de hidratos",VLOOKUP(I228,Intermedia!$B$485:$E$502,4,FALSE),L228="Secuestrante de sulfhídrico",VLOOKUP(I228,Intermedia!$B$485:$E$502,4,FALSE))</f>
        <v>4.1894999999999998</v>
      </c>
      <c r="AP228" s="3">
        <f t="shared" si="72"/>
        <v>62.84</v>
      </c>
      <c r="AQ228" s="3">
        <f t="shared" si="73"/>
        <v>62.84</v>
      </c>
      <c r="AR228" s="3">
        <f t="shared" si="74"/>
        <v>62.84</v>
      </c>
      <c r="AS228" s="7">
        <v>1</v>
      </c>
      <c r="AT228" s="3" cm="1">
        <f t="array" ref="AT228">IFERROR(ROUND(IF(AL228="Continua",AO228*_xlfn.IFS(AS228=100%,1,AS228=20%,5,AS228=50%,2),IF(AL228="Batch",IF(AM228="M",30,IF(AM228="Q",15,7))*AO228)),0),"")</f>
        <v>63</v>
      </c>
      <c r="AU228" s="3">
        <f t="shared" si="75"/>
        <v>63</v>
      </c>
      <c r="AV228" s="3">
        <f t="shared" si="76"/>
        <v>63</v>
      </c>
      <c r="AW228" s="3" t="s">
        <v>670</v>
      </c>
      <c r="AX228" s="3"/>
      <c r="AY228" s="14">
        <f ca="1">IFERROR(TODAY()-VLOOKUP(H228,IDEF!$A$6:$H$1602,8,FALSE),"S/D")</f>
        <v>1799</v>
      </c>
      <c r="AZ228" s="3" t="str">
        <f>IFERROR(VLOOKUP(H228,'Control Producción'!$B$13:$L$406,11,FALSE),"S/C")</f>
        <v>A</v>
      </c>
      <c r="BA228" s="3" t="str">
        <f t="shared" si="77"/>
        <v>PB- 03</v>
      </c>
      <c r="BB228" s="3" t="str">
        <f>IFERROR(VLOOKUP(I228,Referencias!$A$2:$Z$800,26,FALSE),"")</f>
        <v>Punta Barda</v>
      </c>
      <c r="BC228" s="3"/>
      <c r="BD228" s="3"/>
      <c r="BO228" s="68" t="str">
        <f t="shared" si="67"/>
        <v>PB- 03</v>
      </c>
    </row>
    <row r="229" spans="1:67" ht="15" customHeight="1" x14ac:dyDescent="0.25">
      <c r="A229" s="3" t="s">
        <v>636</v>
      </c>
      <c r="B229" s="5">
        <v>45139</v>
      </c>
      <c r="C229" s="3" t="s">
        <v>637</v>
      </c>
      <c r="D229" s="3" t="s">
        <v>638</v>
      </c>
      <c r="E229" s="3" t="str">
        <f>IFERROR(VLOOKUP(H229,Referencias!$A$2:$F$671,6,FALSE),"")</f>
        <v>PB- 03</v>
      </c>
      <c r="F229" s="3">
        <f>IFERROR(VLOOKUP(I229,Referencias!$A$2:$T$800,20,FALSE),"")</f>
        <v>222053</v>
      </c>
      <c r="G229" s="3" t="s">
        <v>651</v>
      </c>
      <c r="H229" s="3" t="s">
        <v>73</v>
      </c>
      <c r="I229" s="3" t="s">
        <v>73</v>
      </c>
      <c r="J229" s="3"/>
      <c r="K229" s="3" t="s">
        <v>652</v>
      </c>
      <c r="L229" s="3" t="str">
        <f>IFERROR(VLOOKUP(M229,Referencias!$X$2:$Y$139,2,FALSE),"")</f>
        <v>Biocida</v>
      </c>
      <c r="M229" s="3" t="s">
        <v>565</v>
      </c>
      <c r="N229" s="3">
        <f>IFERROR(VLOOKUP(M229,Referencias!$K$2:$L$138,2,FALSE),"")</f>
        <v>50600926</v>
      </c>
      <c r="O229" s="3">
        <f>IFERROR(VLOOKUP(I229,'Control Producción'!$B$13:$L$408,4,FALSE),0)</f>
        <v>55</v>
      </c>
      <c r="P229" s="3">
        <f>IFERROR(VLOOKUP(I229,'Control Producción'!$B$13:$L$408,5,FALSE),0)</f>
        <v>7.7</v>
      </c>
      <c r="Q229" s="3">
        <f>IFERROR(VLOOKUP(I229,'Control Producción'!$B$13:$L$408,7,FALSE),0)</f>
        <v>47.3</v>
      </c>
      <c r="R229" s="3">
        <f>IFERROR(VLOOKUP(I229,'Control Producción'!$B$13:$L$408,8,FALSE),0)</f>
        <v>10</v>
      </c>
      <c r="S229" s="3">
        <f t="shared" si="68"/>
        <v>31.93</v>
      </c>
      <c r="T229" s="3">
        <v>45</v>
      </c>
      <c r="U229" s="3" t="s">
        <v>676</v>
      </c>
      <c r="V229" s="3" t="s">
        <v>668</v>
      </c>
      <c r="W229" s="3">
        <f t="shared" si="69"/>
        <v>2</v>
      </c>
      <c r="X229" s="3"/>
      <c r="Y229" s="3">
        <f t="shared" si="70"/>
        <v>63.86</v>
      </c>
      <c r="Z229" s="3"/>
      <c r="AA229" s="3"/>
      <c r="AB229" s="6">
        <v>44876</v>
      </c>
      <c r="AC229" s="3" t="s">
        <v>643</v>
      </c>
      <c r="AD229" s="6">
        <v>44867</v>
      </c>
      <c r="AE229" s="3" t="s">
        <v>833</v>
      </c>
      <c r="AF229" s="3" t="s">
        <v>656</v>
      </c>
      <c r="AG229" s="3"/>
      <c r="AH229" s="3"/>
      <c r="AI229" s="3"/>
      <c r="AJ229" s="3"/>
      <c r="AK229" s="3" t="str">
        <f>IFERROR(VLOOKUP(I229,'Control Producción'!$B$13:$K$406,10,FALSE),"")</f>
        <v>Cavidad Progresiva</v>
      </c>
      <c r="AL229" s="3" t="str">
        <f t="shared" si="71"/>
        <v>Batch</v>
      </c>
      <c r="AM229" s="3" t="s">
        <v>669</v>
      </c>
      <c r="AN229" s="3" t="s">
        <v>556</v>
      </c>
      <c r="AO229" s="3">
        <f>_xlfn.IFS(L229="Inhibidor de corrosión",T229*Q229/1000,L229="Inhibidor de incrustaciones",T229*Q229/1000,L229="Biocida",T229*Q229/1000,L229="Inhibidor de corrosión/incrustaciones",T229*Q229/1000,L229="Inhibidor de parafinas y asfaltenos",T229*P229/1000,L229="Inhibidor de parafinas",T229*P229/1000,L229="Inhibidor de asfaltenos",T229*P229/1000,L229="Reductor de fricción",T229*P229/1000,L229="Encapsulado",0,L229="Inhibidor de hidratos",VLOOKUP(I229,Intermedia!$B$485:$E$502,4,FALSE),L229="Secuestrante de sulfhídrico",VLOOKUP(I229,Intermedia!$B$485:$E$502,4,FALSE))</f>
        <v>2.1284999999999998</v>
      </c>
      <c r="AP229" s="3">
        <f t="shared" si="72"/>
        <v>31.93</v>
      </c>
      <c r="AQ229" s="3">
        <f t="shared" si="73"/>
        <v>31.93</v>
      </c>
      <c r="AR229" s="3">
        <f t="shared" si="74"/>
        <v>31.93</v>
      </c>
      <c r="AS229" s="7">
        <v>1</v>
      </c>
      <c r="AT229" s="3" cm="1">
        <f t="array" ref="AT229">IFERROR(ROUND(IF(AL229="Continua",AO229*_xlfn.IFS(AS229=100%,1,AS229=20%,5,AS229=50%,2),IF(AL229="Batch",IF(AM229="M",30,IF(AM229="Q",15,7))*AO229)),0),"")</f>
        <v>32</v>
      </c>
      <c r="AU229" s="3">
        <f t="shared" si="75"/>
        <v>32</v>
      </c>
      <c r="AV229" s="3">
        <f t="shared" si="76"/>
        <v>32</v>
      </c>
      <c r="AW229" s="3" t="s">
        <v>670</v>
      </c>
      <c r="AX229" s="3"/>
      <c r="AY229" s="14">
        <f ca="1">IFERROR(TODAY()-VLOOKUP(H229,IDEF!$A$6:$H$1602,8,FALSE),"S/D")</f>
        <v>1518</v>
      </c>
      <c r="AZ229" s="3" t="str">
        <f>IFERROR(VLOOKUP(H229,'Control Producción'!$B$13:$L$406,11,FALSE),"S/C")</f>
        <v>A</v>
      </c>
      <c r="BA229" s="3" t="str">
        <f t="shared" si="77"/>
        <v>PB- 03</v>
      </c>
      <c r="BB229" s="3" t="str">
        <f>IFERROR(VLOOKUP(I229,Referencias!$A$2:$Z$800,26,FALSE),"")</f>
        <v>Punta Barda</v>
      </c>
      <c r="BC229" s="3"/>
      <c r="BD229" s="3"/>
      <c r="BO229" s="68" t="str">
        <f t="shared" si="67"/>
        <v>PB- 03</v>
      </c>
    </row>
    <row r="230" spans="1:67" ht="15" customHeight="1" x14ac:dyDescent="0.25">
      <c r="A230" s="3" t="s">
        <v>636</v>
      </c>
      <c r="B230" s="5">
        <v>45139</v>
      </c>
      <c r="C230" s="3" t="s">
        <v>637</v>
      </c>
      <c r="D230" s="3" t="s">
        <v>638</v>
      </c>
      <c r="E230" s="3" t="str">
        <f>IFERROR(VLOOKUP(H230,Referencias!$A$2:$F$671,6,FALSE),"")</f>
        <v>PB- 03</v>
      </c>
      <c r="F230" s="3">
        <f>IFERROR(VLOOKUP(I230,Referencias!$A$2:$T$800,20,FALSE),"")</f>
        <v>222053</v>
      </c>
      <c r="G230" s="3" t="s">
        <v>651</v>
      </c>
      <c r="H230" s="3" t="s">
        <v>73</v>
      </c>
      <c r="I230" s="3" t="s">
        <v>73</v>
      </c>
      <c r="J230" s="3"/>
      <c r="K230" s="3" t="s">
        <v>652</v>
      </c>
      <c r="L230" s="3" t="str">
        <f>IFERROR(VLOOKUP(M230,Referencias!$X$2:$Y$139,2,FALSE),"")</f>
        <v>Inhibidor de corrosión</v>
      </c>
      <c r="M230" s="3" t="s">
        <v>566</v>
      </c>
      <c r="N230" s="3">
        <f>IFERROR(VLOOKUP(M230,Referencias!$K$2:$L$138,2,FALSE),"")</f>
        <v>1000232729</v>
      </c>
      <c r="O230" s="3">
        <f>IFERROR(VLOOKUP(I230,'Control Producción'!$B$13:$L$408,4,FALSE),0)</f>
        <v>55</v>
      </c>
      <c r="P230" s="3">
        <f>IFERROR(VLOOKUP(I230,'Control Producción'!$B$13:$L$408,5,FALSE),0)</f>
        <v>7.7</v>
      </c>
      <c r="Q230" s="3">
        <f>IFERROR(VLOOKUP(I230,'Control Producción'!$B$13:$L$408,7,FALSE),0)</f>
        <v>47.3</v>
      </c>
      <c r="R230" s="3">
        <f>IFERROR(VLOOKUP(I230,'Control Producción'!$B$13:$L$408,8,FALSE),0)</f>
        <v>10</v>
      </c>
      <c r="S230" s="3">
        <f t="shared" si="68"/>
        <v>31.93</v>
      </c>
      <c r="T230" s="3">
        <v>45</v>
      </c>
      <c r="U230" s="3" t="s">
        <v>676</v>
      </c>
      <c r="V230" s="3" t="s">
        <v>668</v>
      </c>
      <c r="W230" s="3">
        <f t="shared" si="69"/>
        <v>2</v>
      </c>
      <c r="X230" s="3"/>
      <c r="Y230" s="3">
        <f t="shared" si="70"/>
        <v>63.86</v>
      </c>
      <c r="Z230" s="3"/>
      <c r="AA230" s="3"/>
      <c r="AB230" s="6">
        <v>42479</v>
      </c>
      <c r="AC230" s="3" t="s">
        <v>643</v>
      </c>
      <c r="AD230" s="6">
        <v>44867</v>
      </c>
      <c r="AE230" s="3" t="s">
        <v>833</v>
      </c>
      <c r="AF230" s="3" t="s">
        <v>656</v>
      </c>
      <c r="AG230" s="3"/>
      <c r="AH230" s="3"/>
      <c r="AI230" s="3"/>
      <c r="AJ230" s="3"/>
      <c r="AK230" s="3" t="str">
        <f>IFERROR(VLOOKUP(I230,'Control Producción'!$B$13:$K$406,10,FALSE),"")</f>
        <v>Cavidad Progresiva</v>
      </c>
      <c r="AL230" s="3" t="str">
        <f t="shared" si="71"/>
        <v>Batch</v>
      </c>
      <c r="AM230" s="3" t="s">
        <v>669</v>
      </c>
      <c r="AN230" s="3" t="s">
        <v>556</v>
      </c>
      <c r="AO230" s="3">
        <f>_xlfn.IFS(L230="Inhibidor de corrosión",T230*Q230/1000,L230="Inhibidor de incrustaciones",T230*Q230/1000,L230="Biocida",T230*Q230/1000,L230="Inhibidor de corrosión/incrustaciones",T230*Q230/1000,L230="Inhibidor de parafinas y asfaltenos",T230*P230/1000,L230="Inhibidor de parafinas",T230*P230/1000,L230="Inhibidor de asfaltenos",T230*P230/1000,L230="Reductor de fricción",T230*P230/1000,L230="Encapsulado",0,L230="Inhibidor de hidratos",VLOOKUP(I230,Intermedia!$B$485:$E$502,4,FALSE),L230="Secuestrante de sulfhídrico",VLOOKUP(I230,Intermedia!$B$485:$E$502,4,FALSE))</f>
        <v>2.1284999999999998</v>
      </c>
      <c r="AP230" s="3">
        <f t="shared" si="72"/>
        <v>31.93</v>
      </c>
      <c r="AQ230" s="3">
        <f t="shared" si="73"/>
        <v>31.93</v>
      </c>
      <c r="AR230" s="3">
        <f t="shared" si="74"/>
        <v>31.93</v>
      </c>
      <c r="AS230" s="7">
        <v>1</v>
      </c>
      <c r="AT230" s="3" cm="1">
        <f t="array" ref="AT230">IFERROR(ROUND(IF(AL230="Continua",AO230*_xlfn.IFS(AS230=100%,1,AS230=20%,5,AS230=50%,2),IF(AL230="Batch",IF(AM230="M",30,IF(AM230="Q",15,7))*AO230)),0),"")</f>
        <v>32</v>
      </c>
      <c r="AU230" s="3">
        <f t="shared" si="75"/>
        <v>32</v>
      </c>
      <c r="AV230" s="3">
        <f t="shared" si="76"/>
        <v>32</v>
      </c>
      <c r="AW230" s="3" t="s">
        <v>670</v>
      </c>
      <c r="AX230" s="3"/>
      <c r="AY230" s="14">
        <f ca="1">IFERROR(TODAY()-VLOOKUP(H230,IDEF!$A$6:$H$1602,8,FALSE),"S/D")</f>
        <v>1518</v>
      </c>
      <c r="AZ230" s="3" t="str">
        <f>IFERROR(VLOOKUP(H230,'Control Producción'!$B$13:$L$406,11,FALSE),"S/C")</f>
        <v>A</v>
      </c>
      <c r="BA230" s="3" t="str">
        <f t="shared" si="77"/>
        <v>PB- 03</v>
      </c>
      <c r="BB230" s="3" t="str">
        <f>IFERROR(VLOOKUP(I230,Referencias!$A$2:$Z$800,26,FALSE),"")</f>
        <v>Punta Barda</v>
      </c>
      <c r="BC230" s="3"/>
      <c r="BD230" s="3"/>
      <c r="BO230" s="68" t="str">
        <f t="shared" si="67"/>
        <v>PB- 03</v>
      </c>
    </row>
    <row r="231" spans="1:67" ht="15" customHeight="1" x14ac:dyDescent="0.25">
      <c r="A231" s="3" t="s">
        <v>636</v>
      </c>
      <c r="B231" s="5">
        <v>45139</v>
      </c>
      <c r="C231" s="3" t="s">
        <v>637</v>
      </c>
      <c r="D231" s="3" t="s">
        <v>638</v>
      </c>
      <c r="E231" s="3" t="str">
        <f>IFERROR(VLOOKUP(H231,Referencias!$A$2:$F$671,6,FALSE),"")</f>
        <v>PB- 04</v>
      </c>
      <c r="F231" s="3">
        <f>IFERROR(VLOOKUP(I231,Referencias!$A$2:$T$800,20,FALSE),"")</f>
        <v>222053</v>
      </c>
      <c r="G231" s="3" t="s">
        <v>651</v>
      </c>
      <c r="H231" s="3" t="s">
        <v>78</v>
      </c>
      <c r="I231" s="3" t="s">
        <v>78</v>
      </c>
      <c r="J231" s="3"/>
      <c r="K231" s="3" t="s">
        <v>652</v>
      </c>
      <c r="L231" s="3" t="str">
        <f>IFERROR(VLOOKUP(M231,Referencias!$X$2:$Y$139,2,FALSE),"")</f>
        <v>Inhibidor de corrosión</v>
      </c>
      <c r="M231" s="3" t="s">
        <v>566</v>
      </c>
      <c r="N231" s="3">
        <f>IFERROR(VLOOKUP(M231,Referencias!$K$2:$L$138,2,FALSE),"")</f>
        <v>1000232729</v>
      </c>
      <c r="O231" s="3">
        <f>IFERROR(VLOOKUP(I231,'Control Producción'!$B$13:$L$408,4,FALSE),0)</f>
        <v>41.4</v>
      </c>
      <c r="P231" s="3">
        <f>IFERROR(VLOOKUP(I231,'Control Producción'!$B$13:$L$408,5,FALSE),0)</f>
        <v>2.6080000000000001</v>
      </c>
      <c r="Q231" s="3">
        <f>IFERROR(VLOOKUP(I231,'Control Producción'!$B$13:$L$408,7,FALSE),0)</f>
        <v>38.792000000000002</v>
      </c>
      <c r="R231" s="3">
        <f>IFERROR(VLOOKUP(I231,'Control Producción'!$B$13:$L$408,8,FALSE),0)</f>
        <v>2</v>
      </c>
      <c r="S231" s="3">
        <f t="shared" si="68"/>
        <v>20.37</v>
      </c>
      <c r="T231" s="3">
        <v>35</v>
      </c>
      <c r="U231" s="3" t="s">
        <v>676</v>
      </c>
      <c r="V231" s="3" t="s">
        <v>668</v>
      </c>
      <c r="W231" s="3">
        <f t="shared" si="69"/>
        <v>2</v>
      </c>
      <c r="X231" s="3"/>
      <c r="Y231" s="3">
        <f t="shared" si="70"/>
        <v>40.74</v>
      </c>
      <c r="Z231" s="3"/>
      <c r="AA231" s="3"/>
      <c r="AB231" s="6">
        <v>42475</v>
      </c>
      <c r="AC231" s="3" t="s">
        <v>643</v>
      </c>
      <c r="AD231" s="6">
        <v>45014</v>
      </c>
      <c r="AE231" s="3" t="s">
        <v>834</v>
      </c>
      <c r="AF231" s="3" t="s">
        <v>656</v>
      </c>
      <c r="AG231" s="3"/>
      <c r="AH231" s="3"/>
      <c r="AI231" s="3"/>
      <c r="AJ231" s="3"/>
      <c r="AK231" s="3" t="str">
        <f>IFERROR(VLOOKUP(I231,'Control Producción'!$B$13:$K$406,10,FALSE),"")</f>
        <v>Bombeo Mecánico</v>
      </c>
      <c r="AL231" s="3" t="str">
        <f t="shared" si="71"/>
        <v>Batch</v>
      </c>
      <c r="AM231" s="3" t="s">
        <v>669</v>
      </c>
      <c r="AN231" s="3" t="s">
        <v>556</v>
      </c>
      <c r="AO231" s="3">
        <f>_xlfn.IFS(L231="Inhibidor de corrosión",T231*Q231/1000,L231="Inhibidor de incrustaciones",T231*Q231/1000,L231="Biocida",T231*Q231/1000,L231="Inhibidor de corrosión/incrustaciones",T231*Q231/1000,L231="Inhibidor de parafinas y asfaltenos",T231*P231/1000,L231="Inhibidor de parafinas",T231*P231/1000,L231="Inhibidor de asfaltenos",T231*P231/1000,L231="Reductor de fricción",T231*P231/1000,L231="Encapsulado",0,L231="Inhibidor de hidratos",VLOOKUP(I231,Intermedia!$B$485:$E$502,4,FALSE),L231="Secuestrante de sulfhídrico",VLOOKUP(I231,Intermedia!$B$485:$E$502,4,FALSE))</f>
        <v>1.35772</v>
      </c>
      <c r="AP231" s="3">
        <f t="shared" si="72"/>
        <v>20.37</v>
      </c>
      <c r="AQ231" s="3">
        <f t="shared" si="73"/>
        <v>20.37</v>
      </c>
      <c r="AR231" s="3">
        <f t="shared" si="74"/>
        <v>20.37</v>
      </c>
      <c r="AS231" s="7">
        <v>1</v>
      </c>
      <c r="AT231" s="3" cm="1">
        <f t="array" ref="AT231">IFERROR(ROUND(IF(AL231="Continua",AO231*_xlfn.IFS(AS231=100%,1,AS231=20%,5,AS231=50%,2),IF(AL231="Batch",IF(AM231="M",30,IF(AM231="Q",15,7))*AO231)),0),"")</f>
        <v>20</v>
      </c>
      <c r="AU231" s="3">
        <f t="shared" si="75"/>
        <v>20</v>
      </c>
      <c r="AV231" s="3">
        <f t="shared" si="76"/>
        <v>20</v>
      </c>
      <c r="AW231" s="3" t="s">
        <v>670</v>
      </c>
      <c r="AX231" s="3"/>
      <c r="AY231" s="14">
        <f ca="1">IFERROR(TODAY()-VLOOKUP(H231,IDEF!$A$6:$H$1602,8,FALSE),"S/D")</f>
        <v>2884</v>
      </c>
      <c r="AZ231" s="3" t="str">
        <f>IFERROR(VLOOKUP(H231,'Control Producción'!$B$13:$L$406,11,FALSE),"S/C")</f>
        <v>A</v>
      </c>
      <c r="BA231" s="3" t="str">
        <f t="shared" si="77"/>
        <v>PB- 04</v>
      </c>
      <c r="BB231" s="3" t="str">
        <f>IFERROR(VLOOKUP(I231,Referencias!$A$2:$Z$800,26,FALSE),"")</f>
        <v>Punta Barda</v>
      </c>
      <c r="BC231" s="3"/>
      <c r="BD231" s="3"/>
      <c r="BO231" s="68" t="str">
        <f t="shared" si="67"/>
        <v>PB- 04</v>
      </c>
    </row>
    <row r="232" spans="1:67" ht="15" customHeight="1" x14ac:dyDescent="0.25">
      <c r="A232" s="3" t="s">
        <v>636</v>
      </c>
      <c r="B232" s="5">
        <v>45139</v>
      </c>
      <c r="C232" s="3" t="s">
        <v>637</v>
      </c>
      <c r="D232" s="3" t="s">
        <v>638</v>
      </c>
      <c r="E232" s="3" t="str">
        <f>IFERROR(VLOOKUP(H232,Referencias!$A$2:$F$671,6,FALSE),"")</f>
        <v>PB- 04</v>
      </c>
      <c r="F232" s="3">
        <f>IFERROR(VLOOKUP(I232,Referencias!$A$2:$T$800,20,FALSE),"")</f>
        <v>222053</v>
      </c>
      <c r="G232" s="3" t="s">
        <v>651</v>
      </c>
      <c r="H232" s="3" t="s">
        <v>86</v>
      </c>
      <c r="I232" s="3" t="s">
        <v>86</v>
      </c>
      <c r="J232" s="3"/>
      <c r="K232" s="3" t="s">
        <v>652</v>
      </c>
      <c r="L232" s="3" t="str">
        <f>IFERROR(VLOOKUP(M232,Referencias!$X$2:$Y$139,2,FALSE),"")</f>
        <v>Inhibidor de corrosión</v>
      </c>
      <c r="M232" s="3" t="s">
        <v>566</v>
      </c>
      <c r="N232" s="3">
        <f>IFERROR(VLOOKUP(M232,Referencias!$K$2:$L$138,2,FALSE),"")</f>
        <v>1000232729</v>
      </c>
      <c r="O232" s="3">
        <f>IFERROR(VLOOKUP(I232,'Control Producción'!$B$13:$L$408,4,FALSE),0)</f>
        <v>9.6</v>
      </c>
      <c r="P232" s="3">
        <f>IFERROR(VLOOKUP(I232,'Control Producción'!$B$13:$L$408,5,FALSE),0)</f>
        <v>0.86399999999999999</v>
      </c>
      <c r="Q232" s="3">
        <f>IFERROR(VLOOKUP(I232,'Control Producción'!$B$13:$L$408,7,FALSE),0)</f>
        <v>8.7360000000000007</v>
      </c>
      <c r="R232" s="3">
        <f>IFERROR(VLOOKUP(I232,'Control Producción'!$B$13:$L$408,8,FALSE),0)</f>
        <v>2</v>
      </c>
      <c r="S232" s="3">
        <f t="shared" si="68"/>
        <v>20</v>
      </c>
      <c r="T232" s="3">
        <v>125</v>
      </c>
      <c r="U232" s="3" t="s">
        <v>676</v>
      </c>
      <c r="V232" s="3" t="s">
        <v>668</v>
      </c>
      <c r="W232" s="3">
        <f t="shared" si="69"/>
        <v>2</v>
      </c>
      <c r="X232" s="3"/>
      <c r="Y232" s="3">
        <f t="shared" si="70"/>
        <v>40</v>
      </c>
      <c r="Z232" s="3"/>
      <c r="AA232" s="3"/>
      <c r="AB232" s="6">
        <v>43447</v>
      </c>
      <c r="AC232" s="3" t="s">
        <v>643</v>
      </c>
      <c r="AD232" s="6">
        <v>44337</v>
      </c>
      <c r="AE232" s="3" t="s">
        <v>762</v>
      </c>
      <c r="AF232" s="3" t="s">
        <v>656</v>
      </c>
      <c r="AG232" s="3"/>
      <c r="AH232" s="3"/>
      <c r="AI232" s="3"/>
      <c r="AJ232" s="3"/>
      <c r="AK232" s="3" t="str">
        <f>IFERROR(VLOOKUP(I232,'Control Producción'!$B$13:$K$406,10,FALSE),"")</f>
        <v>Cavidad Progresiva</v>
      </c>
      <c r="AL232" s="3" t="str">
        <f t="shared" si="71"/>
        <v>Batch</v>
      </c>
      <c r="AM232" s="3" t="s">
        <v>669</v>
      </c>
      <c r="AN232" s="3" t="s">
        <v>556</v>
      </c>
      <c r="AO232" s="3">
        <f>_xlfn.IFS(L232="Inhibidor de corrosión",T232*Q232/1000,L232="Inhibidor de incrustaciones",T232*Q232/1000,L232="Biocida",T232*Q232/1000,L232="Inhibidor de corrosión/incrustaciones",T232*Q232/1000,L232="Inhibidor de parafinas y asfaltenos",T232*P232/1000,L232="Inhibidor de parafinas",T232*P232/1000,L232="Inhibidor de asfaltenos",T232*P232/1000,L232="Reductor de fricción",T232*P232/1000,L232="Encapsulado",0,L232="Inhibidor de hidratos",VLOOKUP(I232,Intermedia!$B$485:$E$502,4,FALSE),L232="Secuestrante de sulfhídrico",VLOOKUP(I232,Intermedia!$B$485:$E$502,4,FALSE))</f>
        <v>1.0920000000000001</v>
      </c>
      <c r="AP232" s="3">
        <f t="shared" si="72"/>
        <v>16.38</v>
      </c>
      <c r="AQ232" s="3">
        <f t="shared" si="73"/>
        <v>20</v>
      </c>
      <c r="AR232" s="3">
        <f t="shared" si="74"/>
        <v>20</v>
      </c>
      <c r="AS232" s="7">
        <v>1</v>
      </c>
      <c r="AT232" s="3" cm="1">
        <f t="array" ref="AT232">IFERROR(ROUND(IF(AL232="Continua",AO232*_xlfn.IFS(AS232=100%,1,AS232=20%,5,AS232=50%,2),IF(AL232="Batch",IF(AM232="M",30,IF(AM232="Q",15,7))*AO232)),0),"")</f>
        <v>16</v>
      </c>
      <c r="AU232" s="3">
        <f t="shared" si="75"/>
        <v>20</v>
      </c>
      <c r="AV232" s="3">
        <f t="shared" si="76"/>
        <v>20</v>
      </c>
      <c r="AW232" s="3" t="s">
        <v>670</v>
      </c>
      <c r="AX232" s="3"/>
      <c r="AY232" s="14">
        <f ca="1">IFERROR(TODAY()-VLOOKUP(H232,IDEF!$A$6:$H$1602,8,FALSE),"S/D")</f>
        <v>1521</v>
      </c>
      <c r="AZ232" s="3" t="str">
        <f>IFERROR(VLOOKUP(H232,'Control Producción'!$B$13:$L$406,11,FALSE),"S/C")</f>
        <v>C</v>
      </c>
      <c r="BA232" s="3" t="str">
        <f t="shared" si="77"/>
        <v>PB- 04</v>
      </c>
      <c r="BB232" s="3" t="str">
        <f>IFERROR(VLOOKUP(I232,Referencias!$A$2:$Z$800,26,FALSE),"")</f>
        <v>Punta Barda</v>
      </c>
      <c r="BC232" s="3"/>
      <c r="BD232" s="3"/>
      <c r="BO232" s="68" t="str">
        <f t="shared" si="67"/>
        <v>PB- 04</v>
      </c>
    </row>
    <row r="233" spans="1:67" ht="15" customHeight="1" x14ac:dyDescent="0.25">
      <c r="A233" s="3" t="s">
        <v>636</v>
      </c>
      <c r="B233" s="5">
        <v>45139</v>
      </c>
      <c r="C233" s="3" t="s">
        <v>637</v>
      </c>
      <c r="D233" s="3" t="s">
        <v>638</v>
      </c>
      <c r="E233" s="3" t="str">
        <f>IFERROR(VLOOKUP(H233,Referencias!$A$2:$F$671,6,FALSE),"")</f>
        <v>PB- 04</v>
      </c>
      <c r="F233" s="3">
        <f>IFERROR(VLOOKUP(I233,Referencias!$A$2:$T$800,20,FALSE),"")</f>
        <v>222053</v>
      </c>
      <c r="G233" s="3" t="s">
        <v>651</v>
      </c>
      <c r="H233" s="3" t="s">
        <v>86</v>
      </c>
      <c r="I233" s="3" t="s">
        <v>86</v>
      </c>
      <c r="J233" s="3"/>
      <c r="K233" s="3" t="s">
        <v>652</v>
      </c>
      <c r="L233" s="3" t="str">
        <f>IFERROR(VLOOKUP(M233,Referencias!$X$2:$Y$139,2,FALSE),"")</f>
        <v>Biocida</v>
      </c>
      <c r="M233" s="3" t="s">
        <v>565</v>
      </c>
      <c r="N233" s="3">
        <f>IFERROR(VLOOKUP(M233,Referencias!$K$2:$L$138,2,FALSE),"")</f>
        <v>50600926</v>
      </c>
      <c r="O233" s="3">
        <f>IFERROR(VLOOKUP(I233,'Control Producción'!$B$13:$L$408,4,FALSE),0)</f>
        <v>9.6</v>
      </c>
      <c r="P233" s="3">
        <f>IFERROR(VLOOKUP(I233,'Control Producción'!$B$13:$L$408,5,FALSE),0)</f>
        <v>0.86399999999999999</v>
      </c>
      <c r="Q233" s="3">
        <f>IFERROR(VLOOKUP(I233,'Control Producción'!$B$13:$L$408,7,FALSE),0)</f>
        <v>8.7360000000000007</v>
      </c>
      <c r="R233" s="3">
        <f>IFERROR(VLOOKUP(I233,'Control Producción'!$B$13:$L$408,8,FALSE),0)</f>
        <v>2</v>
      </c>
      <c r="S233" s="3">
        <f t="shared" si="68"/>
        <v>20</v>
      </c>
      <c r="T233" s="3">
        <v>98</v>
      </c>
      <c r="U233" s="3" t="s">
        <v>676</v>
      </c>
      <c r="V233" s="3" t="s">
        <v>668</v>
      </c>
      <c r="W233" s="3">
        <f t="shared" si="69"/>
        <v>2</v>
      </c>
      <c r="X233" s="3"/>
      <c r="Y233" s="3">
        <f t="shared" si="70"/>
        <v>40</v>
      </c>
      <c r="Z233" s="3"/>
      <c r="AA233" s="3"/>
      <c r="AB233" s="6">
        <v>43447</v>
      </c>
      <c r="AC233" s="3" t="s">
        <v>643</v>
      </c>
      <c r="AD233" s="6">
        <v>44337</v>
      </c>
      <c r="AE233" s="3" t="s">
        <v>762</v>
      </c>
      <c r="AF233" s="3" t="s">
        <v>656</v>
      </c>
      <c r="AG233" s="3"/>
      <c r="AH233" s="3"/>
      <c r="AI233" s="3"/>
      <c r="AJ233" s="3"/>
      <c r="AK233" s="3" t="str">
        <f>IFERROR(VLOOKUP(I233,'Control Producción'!$B$13:$K$406,10,FALSE),"")</f>
        <v>Cavidad Progresiva</v>
      </c>
      <c r="AL233" s="3" t="str">
        <f t="shared" si="71"/>
        <v>Batch</v>
      </c>
      <c r="AM233" s="3" t="s">
        <v>669</v>
      </c>
      <c r="AN233" s="3" t="s">
        <v>556</v>
      </c>
      <c r="AO233" s="3">
        <f>_xlfn.IFS(L233="Inhibidor de corrosión",T233*Q233/1000,L233="Inhibidor de incrustaciones",T233*Q233/1000,L233="Biocida",T233*Q233/1000,L233="Inhibidor de corrosión/incrustaciones",T233*Q233/1000,L233="Inhibidor de parafinas y asfaltenos",T233*P233/1000,L233="Inhibidor de parafinas",T233*P233/1000,L233="Inhibidor de asfaltenos",T233*P233/1000,L233="Reductor de fricción",T233*P233/1000,L233="Encapsulado",0,L233="Inhibidor de hidratos",VLOOKUP(I233,Intermedia!$B$485:$E$502,4,FALSE),L233="Secuestrante de sulfhídrico",VLOOKUP(I233,Intermedia!$B$485:$E$502,4,FALSE))</f>
        <v>0.856128</v>
      </c>
      <c r="AP233" s="3">
        <f t="shared" si="72"/>
        <v>12.84</v>
      </c>
      <c r="AQ233" s="3">
        <f t="shared" si="73"/>
        <v>20</v>
      </c>
      <c r="AR233" s="3">
        <f t="shared" si="74"/>
        <v>20</v>
      </c>
      <c r="AS233" s="7">
        <v>1</v>
      </c>
      <c r="AT233" s="3" cm="1">
        <f t="array" ref="AT233">IFERROR(ROUND(IF(AL233="Continua",AO233*_xlfn.IFS(AS233=100%,1,AS233=20%,5,AS233=50%,2),IF(AL233="Batch",IF(AM233="M",30,IF(AM233="Q",15,7))*AO233)),0),"")</f>
        <v>13</v>
      </c>
      <c r="AU233" s="3">
        <f t="shared" si="75"/>
        <v>20</v>
      </c>
      <c r="AV233" s="3">
        <f t="shared" si="76"/>
        <v>20</v>
      </c>
      <c r="AW233" s="3" t="s">
        <v>670</v>
      </c>
      <c r="AX233" s="3"/>
      <c r="AY233" s="14">
        <f ca="1">IFERROR(TODAY()-VLOOKUP(H233,IDEF!$A$6:$H$1602,8,FALSE),"S/D")</f>
        <v>1521</v>
      </c>
      <c r="AZ233" s="3" t="str">
        <f>IFERROR(VLOOKUP(H233,'Control Producción'!$B$13:$L$406,11,FALSE),"S/C")</f>
        <v>C</v>
      </c>
      <c r="BA233" s="3" t="str">
        <f t="shared" si="77"/>
        <v>PB- 04</v>
      </c>
      <c r="BB233" s="3" t="str">
        <f>IFERROR(VLOOKUP(I233,Referencias!$A$2:$Z$800,26,FALSE),"")</f>
        <v>Punta Barda</v>
      </c>
      <c r="BC233" s="3"/>
      <c r="BD233" s="3"/>
      <c r="BO233" s="68" t="str">
        <f t="shared" si="67"/>
        <v>PB- 04</v>
      </c>
    </row>
    <row r="234" spans="1:67" ht="15" customHeight="1" x14ac:dyDescent="0.25">
      <c r="A234" s="3" t="s">
        <v>636</v>
      </c>
      <c r="B234" s="5">
        <v>45139</v>
      </c>
      <c r="C234" s="3" t="s">
        <v>637</v>
      </c>
      <c r="D234" s="3" t="s">
        <v>638</v>
      </c>
      <c r="E234" s="3" t="str">
        <f>IFERROR(VLOOKUP(H234,Referencias!$A$2:$F$671,6,FALSE),"")</f>
        <v>PB- 04</v>
      </c>
      <c r="F234" s="3">
        <f>IFERROR(VLOOKUP(I234,Referencias!$A$2:$T$800,20,FALSE),"")</f>
        <v>222053</v>
      </c>
      <c r="G234" s="3" t="s">
        <v>651</v>
      </c>
      <c r="H234" s="3" t="s">
        <v>88</v>
      </c>
      <c r="I234" s="3" t="s">
        <v>88</v>
      </c>
      <c r="J234" s="3"/>
      <c r="K234" s="3" t="s">
        <v>652</v>
      </c>
      <c r="L234" s="3" t="str">
        <f>IFERROR(VLOOKUP(M234,Referencias!$X$2:$Y$139,2,FALSE),"")</f>
        <v>Inhibidor de corrosión</v>
      </c>
      <c r="M234" s="3" t="s">
        <v>566</v>
      </c>
      <c r="N234" s="3">
        <f>IFERROR(VLOOKUP(M234,Referencias!$K$2:$L$138,2,FALSE),"")</f>
        <v>1000232729</v>
      </c>
      <c r="O234" s="3">
        <f>IFERROR(VLOOKUP(I234,'Control Producción'!$B$13:$L$408,4,FALSE),0)</f>
        <v>9.3000000000000007</v>
      </c>
      <c r="P234" s="3">
        <f>IFERROR(VLOOKUP(I234,'Control Producción'!$B$13:$L$408,5,FALSE),0)</f>
        <v>1.042</v>
      </c>
      <c r="Q234" s="3">
        <f>IFERROR(VLOOKUP(I234,'Control Producción'!$B$13:$L$408,7,FALSE),0)</f>
        <v>8.2579999999999991</v>
      </c>
      <c r="R234" s="3">
        <f>IFERROR(VLOOKUP(I234,'Control Producción'!$B$13:$L$408,8,FALSE),0)</f>
        <v>2</v>
      </c>
      <c r="S234" s="3">
        <f t="shared" si="68"/>
        <v>30.97</v>
      </c>
      <c r="T234" s="3">
        <v>250</v>
      </c>
      <c r="U234" s="3" t="s">
        <v>676</v>
      </c>
      <c r="V234" s="3" t="s">
        <v>668</v>
      </c>
      <c r="W234" s="3">
        <f t="shared" si="69"/>
        <v>2</v>
      </c>
      <c r="X234" s="3"/>
      <c r="Y234" s="3">
        <f t="shared" si="70"/>
        <v>61.94</v>
      </c>
      <c r="Z234" s="3"/>
      <c r="AA234" s="3"/>
      <c r="AB234" s="6">
        <v>43544</v>
      </c>
      <c r="AC234" s="3" t="s">
        <v>643</v>
      </c>
      <c r="AD234" s="6">
        <v>43791</v>
      </c>
      <c r="AE234" s="3" t="s">
        <v>688</v>
      </c>
      <c r="AF234" s="3" t="s">
        <v>656</v>
      </c>
      <c r="AG234" s="3"/>
      <c r="AH234" s="3"/>
      <c r="AI234" s="3"/>
      <c r="AJ234" s="3"/>
      <c r="AK234" s="3" t="str">
        <f>IFERROR(VLOOKUP(I234,'Control Producción'!$B$13:$K$406,10,FALSE),"")</f>
        <v>Cavidad Progresiva</v>
      </c>
      <c r="AL234" s="3" t="str">
        <f t="shared" si="71"/>
        <v>Batch</v>
      </c>
      <c r="AM234" s="3" t="s">
        <v>669</v>
      </c>
      <c r="AN234" s="3" t="s">
        <v>556</v>
      </c>
      <c r="AO234" s="3">
        <f>_xlfn.IFS(L234="Inhibidor de corrosión",T234*Q234/1000,L234="Inhibidor de incrustaciones",T234*Q234/1000,L234="Biocida",T234*Q234/1000,L234="Inhibidor de corrosión/incrustaciones",T234*Q234/1000,L234="Inhibidor de parafinas y asfaltenos",T234*P234/1000,L234="Inhibidor de parafinas",T234*P234/1000,L234="Inhibidor de asfaltenos",T234*P234/1000,L234="Reductor de fricción",T234*P234/1000,L234="Encapsulado",0,L234="Inhibidor de hidratos",VLOOKUP(I234,Intermedia!$B$485:$E$502,4,FALSE),L234="Secuestrante de sulfhídrico",VLOOKUP(I234,Intermedia!$B$485:$E$502,4,FALSE))</f>
        <v>2.0644999999999998</v>
      </c>
      <c r="AP234" s="3">
        <f t="shared" si="72"/>
        <v>30.97</v>
      </c>
      <c r="AQ234" s="3">
        <f t="shared" si="73"/>
        <v>30.97</v>
      </c>
      <c r="AR234" s="3">
        <f t="shared" si="74"/>
        <v>30.97</v>
      </c>
      <c r="AS234" s="7">
        <v>1</v>
      </c>
      <c r="AT234" s="3" cm="1">
        <f t="array" ref="AT234">IFERROR(ROUND(IF(AL234="Continua",AO234*_xlfn.IFS(AS234=100%,1,AS234=20%,5,AS234=50%,2),IF(AL234="Batch",IF(AM234="M",30,IF(AM234="Q",15,7))*AO234)),0),"")</f>
        <v>31</v>
      </c>
      <c r="AU234" s="3">
        <f t="shared" si="75"/>
        <v>31</v>
      </c>
      <c r="AV234" s="3">
        <f t="shared" si="76"/>
        <v>31</v>
      </c>
      <c r="AW234" s="3" t="s">
        <v>670</v>
      </c>
      <c r="AX234" s="3"/>
      <c r="AY234" s="14">
        <f ca="1">IFERROR(TODAY()-VLOOKUP(H234,IDEF!$A$6:$H$1602,8,FALSE),"S/D")</f>
        <v>1815</v>
      </c>
      <c r="AZ234" s="3" t="str">
        <f>IFERROR(VLOOKUP(H234,'Control Producción'!$B$13:$L$406,11,FALSE),"S/C")</f>
        <v>C</v>
      </c>
      <c r="BA234" s="3" t="str">
        <f t="shared" si="77"/>
        <v>PB- 04</v>
      </c>
      <c r="BB234" s="3" t="str">
        <f>IFERROR(VLOOKUP(I234,Referencias!$A$2:$Z$800,26,FALSE),"")</f>
        <v>Punta Barda</v>
      </c>
      <c r="BC234" s="3"/>
      <c r="BD234" s="3"/>
      <c r="BO234" s="68" t="str">
        <f t="shared" si="67"/>
        <v>PB- 04</v>
      </c>
    </row>
    <row r="235" spans="1:67" ht="15" customHeight="1" x14ac:dyDescent="0.25">
      <c r="A235" s="3" t="s">
        <v>636</v>
      </c>
      <c r="B235" s="5">
        <v>45139</v>
      </c>
      <c r="C235" s="3" t="s">
        <v>637</v>
      </c>
      <c r="D235" s="3" t="s">
        <v>638</v>
      </c>
      <c r="E235" s="3" t="str">
        <f>IFERROR(VLOOKUP(H235,Referencias!$A$2:$F$671,6,FALSE),"")</f>
        <v>PB- 04</v>
      </c>
      <c r="F235" s="3">
        <f>IFERROR(VLOOKUP(I235,Referencias!$A$2:$T$800,20,FALSE),"")</f>
        <v>222053</v>
      </c>
      <c r="G235" s="3" t="s">
        <v>651</v>
      </c>
      <c r="H235" s="3" t="s">
        <v>88</v>
      </c>
      <c r="I235" s="3" t="s">
        <v>88</v>
      </c>
      <c r="J235" s="3"/>
      <c r="K235" s="3" t="s">
        <v>652</v>
      </c>
      <c r="L235" s="3" t="str">
        <f>IFERROR(VLOOKUP(M235,Referencias!$X$2:$Y$139,2,FALSE),"")</f>
        <v>Biocida</v>
      </c>
      <c r="M235" s="3" t="s">
        <v>565</v>
      </c>
      <c r="N235" s="3">
        <f>IFERROR(VLOOKUP(M235,Referencias!$K$2:$L$138,2,FALSE),"")</f>
        <v>50600926</v>
      </c>
      <c r="O235" s="3">
        <f>IFERROR(VLOOKUP(I235,'Control Producción'!$B$13:$L$408,4,FALSE),0)</f>
        <v>9.3000000000000007</v>
      </c>
      <c r="P235" s="3">
        <f>IFERROR(VLOOKUP(I235,'Control Producción'!$B$13:$L$408,5,FALSE),0)</f>
        <v>1.042</v>
      </c>
      <c r="Q235" s="3">
        <f>IFERROR(VLOOKUP(I235,'Control Producción'!$B$13:$L$408,7,FALSE),0)</f>
        <v>8.2579999999999991</v>
      </c>
      <c r="R235" s="3">
        <f>IFERROR(VLOOKUP(I235,'Control Producción'!$B$13:$L$408,8,FALSE),0)</f>
        <v>2</v>
      </c>
      <c r="S235" s="3">
        <f t="shared" si="68"/>
        <v>30.97</v>
      </c>
      <c r="T235" s="3">
        <v>250</v>
      </c>
      <c r="U235" s="3" t="s">
        <v>676</v>
      </c>
      <c r="V235" s="3" t="s">
        <v>668</v>
      </c>
      <c r="W235" s="3">
        <f t="shared" si="69"/>
        <v>2</v>
      </c>
      <c r="X235" s="3"/>
      <c r="Y235" s="3">
        <f t="shared" si="70"/>
        <v>61.94</v>
      </c>
      <c r="Z235" s="3"/>
      <c r="AA235" s="3"/>
      <c r="AB235" s="6">
        <v>43544</v>
      </c>
      <c r="AC235" s="3" t="s">
        <v>643</v>
      </c>
      <c r="AD235" s="6">
        <v>43791</v>
      </c>
      <c r="AE235" s="3" t="s">
        <v>688</v>
      </c>
      <c r="AF235" s="3" t="s">
        <v>656</v>
      </c>
      <c r="AG235" s="3"/>
      <c r="AH235" s="3"/>
      <c r="AI235" s="3"/>
      <c r="AJ235" s="3"/>
      <c r="AK235" s="3" t="str">
        <f>IFERROR(VLOOKUP(I235,'Control Producción'!$B$13:$K$406,10,FALSE),"")</f>
        <v>Cavidad Progresiva</v>
      </c>
      <c r="AL235" s="3" t="str">
        <f t="shared" si="71"/>
        <v>Batch</v>
      </c>
      <c r="AM235" s="3" t="s">
        <v>669</v>
      </c>
      <c r="AN235" s="3" t="s">
        <v>556</v>
      </c>
      <c r="AO235" s="3">
        <f>_xlfn.IFS(L235="Inhibidor de corrosión",T235*Q235/1000,L235="Inhibidor de incrustaciones",T235*Q235/1000,L235="Biocida",T235*Q235/1000,L235="Inhibidor de corrosión/incrustaciones",T235*Q235/1000,L235="Inhibidor de parafinas y asfaltenos",T235*P235/1000,L235="Inhibidor de parafinas",T235*P235/1000,L235="Inhibidor de asfaltenos",T235*P235/1000,L235="Reductor de fricción",T235*P235/1000,L235="Encapsulado",0,L235="Inhibidor de hidratos",VLOOKUP(I235,Intermedia!$B$485:$E$502,4,FALSE),L235="Secuestrante de sulfhídrico",VLOOKUP(I235,Intermedia!$B$485:$E$502,4,FALSE))</f>
        <v>2.0644999999999998</v>
      </c>
      <c r="AP235" s="3">
        <f t="shared" si="72"/>
        <v>30.97</v>
      </c>
      <c r="AQ235" s="3">
        <f t="shared" si="73"/>
        <v>30.97</v>
      </c>
      <c r="AR235" s="3">
        <f t="shared" si="74"/>
        <v>30.97</v>
      </c>
      <c r="AS235" s="7">
        <v>1</v>
      </c>
      <c r="AT235" s="3" cm="1">
        <f t="array" ref="AT235">IFERROR(ROUND(IF(AL235="Continua",AO235*_xlfn.IFS(AS235=100%,1,AS235=20%,5,AS235=50%,2),IF(AL235="Batch",IF(AM235="M",30,IF(AM235="Q",15,7))*AO235)),0),"")</f>
        <v>31</v>
      </c>
      <c r="AU235" s="3">
        <f t="shared" si="75"/>
        <v>31</v>
      </c>
      <c r="AV235" s="3">
        <f t="shared" si="76"/>
        <v>31</v>
      </c>
      <c r="AW235" s="3" t="s">
        <v>670</v>
      </c>
      <c r="AX235" s="3"/>
      <c r="AY235" s="14">
        <f ca="1">IFERROR(TODAY()-VLOOKUP(H235,IDEF!$A$6:$H$1602,8,FALSE),"S/D")</f>
        <v>1815</v>
      </c>
      <c r="AZ235" s="3" t="str">
        <f>IFERROR(VLOOKUP(H235,'Control Producción'!$B$13:$L$406,11,FALSE),"S/C")</f>
        <v>C</v>
      </c>
      <c r="BA235" s="3" t="str">
        <f t="shared" si="77"/>
        <v>PB- 04</v>
      </c>
      <c r="BB235" s="3" t="str">
        <f>IFERROR(VLOOKUP(I235,Referencias!$A$2:$Z$800,26,FALSE),"")</f>
        <v>Punta Barda</v>
      </c>
      <c r="BC235" s="3"/>
      <c r="BD235" s="3"/>
      <c r="BO235" s="68" t="str">
        <f t="shared" si="67"/>
        <v>PB- 04</v>
      </c>
    </row>
    <row r="236" spans="1:67" ht="15" customHeight="1" x14ac:dyDescent="0.25">
      <c r="A236" s="3" t="s">
        <v>636</v>
      </c>
      <c r="B236" s="5">
        <v>45139</v>
      </c>
      <c r="C236" s="3" t="s">
        <v>637</v>
      </c>
      <c r="D236" s="3" t="s">
        <v>638</v>
      </c>
      <c r="E236" s="3" t="str">
        <f>IFERROR(VLOOKUP(H236,Referencias!$A$2:$F$671,6,FALSE),"")</f>
        <v>PB- 04</v>
      </c>
      <c r="F236" s="3">
        <f>IFERROR(VLOOKUP(I236,Referencias!$A$2:$T$800,20,FALSE),"")</f>
        <v>222053</v>
      </c>
      <c r="G236" s="3" t="s">
        <v>651</v>
      </c>
      <c r="H236" s="3" t="s">
        <v>91</v>
      </c>
      <c r="I236" s="3" t="s">
        <v>91</v>
      </c>
      <c r="J236" s="3"/>
      <c r="K236" s="3" t="s">
        <v>652</v>
      </c>
      <c r="L236" s="3" t="str">
        <f>IFERROR(VLOOKUP(M236,Referencias!$X$2:$Y$139,2,FALSE),"")</f>
        <v>Inhibidor de corrosión</v>
      </c>
      <c r="M236" s="3" t="s">
        <v>566</v>
      </c>
      <c r="N236" s="3">
        <f>IFERROR(VLOOKUP(M236,Referencias!$K$2:$L$138,2,FALSE),"")</f>
        <v>1000232729</v>
      </c>
      <c r="O236" s="3">
        <f>IFERROR(VLOOKUP(I236,'Control Producción'!$B$13:$L$408,4,FALSE),0)</f>
        <v>34.5</v>
      </c>
      <c r="P236" s="3">
        <f>IFERROR(VLOOKUP(I236,'Control Producción'!$B$13:$L$408,5,FALSE),0)</f>
        <v>1.2070000000000001</v>
      </c>
      <c r="Q236" s="3">
        <f>IFERROR(VLOOKUP(I236,'Control Producción'!$B$13:$L$408,7,FALSE),0)</f>
        <v>33.292999999999999</v>
      </c>
      <c r="R236" s="3">
        <f>IFERROR(VLOOKUP(I236,'Control Producción'!$B$13:$L$408,8,FALSE),0)</f>
        <v>2</v>
      </c>
      <c r="S236" s="3">
        <f t="shared" si="68"/>
        <v>27.97</v>
      </c>
      <c r="T236" s="3">
        <v>28</v>
      </c>
      <c r="U236" s="3" t="s">
        <v>676</v>
      </c>
      <c r="V236" s="3" t="s">
        <v>668</v>
      </c>
      <c r="W236" s="3">
        <f t="shared" si="69"/>
        <v>1</v>
      </c>
      <c r="X236" s="3"/>
      <c r="Y236" s="3">
        <f t="shared" si="70"/>
        <v>27.97</v>
      </c>
      <c r="Z236" s="3"/>
      <c r="AA236" s="3"/>
      <c r="AB236" s="6">
        <v>43368</v>
      </c>
      <c r="AC236" s="3" t="s">
        <v>643</v>
      </c>
      <c r="AD236" s="6">
        <v>43773</v>
      </c>
      <c r="AE236" s="3" t="s">
        <v>835</v>
      </c>
      <c r="AF236" s="3"/>
      <c r="AG236" s="3"/>
      <c r="AH236" s="3"/>
      <c r="AI236" s="3"/>
      <c r="AJ236" s="3"/>
      <c r="AK236" s="3" t="str">
        <f>IFERROR(VLOOKUP(I236,'Control Producción'!$B$13:$K$406,10,FALSE),"")</f>
        <v>Cavidad Progresiva</v>
      </c>
      <c r="AL236" s="3" t="str">
        <f t="shared" si="71"/>
        <v>Batch</v>
      </c>
      <c r="AM236" s="3" t="s">
        <v>817</v>
      </c>
      <c r="AN236" s="3" t="s">
        <v>556</v>
      </c>
      <c r="AO236" s="3">
        <f>_xlfn.IFS(L236="Inhibidor de corrosión",T236*Q236/1000,L236="Inhibidor de incrustaciones",T236*Q236/1000,L236="Biocida",T236*Q236/1000,L236="Inhibidor de corrosión/incrustaciones",T236*Q236/1000,L236="Inhibidor de parafinas y asfaltenos",T236*P236/1000,L236="Inhibidor de parafinas",T236*P236/1000,L236="Inhibidor de asfaltenos",T236*P236/1000,L236="Reductor de fricción",T236*P236/1000,L236="Encapsulado",0,L236="Inhibidor de hidratos",VLOOKUP(I236,Intermedia!$B$485:$E$502,4,FALSE),L236="Secuestrante de sulfhídrico",VLOOKUP(I236,Intermedia!$B$485:$E$502,4,FALSE))</f>
        <v>0.93220399999999992</v>
      </c>
      <c r="AP236" s="3">
        <f t="shared" si="72"/>
        <v>27.97</v>
      </c>
      <c r="AQ236" s="3">
        <f t="shared" si="73"/>
        <v>27.97</v>
      </c>
      <c r="AR236" s="3">
        <f t="shared" si="74"/>
        <v>27.97</v>
      </c>
      <c r="AS236" s="7">
        <v>1</v>
      </c>
      <c r="AT236" s="3" cm="1">
        <f t="array" ref="AT236">IFERROR(ROUND(IF(AL236="Continua",AO236*_xlfn.IFS(AS236=100%,1,AS236=20%,5,AS236=50%,2),IF(AL236="Batch",IF(AM236="M",30,IF(AM236="Q",15,7))*AO236)),0),"")</f>
        <v>28</v>
      </c>
      <c r="AU236" s="3">
        <f t="shared" si="75"/>
        <v>28</v>
      </c>
      <c r="AV236" s="3">
        <f t="shared" si="76"/>
        <v>28</v>
      </c>
      <c r="AW236" s="3" t="s">
        <v>670</v>
      </c>
      <c r="AX236" s="3"/>
      <c r="AY236" s="14">
        <f ca="1">IFERROR(TODAY()-VLOOKUP(H236,IDEF!$A$6:$H$1602,8,FALSE),"S/D")</f>
        <v>1551</v>
      </c>
      <c r="AZ236" s="3" t="str">
        <f>IFERROR(VLOOKUP(H236,'Control Producción'!$B$13:$L$406,11,FALSE),"S/C")</f>
        <v>B</v>
      </c>
      <c r="BA236" s="3" t="str">
        <f t="shared" si="77"/>
        <v>PB- 04</v>
      </c>
      <c r="BB236" s="3" t="str">
        <f>IFERROR(VLOOKUP(I236,Referencias!$A$2:$Z$800,26,FALSE),"")</f>
        <v>Punta Barda</v>
      </c>
      <c r="BC236" s="3"/>
      <c r="BD236" s="3"/>
      <c r="BO236" s="68" t="str">
        <f t="shared" si="67"/>
        <v>PB- 04</v>
      </c>
    </row>
    <row r="237" spans="1:67" ht="15" customHeight="1" x14ac:dyDescent="0.25">
      <c r="A237" s="3" t="s">
        <v>636</v>
      </c>
      <c r="B237" s="5">
        <v>45139</v>
      </c>
      <c r="C237" s="3" t="s">
        <v>637</v>
      </c>
      <c r="D237" s="3" t="s">
        <v>638</v>
      </c>
      <c r="E237" s="3" t="str">
        <f>IFERROR(VLOOKUP(H237,Referencias!$A$2:$F$671,6,FALSE),"")</f>
        <v>PB- 04</v>
      </c>
      <c r="F237" s="3">
        <f>IFERROR(VLOOKUP(I237,Referencias!$A$2:$T$800,20,FALSE),"")</f>
        <v>222053</v>
      </c>
      <c r="G237" s="3" t="s">
        <v>651</v>
      </c>
      <c r="H237" s="3" t="s">
        <v>92</v>
      </c>
      <c r="I237" s="3" t="s">
        <v>92</v>
      </c>
      <c r="J237" s="3"/>
      <c r="K237" s="3" t="s">
        <v>652</v>
      </c>
      <c r="L237" s="3" t="str">
        <f>IFERROR(VLOOKUP(M237,Referencias!$X$2:$Y$139,2,FALSE),"")</f>
        <v>Inhibidor de corrosión</v>
      </c>
      <c r="M237" s="3" t="s">
        <v>566</v>
      </c>
      <c r="N237" s="3">
        <f>IFERROR(VLOOKUP(M237,Referencias!$K$2:$L$138,2,FALSE),"")</f>
        <v>1000232729</v>
      </c>
      <c r="O237" s="3">
        <f>IFERROR(VLOOKUP(I237,'Control Producción'!$B$13:$L$408,4,FALSE),0)</f>
        <v>53.7</v>
      </c>
      <c r="P237" s="3">
        <f>IFERROR(VLOOKUP(I237,'Control Producción'!$B$13:$L$408,5,FALSE),0)</f>
        <v>4.1349999999999998</v>
      </c>
      <c r="Q237" s="3">
        <f>IFERROR(VLOOKUP(I237,'Control Producción'!$B$13:$L$408,7,FALSE),0)</f>
        <v>49.564999999999998</v>
      </c>
      <c r="R237" s="3">
        <f>IFERROR(VLOOKUP(I237,'Control Producción'!$B$13:$L$408,8,FALSE),0)</f>
        <v>2</v>
      </c>
      <c r="S237" s="3">
        <f t="shared" si="68"/>
        <v>37.17</v>
      </c>
      <c r="T237" s="3">
        <v>50</v>
      </c>
      <c r="U237" s="3" t="s">
        <v>676</v>
      </c>
      <c r="V237" s="3" t="s">
        <v>668</v>
      </c>
      <c r="W237" s="3">
        <f t="shared" si="69"/>
        <v>2</v>
      </c>
      <c r="X237" s="3"/>
      <c r="Y237" s="3">
        <f t="shared" si="70"/>
        <v>74.34</v>
      </c>
      <c r="Z237" s="3"/>
      <c r="AA237" s="3"/>
      <c r="AB237" s="6">
        <v>43215</v>
      </c>
      <c r="AC237" s="3" t="s">
        <v>643</v>
      </c>
      <c r="AD237" s="6">
        <v>44573</v>
      </c>
      <c r="AE237" s="3" t="s">
        <v>836</v>
      </c>
      <c r="AF237" s="3" t="s">
        <v>656</v>
      </c>
      <c r="AG237" s="3"/>
      <c r="AH237" s="3"/>
      <c r="AI237" s="3"/>
      <c r="AJ237" s="3"/>
      <c r="AK237" s="3" t="str">
        <f>IFERROR(VLOOKUP(I237,'Control Producción'!$B$13:$K$406,10,FALSE),"")</f>
        <v>Cavidad Progresiva</v>
      </c>
      <c r="AL237" s="3" t="str">
        <f t="shared" si="71"/>
        <v>Batch</v>
      </c>
      <c r="AM237" s="3" t="s">
        <v>669</v>
      </c>
      <c r="AN237" s="3" t="s">
        <v>556</v>
      </c>
      <c r="AO237" s="3">
        <f>_xlfn.IFS(L237="Inhibidor de corrosión",T237*Q237/1000,L237="Inhibidor de incrustaciones",T237*Q237/1000,L237="Biocida",T237*Q237/1000,L237="Inhibidor de corrosión/incrustaciones",T237*Q237/1000,L237="Inhibidor de parafinas y asfaltenos",T237*P237/1000,L237="Inhibidor de parafinas",T237*P237/1000,L237="Inhibidor de asfaltenos",T237*P237/1000,L237="Reductor de fricción",T237*P237/1000,L237="Encapsulado",0,L237="Inhibidor de hidratos",VLOOKUP(I237,Intermedia!$B$485:$E$502,4,FALSE),L237="Secuestrante de sulfhídrico",VLOOKUP(I237,Intermedia!$B$485:$E$502,4,FALSE))</f>
        <v>2.4782500000000001</v>
      </c>
      <c r="AP237" s="3">
        <f t="shared" si="72"/>
        <v>37.17</v>
      </c>
      <c r="AQ237" s="3">
        <f t="shared" si="73"/>
        <v>37.17</v>
      </c>
      <c r="AR237" s="3">
        <f t="shared" si="74"/>
        <v>37.17</v>
      </c>
      <c r="AS237" s="7">
        <v>1</v>
      </c>
      <c r="AT237" s="3" cm="1">
        <f t="array" ref="AT237">IFERROR(ROUND(IF(AL237="Continua",AO237*_xlfn.IFS(AS237=100%,1,AS237=20%,5,AS237=50%,2),IF(AL237="Batch",IF(AM237="M",30,IF(AM237="Q",15,7))*AO237)),0),"")</f>
        <v>37</v>
      </c>
      <c r="AU237" s="3">
        <f t="shared" si="75"/>
        <v>37</v>
      </c>
      <c r="AV237" s="3">
        <f t="shared" si="76"/>
        <v>37</v>
      </c>
      <c r="AW237" s="3" t="s">
        <v>670</v>
      </c>
      <c r="AX237" s="3"/>
      <c r="AY237" s="14">
        <f ca="1">IFERROR(TODAY()-VLOOKUP(H237,IDEF!$A$6:$H$1602,8,FALSE),"S/D")</f>
        <v>1890</v>
      </c>
      <c r="AZ237" s="3" t="str">
        <f>IFERROR(VLOOKUP(H237,'Control Producción'!$B$13:$L$406,11,FALSE),"S/C")</f>
        <v>A</v>
      </c>
      <c r="BA237" s="3" t="str">
        <f t="shared" si="77"/>
        <v>PB- 04</v>
      </c>
      <c r="BB237" s="3" t="str">
        <f>IFERROR(VLOOKUP(I237,Referencias!$A$2:$Z$800,26,FALSE),"")</f>
        <v>Punta Barda</v>
      </c>
      <c r="BC237" s="3"/>
      <c r="BD237" s="3"/>
      <c r="BO237" s="68" t="str">
        <f t="shared" si="67"/>
        <v>PB- 04</v>
      </c>
    </row>
    <row r="238" spans="1:67" ht="15" customHeight="1" x14ac:dyDescent="0.25">
      <c r="A238" s="3" t="s">
        <v>636</v>
      </c>
      <c r="B238" s="5">
        <v>45139</v>
      </c>
      <c r="C238" s="3" t="s">
        <v>637</v>
      </c>
      <c r="D238" s="3" t="s">
        <v>638</v>
      </c>
      <c r="E238" s="3" t="str">
        <f>IFERROR(VLOOKUP(H238,Referencias!$A$2:$F$671,6,FALSE),"")</f>
        <v>PB- 04</v>
      </c>
      <c r="F238" s="3">
        <f>IFERROR(VLOOKUP(I238,Referencias!$A$2:$T$800,20,FALSE),"")</f>
        <v>222053</v>
      </c>
      <c r="G238" s="3" t="s">
        <v>651</v>
      </c>
      <c r="H238" s="3" t="s">
        <v>94</v>
      </c>
      <c r="I238" s="3" t="s">
        <v>94</v>
      </c>
      <c r="J238" s="3"/>
      <c r="K238" s="3" t="s">
        <v>652</v>
      </c>
      <c r="L238" s="3" t="str">
        <f>IFERROR(VLOOKUP(M238,Referencias!$X$2:$Y$139,2,FALSE),"")</f>
        <v>Inhibidor de corrosión</v>
      </c>
      <c r="M238" s="3" t="s">
        <v>566</v>
      </c>
      <c r="N238" s="3">
        <f>IFERROR(VLOOKUP(M238,Referencias!$K$2:$L$138,2,FALSE),"")</f>
        <v>1000232729</v>
      </c>
      <c r="O238" s="3">
        <f>IFERROR(VLOOKUP(I238,'Control Producción'!$B$13:$L$408,4,FALSE),0)</f>
        <v>12.4</v>
      </c>
      <c r="P238" s="3">
        <f>IFERROR(VLOOKUP(I238,'Control Producción'!$B$13:$L$408,5,FALSE),0)</f>
        <v>1.86</v>
      </c>
      <c r="Q238" s="3">
        <f>IFERROR(VLOOKUP(I238,'Control Producción'!$B$13:$L$408,7,FALSE),0)</f>
        <v>10.54</v>
      </c>
      <c r="R238" s="3">
        <f>IFERROR(VLOOKUP(I238,'Control Producción'!$B$13:$L$408,8,FALSE),0)</f>
        <v>2</v>
      </c>
      <c r="S238" s="3">
        <f t="shared" si="68"/>
        <v>20</v>
      </c>
      <c r="T238" s="3">
        <v>40</v>
      </c>
      <c r="U238" s="3" t="s">
        <v>676</v>
      </c>
      <c r="V238" s="3" t="s">
        <v>668</v>
      </c>
      <c r="W238" s="3">
        <f t="shared" si="69"/>
        <v>1</v>
      </c>
      <c r="X238" s="3"/>
      <c r="Y238" s="3">
        <f t="shared" si="70"/>
        <v>20</v>
      </c>
      <c r="Z238" s="3"/>
      <c r="AA238" s="3"/>
      <c r="AB238" s="6">
        <v>43138</v>
      </c>
      <c r="AC238" s="3" t="s">
        <v>643</v>
      </c>
      <c r="AD238" s="6">
        <v>44834</v>
      </c>
      <c r="AE238" s="3" t="s">
        <v>837</v>
      </c>
      <c r="AF238" s="3"/>
      <c r="AG238" s="3"/>
      <c r="AH238" s="3"/>
      <c r="AI238" s="3"/>
      <c r="AJ238" s="3"/>
      <c r="AK238" s="3" t="str">
        <f>IFERROR(VLOOKUP(I238,'Control Producción'!$B$13:$K$406,10,FALSE),"")</f>
        <v>Cavidad Progresiva</v>
      </c>
      <c r="AL238" s="3" t="str">
        <f t="shared" si="71"/>
        <v>Batch</v>
      </c>
      <c r="AM238" s="3" t="s">
        <v>817</v>
      </c>
      <c r="AN238" s="3" t="s">
        <v>556</v>
      </c>
      <c r="AO238" s="3">
        <f>_xlfn.IFS(L238="Inhibidor de corrosión",T238*Q238/1000,L238="Inhibidor de incrustaciones",T238*Q238/1000,L238="Biocida",T238*Q238/1000,L238="Inhibidor de corrosión/incrustaciones",T238*Q238/1000,L238="Inhibidor de parafinas y asfaltenos",T238*P238/1000,L238="Inhibidor de parafinas",T238*P238/1000,L238="Inhibidor de asfaltenos",T238*P238/1000,L238="Reductor de fricción",T238*P238/1000,L238="Encapsulado",0,L238="Inhibidor de hidratos",VLOOKUP(I238,Intermedia!$B$485:$E$502,4,FALSE),L238="Secuestrante de sulfhídrico",VLOOKUP(I238,Intermedia!$B$485:$E$502,4,FALSE))</f>
        <v>0.42159999999999997</v>
      </c>
      <c r="AP238" s="3">
        <f t="shared" si="72"/>
        <v>12.65</v>
      </c>
      <c r="AQ238" s="3">
        <f t="shared" si="73"/>
        <v>20</v>
      </c>
      <c r="AR238" s="3">
        <f t="shared" si="74"/>
        <v>20</v>
      </c>
      <c r="AS238" s="7">
        <v>1</v>
      </c>
      <c r="AT238" s="3" cm="1">
        <f t="array" ref="AT238">IFERROR(ROUND(IF(AL238="Continua",AO238*_xlfn.IFS(AS238=100%,1,AS238=20%,5,AS238=50%,2),IF(AL238="Batch",IF(AM238="M",30,IF(AM238="Q",15,7))*AO238)),0),"")</f>
        <v>13</v>
      </c>
      <c r="AU238" s="3">
        <f t="shared" si="75"/>
        <v>20</v>
      </c>
      <c r="AV238" s="3">
        <f t="shared" si="76"/>
        <v>20</v>
      </c>
      <c r="AW238" s="3" t="s">
        <v>670</v>
      </c>
      <c r="AX238" s="3"/>
      <c r="AY238" s="14">
        <f ca="1">IFERROR(TODAY()-VLOOKUP(H238,IDEF!$A$6:$H$1602,8,FALSE),"S/D")</f>
        <v>2193</v>
      </c>
      <c r="AZ238" s="3" t="str">
        <f>IFERROR(VLOOKUP(H238,'Control Producción'!$B$13:$L$406,11,FALSE),"S/C")</f>
        <v>A</v>
      </c>
      <c r="BA238" s="3" t="str">
        <f t="shared" si="77"/>
        <v>PB- 04</v>
      </c>
      <c r="BB238" s="3" t="str">
        <f>IFERROR(VLOOKUP(I238,Referencias!$A$2:$Z$800,26,FALSE),"")</f>
        <v>Punta Barda</v>
      </c>
      <c r="BC238" s="3"/>
      <c r="BD238" s="3"/>
      <c r="BO238" s="68" t="str">
        <f t="shared" si="67"/>
        <v>PB- 04</v>
      </c>
    </row>
    <row r="239" spans="1:67" ht="15" customHeight="1" x14ac:dyDescent="0.25">
      <c r="A239" s="3" t="s">
        <v>636</v>
      </c>
      <c r="B239" s="5">
        <v>45139</v>
      </c>
      <c r="C239" s="3" t="s">
        <v>637</v>
      </c>
      <c r="D239" s="3" t="s">
        <v>638</v>
      </c>
      <c r="E239" s="3" t="str">
        <f>IFERROR(VLOOKUP(H239,Referencias!$A$2:$F$671,6,FALSE),"")</f>
        <v>PB- 04</v>
      </c>
      <c r="F239" s="3">
        <f>IFERROR(VLOOKUP(I239,Referencias!$A$2:$T$800,20,FALSE),"")</f>
        <v>222053</v>
      </c>
      <c r="G239" s="3" t="s">
        <v>651</v>
      </c>
      <c r="H239" s="3" t="s">
        <v>99</v>
      </c>
      <c r="I239" s="3" t="s">
        <v>99</v>
      </c>
      <c r="J239" s="3"/>
      <c r="K239" s="3" t="s">
        <v>652</v>
      </c>
      <c r="L239" s="3" t="str">
        <f>IFERROR(VLOOKUP(M239,Referencias!$X$2:$Y$139,2,FALSE),"")</f>
        <v>Inhibidor de corrosión</v>
      </c>
      <c r="M239" s="3" t="s">
        <v>566</v>
      </c>
      <c r="N239" s="3">
        <f>IFERROR(VLOOKUP(M239,Referencias!$K$2:$L$138,2,FALSE),"")</f>
        <v>1000232729</v>
      </c>
      <c r="O239" s="3">
        <f>IFERROR(VLOOKUP(I239,'Control Producción'!$B$13:$L$408,4,FALSE),0)</f>
        <v>11.9</v>
      </c>
      <c r="P239" s="3">
        <f>IFERROR(VLOOKUP(I239,'Control Producción'!$B$13:$L$408,5,FALSE),0)</f>
        <v>1.1299999999999999</v>
      </c>
      <c r="Q239" s="3">
        <f>IFERROR(VLOOKUP(I239,'Control Producción'!$B$13:$L$408,7,FALSE),0)</f>
        <v>10.77</v>
      </c>
      <c r="R239" s="3">
        <f>IFERROR(VLOOKUP(I239,'Control Producción'!$B$13:$L$408,8,FALSE),0)</f>
        <v>2</v>
      </c>
      <c r="S239" s="3">
        <f t="shared" si="68"/>
        <v>20</v>
      </c>
      <c r="T239" s="3">
        <v>45</v>
      </c>
      <c r="U239" s="3" t="s">
        <v>676</v>
      </c>
      <c r="V239" s="3" t="s">
        <v>668</v>
      </c>
      <c r="W239" s="3">
        <f t="shared" si="69"/>
        <v>1</v>
      </c>
      <c r="X239" s="3"/>
      <c r="Y239" s="3">
        <f t="shared" si="70"/>
        <v>20</v>
      </c>
      <c r="Z239" s="3"/>
      <c r="AA239" s="3"/>
      <c r="AB239" s="6">
        <v>42494</v>
      </c>
      <c r="AC239" s="3" t="s">
        <v>643</v>
      </c>
      <c r="AD239" s="6">
        <v>43791</v>
      </c>
      <c r="AE239" s="3" t="s">
        <v>688</v>
      </c>
      <c r="AF239" s="3" t="s">
        <v>656</v>
      </c>
      <c r="AG239" s="3"/>
      <c r="AH239" s="3"/>
      <c r="AI239" s="3"/>
      <c r="AJ239" s="3"/>
      <c r="AK239" s="3" t="str">
        <f>IFERROR(VLOOKUP(I239,'Control Producción'!$B$13:$K$406,10,FALSE),"")</f>
        <v>Cavidad Progresiva</v>
      </c>
      <c r="AL239" s="3" t="str">
        <f t="shared" si="71"/>
        <v>Batch</v>
      </c>
      <c r="AM239" s="3" t="s">
        <v>817</v>
      </c>
      <c r="AN239" s="3" t="s">
        <v>556</v>
      </c>
      <c r="AO239" s="3">
        <f>_xlfn.IFS(L239="Inhibidor de corrosión",T239*Q239/1000,L239="Inhibidor de incrustaciones",T239*Q239/1000,L239="Biocida",T239*Q239/1000,L239="Inhibidor de corrosión/incrustaciones",T239*Q239/1000,L239="Inhibidor de parafinas y asfaltenos",T239*P239/1000,L239="Inhibidor de parafinas",T239*P239/1000,L239="Inhibidor de asfaltenos",T239*P239/1000,L239="Reductor de fricción",T239*P239/1000,L239="Encapsulado",0,L239="Inhibidor de hidratos",VLOOKUP(I239,Intermedia!$B$485:$E$502,4,FALSE),L239="Secuestrante de sulfhídrico",VLOOKUP(I239,Intermedia!$B$485:$E$502,4,FALSE))</f>
        <v>0.48464999999999997</v>
      </c>
      <c r="AP239" s="3">
        <f t="shared" si="72"/>
        <v>14.54</v>
      </c>
      <c r="AQ239" s="3">
        <f t="shared" si="73"/>
        <v>20</v>
      </c>
      <c r="AR239" s="3">
        <f t="shared" si="74"/>
        <v>20</v>
      </c>
      <c r="AS239" s="7">
        <v>1</v>
      </c>
      <c r="AT239" s="3" cm="1">
        <f t="array" ref="AT239">IFERROR(ROUND(IF(AL239="Continua",AO239*_xlfn.IFS(AS239=100%,1,AS239=20%,5,AS239=50%,2),IF(AL239="Batch",IF(AM239="M",30,IF(AM239="Q",15,7))*AO239)),0),"")</f>
        <v>15</v>
      </c>
      <c r="AU239" s="3">
        <f t="shared" si="75"/>
        <v>20</v>
      </c>
      <c r="AV239" s="3">
        <f t="shared" si="76"/>
        <v>20</v>
      </c>
      <c r="AW239" s="3" t="s">
        <v>670</v>
      </c>
      <c r="AX239" s="3"/>
      <c r="AY239" s="14">
        <f ca="1">IFERROR(TODAY()-VLOOKUP(H239,IDEF!$A$6:$H$1602,8,FALSE),"S/D")</f>
        <v>2323</v>
      </c>
      <c r="AZ239" s="3" t="str">
        <f>IFERROR(VLOOKUP(H239,'Control Producción'!$B$13:$L$406,11,FALSE),"S/C")</f>
        <v>C</v>
      </c>
      <c r="BA239" s="3" t="str">
        <f t="shared" si="77"/>
        <v>PB- 04</v>
      </c>
      <c r="BB239" s="3" t="str">
        <f>IFERROR(VLOOKUP(I239,Referencias!$A$2:$Z$800,26,FALSE),"")</f>
        <v>Punta Barda</v>
      </c>
      <c r="BC239" s="3"/>
      <c r="BD239" s="3"/>
      <c r="BO239" s="68" t="str">
        <f t="shared" si="67"/>
        <v>PB- 04</v>
      </c>
    </row>
    <row r="240" spans="1:67" ht="15" customHeight="1" x14ac:dyDescent="0.25">
      <c r="A240" s="3" t="s">
        <v>636</v>
      </c>
      <c r="B240" s="5">
        <v>45139</v>
      </c>
      <c r="C240" s="3" t="s">
        <v>637</v>
      </c>
      <c r="D240" s="3" t="s">
        <v>638</v>
      </c>
      <c r="E240" s="3" t="str">
        <f>IFERROR(VLOOKUP(H240,Referencias!$A$2:$F$671,6,FALSE),"")</f>
        <v>PB- 04</v>
      </c>
      <c r="F240" s="3">
        <f>IFERROR(VLOOKUP(I240,Referencias!$A$2:$T$800,20,FALSE),"")</f>
        <v>222053</v>
      </c>
      <c r="G240" s="3" t="s">
        <v>651</v>
      </c>
      <c r="H240" s="3" t="s">
        <v>100</v>
      </c>
      <c r="I240" s="3" t="s">
        <v>100</v>
      </c>
      <c r="J240" s="3"/>
      <c r="K240" s="3" t="s">
        <v>652</v>
      </c>
      <c r="L240" s="3" t="str">
        <f>IFERROR(VLOOKUP(M240,Referencias!$X$2:$Y$139,2,FALSE),"")</f>
        <v>Inhibidor de corrosión</v>
      </c>
      <c r="M240" s="3" t="s">
        <v>566</v>
      </c>
      <c r="N240" s="3">
        <f>IFERROR(VLOOKUP(M240,Referencias!$K$2:$L$138,2,FALSE),"")</f>
        <v>1000232729</v>
      </c>
      <c r="O240" s="3">
        <f>IFERROR(VLOOKUP(I240,'Control Producción'!$B$13:$L$408,4,FALSE),0)</f>
        <v>20</v>
      </c>
      <c r="P240" s="3">
        <f>IFERROR(VLOOKUP(I240,'Control Producción'!$B$13:$L$408,5,FALSE),0)</f>
        <v>1.2</v>
      </c>
      <c r="Q240" s="3">
        <f>IFERROR(VLOOKUP(I240,'Control Producción'!$B$13:$L$408,7,FALSE),0)</f>
        <v>18.8</v>
      </c>
      <c r="R240" s="3">
        <f>IFERROR(VLOOKUP(I240,'Control Producción'!$B$13:$L$408,8,FALSE),0)</f>
        <v>2</v>
      </c>
      <c r="S240" s="3">
        <f t="shared" si="68"/>
        <v>28.2</v>
      </c>
      <c r="T240" s="3">
        <v>100</v>
      </c>
      <c r="U240" s="3" t="s">
        <v>676</v>
      </c>
      <c r="V240" s="3" t="s">
        <v>668</v>
      </c>
      <c r="W240" s="3">
        <f t="shared" si="69"/>
        <v>2</v>
      </c>
      <c r="X240" s="3"/>
      <c r="Y240" s="3">
        <f t="shared" si="70"/>
        <v>56.4</v>
      </c>
      <c r="Z240" s="3"/>
      <c r="AA240" s="3"/>
      <c r="AB240" s="6">
        <v>43678</v>
      </c>
      <c r="AC240" s="3" t="s">
        <v>643</v>
      </c>
      <c r="AD240" s="6">
        <v>44258</v>
      </c>
      <c r="AE240" s="3" t="s">
        <v>838</v>
      </c>
      <c r="AF240" s="3"/>
      <c r="AG240" s="3"/>
      <c r="AH240" s="3"/>
      <c r="AI240" s="3"/>
      <c r="AJ240" s="3"/>
      <c r="AK240" s="3" t="str">
        <f>IFERROR(VLOOKUP(I240,'Control Producción'!$B$13:$K$406,10,FALSE),"")</f>
        <v>Cavidad Progresiva</v>
      </c>
      <c r="AL240" s="3" t="str">
        <f t="shared" si="71"/>
        <v>Batch</v>
      </c>
      <c r="AM240" s="3" t="s">
        <v>669</v>
      </c>
      <c r="AN240" s="3" t="s">
        <v>556</v>
      </c>
      <c r="AO240" s="3">
        <f>_xlfn.IFS(L240="Inhibidor de corrosión",T240*Q240/1000,L240="Inhibidor de incrustaciones",T240*Q240/1000,L240="Biocida",T240*Q240/1000,L240="Inhibidor de corrosión/incrustaciones",T240*Q240/1000,L240="Inhibidor de parafinas y asfaltenos",T240*P240/1000,L240="Inhibidor de parafinas",T240*P240/1000,L240="Inhibidor de asfaltenos",T240*P240/1000,L240="Reductor de fricción",T240*P240/1000,L240="Encapsulado",0,L240="Inhibidor de hidratos",VLOOKUP(I240,Intermedia!$B$485:$E$502,4,FALSE),L240="Secuestrante de sulfhídrico",VLOOKUP(I240,Intermedia!$B$485:$E$502,4,FALSE))</f>
        <v>1.88</v>
      </c>
      <c r="AP240" s="3">
        <f t="shared" si="72"/>
        <v>28.2</v>
      </c>
      <c r="AQ240" s="3">
        <f t="shared" si="73"/>
        <v>28.2</v>
      </c>
      <c r="AR240" s="3">
        <f t="shared" si="74"/>
        <v>28.2</v>
      </c>
      <c r="AS240" s="7">
        <v>1</v>
      </c>
      <c r="AT240" s="3" cm="1">
        <f t="array" ref="AT240">IFERROR(ROUND(IF(AL240="Continua",AO240*_xlfn.IFS(AS240=100%,1,AS240=20%,5,AS240=50%,2),IF(AL240="Batch",IF(AM240="M",30,IF(AM240="Q",15,7))*AO240)),0),"")</f>
        <v>28</v>
      </c>
      <c r="AU240" s="3">
        <f t="shared" si="75"/>
        <v>28</v>
      </c>
      <c r="AV240" s="3">
        <f t="shared" si="76"/>
        <v>28</v>
      </c>
      <c r="AW240" s="3" t="s">
        <v>670</v>
      </c>
      <c r="AX240" s="3"/>
      <c r="AY240" s="14">
        <f ca="1">IFERROR(TODAY()-VLOOKUP(H240,IDEF!$A$6:$H$1602,8,FALSE),"S/D")</f>
        <v>1661</v>
      </c>
      <c r="AZ240" s="3" t="str">
        <f>IFERROR(VLOOKUP(H240,'Control Producción'!$B$13:$L$406,11,FALSE),"S/C")</f>
        <v>B</v>
      </c>
      <c r="BA240" s="3" t="str">
        <f t="shared" si="77"/>
        <v>PB- 04</v>
      </c>
      <c r="BB240" s="3" t="str">
        <f>IFERROR(VLOOKUP(I240,Referencias!$A$2:$Z$800,26,FALSE),"")</f>
        <v>Punta Barda</v>
      </c>
      <c r="BC240" s="3"/>
      <c r="BD240" s="3"/>
      <c r="BO240" s="68" t="str">
        <f t="shared" si="67"/>
        <v>PB- 04</v>
      </c>
    </row>
    <row r="241" spans="1:67" ht="15" customHeight="1" x14ac:dyDescent="0.25">
      <c r="A241" s="3" t="s">
        <v>636</v>
      </c>
      <c r="B241" s="5">
        <v>45139</v>
      </c>
      <c r="C241" s="3" t="s">
        <v>637</v>
      </c>
      <c r="D241" s="3" t="s">
        <v>638</v>
      </c>
      <c r="E241" s="3" t="str">
        <f>IFERROR(VLOOKUP(H241,Referencias!$A$2:$F$671,6,FALSE),"")</f>
        <v>PB- 04</v>
      </c>
      <c r="F241" s="3">
        <f>IFERROR(VLOOKUP(I241,Referencias!$A$2:$T$800,20,FALSE),"")</f>
        <v>222053</v>
      </c>
      <c r="G241" s="3" t="s">
        <v>651</v>
      </c>
      <c r="H241" s="3" t="s">
        <v>100</v>
      </c>
      <c r="I241" s="3" t="s">
        <v>100</v>
      </c>
      <c r="J241" s="3"/>
      <c r="K241" s="3" t="s">
        <v>652</v>
      </c>
      <c r="L241" s="3" t="str">
        <f>IFERROR(VLOOKUP(M241,Referencias!$X$2:$Y$139,2,FALSE),"")</f>
        <v>Biocida</v>
      </c>
      <c r="M241" s="3" t="s">
        <v>565</v>
      </c>
      <c r="N241" s="3">
        <f>IFERROR(VLOOKUP(M241,Referencias!$K$2:$L$138,2,FALSE),"")</f>
        <v>50600926</v>
      </c>
      <c r="O241" s="3">
        <f>IFERROR(VLOOKUP(I241,'Control Producción'!$B$13:$L$408,4,FALSE),0)</f>
        <v>20</v>
      </c>
      <c r="P241" s="3">
        <f>IFERROR(VLOOKUP(I241,'Control Producción'!$B$13:$L$408,5,FALSE),0)</f>
        <v>1.2</v>
      </c>
      <c r="Q241" s="3">
        <f>IFERROR(VLOOKUP(I241,'Control Producción'!$B$13:$L$408,7,FALSE),0)</f>
        <v>18.8</v>
      </c>
      <c r="R241" s="3">
        <f>IFERROR(VLOOKUP(I241,'Control Producción'!$B$13:$L$408,8,FALSE),0)</f>
        <v>2</v>
      </c>
      <c r="S241" s="3">
        <f t="shared" si="68"/>
        <v>28.2</v>
      </c>
      <c r="T241" s="3">
        <v>100</v>
      </c>
      <c r="U241" s="3" t="s">
        <v>676</v>
      </c>
      <c r="V241" s="3" t="s">
        <v>668</v>
      </c>
      <c r="W241" s="3">
        <f t="shared" si="69"/>
        <v>2</v>
      </c>
      <c r="X241" s="3"/>
      <c r="Y241" s="3">
        <f t="shared" si="70"/>
        <v>56.4</v>
      </c>
      <c r="Z241" s="3"/>
      <c r="AA241" s="3"/>
      <c r="AB241" s="6">
        <v>43678</v>
      </c>
      <c r="AC241" s="3" t="s">
        <v>643</v>
      </c>
      <c r="AD241" s="6">
        <v>44258</v>
      </c>
      <c r="AE241" s="3" t="s">
        <v>838</v>
      </c>
      <c r="AF241" s="3"/>
      <c r="AG241" s="3"/>
      <c r="AH241" s="3"/>
      <c r="AI241" s="3"/>
      <c r="AJ241" s="3"/>
      <c r="AK241" s="3" t="str">
        <f>IFERROR(VLOOKUP(I241,'Control Producción'!$B$13:$K$406,10,FALSE),"")</f>
        <v>Cavidad Progresiva</v>
      </c>
      <c r="AL241" s="3" t="str">
        <f t="shared" si="71"/>
        <v>Batch</v>
      </c>
      <c r="AM241" s="3" t="s">
        <v>669</v>
      </c>
      <c r="AN241" s="3" t="s">
        <v>807</v>
      </c>
      <c r="AO241" s="3">
        <f>_xlfn.IFS(L241="Inhibidor de corrosión",T241*Q241/1000,L241="Inhibidor de incrustaciones",T241*Q241/1000,L241="Biocida",T241*Q241/1000,L241="Inhibidor de corrosión/incrustaciones",T241*Q241/1000,L241="Inhibidor de parafinas y asfaltenos",T241*P241/1000,L241="Inhibidor de parafinas",T241*P241/1000,L241="Inhibidor de asfaltenos",T241*P241/1000,L241="Reductor de fricción",T241*P241/1000,L241="Encapsulado",0,L241="Inhibidor de hidratos",VLOOKUP(I241,Intermedia!$B$485:$E$502,4,FALSE),L241="Secuestrante de sulfhídrico",VLOOKUP(I241,Intermedia!$B$485:$E$502,4,FALSE))</f>
        <v>1.88</v>
      </c>
      <c r="AP241" s="3">
        <f t="shared" si="72"/>
        <v>28.2</v>
      </c>
      <c r="AQ241" s="3">
        <f t="shared" si="73"/>
        <v>28.2</v>
      </c>
      <c r="AR241" s="3">
        <f t="shared" si="74"/>
        <v>28.2</v>
      </c>
      <c r="AS241" s="7">
        <v>1</v>
      </c>
      <c r="AT241" s="3" cm="1">
        <f t="array" ref="AT241">IFERROR(ROUND(IF(AL241="Continua",AO241*_xlfn.IFS(AS241=100%,1,AS241=20%,5,AS241=50%,2),IF(AL241="Batch",IF(AM241="M",30,IF(AM241="Q",15,7))*AO241)),0),"")</f>
        <v>28</v>
      </c>
      <c r="AU241" s="3">
        <f t="shared" si="75"/>
        <v>28</v>
      </c>
      <c r="AV241" s="3">
        <f t="shared" si="76"/>
        <v>28</v>
      </c>
      <c r="AW241" s="3" t="s">
        <v>670</v>
      </c>
      <c r="AX241" s="3"/>
      <c r="AY241" s="14">
        <f ca="1">IFERROR(TODAY()-VLOOKUP(H241,IDEF!$A$6:$H$1602,8,FALSE),"S/D")</f>
        <v>1661</v>
      </c>
      <c r="AZ241" s="3" t="str">
        <f>IFERROR(VLOOKUP(H241,'Control Producción'!$B$13:$L$406,11,FALSE),"S/C")</f>
        <v>B</v>
      </c>
      <c r="BA241" s="3" t="str">
        <f t="shared" si="77"/>
        <v>PB- 04</v>
      </c>
      <c r="BB241" s="3" t="str">
        <f>IFERROR(VLOOKUP(I241,Referencias!$A$2:$Z$800,26,FALSE),"")</f>
        <v>Punta Barda</v>
      </c>
      <c r="BC241" s="3"/>
      <c r="BD241" s="3"/>
      <c r="BO241" s="68" t="str">
        <f t="shared" si="67"/>
        <v>PB- 04</v>
      </c>
    </row>
    <row r="242" spans="1:67" ht="15" customHeight="1" x14ac:dyDescent="0.25">
      <c r="A242" s="3" t="s">
        <v>636</v>
      </c>
      <c r="B242" s="5">
        <v>45139</v>
      </c>
      <c r="C242" s="3" t="s">
        <v>637</v>
      </c>
      <c r="D242" s="3" t="s">
        <v>638</v>
      </c>
      <c r="E242" s="3" t="str">
        <f>IFERROR(VLOOKUP(H242,Referencias!$A$2:$F$671,6,FALSE),"")</f>
        <v>PB- 03</v>
      </c>
      <c r="F242" s="3">
        <f>IFERROR(VLOOKUP(I242,Referencias!$A$2:$T$800,20,FALSE),"")</f>
        <v>222053</v>
      </c>
      <c r="G242" s="3" t="s">
        <v>651</v>
      </c>
      <c r="H242" s="3" t="s">
        <v>61</v>
      </c>
      <c r="I242" s="3" t="s">
        <v>61</v>
      </c>
      <c r="J242" s="3"/>
      <c r="K242" s="3" t="s">
        <v>652</v>
      </c>
      <c r="L242" s="3" t="str">
        <f>IFERROR(VLOOKUP(M242,Referencias!$X$2:$Y$139,2,FALSE),"")</f>
        <v>Inhibidor de corrosión</v>
      </c>
      <c r="M242" s="3" t="s">
        <v>566</v>
      </c>
      <c r="N242" s="3">
        <f>IFERROR(VLOOKUP(M242,Referencias!$K$2:$L$138,2,FALSE),"")</f>
        <v>1000232729</v>
      </c>
      <c r="O242" s="3">
        <f>IFERROR(VLOOKUP(I242,'Control Producción'!$B$13:$L$408,4,FALSE),0)</f>
        <v>30.5</v>
      </c>
      <c r="P242" s="3">
        <f>IFERROR(VLOOKUP(I242,'Control Producción'!$B$13:$L$408,5,FALSE),0)</f>
        <v>7.5330000000000004</v>
      </c>
      <c r="Q242" s="3">
        <f>IFERROR(VLOOKUP(I242,'Control Producción'!$B$13:$L$408,7,FALSE),0)</f>
        <v>22.966999999999999</v>
      </c>
      <c r="R242" s="3">
        <f>IFERROR(VLOOKUP(I242,'Control Producción'!$B$13:$L$408,8,FALSE),0)</f>
        <v>10</v>
      </c>
      <c r="S242" s="3">
        <f t="shared" si="68"/>
        <v>34.450000000000003</v>
      </c>
      <c r="T242" s="3">
        <v>100</v>
      </c>
      <c r="U242" s="3" t="s">
        <v>676</v>
      </c>
      <c r="V242" s="3" t="s">
        <v>668</v>
      </c>
      <c r="W242" s="3">
        <f t="shared" si="69"/>
        <v>2</v>
      </c>
      <c r="X242" s="3"/>
      <c r="Y242" s="3">
        <f t="shared" si="70"/>
        <v>68.900000000000006</v>
      </c>
      <c r="Z242" s="3"/>
      <c r="AA242" s="3"/>
      <c r="AB242" s="6">
        <v>44290</v>
      </c>
      <c r="AC242" s="3" t="s">
        <v>643</v>
      </c>
      <c r="AD242" s="6">
        <v>44503</v>
      </c>
      <c r="AE242" s="3" t="s">
        <v>673</v>
      </c>
      <c r="AF242" s="3" t="s">
        <v>656</v>
      </c>
      <c r="AG242" s="3"/>
      <c r="AH242" s="3"/>
      <c r="AI242" s="3"/>
      <c r="AJ242" s="3"/>
      <c r="AK242" s="3" t="str">
        <f>IFERROR(VLOOKUP(I242,'Control Producción'!$B$13:$K$406,10,FALSE),"")</f>
        <v>Cavidad Progresiva</v>
      </c>
      <c r="AL242" s="3" t="str">
        <f t="shared" si="71"/>
        <v>Batch</v>
      </c>
      <c r="AM242" s="3" t="s">
        <v>669</v>
      </c>
      <c r="AN242" s="3" t="s">
        <v>556</v>
      </c>
      <c r="AO242" s="3">
        <f>_xlfn.IFS(L242="Inhibidor de corrosión",T242*Q242/1000,L242="Inhibidor de incrustaciones",T242*Q242/1000,L242="Biocida",T242*Q242/1000,L242="Inhibidor de corrosión/incrustaciones",T242*Q242/1000,L242="Inhibidor de parafinas y asfaltenos",T242*P242/1000,L242="Inhibidor de parafinas",T242*P242/1000,L242="Inhibidor de asfaltenos",T242*P242/1000,L242="Reductor de fricción",T242*P242/1000,L242="Encapsulado",0,L242="Inhibidor de hidratos",VLOOKUP(I242,Intermedia!$B$485:$E$502,4,FALSE),L242="Secuestrante de sulfhídrico",VLOOKUP(I242,Intermedia!$B$485:$E$502,4,FALSE))</f>
        <v>2.2967</v>
      </c>
      <c r="AP242" s="3">
        <f t="shared" si="72"/>
        <v>34.450000000000003</v>
      </c>
      <c r="AQ242" s="3">
        <f t="shared" si="73"/>
        <v>34.450000000000003</v>
      </c>
      <c r="AR242" s="3">
        <f t="shared" si="74"/>
        <v>34.450000000000003</v>
      </c>
      <c r="AS242" s="7">
        <v>1</v>
      </c>
      <c r="AT242" s="3" cm="1">
        <f t="array" ref="AT242">IFERROR(ROUND(IF(AL242="Continua",AO242*_xlfn.IFS(AS242=100%,1,AS242=20%,5,AS242=50%,2),IF(AL242="Batch",IF(AM242="M",30,IF(AM242="Q",15,7))*AO242)),0),"")</f>
        <v>34</v>
      </c>
      <c r="AU242" s="3">
        <f t="shared" si="75"/>
        <v>34</v>
      </c>
      <c r="AV242" s="3">
        <f t="shared" si="76"/>
        <v>34</v>
      </c>
      <c r="AW242" s="3" t="s">
        <v>670</v>
      </c>
      <c r="AX242" s="3"/>
      <c r="AY242" s="14">
        <f ca="1">IFERROR(TODAY()-VLOOKUP(H242,IDEF!$A$6:$H$1602,8,FALSE),"S/D")</f>
        <v>1600</v>
      </c>
      <c r="AZ242" s="3" t="str">
        <f>IFERROR(VLOOKUP(H242,'Control Producción'!$B$13:$L$406,11,FALSE),"S/C")</f>
        <v>B</v>
      </c>
      <c r="BA242" s="3" t="str">
        <f t="shared" si="77"/>
        <v>PB- 03</v>
      </c>
      <c r="BB242" s="3" t="str">
        <f>IFERROR(VLOOKUP(I242,Referencias!$A$2:$Z$800,26,FALSE),"")</f>
        <v>Punta Barda</v>
      </c>
      <c r="BC242" s="3"/>
      <c r="BD242" s="3"/>
      <c r="BO242" s="68" t="str">
        <f t="shared" si="67"/>
        <v>PB- 03</v>
      </c>
    </row>
    <row r="243" spans="1:67" ht="15" customHeight="1" x14ac:dyDescent="0.25">
      <c r="A243" s="3" t="s">
        <v>636</v>
      </c>
      <c r="B243" s="5">
        <v>45139</v>
      </c>
      <c r="C243" s="3" t="s">
        <v>637</v>
      </c>
      <c r="D243" s="3" t="s">
        <v>638</v>
      </c>
      <c r="E243" s="3" t="str">
        <f>IFERROR(VLOOKUP(H243,Referencias!$A$2:$F$671,6,FALSE),"")</f>
        <v>PB- 04</v>
      </c>
      <c r="F243" s="3">
        <f>IFERROR(VLOOKUP(I243,Referencias!$A$2:$T$800,20,FALSE),"")</f>
        <v>222053</v>
      </c>
      <c r="G243" s="3" t="s">
        <v>651</v>
      </c>
      <c r="H243" s="3" t="s">
        <v>102</v>
      </c>
      <c r="I243" s="3" t="s">
        <v>102</v>
      </c>
      <c r="J243" s="3"/>
      <c r="K243" s="3" t="s">
        <v>652</v>
      </c>
      <c r="L243" s="3" t="str">
        <f>IFERROR(VLOOKUP(M243,Referencias!$X$2:$Y$139,2,FALSE),"")</f>
        <v>Inhibidor de corrosión</v>
      </c>
      <c r="M243" s="3" t="s">
        <v>566</v>
      </c>
      <c r="N243" s="3">
        <f>IFERROR(VLOOKUP(M243,Referencias!$K$2:$L$138,2,FALSE),"")</f>
        <v>1000232729</v>
      </c>
      <c r="O243" s="3">
        <f>IFERROR(VLOOKUP(I243,'Control Producción'!$B$13:$L$408,4,FALSE),0)</f>
        <v>9.3000000000000007</v>
      </c>
      <c r="P243" s="3">
        <f>IFERROR(VLOOKUP(I243,'Control Producción'!$B$13:$L$408,5,FALSE),0)</f>
        <v>1.321</v>
      </c>
      <c r="Q243" s="3">
        <f>IFERROR(VLOOKUP(I243,'Control Producción'!$B$13:$L$408,7,FALSE),0)</f>
        <v>7.9790000000000001</v>
      </c>
      <c r="R243" s="3">
        <f>IFERROR(VLOOKUP(I243,'Control Producción'!$B$13:$L$408,8,FALSE),0)</f>
        <v>2</v>
      </c>
      <c r="S243" s="3">
        <f t="shared" si="68"/>
        <v>29.92</v>
      </c>
      <c r="T243" s="3">
        <v>125</v>
      </c>
      <c r="U243" s="3" t="s">
        <v>676</v>
      </c>
      <c r="V243" s="3" t="s">
        <v>668</v>
      </c>
      <c r="W243" s="3">
        <f t="shared" si="69"/>
        <v>1</v>
      </c>
      <c r="X243" s="3"/>
      <c r="Y243" s="3">
        <f t="shared" si="70"/>
        <v>29.92</v>
      </c>
      <c r="Z243" s="3"/>
      <c r="AA243" s="3"/>
      <c r="AB243" s="6">
        <v>41379</v>
      </c>
      <c r="AC243" s="3" t="s">
        <v>643</v>
      </c>
      <c r="AD243" s="6">
        <v>43791</v>
      </c>
      <c r="AE243" s="3" t="s">
        <v>688</v>
      </c>
      <c r="AF243" s="3" t="s">
        <v>656</v>
      </c>
      <c r="AG243" s="3"/>
      <c r="AH243" s="3"/>
      <c r="AI243" s="3"/>
      <c r="AJ243" s="3"/>
      <c r="AK243" s="3" t="str">
        <f>IFERROR(VLOOKUP(I243,'Control Producción'!$B$13:$K$406,10,FALSE),"")</f>
        <v>Cavidad Progresiva</v>
      </c>
      <c r="AL243" s="3" t="str">
        <f t="shared" si="71"/>
        <v>Batch</v>
      </c>
      <c r="AM243" s="3" t="s">
        <v>817</v>
      </c>
      <c r="AN243" s="3" t="s">
        <v>556</v>
      </c>
      <c r="AO243" s="3">
        <f>_xlfn.IFS(L243="Inhibidor de corrosión",T243*Q243/1000,L243="Inhibidor de incrustaciones",T243*Q243/1000,L243="Biocida",T243*Q243/1000,L243="Inhibidor de corrosión/incrustaciones",T243*Q243/1000,L243="Inhibidor de parafinas y asfaltenos",T243*P243/1000,L243="Inhibidor de parafinas",T243*P243/1000,L243="Inhibidor de asfaltenos",T243*P243/1000,L243="Reductor de fricción",T243*P243/1000,L243="Encapsulado",0,L243="Inhibidor de hidratos",VLOOKUP(I243,Intermedia!$B$485:$E$502,4,FALSE),L243="Secuestrante de sulfhídrico",VLOOKUP(I243,Intermedia!$B$485:$E$502,4,FALSE))</f>
        <v>0.99737500000000001</v>
      </c>
      <c r="AP243" s="3">
        <f t="shared" si="72"/>
        <v>29.92</v>
      </c>
      <c r="AQ243" s="3">
        <f t="shared" si="73"/>
        <v>29.92</v>
      </c>
      <c r="AR243" s="3">
        <f t="shared" si="74"/>
        <v>29.92</v>
      </c>
      <c r="AS243" s="7">
        <v>1</v>
      </c>
      <c r="AT243" s="3" cm="1">
        <f t="array" ref="AT243">IFERROR(ROUND(IF(AL243="Continua",AO243*_xlfn.IFS(AS243=100%,1,AS243=20%,5,AS243=50%,2),IF(AL243="Batch",IF(AM243="M",30,IF(AM243="Q",15,7))*AO243)),0),"")</f>
        <v>30</v>
      </c>
      <c r="AU243" s="3">
        <f t="shared" si="75"/>
        <v>30</v>
      </c>
      <c r="AV243" s="3">
        <f t="shared" si="76"/>
        <v>30</v>
      </c>
      <c r="AW243" s="3" t="s">
        <v>670</v>
      </c>
      <c r="AX243" s="3"/>
      <c r="AY243" s="14">
        <f ca="1">IFERROR(TODAY()-VLOOKUP(H243,IDEF!$A$6:$H$1602,8,FALSE),"S/D")</f>
        <v>2311</v>
      </c>
      <c r="AZ243" s="3" t="str">
        <f>IFERROR(VLOOKUP(H243,'Control Producción'!$B$13:$L$406,11,FALSE),"S/C")</f>
        <v>B</v>
      </c>
      <c r="BA243" s="3" t="str">
        <f t="shared" si="77"/>
        <v>PB- 04</v>
      </c>
      <c r="BB243" s="3" t="str">
        <f>IFERROR(VLOOKUP(I243,Referencias!$A$2:$Z$800,26,FALSE),"")</f>
        <v>Punta Barda</v>
      </c>
      <c r="BC243" s="3"/>
      <c r="BD243" s="3"/>
      <c r="BO243" s="68" t="str">
        <f t="shared" si="67"/>
        <v>PB- 04</v>
      </c>
    </row>
    <row r="244" spans="1:67" ht="15" customHeight="1" x14ac:dyDescent="0.25">
      <c r="A244" s="3" t="s">
        <v>636</v>
      </c>
      <c r="B244" s="5">
        <v>45139</v>
      </c>
      <c r="C244" s="3" t="s">
        <v>637</v>
      </c>
      <c r="D244" s="3" t="s">
        <v>638</v>
      </c>
      <c r="E244" s="3" t="str">
        <f>IFERROR(VLOOKUP(H244,Referencias!$A$2:$F$671,6,FALSE),"")</f>
        <v>PB- 04</v>
      </c>
      <c r="F244" s="3">
        <f>IFERROR(VLOOKUP(I244,Referencias!$A$2:$T$800,20,FALSE),"")</f>
        <v>222053</v>
      </c>
      <c r="G244" s="3" t="s">
        <v>651</v>
      </c>
      <c r="H244" s="3" t="s">
        <v>103</v>
      </c>
      <c r="I244" s="3" t="s">
        <v>103</v>
      </c>
      <c r="J244" s="3"/>
      <c r="K244" s="3" t="s">
        <v>652</v>
      </c>
      <c r="L244" s="3" t="str">
        <f>IFERROR(VLOOKUP(M244,Referencias!$X$2:$Y$139,2,FALSE),"")</f>
        <v>Inhibidor de corrosión</v>
      </c>
      <c r="M244" s="3" t="s">
        <v>566</v>
      </c>
      <c r="N244" s="3">
        <f>IFERROR(VLOOKUP(M244,Referencias!$K$2:$L$138,2,FALSE),"")</f>
        <v>1000232729</v>
      </c>
      <c r="O244" s="3">
        <f>IFERROR(VLOOKUP(I244,'Control Producción'!$B$13:$L$408,4,FALSE),0)</f>
        <v>73.3</v>
      </c>
      <c r="P244" s="3">
        <f>IFERROR(VLOOKUP(I244,'Control Producción'!$B$13:$L$408,5,FALSE),0)</f>
        <v>0.29299999999999998</v>
      </c>
      <c r="Q244" s="3">
        <f>IFERROR(VLOOKUP(I244,'Control Producción'!$B$13:$L$408,7,FALSE),0)</f>
        <v>73.007000000000005</v>
      </c>
      <c r="R244" s="3">
        <f>IFERROR(VLOOKUP(I244,'Control Producción'!$B$13:$L$408,8,FALSE),0)</f>
        <v>10</v>
      </c>
      <c r="S244" s="3">
        <f t="shared" si="68"/>
        <v>39.42</v>
      </c>
      <c r="T244" s="3">
        <v>18</v>
      </c>
      <c r="U244" s="3" t="s">
        <v>676</v>
      </c>
      <c r="V244" s="3" t="s">
        <v>668</v>
      </c>
      <c r="W244" s="3">
        <f t="shared" si="69"/>
        <v>1</v>
      </c>
      <c r="X244" s="3"/>
      <c r="Y244" s="3">
        <f t="shared" si="70"/>
        <v>39.42</v>
      </c>
      <c r="Z244" s="3"/>
      <c r="AA244" s="3"/>
      <c r="AB244" s="6">
        <v>42980</v>
      </c>
      <c r="AC244" s="3" t="s">
        <v>643</v>
      </c>
      <c r="AD244" s="6">
        <v>43419</v>
      </c>
      <c r="AE244" s="3" t="s">
        <v>839</v>
      </c>
      <c r="AF244" s="3" t="s">
        <v>656</v>
      </c>
      <c r="AG244" s="3"/>
      <c r="AH244" s="3"/>
      <c r="AI244" s="3"/>
      <c r="AJ244" s="3"/>
      <c r="AK244" s="3" t="str">
        <f>IFERROR(VLOOKUP(I244,'Control Producción'!$B$13:$K$406,10,FALSE),"")</f>
        <v>Cavidad Progresiva</v>
      </c>
      <c r="AL244" s="3" t="str">
        <f t="shared" si="71"/>
        <v>Batch</v>
      </c>
      <c r="AM244" s="3" t="s">
        <v>817</v>
      </c>
      <c r="AN244" s="3" t="s">
        <v>556</v>
      </c>
      <c r="AO244" s="3">
        <f>_xlfn.IFS(L244="Inhibidor de corrosión",T244*Q244/1000,L244="Inhibidor de incrustaciones",T244*Q244/1000,L244="Biocida",T244*Q244/1000,L244="Inhibidor de corrosión/incrustaciones",T244*Q244/1000,L244="Inhibidor de parafinas y asfaltenos",T244*P244/1000,L244="Inhibidor de parafinas",T244*P244/1000,L244="Inhibidor de asfaltenos",T244*P244/1000,L244="Reductor de fricción",T244*P244/1000,L244="Encapsulado",0,L244="Inhibidor de hidratos",VLOOKUP(I244,Intermedia!$B$485:$E$502,4,FALSE),L244="Secuestrante de sulfhídrico",VLOOKUP(I244,Intermedia!$B$485:$E$502,4,FALSE))</f>
        <v>1.3141260000000001</v>
      </c>
      <c r="AP244" s="3">
        <f t="shared" si="72"/>
        <v>39.42</v>
      </c>
      <c r="AQ244" s="3">
        <f t="shared" si="73"/>
        <v>39.42</v>
      </c>
      <c r="AR244" s="3">
        <f t="shared" si="74"/>
        <v>39.42</v>
      </c>
      <c r="AS244" s="7">
        <v>1</v>
      </c>
      <c r="AT244" s="3" cm="1">
        <f t="array" ref="AT244">IFERROR(ROUND(IF(AL244="Continua",AO244*_xlfn.IFS(AS244=100%,1,AS244=20%,5,AS244=50%,2),IF(AL244="Batch",IF(AM244="M",30,IF(AM244="Q",15,7))*AO244)),0),"")</f>
        <v>39</v>
      </c>
      <c r="AU244" s="3">
        <f t="shared" si="75"/>
        <v>39</v>
      </c>
      <c r="AV244" s="3">
        <f t="shared" si="76"/>
        <v>39</v>
      </c>
      <c r="AW244" s="3" t="s">
        <v>670</v>
      </c>
      <c r="AX244" s="3"/>
      <c r="AY244" s="14">
        <f ca="1">IFERROR(TODAY()-VLOOKUP(H244,IDEF!$A$6:$H$1602,8,FALSE),"S/D")</f>
        <v>1913</v>
      </c>
      <c r="AZ244" s="3" t="str">
        <f>IFERROR(VLOOKUP(H244,'Control Producción'!$B$13:$L$406,11,FALSE),"S/C")</f>
        <v>C</v>
      </c>
      <c r="BA244" s="3" t="str">
        <f t="shared" si="77"/>
        <v>PB- 04</v>
      </c>
      <c r="BB244" s="3" t="str">
        <f>IFERROR(VLOOKUP(I244,Referencias!$A$2:$Z$800,26,FALSE),"")</f>
        <v>Punta Barda</v>
      </c>
      <c r="BC244" s="3"/>
      <c r="BD244" s="3"/>
      <c r="BO244" s="68" t="str">
        <f t="shared" si="67"/>
        <v>PB- 04</v>
      </c>
    </row>
    <row r="245" spans="1:67" ht="15" customHeight="1" x14ac:dyDescent="0.25">
      <c r="A245" s="3" t="s">
        <v>636</v>
      </c>
      <c r="B245" s="5">
        <v>45139</v>
      </c>
      <c r="C245" s="3" t="s">
        <v>637</v>
      </c>
      <c r="D245" s="3" t="s">
        <v>638</v>
      </c>
      <c r="E245" s="3" t="str">
        <f>IFERROR(VLOOKUP(H245,Referencias!$A$2:$F$671,6,FALSE),"")</f>
        <v>SCB- 01</v>
      </c>
      <c r="F245" s="3">
        <f>IFERROR(VLOOKUP(I245,Referencias!$A$2:$T$800,20,FALSE),"")</f>
        <v>222057</v>
      </c>
      <c r="G245" s="3" t="s">
        <v>651</v>
      </c>
      <c r="H245" s="3" t="s">
        <v>416</v>
      </c>
      <c r="I245" s="3" t="s">
        <v>416</v>
      </c>
      <c r="J245" s="3"/>
      <c r="K245" s="3" t="s">
        <v>652</v>
      </c>
      <c r="L245" s="3" t="str">
        <f>IFERROR(VLOOKUP(M245,Referencias!$X$2:$Y$139,2,FALSE),"")</f>
        <v>Inhibidor de corrosión</v>
      </c>
      <c r="M245" s="3" t="s">
        <v>566</v>
      </c>
      <c r="N245" s="3">
        <f>IFERROR(VLOOKUP(M245,Referencias!$K$2:$L$138,2,FALSE),"")</f>
        <v>1000232729</v>
      </c>
      <c r="O245" s="3">
        <f>IFERROR(VLOOKUP(I245,'Control Producción'!$B$13:$L$408,4,FALSE),0)</f>
        <v>40</v>
      </c>
      <c r="P245" s="3">
        <f>IFERROR(VLOOKUP(I245,'Control Producción'!$B$13:$L$408,5,FALSE),0)</f>
        <v>1.6</v>
      </c>
      <c r="Q245" s="3">
        <f>IFERROR(VLOOKUP(I245,'Control Producción'!$B$13:$L$408,7,FALSE),0)</f>
        <v>38.4</v>
      </c>
      <c r="R245" s="3">
        <f>IFERROR(VLOOKUP(I245,'Control Producción'!$B$13:$L$408,8,FALSE),0)</f>
        <v>548</v>
      </c>
      <c r="S245" s="3">
        <f t="shared" si="68"/>
        <v>57.6</v>
      </c>
      <c r="T245" s="3">
        <v>50</v>
      </c>
      <c r="U245" s="3" t="s">
        <v>676</v>
      </c>
      <c r="V245" s="3" t="s">
        <v>668</v>
      </c>
      <c r="W245" s="3">
        <f t="shared" si="69"/>
        <v>1</v>
      </c>
      <c r="X245" s="3"/>
      <c r="Y245" s="3">
        <f t="shared" si="70"/>
        <v>57.6</v>
      </c>
      <c r="Z245" s="3"/>
      <c r="AA245" s="3"/>
      <c r="AB245" s="6">
        <v>39630</v>
      </c>
      <c r="AC245" s="3" t="s">
        <v>643</v>
      </c>
      <c r="AD245" s="6">
        <v>44327</v>
      </c>
      <c r="AE245" s="3" t="s">
        <v>840</v>
      </c>
      <c r="AF245" s="3" t="s">
        <v>656</v>
      </c>
      <c r="AG245" s="3"/>
      <c r="AH245" s="3"/>
      <c r="AI245" s="3"/>
      <c r="AJ245" s="3"/>
      <c r="AK245" s="3" t="str">
        <f>IFERROR(VLOOKUP(I245,'Control Producción'!$B$13:$K$406,10,FALSE),"")</f>
        <v>Bombeo Mecánico</v>
      </c>
      <c r="AL245" s="3" t="str">
        <f t="shared" si="71"/>
        <v>Batch</v>
      </c>
      <c r="AM245" s="3" t="s">
        <v>817</v>
      </c>
      <c r="AN245" s="3" t="s">
        <v>556</v>
      </c>
      <c r="AO245" s="3">
        <f>_xlfn.IFS(L245="Inhibidor de corrosión",T245*Q245/1000,L245="Inhibidor de incrustaciones",T245*Q245/1000,L245="Biocida",T245*Q245/1000,L245="Inhibidor de corrosión/incrustaciones",T245*Q245/1000,L245="Inhibidor de parafinas y asfaltenos",T245*P245/1000,L245="Inhibidor de parafinas",T245*P245/1000,L245="Inhibidor de asfaltenos",T245*P245/1000,L245="Reductor de fricción",T245*P245/1000,L245="Encapsulado",0,L245="Inhibidor de hidratos",VLOOKUP(I245,Intermedia!$B$485:$E$502,4,FALSE),L245="Secuestrante de sulfhídrico",VLOOKUP(I245,Intermedia!$B$485:$E$502,4,FALSE))</f>
        <v>1.92</v>
      </c>
      <c r="AP245" s="3">
        <f t="shared" si="72"/>
        <v>57.6</v>
      </c>
      <c r="AQ245" s="3">
        <f t="shared" si="73"/>
        <v>57.6</v>
      </c>
      <c r="AR245" s="3">
        <f t="shared" si="74"/>
        <v>57.6</v>
      </c>
      <c r="AS245" s="7">
        <v>1</v>
      </c>
      <c r="AT245" s="3" cm="1">
        <f t="array" ref="AT245">IFERROR(ROUND(IF(AL245="Continua",AO245*_xlfn.IFS(AS245=100%,1,AS245=20%,5,AS245=50%,2),IF(AL245="Batch",IF(AM245="M",30,IF(AM245="Q",15,7))*AO245)),0),"")</f>
        <v>58</v>
      </c>
      <c r="AU245" s="3">
        <f t="shared" si="75"/>
        <v>58</v>
      </c>
      <c r="AV245" s="3">
        <f t="shared" si="76"/>
        <v>58</v>
      </c>
      <c r="AW245" s="3" t="s">
        <v>681</v>
      </c>
      <c r="AX245" s="3"/>
      <c r="AY245" s="14" t="str">
        <f ca="1">IFERROR(TODAY()-VLOOKUP(H245,IDEF!$A$6:$H$1602,8,FALSE),"S/D")</f>
        <v>S/D</v>
      </c>
      <c r="AZ245" s="3" t="str">
        <f>IFERROR(VLOOKUP(H245,'Control Producción'!$B$13:$L$406,11,FALSE),"S/C")</f>
        <v>C</v>
      </c>
      <c r="BA245" s="3" t="str">
        <f t="shared" si="77"/>
        <v>SCB- 01</v>
      </c>
      <c r="BB245" s="3" t="str">
        <f>IFERROR(VLOOKUP(I245,Referencias!$A$2:$Z$800,26,FALSE),"")</f>
        <v>Señal Cerro Bayo</v>
      </c>
      <c r="BC245" s="3"/>
      <c r="BD245" s="3"/>
      <c r="BO245" s="68" t="str">
        <f t="shared" si="67"/>
        <v>SCB- 01</v>
      </c>
    </row>
    <row r="246" spans="1:67" ht="15" customHeight="1" x14ac:dyDescent="0.25">
      <c r="A246" s="3" t="s">
        <v>636</v>
      </c>
      <c r="B246" s="5">
        <v>45139</v>
      </c>
      <c r="C246" s="3" t="s">
        <v>637</v>
      </c>
      <c r="D246" s="3" t="s">
        <v>638</v>
      </c>
      <c r="E246" s="3" t="str">
        <f>IFERROR(VLOOKUP(H246,Referencias!$A$2:$F$671,6,FALSE),"")</f>
        <v>SCB- 01</v>
      </c>
      <c r="F246" s="3">
        <f>IFERROR(VLOOKUP(I246,Referencias!$A$2:$T$800,20,FALSE),"")</f>
        <v>222057</v>
      </c>
      <c r="G246" s="3" t="s">
        <v>651</v>
      </c>
      <c r="H246" s="3" t="s">
        <v>417</v>
      </c>
      <c r="I246" s="3" t="s">
        <v>417</v>
      </c>
      <c r="J246" s="3"/>
      <c r="K246" s="3" t="s">
        <v>652</v>
      </c>
      <c r="L246" s="3" t="str">
        <f>IFERROR(VLOOKUP(M246,Referencias!$X$2:$Y$139,2,FALSE),"")</f>
        <v>Inhibidor de corrosión</v>
      </c>
      <c r="M246" s="3" t="s">
        <v>566</v>
      </c>
      <c r="N246" s="3">
        <f>IFERROR(VLOOKUP(M246,Referencias!$K$2:$L$138,2,FALSE),"")</f>
        <v>1000232729</v>
      </c>
      <c r="O246" s="3">
        <f>IFERROR(VLOOKUP(I246,'Control Producción'!$B$13:$L$408,4,FALSE),0)</f>
        <v>60</v>
      </c>
      <c r="P246" s="3">
        <f>IFERROR(VLOOKUP(I246,'Control Producción'!$B$13:$L$408,5,FALSE),0)</f>
        <v>15</v>
      </c>
      <c r="Q246" s="3">
        <f>IFERROR(VLOOKUP(I246,'Control Producción'!$B$13:$L$408,7,FALSE),0)</f>
        <v>45</v>
      </c>
      <c r="R246" s="3">
        <f>IFERROR(VLOOKUP(I246,'Control Producción'!$B$13:$L$408,8,FALSE),0)</f>
        <v>787</v>
      </c>
      <c r="S246" s="3">
        <f t="shared" si="68"/>
        <v>27</v>
      </c>
      <c r="T246" s="3">
        <v>20</v>
      </c>
      <c r="U246" s="3" t="s">
        <v>676</v>
      </c>
      <c r="V246" s="3" t="s">
        <v>668</v>
      </c>
      <c r="W246" s="3">
        <f t="shared" si="69"/>
        <v>1</v>
      </c>
      <c r="X246" s="3"/>
      <c r="Y246" s="3">
        <f t="shared" si="70"/>
        <v>27</v>
      </c>
      <c r="Z246" s="3"/>
      <c r="AA246" s="3"/>
      <c r="AB246" s="6">
        <v>40799</v>
      </c>
      <c r="AC246" s="3" t="s">
        <v>643</v>
      </c>
      <c r="AD246" s="6">
        <v>43791</v>
      </c>
      <c r="AE246" s="3" t="s">
        <v>688</v>
      </c>
      <c r="AF246" s="3" t="s">
        <v>656</v>
      </c>
      <c r="AG246" s="3"/>
      <c r="AH246" s="3"/>
      <c r="AI246" s="3"/>
      <c r="AJ246" s="3"/>
      <c r="AK246" s="3" t="str">
        <f>IFERROR(VLOOKUP(I246,'Control Producción'!$B$13:$K$406,10,FALSE),"")</f>
        <v>Bombeo Mecánico</v>
      </c>
      <c r="AL246" s="3" t="str">
        <f t="shared" si="71"/>
        <v>Batch</v>
      </c>
      <c r="AM246" s="3" t="s">
        <v>817</v>
      </c>
      <c r="AN246" s="3" t="s">
        <v>556</v>
      </c>
      <c r="AO246" s="3">
        <f>_xlfn.IFS(L246="Inhibidor de corrosión",T246*Q246/1000,L246="Inhibidor de incrustaciones",T246*Q246/1000,L246="Biocida",T246*Q246/1000,L246="Inhibidor de corrosión/incrustaciones",T246*Q246/1000,L246="Inhibidor de parafinas y asfaltenos",T246*P246/1000,L246="Inhibidor de parafinas",T246*P246/1000,L246="Inhibidor de asfaltenos",T246*P246/1000,L246="Reductor de fricción",T246*P246/1000,L246="Encapsulado",0,L246="Inhibidor de hidratos",VLOOKUP(I246,Intermedia!$B$485:$E$502,4,FALSE),L246="Secuestrante de sulfhídrico",VLOOKUP(I246,Intermedia!$B$485:$E$502,4,FALSE))</f>
        <v>0.9</v>
      </c>
      <c r="AP246" s="3">
        <f t="shared" si="72"/>
        <v>27</v>
      </c>
      <c r="AQ246" s="3">
        <f t="shared" si="73"/>
        <v>27</v>
      </c>
      <c r="AR246" s="3">
        <f t="shared" si="74"/>
        <v>27</v>
      </c>
      <c r="AS246" s="7">
        <v>1</v>
      </c>
      <c r="AT246" s="3" cm="1">
        <f t="array" ref="AT246">IFERROR(ROUND(IF(AL246="Continua",AO246*_xlfn.IFS(AS246=100%,1,AS246=20%,5,AS246=50%,2),IF(AL246="Batch",IF(AM246="M",30,IF(AM246="Q",15,7))*AO246)),0),"")</f>
        <v>27</v>
      </c>
      <c r="AU246" s="3">
        <f t="shared" si="75"/>
        <v>27</v>
      </c>
      <c r="AV246" s="3">
        <f t="shared" si="76"/>
        <v>27</v>
      </c>
      <c r="AW246" s="3" t="s">
        <v>681</v>
      </c>
      <c r="AX246" s="3"/>
      <c r="AY246" s="14">
        <f ca="1">IFERROR(TODAY()-VLOOKUP(H246,IDEF!$A$6:$H$1602,8,FALSE),"S/D")</f>
        <v>3158</v>
      </c>
      <c r="AZ246" s="3" t="str">
        <f>IFERROR(VLOOKUP(H246,'Control Producción'!$B$13:$L$406,11,FALSE),"S/C")</f>
        <v>A</v>
      </c>
      <c r="BA246" s="3" t="str">
        <f t="shared" si="77"/>
        <v>SCB- 01</v>
      </c>
      <c r="BB246" s="3" t="str">
        <f>IFERROR(VLOOKUP(I246,Referencias!$A$2:$Z$800,26,FALSE),"")</f>
        <v>Señal Cerro Bayo</v>
      </c>
      <c r="BC246" s="3"/>
      <c r="BD246" s="3"/>
      <c r="BO246" s="68" t="str">
        <f t="shared" si="67"/>
        <v>SCB- 01</v>
      </c>
    </row>
    <row r="247" spans="1:67" ht="15" customHeight="1" x14ac:dyDescent="0.25">
      <c r="A247" s="3" t="s">
        <v>636</v>
      </c>
      <c r="B247" s="5">
        <v>45139</v>
      </c>
      <c r="C247" s="3" t="s">
        <v>637</v>
      </c>
      <c r="D247" s="3" t="s">
        <v>638</v>
      </c>
      <c r="E247" s="3" t="str">
        <f>IFERROR(VLOOKUP(H247,Referencias!$A$2:$F$671,6,FALSE),"")</f>
        <v>SCB- 01</v>
      </c>
      <c r="F247" s="3">
        <f>IFERROR(VLOOKUP(I247,Referencias!$A$2:$T$800,20,FALSE),"")</f>
        <v>222057</v>
      </c>
      <c r="G247" s="3" t="s">
        <v>651</v>
      </c>
      <c r="H247" s="3" t="s">
        <v>568</v>
      </c>
      <c r="I247" s="3" t="s">
        <v>568</v>
      </c>
      <c r="J247" s="3"/>
      <c r="K247" s="3" t="s">
        <v>652</v>
      </c>
      <c r="L247" s="3" t="str">
        <f>IFERROR(VLOOKUP(M247,Referencias!$X$2:$Y$139,2,FALSE),"")</f>
        <v>Inhibidor de corrosión</v>
      </c>
      <c r="M247" s="3" t="s">
        <v>566</v>
      </c>
      <c r="N247" s="3">
        <f>IFERROR(VLOOKUP(M247,Referencias!$K$2:$L$138,2,FALSE),"")</f>
        <v>1000232729</v>
      </c>
      <c r="O247" s="3">
        <f>IFERROR(VLOOKUP(I247,'Control Producción'!$B$13:$L$408,4,FALSE),0)</f>
        <v>0</v>
      </c>
      <c r="P247" s="3">
        <f>IFERROR(VLOOKUP(I247,'Control Producción'!$B$13:$L$408,5,FALSE),0)</f>
        <v>0</v>
      </c>
      <c r="Q247" s="3">
        <f>IFERROR(VLOOKUP(I247,'Control Producción'!$B$13:$L$408,7,FALSE),0)</f>
        <v>0</v>
      </c>
      <c r="R247" s="3">
        <f>IFERROR(VLOOKUP(I247,'Control Producción'!$B$13:$L$408,8,FALSE),0)</f>
        <v>0</v>
      </c>
      <c r="S247" s="3">
        <f t="shared" si="68"/>
        <v>20</v>
      </c>
      <c r="T247" s="3">
        <v>28</v>
      </c>
      <c r="U247" s="3" t="s">
        <v>676</v>
      </c>
      <c r="V247" s="3" t="s">
        <v>668</v>
      </c>
      <c r="W247" s="3">
        <f t="shared" si="69"/>
        <v>1</v>
      </c>
      <c r="X247" s="3"/>
      <c r="Y247" s="3">
        <f t="shared" si="70"/>
        <v>20</v>
      </c>
      <c r="Z247" s="3"/>
      <c r="AA247" s="3"/>
      <c r="AB247" s="6">
        <v>43145</v>
      </c>
      <c r="AC247" s="3" t="s">
        <v>643</v>
      </c>
      <c r="AD247" s="6">
        <v>44705</v>
      </c>
      <c r="AE247" s="3" t="s">
        <v>693</v>
      </c>
      <c r="AF247" s="3" t="s">
        <v>656</v>
      </c>
      <c r="AG247" s="3"/>
      <c r="AH247" s="3"/>
      <c r="AI247" s="3"/>
      <c r="AJ247" s="3"/>
      <c r="AK247" s="3" t="str">
        <f>IFERROR(VLOOKUP(I247,'Control Producción'!$B$13:$K$406,10,FALSE),"")</f>
        <v/>
      </c>
      <c r="AL247" s="3" t="str">
        <f t="shared" si="71"/>
        <v>Batch</v>
      </c>
      <c r="AM247" s="3" t="s">
        <v>817</v>
      </c>
      <c r="AN247" s="3" t="s">
        <v>556</v>
      </c>
      <c r="AO247" s="3">
        <f>_xlfn.IFS(L247="Inhibidor de corrosión",T247*Q247/1000,L247="Inhibidor de incrustaciones",T247*Q247/1000,L247="Biocida",T247*Q247/1000,L247="Inhibidor de corrosión/incrustaciones",T247*Q247/1000,L247="Inhibidor de parafinas y asfaltenos",T247*P247/1000,L247="Inhibidor de parafinas",T247*P247/1000,L247="Inhibidor de asfaltenos",T247*P247/1000,L247="Reductor de fricción",T247*P247/1000,L247="Encapsulado",0,L247="Inhibidor de hidratos",VLOOKUP(I247,Intermedia!$B$485:$E$502,4,FALSE),L247="Secuestrante de sulfhídrico",VLOOKUP(I247,Intermedia!$B$485:$E$502,4,FALSE))</f>
        <v>0</v>
      </c>
      <c r="AP247" s="3">
        <f t="shared" si="72"/>
        <v>0</v>
      </c>
      <c r="AQ247" s="3">
        <f t="shared" si="73"/>
        <v>20</v>
      </c>
      <c r="AR247" s="3">
        <f t="shared" si="74"/>
        <v>20</v>
      </c>
      <c r="AS247" s="7">
        <v>1</v>
      </c>
      <c r="AT247" s="3" cm="1">
        <f t="array" ref="AT247">IFERROR(ROUND(IF(AL247="Continua",AO247*_xlfn.IFS(AS247=100%,1,AS247=20%,5,AS247=50%,2),IF(AL247="Batch",IF(AM247="M",30,IF(AM247="Q",15,7))*AO247)),0),"")</f>
        <v>0</v>
      </c>
      <c r="AU247" s="3">
        <f t="shared" si="75"/>
        <v>20</v>
      </c>
      <c r="AV247" s="3">
        <f t="shared" si="76"/>
        <v>20</v>
      </c>
      <c r="AW247" s="3" t="s">
        <v>681</v>
      </c>
      <c r="AX247" s="3"/>
      <c r="AY247" s="14">
        <f ca="1">IFERROR(TODAY()-VLOOKUP(H247,IDEF!$A$6:$H$1602,8,FALSE),"S/D")</f>
        <v>1577</v>
      </c>
      <c r="AZ247" s="3" t="str">
        <f>IFERROR(VLOOKUP(H247,'Control Producción'!$B$13:$L$406,11,FALSE),"S/C")</f>
        <v>S/C</v>
      </c>
      <c r="BA247" s="3" t="str">
        <f t="shared" si="77"/>
        <v>SCB- 01</v>
      </c>
      <c r="BB247" s="3" t="str">
        <f>IFERROR(VLOOKUP(I247,Referencias!$A$2:$Z$800,26,FALSE),"")</f>
        <v>Señal Cerro Bayo</v>
      </c>
      <c r="BC247" s="3"/>
      <c r="BD247" s="3"/>
      <c r="BO247" s="68" t="str">
        <f t="shared" si="67"/>
        <v>SCB- 01</v>
      </c>
    </row>
    <row r="248" spans="1:67" ht="15" customHeight="1" x14ac:dyDescent="0.25">
      <c r="A248" s="3" t="s">
        <v>636</v>
      </c>
      <c r="B248" s="5">
        <v>45292</v>
      </c>
      <c r="C248" s="3" t="s">
        <v>637</v>
      </c>
      <c r="D248" s="3" t="s">
        <v>638</v>
      </c>
      <c r="E248" s="3" t="str">
        <f>IFERROR(VLOOKUP(H248,Referencias!$A$2:$F$671,6,FALSE),"")</f>
        <v>SCB- 01</v>
      </c>
      <c r="F248" s="3">
        <f>IFERROR(VLOOKUP(I248,Referencias!$A$2:$T$800,20,FALSE),"")</f>
        <v>222057</v>
      </c>
      <c r="G248" s="3" t="s">
        <v>651</v>
      </c>
      <c r="H248" s="3" t="s">
        <v>458</v>
      </c>
      <c r="I248" s="3" t="s">
        <v>458</v>
      </c>
      <c r="J248" s="3"/>
      <c r="K248" s="3" t="s">
        <v>652</v>
      </c>
      <c r="L248" s="3" t="str">
        <f>IFERROR(VLOOKUP(M248,Referencias!$X$2:$Y$139,2,FALSE),"")</f>
        <v>Inhibidor de corrosión</v>
      </c>
      <c r="M248" s="3" t="s">
        <v>566</v>
      </c>
      <c r="N248" s="3">
        <f>IFERROR(VLOOKUP(M248,Referencias!$K$2:$L$138,2,FALSE),"")</f>
        <v>1000232729</v>
      </c>
      <c r="O248" s="3">
        <f>IFERROR(VLOOKUP(I248,'Control Producción'!$B$13:$L$408,4,FALSE),0)</f>
        <v>207</v>
      </c>
      <c r="P248" s="3">
        <f>IFERROR(VLOOKUP(I248,'Control Producción'!$B$13:$L$408,5,FALSE),0)</f>
        <v>1.0349999999999999</v>
      </c>
      <c r="Q248" s="3">
        <f>IFERROR(VLOOKUP(I248,'Control Producción'!$B$13:$L$408,7,FALSE),0)</f>
        <v>205.965</v>
      </c>
      <c r="R248" s="3">
        <f>IFERROR(VLOOKUP(I248,'Control Producción'!$B$13:$L$408,8,FALSE),0)</f>
        <v>1200</v>
      </c>
      <c r="S248" s="3">
        <f t="shared" si="68"/>
        <v>30.89</v>
      </c>
      <c r="T248" s="3">
        <v>5</v>
      </c>
      <c r="U248" s="3" t="s">
        <v>676</v>
      </c>
      <c r="V248" s="3" t="s">
        <v>668</v>
      </c>
      <c r="W248" s="3">
        <f t="shared" si="69"/>
        <v>1</v>
      </c>
      <c r="X248" s="3"/>
      <c r="Y248" s="3">
        <f t="shared" si="70"/>
        <v>30.89</v>
      </c>
      <c r="Z248" s="3"/>
      <c r="AA248" s="3"/>
      <c r="AB248" s="6">
        <v>39873</v>
      </c>
      <c r="AC248" s="3" t="s">
        <v>643</v>
      </c>
      <c r="AD248" s="6">
        <v>44764</v>
      </c>
      <c r="AE248" s="3" t="s">
        <v>711</v>
      </c>
      <c r="AF248" s="3" t="s">
        <v>656</v>
      </c>
      <c r="AG248" s="3"/>
      <c r="AH248" s="3"/>
      <c r="AI248" s="3"/>
      <c r="AJ248" s="3"/>
      <c r="AK248" s="3" t="str">
        <f>IFERROR(VLOOKUP(I248,'Control Producción'!$B$13:$K$406,10,FALSE),"")</f>
        <v>Electro Sumergible</v>
      </c>
      <c r="AL248" s="3" t="str">
        <f t="shared" si="71"/>
        <v>Batch</v>
      </c>
      <c r="AM248" s="3" t="s">
        <v>817</v>
      </c>
      <c r="AN248" s="3" t="s">
        <v>556</v>
      </c>
      <c r="AO248" s="3">
        <f>_xlfn.IFS(L248="Inhibidor de corrosión",T248*Q248/1000,L248="Inhibidor de incrustaciones",T248*Q248/1000,L248="Biocida",T248*Q248/1000,L248="Inhibidor de corrosión/incrustaciones",T248*Q248/1000,L248="Inhibidor de parafinas y asfaltenos",T248*P248/1000,L248="Inhibidor de parafinas",T248*P248/1000,L248="Inhibidor de asfaltenos",T248*P248/1000,L248="Reductor de fricción",T248*P248/1000,L248="Encapsulado",0,L248="Inhibidor de hidratos",VLOOKUP(I248,Intermedia!$B$485:$E$502,4,FALSE),L248="Secuestrante de sulfhídrico",VLOOKUP(I248,Intermedia!$B$485:$E$502,4,FALSE))</f>
        <v>1.029825</v>
      </c>
      <c r="AP248" s="3">
        <f t="shared" si="72"/>
        <v>30.89</v>
      </c>
      <c r="AQ248" s="3">
        <f t="shared" si="73"/>
        <v>30.89</v>
      </c>
      <c r="AR248" s="3">
        <f t="shared" si="74"/>
        <v>30.89</v>
      </c>
      <c r="AS248" s="7">
        <v>1</v>
      </c>
      <c r="AT248" s="3" cm="1">
        <f t="array" ref="AT248">IFERROR(ROUND(IF(AL248="Continua",AO248*_xlfn.IFS(AS248=100%,1,AS248=20%,5,AS248=50%,2),IF(AL248="Batch",IF(AM248="M",30,IF(AM248="Q",15,7))*AO248)),0),"")</f>
        <v>31</v>
      </c>
      <c r="AU248" s="3">
        <f t="shared" si="75"/>
        <v>31</v>
      </c>
      <c r="AV248" s="3">
        <f t="shared" si="76"/>
        <v>31</v>
      </c>
      <c r="AW248" s="3" t="s">
        <v>681</v>
      </c>
      <c r="AX248" s="3"/>
      <c r="AY248" s="14">
        <f ca="1">IFERROR(TODAY()-VLOOKUP(H248,IDEF!$A$6:$H$1602,8,FALSE),"S/D")</f>
        <v>2828</v>
      </c>
      <c r="AZ248" s="3" t="str">
        <f>IFERROR(VLOOKUP(H248,'Control Producción'!$B$13:$L$406,11,FALSE),"S/C")</f>
        <v>A</v>
      </c>
      <c r="BA248" s="3" t="str">
        <f t="shared" si="77"/>
        <v>SCB- 01</v>
      </c>
      <c r="BB248" s="3" t="str">
        <f>IFERROR(VLOOKUP(I248,Referencias!$A$2:$Z$800,26,FALSE),"")</f>
        <v>Señal Cerro Bayo</v>
      </c>
      <c r="BC248" s="3"/>
      <c r="BD248" s="3"/>
      <c r="BO248" s="68" t="str">
        <f t="shared" si="67"/>
        <v>SCB- 01</v>
      </c>
    </row>
    <row r="249" spans="1:67" ht="15" customHeight="1" x14ac:dyDescent="0.25">
      <c r="A249" s="3" t="s">
        <v>636</v>
      </c>
      <c r="B249" s="5">
        <v>45139</v>
      </c>
      <c r="C249" s="3" t="s">
        <v>637</v>
      </c>
      <c r="D249" s="3" t="s">
        <v>638</v>
      </c>
      <c r="E249" s="3" t="str">
        <f>IFERROR(VLOOKUP(H249,Referencias!$A$2:$F$671,6,FALSE),"")</f>
        <v>SCB- 01</v>
      </c>
      <c r="F249" s="3">
        <f>IFERROR(VLOOKUP(I249,Referencias!$A$2:$T$800,20,FALSE),"")</f>
        <v>222057</v>
      </c>
      <c r="G249" s="3" t="s">
        <v>651</v>
      </c>
      <c r="H249" s="3" t="s">
        <v>461</v>
      </c>
      <c r="I249" s="3" t="s">
        <v>461</v>
      </c>
      <c r="J249" s="3"/>
      <c r="K249" s="3" t="s">
        <v>652</v>
      </c>
      <c r="L249" s="3" t="str">
        <f>IFERROR(VLOOKUP(M249,Referencias!$X$2:$Y$139,2,FALSE),"")</f>
        <v>Inhibidor de corrosión</v>
      </c>
      <c r="M249" s="3" t="s">
        <v>566</v>
      </c>
      <c r="N249" s="3">
        <f>IFERROR(VLOOKUP(M249,Referencias!$K$2:$L$138,2,FALSE),"")</f>
        <v>1000232729</v>
      </c>
      <c r="O249" s="3">
        <f>IFERROR(VLOOKUP(I249,'Control Producción'!$B$13:$L$408,4,FALSE),0)</f>
        <v>45</v>
      </c>
      <c r="P249" s="3">
        <f>IFERROR(VLOOKUP(I249,'Control Producción'!$B$13:$L$408,5,FALSE),0)</f>
        <v>5.4</v>
      </c>
      <c r="Q249" s="3">
        <f>IFERROR(VLOOKUP(I249,'Control Producción'!$B$13:$L$408,7,FALSE),0)</f>
        <v>39.6</v>
      </c>
      <c r="R249" s="3">
        <f>IFERROR(VLOOKUP(I249,'Control Producción'!$B$13:$L$408,8,FALSE),0)</f>
        <v>538</v>
      </c>
      <c r="S249" s="3">
        <f t="shared" si="68"/>
        <v>20</v>
      </c>
      <c r="T249" s="3">
        <v>30</v>
      </c>
      <c r="U249" s="3" t="s">
        <v>676</v>
      </c>
      <c r="V249" s="3" t="s">
        <v>668</v>
      </c>
      <c r="W249" s="3">
        <f t="shared" si="69"/>
        <v>2</v>
      </c>
      <c r="X249" s="3"/>
      <c r="Y249" s="3">
        <f t="shared" si="70"/>
        <v>40</v>
      </c>
      <c r="Z249" s="3"/>
      <c r="AA249" s="3"/>
      <c r="AB249" s="6">
        <v>44839</v>
      </c>
      <c r="AC249" s="3" t="s">
        <v>643</v>
      </c>
      <c r="AD249" s="6">
        <v>44799</v>
      </c>
      <c r="AE249" s="3" t="s">
        <v>712</v>
      </c>
      <c r="AF249" s="3" t="s">
        <v>656</v>
      </c>
      <c r="AG249" s="3"/>
      <c r="AH249" s="3"/>
      <c r="AI249" s="3"/>
      <c r="AJ249" s="3"/>
      <c r="AK249" s="3" t="str">
        <f>IFERROR(VLOOKUP(I249,'Control Producción'!$B$13:$K$406,10,FALSE),"")</f>
        <v>Electro Sumergible</v>
      </c>
      <c r="AL249" s="3" t="str">
        <f t="shared" si="71"/>
        <v>Batch</v>
      </c>
      <c r="AM249" s="3" t="s">
        <v>669</v>
      </c>
      <c r="AN249" s="3" t="s">
        <v>556</v>
      </c>
      <c r="AO249" s="3">
        <f>_xlfn.IFS(L249="Inhibidor de corrosión",T249*Q249/1000,L249="Inhibidor de incrustaciones",T249*Q249/1000,L249="Biocida",T249*Q249/1000,L249="Inhibidor de corrosión/incrustaciones",T249*Q249/1000,L249="Inhibidor de parafinas y asfaltenos",T249*P249/1000,L249="Inhibidor de parafinas",T249*P249/1000,L249="Inhibidor de asfaltenos",T249*P249/1000,L249="Reductor de fricción",T249*P249/1000,L249="Encapsulado",0,L249="Inhibidor de hidratos",VLOOKUP(I249,Intermedia!$B$485:$E$502,4,FALSE),L249="Secuestrante de sulfhídrico",VLOOKUP(I249,Intermedia!$B$485:$E$502,4,FALSE))</f>
        <v>1.1879999999999999</v>
      </c>
      <c r="AP249" s="3">
        <f t="shared" si="72"/>
        <v>17.82</v>
      </c>
      <c r="AQ249" s="3">
        <f t="shared" si="73"/>
        <v>20</v>
      </c>
      <c r="AR249" s="3">
        <f t="shared" si="74"/>
        <v>20</v>
      </c>
      <c r="AS249" s="7">
        <v>1</v>
      </c>
      <c r="AT249" s="3" cm="1">
        <f t="array" ref="AT249">IFERROR(ROUND(IF(AL249="Continua",AO249*_xlfn.IFS(AS249=100%,1,AS249=20%,5,AS249=50%,2),IF(AL249="Batch",IF(AM249="M",30,IF(AM249="Q",15,7))*AO249)),0),"")</f>
        <v>18</v>
      </c>
      <c r="AU249" s="3">
        <f t="shared" si="75"/>
        <v>20</v>
      </c>
      <c r="AV249" s="3">
        <f t="shared" si="76"/>
        <v>20</v>
      </c>
      <c r="AW249" s="3" t="s">
        <v>681</v>
      </c>
      <c r="AX249" s="3"/>
      <c r="AY249" s="14">
        <f ca="1">IFERROR(TODAY()-VLOOKUP(H249,IDEF!$A$6:$H$1602,8,FALSE),"S/D")</f>
        <v>2278</v>
      </c>
      <c r="AZ249" s="3" t="str">
        <f>IFERROR(VLOOKUP(H249,'Control Producción'!$B$13:$L$406,11,FALSE),"S/C")</f>
        <v>A</v>
      </c>
      <c r="BA249" s="3" t="str">
        <f t="shared" si="77"/>
        <v>SCB- 01</v>
      </c>
      <c r="BB249" s="3" t="str">
        <f>IFERROR(VLOOKUP(I249,Referencias!$A$2:$Z$800,26,FALSE),"")</f>
        <v>Señal Cerro Bayo</v>
      </c>
      <c r="BC249" s="3"/>
      <c r="BD249" s="3"/>
      <c r="BO249" s="68" t="str">
        <f t="shared" si="67"/>
        <v>SCB- 01</v>
      </c>
    </row>
    <row r="250" spans="1:67" ht="15" customHeight="1" x14ac:dyDescent="0.25">
      <c r="A250" s="3" t="s">
        <v>636</v>
      </c>
      <c r="B250" s="5">
        <v>45139</v>
      </c>
      <c r="C250" s="3" t="s">
        <v>637</v>
      </c>
      <c r="D250" s="3" t="s">
        <v>638</v>
      </c>
      <c r="E250" s="3" t="str">
        <f>IFERROR(VLOOKUP(H250,Referencias!$A$2:$F$671,6,FALSE),"")</f>
        <v>SCB- 01</v>
      </c>
      <c r="F250" s="3">
        <f>IFERROR(VLOOKUP(I250,Referencias!$A$2:$T$800,20,FALSE),"")</f>
        <v>222057</v>
      </c>
      <c r="G250" s="3" t="s">
        <v>651</v>
      </c>
      <c r="H250" s="3" t="s">
        <v>463</v>
      </c>
      <c r="I250" s="3" t="s">
        <v>463</v>
      </c>
      <c r="J250" s="3"/>
      <c r="K250" s="3" t="s">
        <v>652</v>
      </c>
      <c r="L250" s="3" t="str">
        <f>IFERROR(VLOOKUP(M250,Referencias!$X$2:$Y$139,2,FALSE),"")</f>
        <v>Inhibidor de corrosión</v>
      </c>
      <c r="M250" s="3" t="s">
        <v>566</v>
      </c>
      <c r="N250" s="3">
        <f>IFERROR(VLOOKUP(M250,Referencias!$K$2:$L$138,2,FALSE),"")</f>
        <v>1000232729</v>
      </c>
      <c r="O250" s="3">
        <f>IFERROR(VLOOKUP(I250,'Control Producción'!$B$13:$L$408,4,FALSE),0)</f>
        <v>185</v>
      </c>
      <c r="P250" s="3">
        <f>IFERROR(VLOOKUP(I250,'Control Producción'!$B$13:$L$408,5,FALSE),0)</f>
        <v>2.6640000000000001</v>
      </c>
      <c r="Q250" s="3">
        <f>IFERROR(VLOOKUP(I250,'Control Producción'!$B$13:$L$408,7,FALSE),0)</f>
        <v>182.33600000000001</v>
      </c>
      <c r="R250" s="3">
        <f>IFERROR(VLOOKUP(I250,'Control Producción'!$B$13:$L$408,8,FALSE),0)</f>
        <v>1590</v>
      </c>
      <c r="S250" s="3">
        <f t="shared" si="68"/>
        <v>54.7</v>
      </c>
      <c r="T250" s="3">
        <v>10</v>
      </c>
      <c r="U250" s="3" t="s">
        <v>676</v>
      </c>
      <c r="V250" s="3" t="s">
        <v>668</v>
      </c>
      <c r="W250" s="3">
        <f t="shared" si="69"/>
        <v>1</v>
      </c>
      <c r="X250" s="3"/>
      <c r="Y250" s="3">
        <f t="shared" si="70"/>
        <v>54.7</v>
      </c>
      <c r="Z250" s="3"/>
      <c r="AA250" s="3"/>
      <c r="AB250" s="6">
        <v>40056</v>
      </c>
      <c r="AC250" s="3" t="s">
        <v>643</v>
      </c>
      <c r="AD250" s="6">
        <v>44012</v>
      </c>
      <c r="AE250" s="3" t="s">
        <v>683</v>
      </c>
      <c r="AF250" s="3" t="s">
        <v>656</v>
      </c>
      <c r="AG250" s="3"/>
      <c r="AH250" s="3"/>
      <c r="AI250" s="3"/>
      <c r="AJ250" s="3"/>
      <c r="AK250" s="3" t="str">
        <f>IFERROR(VLOOKUP(I250,'Control Producción'!$B$13:$K$406,10,FALSE),"")</f>
        <v>Electro Sumergible</v>
      </c>
      <c r="AL250" s="3" t="str">
        <f t="shared" si="71"/>
        <v>Batch</v>
      </c>
      <c r="AM250" s="3" t="s">
        <v>817</v>
      </c>
      <c r="AN250" s="3" t="s">
        <v>556</v>
      </c>
      <c r="AO250" s="3">
        <f>_xlfn.IFS(L250="Inhibidor de corrosión",T250*Q250/1000,L250="Inhibidor de incrustaciones",T250*Q250/1000,L250="Biocida",T250*Q250/1000,L250="Inhibidor de corrosión/incrustaciones",T250*Q250/1000,L250="Inhibidor de parafinas y asfaltenos",T250*P250/1000,L250="Inhibidor de parafinas",T250*P250/1000,L250="Inhibidor de asfaltenos",T250*P250/1000,L250="Reductor de fricción",T250*P250/1000,L250="Encapsulado",0,L250="Inhibidor de hidratos",VLOOKUP(I250,Intermedia!$B$485:$E$502,4,FALSE),L250="Secuestrante de sulfhídrico",VLOOKUP(I250,Intermedia!$B$485:$E$502,4,FALSE))</f>
        <v>1.8233600000000001</v>
      </c>
      <c r="AP250" s="3">
        <f t="shared" si="72"/>
        <v>54.7</v>
      </c>
      <c r="AQ250" s="3">
        <f t="shared" si="73"/>
        <v>54.7</v>
      </c>
      <c r="AR250" s="3">
        <f t="shared" si="74"/>
        <v>54.7</v>
      </c>
      <c r="AS250" s="7">
        <v>1</v>
      </c>
      <c r="AT250" s="3" cm="1">
        <f t="array" ref="AT250">IFERROR(ROUND(IF(AL250="Continua",AO250*_xlfn.IFS(AS250=100%,1,AS250=20%,5,AS250=50%,2),IF(AL250="Batch",IF(AM250="M",30,IF(AM250="Q",15,7))*AO250)),0),"")</f>
        <v>55</v>
      </c>
      <c r="AU250" s="3">
        <f t="shared" si="75"/>
        <v>55</v>
      </c>
      <c r="AV250" s="3">
        <f t="shared" si="76"/>
        <v>55</v>
      </c>
      <c r="AW250" s="3" t="s">
        <v>681</v>
      </c>
      <c r="AX250" s="3"/>
      <c r="AY250" s="14" t="str">
        <f ca="1">IFERROR(TODAY()-VLOOKUP(H250,IDEF!$A$6:$H$1602,8,FALSE),"S/D")</f>
        <v>S/D</v>
      </c>
      <c r="AZ250" s="3" t="str">
        <f>IFERROR(VLOOKUP(H250,'Control Producción'!$B$13:$L$406,11,FALSE),"S/C")</f>
        <v>B</v>
      </c>
      <c r="BA250" s="3" t="str">
        <f t="shared" si="77"/>
        <v>SCB- 01</v>
      </c>
      <c r="BB250" s="3" t="str">
        <f>IFERROR(VLOOKUP(I250,Referencias!$A$2:$Z$800,26,FALSE),"")</f>
        <v>Señal Cerro Bayo</v>
      </c>
      <c r="BC250" s="3"/>
      <c r="BD250" s="3"/>
      <c r="BO250" s="68" t="str">
        <f t="shared" si="67"/>
        <v>SCB- 01</v>
      </c>
    </row>
    <row r="251" spans="1:67" ht="15" customHeight="1" x14ac:dyDescent="0.25">
      <c r="A251" s="3" t="s">
        <v>636</v>
      </c>
      <c r="B251" s="5">
        <v>45139</v>
      </c>
      <c r="C251" s="3" t="s">
        <v>637</v>
      </c>
      <c r="D251" s="3" t="s">
        <v>638</v>
      </c>
      <c r="E251" s="3" t="str">
        <f>IFERROR(VLOOKUP(H251,Referencias!$A$2:$F$671,6,FALSE),"")</f>
        <v>SCB- 01</v>
      </c>
      <c r="F251" s="3">
        <f>IFERROR(VLOOKUP(I251,Referencias!$A$2:$T$800,20,FALSE),"")</f>
        <v>222057</v>
      </c>
      <c r="G251" s="3" t="s">
        <v>651</v>
      </c>
      <c r="H251" s="3" t="s">
        <v>466</v>
      </c>
      <c r="I251" s="3" t="s">
        <v>466</v>
      </c>
      <c r="J251" s="3"/>
      <c r="K251" s="3" t="s">
        <v>652</v>
      </c>
      <c r="L251" s="3" t="str">
        <f>IFERROR(VLOOKUP(M251,Referencias!$X$2:$Y$139,2,FALSE),"")</f>
        <v>Inhibidor de corrosión</v>
      </c>
      <c r="M251" s="3" t="s">
        <v>566</v>
      </c>
      <c r="N251" s="3">
        <f>IFERROR(VLOOKUP(M251,Referencias!$K$2:$L$138,2,FALSE),"")</f>
        <v>1000232729</v>
      </c>
      <c r="O251" s="3">
        <f>IFERROR(VLOOKUP(I251,'Control Producción'!$B$13:$L$408,4,FALSE),0)</f>
        <v>120</v>
      </c>
      <c r="P251" s="3">
        <f>IFERROR(VLOOKUP(I251,'Control Producción'!$B$13:$L$408,5,FALSE),0)</f>
        <v>4.5599999999999996</v>
      </c>
      <c r="Q251" s="3">
        <f>IFERROR(VLOOKUP(I251,'Control Producción'!$B$13:$L$408,7,FALSE),0)</f>
        <v>115.44</v>
      </c>
      <c r="R251" s="3">
        <f>IFERROR(VLOOKUP(I251,'Control Producción'!$B$13:$L$408,8,FALSE),0)</f>
        <v>303</v>
      </c>
      <c r="S251" s="3">
        <f t="shared" si="68"/>
        <v>39.83</v>
      </c>
      <c r="T251" s="3">
        <v>23</v>
      </c>
      <c r="U251" s="3" t="s">
        <v>676</v>
      </c>
      <c r="V251" s="3" t="s">
        <v>668</v>
      </c>
      <c r="W251" s="3">
        <f t="shared" si="69"/>
        <v>2</v>
      </c>
      <c r="X251" s="3"/>
      <c r="Y251" s="3">
        <f t="shared" si="70"/>
        <v>79.66</v>
      </c>
      <c r="Z251" s="3"/>
      <c r="AA251" s="3"/>
      <c r="AB251" s="6">
        <v>43333</v>
      </c>
      <c r="AC251" s="3" t="s">
        <v>643</v>
      </c>
      <c r="AD251" s="6">
        <v>44012</v>
      </c>
      <c r="AE251" s="3" t="s">
        <v>683</v>
      </c>
      <c r="AF251" s="3" t="s">
        <v>656</v>
      </c>
      <c r="AG251" s="3"/>
      <c r="AH251" s="3"/>
      <c r="AI251" s="3"/>
      <c r="AJ251" s="3"/>
      <c r="AK251" s="3" t="str">
        <f>IFERROR(VLOOKUP(I251,'Control Producción'!$B$13:$K$406,10,FALSE),"")</f>
        <v>Electro Sumergible</v>
      </c>
      <c r="AL251" s="3" t="str">
        <f t="shared" si="71"/>
        <v>Batch</v>
      </c>
      <c r="AM251" s="3" t="s">
        <v>669</v>
      </c>
      <c r="AN251" s="3" t="s">
        <v>556</v>
      </c>
      <c r="AO251" s="3">
        <f>_xlfn.IFS(L251="Inhibidor de corrosión",T251*Q251/1000,L251="Inhibidor de incrustaciones",T251*Q251/1000,L251="Biocida",T251*Q251/1000,L251="Inhibidor de corrosión/incrustaciones",T251*Q251/1000,L251="Inhibidor de parafinas y asfaltenos",T251*P251/1000,L251="Inhibidor de parafinas",T251*P251/1000,L251="Inhibidor de asfaltenos",T251*P251/1000,L251="Reductor de fricción",T251*P251/1000,L251="Encapsulado",0,L251="Inhibidor de hidratos",VLOOKUP(I251,Intermedia!$B$485:$E$502,4,FALSE),L251="Secuestrante de sulfhídrico",VLOOKUP(I251,Intermedia!$B$485:$E$502,4,FALSE))</f>
        <v>2.6551199999999997</v>
      </c>
      <c r="AP251" s="3">
        <f t="shared" si="72"/>
        <v>39.83</v>
      </c>
      <c r="AQ251" s="3">
        <f t="shared" si="73"/>
        <v>39.83</v>
      </c>
      <c r="AR251" s="3">
        <f t="shared" si="74"/>
        <v>39.83</v>
      </c>
      <c r="AS251" s="7">
        <v>1</v>
      </c>
      <c r="AT251" s="3" cm="1">
        <f t="array" ref="AT251">IFERROR(ROUND(IF(AL251="Continua",AO251*_xlfn.IFS(AS251=100%,1,AS251=20%,5,AS251=50%,2),IF(AL251="Batch",IF(AM251="M",30,IF(AM251="Q",15,7))*AO251)),0),"")</f>
        <v>40</v>
      </c>
      <c r="AU251" s="3">
        <f t="shared" si="75"/>
        <v>40</v>
      </c>
      <c r="AV251" s="3">
        <f t="shared" si="76"/>
        <v>40</v>
      </c>
      <c r="AW251" s="3" t="s">
        <v>681</v>
      </c>
      <c r="AX251" s="3"/>
      <c r="AY251" s="14">
        <f ca="1">IFERROR(TODAY()-VLOOKUP(H251,IDEF!$A$6:$H$1602,8,FALSE),"S/D")</f>
        <v>1984</v>
      </c>
      <c r="AZ251" s="3" t="str">
        <f>IFERROR(VLOOKUP(H251,'Control Producción'!$B$13:$L$406,11,FALSE),"S/C")</f>
        <v>A</v>
      </c>
      <c r="BA251" s="3" t="str">
        <f t="shared" si="77"/>
        <v>SCB- 01</v>
      </c>
      <c r="BB251" s="3" t="str">
        <f>IFERROR(VLOOKUP(I251,Referencias!$A$2:$Z$800,26,FALSE),"")</f>
        <v>Señal Cerro Bayo</v>
      </c>
      <c r="BC251" s="3"/>
      <c r="BD251" s="3"/>
      <c r="BO251" s="68" t="str">
        <f t="shared" si="67"/>
        <v>SCB- 01</v>
      </c>
    </row>
    <row r="252" spans="1:67" ht="15" customHeight="1" x14ac:dyDescent="0.25">
      <c r="A252" s="3" t="s">
        <v>636</v>
      </c>
      <c r="B252" s="5">
        <v>45139</v>
      </c>
      <c r="C252" s="3" t="s">
        <v>637</v>
      </c>
      <c r="D252" s="3" t="s">
        <v>638</v>
      </c>
      <c r="E252" s="3" t="str">
        <f>IFERROR(VLOOKUP(H252,Referencias!$A$2:$F$671,6,FALSE),"")</f>
        <v>SP- 02</v>
      </c>
      <c r="F252" s="3">
        <f>IFERROR(VLOOKUP(I252,Referencias!$A$2:$T$800,20,FALSE),"")</f>
        <v>222052</v>
      </c>
      <c r="G252" s="3" t="s">
        <v>651</v>
      </c>
      <c r="H252" s="3" t="s">
        <v>167</v>
      </c>
      <c r="I252" s="3" t="s">
        <v>167</v>
      </c>
      <c r="J252" s="3"/>
      <c r="K252" s="3" t="s">
        <v>652</v>
      </c>
      <c r="L252" s="3" t="str">
        <f>IFERROR(VLOOKUP(M252,Referencias!$X$2:$Y$139,2,FALSE),"")</f>
        <v>Inhibidor de corrosión</v>
      </c>
      <c r="M252" s="3" t="s">
        <v>566</v>
      </c>
      <c r="N252" s="3">
        <f>IFERROR(VLOOKUP(M252,Referencias!$K$2:$L$138,2,FALSE),"")</f>
        <v>1000232729</v>
      </c>
      <c r="O252" s="3">
        <f>IFERROR(VLOOKUP(I252,'Control Producción'!$B$13:$L$408,4,FALSE),0)</f>
        <v>121</v>
      </c>
      <c r="P252" s="3">
        <f>IFERROR(VLOOKUP(I252,'Control Producción'!$B$13:$L$408,5,FALSE),0)</f>
        <v>3.2669999999999999</v>
      </c>
      <c r="Q252" s="3">
        <f>IFERROR(VLOOKUP(I252,'Control Producción'!$B$13:$L$408,7,FALSE),0)</f>
        <v>117.733</v>
      </c>
      <c r="R252" s="3">
        <f>IFERROR(VLOOKUP(I252,'Control Producción'!$B$13:$L$408,8,FALSE),0)</f>
        <v>100</v>
      </c>
      <c r="S252" s="3">
        <f t="shared" si="68"/>
        <v>32.97</v>
      </c>
      <c r="T252" s="3">
        <v>40</v>
      </c>
      <c r="U252" s="3" t="s">
        <v>676</v>
      </c>
      <c r="V252" s="3" t="s">
        <v>668</v>
      </c>
      <c r="W252" s="3">
        <f t="shared" si="69"/>
        <v>4</v>
      </c>
      <c r="X252" s="3"/>
      <c r="Y252" s="3">
        <f t="shared" si="70"/>
        <v>131.88</v>
      </c>
      <c r="Z252" s="3"/>
      <c r="AA252" s="3"/>
      <c r="AB252" s="6"/>
      <c r="AC252" s="3" t="s">
        <v>643</v>
      </c>
      <c r="AD252" s="6">
        <v>44781</v>
      </c>
      <c r="AE252" s="3" t="s">
        <v>841</v>
      </c>
      <c r="AF252" s="3" t="s">
        <v>656</v>
      </c>
      <c r="AG252" s="3"/>
      <c r="AH252" s="3"/>
      <c r="AI252" s="3"/>
      <c r="AJ252" s="3"/>
      <c r="AK252" s="3" t="str">
        <f>IFERROR(VLOOKUP(I252,'Control Producción'!$B$13:$K$406,10,FALSE),"")</f>
        <v>Bombeo Mecánico</v>
      </c>
      <c r="AL252" s="3" t="str">
        <f t="shared" si="71"/>
        <v>Batch</v>
      </c>
      <c r="AM252" s="3" t="s">
        <v>810</v>
      </c>
      <c r="AN252" s="3" t="s">
        <v>807</v>
      </c>
      <c r="AO252" s="3">
        <f>_xlfn.IFS(L252="Inhibidor de corrosión",T252*Q252/1000,L252="Inhibidor de incrustaciones",T252*Q252/1000,L252="Biocida",T252*Q252/1000,L252="Inhibidor de corrosión/incrustaciones",T252*Q252/1000,L252="Inhibidor de parafinas y asfaltenos",T252*P252/1000,L252="Inhibidor de parafinas",T252*P252/1000,L252="Inhibidor de asfaltenos",T252*P252/1000,L252="Reductor de fricción",T252*P252/1000,L252="Encapsulado",0,L252="Inhibidor de hidratos",VLOOKUP(I252,Intermedia!$B$485:$E$502,4,FALSE),L252="Secuestrante de sulfhídrico",VLOOKUP(I252,Intermedia!$B$485:$E$502,4,FALSE))</f>
        <v>4.70932</v>
      </c>
      <c r="AP252" s="3">
        <f t="shared" si="72"/>
        <v>32.97</v>
      </c>
      <c r="AQ252" s="3">
        <f t="shared" si="73"/>
        <v>32.97</v>
      </c>
      <c r="AR252" s="3">
        <f t="shared" si="74"/>
        <v>32.97</v>
      </c>
      <c r="AS252" s="7">
        <v>1</v>
      </c>
      <c r="AT252" s="3" cm="1">
        <f t="array" ref="AT252">IFERROR(ROUND(IF(AL252="Continua",AO252*_xlfn.IFS(AS252=100%,1,AS252=20%,5,AS252=50%,2),IF(AL252="Batch",IF(AM252="M",30,IF(AM252="Q",15,7))*AO252)),0),"")</f>
        <v>33</v>
      </c>
      <c r="AU252" s="22">
        <f t="shared" si="75"/>
        <v>33</v>
      </c>
      <c r="AV252" s="3">
        <f t="shared" si="76"/>
        <v>33</v>
      </c>
      <c r="AW252" s="3" t="s">
        <v>670</v>
      </c>
      <c r="AX252" s="3"/>
      <c r="AY252" s="14" t="str">
        <f ca="1">IFERROR(TODAY()-VLOOKUP(H252,IDEF!$A$6:$H$1602,8,FALSE),"S/D")</f>
        <v>S/D</v>
      </c>
      <c r="AZ252" s="3"/>
      <c r="BA252" s="3" t="str">
        <f t="shared" si="77"/>
        <v>SP- 02</v>
      </c>
      <c r="BB252" s="3" t="str">
        <f>IFERROR(VLOOKUP(I252,Referencias!$A$2:$Z$800,26,FALSE),"")</f>
        <v>Señal Picada</v>
      </c>
      <c r="BC252" s="3"/>
      <c r="BD252" s="3"/>
      <c r="BO252" s="68" t="str">
        <f t="shared" si="67"/>
        <v>SP- 02</v>
      </c>
    </row>
    <row r="253" spans="1:67" ht="15" customHeight="1" x14ac:dyDescent="0.25">
      <c r="A253" s="3" t="s">
        <v>636</v>
      </c>
      <c r="B253" s="5">
        <v>45231</v>
      </c>
      <c r="C253" s="3" t="s">
        <v>637</v>
      </c>
      <c r="D253" s="3" t="s">
        <v>638</v>
      </c>
      <c r="E253" s="3" t="str">
        <f>IFERROR(VLOOKUP(H253,Referencias!$A$2:$F$671,6,FALSE),"")</f>
        <v>SP- 01</v>
      </c>
      <c r="F253" s="3">
        <f>IFERROR(VLOOKUP(I253,Referencias!$A$2:$T$800,20,FALSE),"")</f>
        <v>222052</v>
      </c>
      <c r="G253" s="3" t="s">
        <v>651</v>
      </c>
      <c r="H253" s="3" t="s">
        <v>118</v>
      </c>
      <c r="I253" s="3" t="s">
        <v>118</v>
      </c>
      <c r="J253" s="3"/>
      <c r="K253" s="3" t="s">
        <v>652</v>
      </c>
      <c r="L253" s="3" t="str">
        <f>IFERROR(VLOOKUP(M253,Referencias!$X$2:$Y$139,2,FALSE),"")</f>
        <v>Inhibidor de corrosión</v>
      </c>
      <c r="M253" s="3" t="s">
        <v>566</v>
      </c>
      <c r="N253" s="3">
        <f>IFERROR(VLOOKUP(M253,Referencias!$K$2:$L$138,2,FALSE),"")</f>
        <v>1000232729</v>
      </c>
      <c r="O253" s="3">
        <f>IFERROR(VLOOKUP(I253,'Control Producción'!$B$13:$L$408,4,FALSE),0)</f>
        <v>117</v>
      </c>
      <c r="P253" s="3">
        <f>IFERROR(VLOOKUP(I253,'Control Producción'!$B$13:$L$408,5,FALSE),0)</f>
        <v>1.895</v>
      </c>
      <c r="Q253" s="3">
        <f>IFERROR(VLOOKUP(I253,'Control Producción'!$B$13:$L$408,7,FALSE),0)</f>
        <v>115.105</v>
      </c>
      <c r="R253" s="3">
        <f>IFERROR(VLOOKUP(I253,'Control Producción'!$B$13:$L$408,8,FALSE),0)</f>
        <v>150</v>
      </c>
      <c r="S253" s="3">
        <f>AR253</f>
        <v>77.7</v>
      </c>
      <c r="T253" s="3">
        <v>45</v>
      </c>
      <c r="U253" s="3" t="s">
        <v>676</v>
      </c>
      <c r="V253" s="3" t="s">
        <v>668</v>
      </c>
      <c r="W253" s="3">
        <f t="shared" si="69"/>
        <v>2</v>
      </c>
      <c r="X253" s="3"/>
      <c r="Y253" s="3">
        <f t="shared" si="70"/>
        <v>155.4</v>
      </c>
      <c r="Z253" s="3"/>
      <c r="AA253" s="3"/>
      <c r="AB253" s="6">
        <v>42741</v>
      </c>
      <c r="AC253" s="3" t="s">
        <v>643</v>
      </c>
      <c r="AD253" s="6">
        <v>43833</v>
      </c>
      <c r="AE253" s="3" t="s">
        <v>842</v>
      </c>
      <c r="AF253" s="3" t="s">
        <v>656</v>
      </c>
      <c r="AG253" s="3"/>
      <c r="AH253" s="3"/>
      <c r="AI253" s="3"/>
      <c r="AJ253" s="3"/>
      <c r="AK253" s="3" t="str">
        <f>IFERROR(VLOOKUP(I253,'Control Producción'!$B$13:$K$406,10,FALSE),"")</f>
        <v>Cavidad Progresiva</v>
      </c>
      <c r="AL253" s="3" t="str">
        <f t="shared" si="71"/>
        <v>Batch</v>
      </c>
      <c r="AM253" s="3" t="s">
        <v>669</v>
      </c>
      <c r="AN253" s="3" t="s">
        <v>556</v>
      </c>
      <c r="AO253" s="3">
        <f>_xlfn.IFS(L253="Inhibidor de corrosión",T253*Q253/1000,L253="Inhibidor de incrustaciones",T253*Q253/1000,L253="Biocida",T253*Q253/1000,L253="Inhibidor de corrosión/incrustaciones",T253*Q253/1000,L253="Inhibidor de parafinas y asfaltenos",T253*P253/1000,L253="Inhibidor de parafinas",T253*P253/1000,L253="Inhibidor de asfaltenos",T253*P253/1000,L253="Reductor de fricción",T253*P253/1000,L253="Encapsulado",0,L253="Inhibidor de hidratos",VLOOKUP(I253,Intermedia!$B$485:$E$502,4,FALSE),L253="Secuestrante de sulfhídrico",VLOOKUP(I253,Intermedia!$B$485:$E$502,4,FALSE))</f>
        <v>5.1797250000000004</v>
      </c>
      <c r="AP253" s="3">
        <f t="shared" si="72"/>
        <v>77.7</v>
      </c>
      <c r="AQ253" s="3">
        <f t="shared" si="73"/>
        <v>77.7</v>
      </c>
      <c r="AR253" s="3">
        <f t="shared" si="74"/>
        <v>77.7</v>
      </c>
      <c r="AS253" s="7">
        <v>1</v>
      </c>
      <c r="AT253" s="3" cm="1">
        <f t="array" ref="AT253">IFERROR(ROUND(IF(AL253="Continua",AO253*_xlfn.IFS(AS253=100%,1,AS253=20%,5,AS253=50%,2),IF(AL253="Batch",IF(AM253="M",30,IF(AM253="Q",15,7))*AO253)),0),"")</f>
        <v>78</v>
      </c>
      <c r="AU253" s="3">
        <f t="shared" si="75"/>
        <v>78</v>
      </c>
      <c r="AV253" s="3">
        <f t="shared" si="76"/>
        <v>78</v>
      </c>
      <c r="AW253" s="3" t="s">
        <v>670</v>
      </c>
      <c r="AX253" s="3"/>
      <c r="AY253" s="14">
        <f ca="1">IFERROR(TODAY()-VLOOKUP(H253,IDEF!$A$6:$H$1602,8,FALSE),"S/D")</f>
        <v>2579</v>
      </c>
      <c r="AZ253" s="3" t="str">
        <f>IFERROR(VLOOKUP(H253,'Control Producción'!$B$13:$L$406,11,FALSE),"S/C")</f>
        <v>B</v>
      </c>
      <c r="BA253" s="3" t="str">
        <f t="shared" si="77"/>
        <v>SP- 01</v>
      </c>
      <c r="BB253" s="3" t="str">
        <f>IFERROR(VLOOKUP(I253,Referencias!$A$2:$Z$800,26,FALSE),"")</f>
        <v>Señal Picada</v>
      </c>
      <c r="BC253" s="3"/>
      <c r="BD253" s="3"/>
      <c r="BO253" s="68" t="str">
        <f t="shared" si="67"/>
        <v>SP- 01</v>
      </c>
    </row>
    <row r="254" spans="1:67" ht="15" customHeight="1" x14ac:dyDescent="0.25">
      <c r="A254" s="3" t="s">
        <v>636</v>
      </c>
      <c r="B254" s="5">
        <v>45139</v>
      </c>
      <c r="C254" s="3" t="s">
        <v>637</v>
      </c>
      <c r="D254" s="3" t="s">
        <v>638</v>
      </c>
      <c r="E254" s="3" t="str">
        <f>IFERROR(VLOOKUP(H254,Referencias!$A$2:$F$671,6,FALSE),"")</f>
        <v>SP-10</v>
      </c>
      <c r="F254" s="3">
        <f>IFERROR(VLOOKUP(I254,Referencias!$A$2:$T$800,20,FALSE),"")</f>
        <v>222052</v>
      </c>
      <c r="G254" s="3" t="s">
        <v>651</v>
      </c>
      <c r="H254" s="3" t="s">
        <v>373</v>
      </c>
      <c r="I254" s="3" t="s">
        <v>373</v>
      </c>
      <c r="J254" s="3"/>
      <c r="K254" s="3" t="s">
        <v>652</v>
      </c>
      <c r="L254" s="3" t="str">
        <f>IFERROR(VLOOKUP(M254,Referencias!$X$2:$Y$139,2,FALSE),"")</f>
        <v>Biocida</v>
      </c>
      <c r="M254" s="3" t="s">
        <v>565</v>
      </c>
      <c r="N254" s="3">
        <f>IFERROR(VLOOKUP(M254,Referencias!$K$2:$L$138,2,FALSE),"")</f>
        <v>50600926</v>
      </c>
      <c r="O254" s="3">
        <f>IFERROR(VLOOKUP(I254,'Control Producción'!$B$13:$L$408,4,FALSE),0)</f>
        <v>41.6</v>
      </c>
      <c r="P254" s="3">
        <f>IFERROR(VLOOKUP(I254,'Control Producción'!$B$13:$L$408,5,FALSE),0)</f>
        <v>2.5790000000000002</v>
      </c>
      <c r="Q254" s="3">
        <f>IFERROR(VLOOKUP(I254,'Control Producción'!$B$13:$L$408,7,FALSE),0)</f>
        <v>39.021000000000001</v>
      </c>
      <c r="R254" s="3">
        <f>IFERROR(VLOOKUP(I254,'Control Producción'!$B$13:$L$408,8,FALSE),0)</f>
        <v>200</v>
      </c>
      <c r="S254" s="3">
        <f t="shared" si="68"/>
        <v>29.27</v>
      </c>
      <c r="T254" s="3">
        <v>50</v>
      </c>
      <c r="U254" s="3" t="s">
        <v>676</v>
      </c>
      <c r="V254" s="3" t="s">
        <v>668</v>
      </c>
      <c r="W254" s="3">
        <f t="shared" si="69"/>
        <v>2</v>
      </c>
      <c r="X254" s="3"/>
      <c r="Y254" s="3">
        <f t="shared" si="70"/>
        <v>58.54</v>
      </c>
      <c r="Z254" s="3"/>
      <c r="AA254" s="3"/>
      <c r="AB254" s="6">
        <v>44315</v>
      </c>
      <c r="AC254" s="3" t="s">
        <v>643</v>
      </c>
      <c r="AD254" s="6">
        <v>44315</v>
      </c>
      <c r="AE254" s="3" t="s">
        <v>699</v>
      </c>
      <c r="AF254" s="3" t="s">
        <v>656</v>
      </c>
      <c r="AG254" s="3"/>
      <c r="AH254" s="3"/>
      <c r="AI254" s="3"/>
      <c r="AJ254" s="3"/>
      <c r="AK254" s="3" t="str">
        <f>IFERROR(VLOOKUP(I254,'Control Producción'!$B$13:$K$406,10,FALSE),"")</f>
        <v>Cavidad Progresiva</v>
      </c>
      <c r="AL254" s="3" t="str">
        <f t="shared" si="71"/>
        <v>Batch</v>
      </c>
      <c r="AM254" s="3" t="s">
        <v>669</v>
      </c>
      <c r="AN254" s="3" t="s">
        <v>556</v>
      </c>
      <c r="AO254" s="3">
        <f>_xlfn.IFS(L254="Inhibidor de corrosión",T254*Q254/1000,L254="Inhibidor de incrustaciones",T254*Q254/1000,L254="Biocida",T254*Q254/1000,L254="Inhibidor de corrosión/incrustaciones",T254*Q254/1000,L254="Inhibidor de parafinas y asfaltenos",T254*P254/1000,L254="Inhibidor de parafinas",T254*P254/1000,L254="Inhibidor de asfaltenos",T254*P254/1000,L254="Reductor de fricción",T254*P254/1000,L254="Encapsulado",0,L254="Inhibidor de hidratos",VLOOKUP(I254,Intermedia!$B$485:$E$502,4,FALSE),L254="Secuestrante de sulfhídrico",VLOOKUP(I254,Intermedia!$B$485:$E$502,4,FALSE))</f>
        <v>1.95105</v>
      </c>
      <c r="AP254" s="3">
        <f t="shared" si="72"/>
        <v>29.27</v>
      </c>
      <c r="AQ254" s="3">
        <f t="shared" si="73"/>
        <v>29.27</v>
      </c>
      <c r="AR254" s="3">
        <f t="shared" si="74"/>
        <v>29.27</v>
      </c>
      <c r="AS254" s="7">
        <v>1</v>
      </c>
      <c r="AT254" s="3" cm="1">
        <f t="array" ref="AT254">IFERROR(ROUND(IF(AL254="Continua",AO254*_xlfn.IFS(AS254=100%,1,AS254=20%,5,AS254=50%,2),IF(AL254="Batch",IF(AM254="M",30,IF(AM254="Q",15,7))*AO254)),0),"")</f>
        <v>29</v>
      </c>
      <c r="AU254" s="3">
        <f t="shared" si="75"/>
        <v>29</v>
      </c>
      <c r="AV254" s="3">
        <f t="shared" si="76"/>
        <v>29</v>
      </c>
      <c r="AW254" s="3" t="s">
        <v>670</v>
      </c>
      <c r="AX254" s="3"/>
      <c r="AY254" s="14">
        <f ca="1">IFERROR(TODAY()-VLOOKUP(H254,IDEF!$A$6:$H$1602,8,FALSE),"S/D")</f>
        <v>1535</v>
      </c>
      <c r="AZ254" s="3" t="str">
        <f>IFERROR(VLOOKUP(H254,'Control Producción'!$B$13:$L$406,11,FALSE),"S/C")</f>
        <v>A</v>
      </c>
      <c r="BA254" s="3" t="str">
        <f t="shared" si="77"/>
        <v>SP-10</v>
      </c>
      <c r="BB254" s="3" t="str">
        <f>IFERROR(VLOOKUP(I254,Referencias!$A$2:$Z$800,26,FALSE),"")</f>
        <v>Señal Picada</v>
      </c>
      <c r="BC254" s="3"/>
      <c r="BD254" s="3"/>
      <c r="BO254" s="68" t="str">
        <f t="shared" ref="BO254:BO318" si="78">+E254</f>
        <v>SP-10</v>
      </c>
    </row>
    <row r="255" spans="1:67" ht="15" customHeight="1" x14ac:dyDescent="0.25">
      <c r="A255" s="3" t="s">
        <v>636</v>
      </c>
      <c r="B255" s="5">
        <v>45139</v>
      </c>
      <c r="C255" s="3" t="s">
        <v>637</v>
      </c>
      <c r="D255" s="3" t="s">
        <v>638</v>
      </c>
      <c r="E255" s="3" t="str">
        <f>IFERROR(VLOOKUP(H255,Referencias!$A$2:$F$671,6,FALSE),"")</f>
        <v>SP- 01</v>
      </c>
      <c r="F255" s="3">
        <f>IFERROR(VLOOKUP(I255,Referencias!$A$2:$T$800,20,FALSE),"")</f>
        <v>222052</v>
      </c>
      <c r="G255" s="3" t="s">
        <v>651</v>
      </c>
      <c r="H255" s="3" t="s">
        <v>122</v>
      </c>
      <c r="I255" s="3" t="s">
        <v>122</v>
      </c>
      <c r="J255" s="3"/>
      <c r="K255" s="3" t="s">
        <v>652</v>
      </c>
      <c r="L255" s="3" t="str">
        <f>IFERROR(VLOOKUP(M255,Referencias!$X$2:$Y$139,2,FALSE),"")</f>
        <v>Inhibidor de corrosión</v>
      </c>
      <c r="M255" s="3" t="s">
        <v>566</v>
      </c>
      <c r="N255" s="3">
        <f>IFERROR(VLOOKUP(M255,Referencias!$K$2:$L$138,2,FALSE),"")</f>
        <v>1000232729</v>
      </c>
      <c r="O255" s="3">
        <f>IFERROR(VLOOKUP(I255,'Control Producción'!$B$13:$L$408,4,FALSE),0)</f>
        <v>113</v>
      </c>
      <c r="P255" s="3">
        <f>IFERROR(VLOOKUP(I255,'Control Producción'!$B$13:$L$408,5,FALSE),0)</f>
        <v>3.9550000000000001</v>
      </c>
      <c r="Q255" s="3">
        <f>IFERROR(VLOOKUP(I255,'Control Producción'!$B$13:$L$408,7,FALSE),0)</f>
        <v>109.045</v>
      </c>
      <c r="R255" s="3">
        <f>IFERROR(VLOOKUP(I255,'Control Producción'!$B$13:$L$408,8,FALSE),0)</f>
        <v>150</v>
      </c>
      <c r="S255" s="3">
        <f t="shared" si="68"/>
        <v>61.07</v>
      </c>
      <c r="T255" s="3">
        <v>80</v>
      </c>
      <c r="U255" s="3" t="s">
        <v>676</v>
      </c>
      <c r="V255" s="3" t="s">
        <v>668</v>
      </c>
      <c r="W255" s="3">
        <f t="shared" si="69"/>
        <v>4</v>
      </c>
      <c r="X255" s="3"/>
      <c r="Y255" s="3">
        <f t="shared" si="70"/>
        <v>244.28</v>
      </c>
      <c r="Z255" s="3"/>
      <c r="AA255" s="3"/>
      <c r="AB255" s="6">
        <v>41939</v>
      </c>
      <c r="AC255" s="3" t="s">
        <v>643</v>
      </c>
      <c r="AD255" s="6">
        <v>44286</v>
      </c>
      <c r="AE255" s="3" t="s">
        <v>843</v>
      </c>
      <c r="AF255" s="3" t="s">
        <v>656</v>
      </c>
      <c r="AG255" s="3"/>
      <c r="AH255" s="3"/>
      <c r="AI255" s="3"/>
      <c r="AJ255" s="3"/>
      <c r="AK255" s="3" t="str">
        <f>IFERROR(VLOOKUP(I255,'Control Producción'!$B$13:$K$406,10,FALSE),"")</f>
        <v>Cavidad Progresiva</v>
      </c>
      <c r="AL255" s="3" t="str">
        <f t="shared" si="71"/>
        <v>Batch</v>
      </c>
      <c r="AM255" s="3" t="s">
        <v>810</v>
      </c>
      <c r="AN255" s="3" t="s">
        <v>556</v>
      </c>
      <c r="AO255" s="3">
        <f>_xlfn.IFS(L255="Inhibidor de corrosión",T255*Q255/1000,L255="Inhibidor de incrustaciones",T255*Q255/1000,L255="Biocida",T255*Q255/1000,L255="Inhibidor de corrosión/incrustaciones",T255*Q255/1000,L255="Inhibidor de parafinas y asfaltenos",T255*P255/1000,L255="Inhibidor de parafinas",T255*P255/1000,L255="Inhibidor de asfaltenos",T255*P255/1000,L255="Reductor de fricción",T255*P255/1000,L255="Encapsulado",0,L255="Inhibidor de hidratos",VLOOKUP(I255,Intermedia!$B$485:$E$502,4,FALSE),L255="Secuestrante de sulfhídrico",VLOOKUP(I255,Intermedia!$B$485:$E$502,4,FALSE))</f>
        <v>8.7236000000000011</v>
      </c>
      <c r="AP255" s="3">
        <f t="shared" si="72"/>
        <v>61.07</v>
      </c>
      <c r="AQ255" s="3">
        <f t="shared" si="73"/>
        <v>61.07</v>
      </c>
      <c r="AR255" s="3">
        <f t="shared" si="74"/>
        <v>61.07</v>
      </c>
      <c r="AS255" s="7">
        <v>1</v>
      </c>
      <c r="AT255" s="3" cm="1">
        <f t="array" ref="AT255">IFERROR(ROUND(IF(AL255="Continua",AO255*_xlfn.IFS(AS255=100%,1,AS255=20%,5,AS255=50%,2),IF(AL255="Batch",IF(AM255="M",30,IF(AM255="Q",15,7))*AO255)),0),"")</f>
        <v>61</v>
      </c>
      <c r="AU255" s="3">
        <f t="shared" si="75"/>
        <v>61</v>
      </c>
      <c r="AV255" s="3">
        <f t="shared" si="76"/>
        <v>61</v>
      </c>
      <c r="AW255" s="3" t="s">
        <v>670</v>
      </c>
      <c r="AX255" s="3"/>
      <c r="AY255" s="14">
        <f ca="1">IFERROR(TODAY()-VLOOKUP(H255,IDEF!$A$6:$H$1602,8,FALSE),"S/D")</f>
        <v>1579</v>
      </c>
      <c r="AZ255" s="3" t="str">
        <f>IFERROR(VLOOKUP(H255,'Control Producción'!$B$13:$L$406,11,FALSE),"S/C")</f>
        <v>A</v>
      </c>
      <c r="BA255" s="3" t="str">
        <f t="shared" si="77"/>
        <v>SP- 01</v>
      </c>
      <c r="BB255" s="3" t="str">
        <f>IFERROR(VLOOKUP(I255,Referencias!$A$2:$Z$800,26,FALSE),"")</f>
        <v>Señal Picada</v>
      </c>
      <c r="BC255" s="3"/>
      <c r="BD255" s="3"/>
      <c r="BO255" s="68" t="str">
        <f t="shared" si="78"/>
        <v>SP- 01</v>
      </c>
    </row>
    <row r="256" spans="1:67" ht="15" customHeight="1" x14ac:dyDescent="0.25">
      <c r="A256" s="3" t="s">
        <v>636</v>
      </c>
      <c r="B256" s="5">
        <v>45139</v>
      </c>
      <c r="C256" s="3" t="s">
        <v>637</v>
      </c>
      <c r="D256" s="3" t="s">
        <v>638</v>
      </c>
      <c r="E256" s="3" t="str">
        <f>IFERROR(VLOOKUP(H256,Referencias!$A$2:$F$671,6,FALSE),"")</f>
        <v>SP- 01</v>
      </c>
      <c r="F256" s="3">
        <f>IFERROR(VLOOKUP(I256,Referencias!$A$2:$T$800,20,FALSE),"")</f>
        <v>222052</v>
      </c>
      <c r="G256" s="3" t="s">
        <v>651</v>
      </c>
      <c r="H256" s="3" t="s">
        <v>122</v>
      </c>
      <c r="I256" s="3" t="s">
        <v>122</v>
      </c>
      <c r="J256" s="3"/>
      <c r="K256" s="3" t="s">
        <v>652</v>
      </c>
      <c r="L256" s="3" t="str">
        <f>IFERROR(VLOOKUP(M256,Referencias!$X$2:$Y$139,2,FALSE),"")</f>
        <v>Biocida</v>
      </c>
      <c r="M256" s="3" t="s">
        <v>565</v>
      </c>
      <c r="N256" s="3">
        <f>IFERROR(VLOOKUP(M256,Referencias!$K$2:$L$138,2,FALSE),"")</f>
        <v>50600926</v>
      </c>
      <c r="O256" s="3">
        <f>IFERROR(VLOOKUP(I256,'Control Producción'!$B$13:$L$408,4,FALSE),0)</f>
        <v>113</v>
      </c>
      <c r="P256" s="3">
        <f>IFERROR(VLOOKUP(I256,'Control Producción'!$B$13:$L$408,5,FALSE),0)</f>
        <v>3.9550000000000001</v>
      </c>
      <c r="Q256" s="3">
        <f>IFERROR(VLOOKUP(I256,'Control Producción'!$B$13:$L$408,7,FALSE),0)</f>
        <v>109.045</v>
      </c>
      <c r="R256" s="3">
        <f>IFERROR(VLOOKUP(I256,'Control Producción'!$B$13:$L$408,8,FALSE),0)</f>
        <v>150</v>
      </c>
      <c r="S256" s="3">
        <f t="shared" ref="S256:S322" si="79">AR256</f>
        <v>40.89</v>
      </c>
      <c r="T256" s="3">
        <v>25</v>
      </c>
      <c r="U256" s="3" t="s">
        <v>676</v>
      </c>
      <c r="V256" s="3" t="s">
        <v>668</v>
      </c>
      <c r="W256" s="3">
        <f t="shared" ref="W256:W322" si="80">_xlfn.IFS(AM256="C",31,AM256="M",1,AM256="Q",2,AM256="S",4)</f>
        <v>2</v>
      </c>
      <c r="X256" s="3"/>
      <c r="Y256" s="3">
        <f t="shared" ref="Y256:Y322" si="81">W256*S256</f>
        <v>81.78</v>
      </c>
      <c r="Z256" s="3"/>
      <c r="AA256" s="3"/>
      <c r="AB256" s="6">
        <v>43499</v>
      </c>
      <c r="AC256" s="3" t="s">
        <v>643</v>
      </c>
      <c r="AD256" s="6">
        <v>44286</v>
      </c>
      <c r="AE256" s="3" t="s">
        <v>843</v>
      </c>
      <c r="AF256" s="3" t="s">
        <v>656</v>
      </c>
      <c r="AG256" s="3"/>
      <c r="AH256" s="3"/>
      <c r="AI256" s="3"/>
      <c r="AJ256" s="3"/>
      <c r="AK256" s="3" t="str">
        <f>IFERROR(VLOOKUP(I256,'Control Producción'!$B$13:$K$406,10,FALSE),"")</f>
        <v>Cavidad Progresiva</v>
      </c>
      <c r="AL256" s="3" t="str">
        <f t="shared" ref="AL256:AL270" si="82">_xlfn.IFS(V256="Continua","Continua",V256="Batch Camión","Batch",V256="Batch Cuba","Batch")</f>
        <v>Batch</v>
      </c>
      <c r="AM256" s="3" t="s">
        <v>669</v>
      </c>
      <c r="AN256" s="3" t="s">
        <v>807</v>
      </c>
      <c r="AO256" s="3">
        <f>_xlfn.IFS(L256="Inhibidor de corrosión",T256*Q256/1000,L256="Inhibidor de incrustaciones",T256*Q256/1000,L256="Biocida",T256*Q256/1000,L256="Inhibidor de corrosión/incrustaciones",T256*Q256/1000,L256="Inhibidor de parafinas y asfaltenos",T256*P256/1000,L256="Inhibidor de parafinas",T256*P256/1000,L256="Inhibidor de asfaltenos",T256*P256/1000,L256="Reductor de fricción",T256*P256/1000,L256="Encapsulado",0,L256="Inhibidor de hidratos",VLOOKUP(I256,Intermedia!$B$485:$E$502,4,FALSE),L256="Secuestrante de sulfhídrico",VLOOKUP(I256,Intermedia!$B$485:$E$502,4,FALSE))</f>
        <v>2.7261250000000001</v>
      </c>
      <c r="AP256" s="3">
        <f t="shared" ref="AP256:AP322" si="83">IFERROR(ROUND(IF(AL256="Continua",AO256,IF(AL256="Batch",IF(AM256="M",30,IF(AM256="Q",15,7))*AO256)),2),"")</f>
        <v>40.89</v>
      </c>
      <c r="AQ256" s="3">
        <f t="shared" ref="AQ256:AQ322" si="84">IF(AP256&lt;=20,20,AP256)</f>
        <v>40.89</v>
      </c>
      <c r="AR256" s="3">
        <f t="shared" ref="AR256:AR322" si="85">IF(AL256="Batch",AQ256,AP256)</f>
        <v>40.89</v>
      </c>
      <c r="AS256" s="7">
        <v>1</v>
      </c>
      <c r="AT256" s="3" cm="1">
        <f t="array" ref="AT256">IFERROR(ROUND(IF(AL256="Continua",AO256*_xlfn.IFS(AS256=100%,1,AS256=20%,5,AS256=50%,2),IF(AL256="Batch",IF(AM256="M",30,IF(AM256="Q",15,7))*AO256)),0),"")</f>
        <v>41</v>
      </c>
      <c r="AU256" s="3">
        <f t="shared" ref="AU256:AU322" si="86">IF(AT256&lt;=20,20,AT256)</f>
        <v>41</v>
      </c>
      <c r="AV256" s="3">
        <f t="shared" ref="AV256:AV322" si="87">IF(AL256="Batch",AU256,AT256)</f>
        <v>41</v>
      </c>
      <c r="AW256" s="3" t="s">
        <v>670</v>
      </c>
      <c r="AX256" s="3"/>
      <c r="AY256" s="14">
        <f ca="1">IFERROR(TODAY()-VLOOKUP(H256,IDEF!$A$6:$H$1602,8,FALSE),"S/D")</f>
        <v>1579</v>
      </c>
      <c r="AZ256" s="3" t="str">
        <f>IFERROR(VLOOKUP(H256,'Control Producción'!$B$13:$L$406,11,FALSE),"S/C")</f>
        <v>A</v>
      </c>
      <c r="BA256" s="3" t="str">
        <f t="shared" ref="BA256:BA322" si="88">E256</f>
        <v>SP- 01</v>
      </c>
      <c r="BB256" s="3" t="str">
        <f>IFERROR(VLOOKUP(I256,Referencias!$A$2:$Z$800,26,FALSE),"")</f>
        <v>Señal Picada</v>
      </c>
      <c r="BC256" s="3"/>
      <c r="BD256" s="3"/>
      <c r="BO256" s="68" t="str">
        <f t="shared" si="78"/>
        <v>SP- 01</v>
      </c>
    </row>
    <row r="257" spans="1:67" ht="15" customHeight="1" x14ac:dyDescent="0.25">
      <c r="A257" s="3" t="s">
        <v>636</v>
      </c>
      <c r="B257" s="5">
        <v>45139</v>
      </c>
      <c r="C257" s="3" t="s">
        <v>637</v>
      </c>
      <c r="D257" s="3" t="s">
        <v>638</v>
      </c>
      <c r="E257" s="3" t="str">
        <f>IFERROR(VLOOKUP(H257,Referencias!$A$2:$F$671,6,FALSE),"")</f>
        <v>SP- 01</v>
      </c>
      <c r="F257" s="3">
        <f>IFERROR(VLOOKUP(I257,Referencias!$A$2:$T$800,20,FALSE),"")</f>
        <v>222052</v>
      </c>
      <c r="G257" s="3" t="s">
        <v>651</v>
      </c>
      <c r="H257" s="3" t="s">
        <v>123</v>
      </c>
      <c r="I257" s="3" t="s">
        <v>123</v>
      </c>
      <c r="J257" s="3"/>
      <c r="K257" s="3" t="s">
        <v>652</v>
      </c>
      <c r="L257" s="3" t="str">
        <f>IFERROR(VLOOKUP(M257,Referencias!$X$2:$Y$139,2,FALSE),"")</f>
        <v>Inhibidor de corrosión</v>
      </c>
      <c r="M257" s="3" t="s">
        <v>566</v>
      </c>
      <c r="N257" s="3">
        <f>IFERROR(VLOOKUP(M257,Referencias!$K$2:$L$138,2,FALSE),"")</f>
        <v>1000232729</v>
      </c>
      <c r="O257" s="3">
        <f>IFERROR(VLOOKUP(I257,'Control Producción'!$B$13:$L$408,4,FALSE),0)</f>
        <v>88.6</v>
      </c>
      <c r="P257" s="3">
        <f>IFERROR(VLOOKUP(I257,'Control Producción'!$B$13:$L$408,5,FALSE),0)</f>
        <v>2.2149999999999999</v>
      </c>
      <c r="Q257" s="3">
        <f>IFERROR(VLOOKUP(I257,'Control Producción'!$B$13:$L$408,7,FALSE),0)</f>
        <v>86.385000000000005</v>
      </c>
      <c r="R257" s="3">
        <f>IFERROR(VLOOKUP(I257,'Control Producción'!$B$13:$L$408,8,FALSE),0)</f>
        <v>100</v>
      </c>
      <c r="S257" s="3">
        <f t="shared" si="79"/>
        <v>60.47</v>
      </c>
      <c r="T257" s="3">
        <v>100</v>
      </c>
      <c r="U257" s="3" t="s">
        <v>676</v>
      </c>
      <c r="V257" s="3" t="s">
        <v>668</v>
      </c>
      <c r="W257" s="3">
        <f t="shared" si="80"/>
        <v>4</v>
      </c>
      <c r="X257" s="3"/>
      <c r="Y257" s="3">
        <f t="shared" si="81"/>
        <v>241.88</v>
      </c>
      <c r="Z257" s="3"/>
      <c r="AA257" s="3"/>
      <c r="AB257" s="6">
        <v>42760</v>
      </c>
      <c r="AC257" s="3" t="s">
        <v>643</v>
      </c>
      <c r="AD257" s="6">
        <v>44435</v>
      </c>
      <c r="AE257" s="3" t="s">
        <v>844</v>
      </c>
      <c r="AF257" s="3" t="s">
        <v>656</v>
      </c>
      <c r="AG257" s="3"/>
      <c r="AH257" s="3"/>
      <c r="AI257" s="3"/>
      <c r="AJ257" s="3"/>
      <c r="AK257" s="3" t="str">
        <f>IFERROR(VLOOKUP(I257,'Control Producción'!$B$13:$K$406,10,FALSE),"")</f>
        <v>Cavidad Progresiva</v>
      </c>
      <c r="AL257" s="3" t="str">
        <f t="shared" si="82"/>
        <v>Batch</v>
      </c>
      <c r="AM257" s="3" t="s">
        <v>810</v>
      </c>
      <c r="AN257" s="3" t="s">
        <v>556</v>
      </c>
      <c r="AO257" s="3">
        <f>_xlfn.IFS(L257="Inhibidor de corrosión",T257*Q257/1000,L257="Inhibidor de incrustaciones",T257*Q257/1000,L257="Biocida",T257*Q257/1000,L257="Inhibidor de corrosión/incrustaciones",T257*Q257/1000,L257="Inhibidor de parafinas y asfaltenos",T257*P257/1000,L257="Inhibidor de parafinas",T257*P257/1000,L257="Inhibidor de asfaltenos",T257*P257/1000,L257="Reductor de fricción",T257*P257/1000,L257="Encapsulado",0,L257="Inhibidor de hidratos",VLOOKUP(I257,Intermedia!$B$485:$E$502,4,FALSE),L257="Secuestrante de sulfhídrico",VLOOKUP(I257,Intermedia!$B$485:$E$502,4,FALSE))</f>
        <v>8.6385000000000005</v>
      </c>
      <c r="AP257" s="3">
        <f t="shared" si="83"/>
        <v>60.47</v>
      </c>
      <c r="AQ257" s="3">
        <f t="shared" si="84"/>
        <v>60.47</v>
      </c>
      <c r="AR257" s="3">
        <f t="shared" si="85"/>
        <v>60.47</v>
      </c>
      <c r="AS257" s="7">
        <v>1</v>
      </c>
      <c r="AT257" s="3" cm="1">
        <f t="array" ref="AT257">IFERROR(ROUND(IF(AL257="Continua",AO257*_xlfn.IFS(AS257=100%,1,AS257=20%,5,AS257=50%,2),IF(AL257="Batch",IF(AM257="M",30,IF(AM257="Q",15,7))*AO257)),0),"")</f>
        <v>60</v>
      </c>
      <c r="AU257" s="3">
        <f t="shared" si="86"/>
        <v>60</v>
      </c>
      <c r="AV257" s="3">
        <f t="shared" si="87"/>
        <v>60</v>
      </c>
      <c r="AW257" s="3" t="s">
        <v>670</v>
      </c>
      <c r="AX257" s="3"/>
      <c r="AY257" s="14">
        <f ca="1">IFERROR(TODAY()-VLOOKUP(H257,IDEF!$A$6:$H$1602,8,FALSE),"S/D")</f>
        <v>1633</v>
      </c>
      <c r="AZ257" s="3" t="str">
        <f>IFERROR(VLOOKUP(H257,'Control Producción'!$B$13:$L$406,11,FALSE),"S/C")</f>
        <v>B</v>
      </c>
      <c r="BA257" s="3" t="str">
        <f t="shared" si="88"/>
        <v>SP- 01</v>
      </c>
      <c r="BB257" s="3" t="str">
        <f>IFERROR(VLOOKUP(I257,Referencias!$A$2:$Z$800,26,FALSE),"")</f>
        <v>Señal Picada</v>
      </c>
      <c r="BC257" s="3"/>
      <c r="BD257" s="3"/>
      <c r="BO257" s="68" t="str">
        <f t="shared" si="78"/>
        <v>SP- 01</v>
      </c>
    </row>
    <row r="258" spans="1:67" ht="15" customHeight="1" x14ac:dyDescent="0.25">
      <c r="A258" s="3" t="s">
        <v>636</v>
      </c>
      <c r="B258" s="5">
        <v>45139</v>
      </c>
      <c r="C258" s="3" t="s">
        <v>637</v>
      </c>
      <c r="D258" s="3" t="s">
        <v>638</v>
      </c>
      <c r="E258" s="3" t="str">
        <f>IFERROR(VLOOKUP(H258,Referencias!$A$2:$F$671,6,FALSE),"")</f>
        <v>SP- 01</v>
      </c>
      <c r="F258" s="3">
        <f>IFERROR(VLOOKUP(I258,Referencias!$A$2:$T$800,20,FALSE),"")</f>
        <v>222052</v>
      </c>
      <c r="G258" s="3" t="s">
        <v>651</v>
      </c>
      <c r="H258" s="3" t="s">
        <v>123</v>
      </c>
      <c r="I258" s="3" t="s">
        <v>123</v>
      </c>
      <c r="J258" s="3"/>
      <c r="K258" s="3" t="s">
        <v>652</v>
      </c>
      <c r="L258" s="3" t="str">
        <f>IFERROR(VLOOKUP(M258,Referencias!$X$2:$Y$139,2,FALSE),"")</f>
        <v>Biocida</v>
      </c>
      <c r="M258" s="3" t="s">
        <v>565</v>
      </c>
      <c r="N258" s="3">
        <f>IFERROR(VLOOKUP(M258,Referencias!$K$2:$L$138,2,FALSE),"")</f>
        <v>50600926</v>
      </c>
      <c r="O258" s="3">
        <f>IFERROR(VLOOKUP(I258,'Control Producción'!$B$13:$L$408,4,FALSE),0)</f>
        <v>88.6</v>
      </c>
      <c r="P258" s="3">
        <f>IFERROR(VLOOKUP(I258,'Control Producción'!$B$13:$L$408,5,FALSE),0)</f>
        <v>2.2149999999999999</v>
      </c>
      <c r="Q258" s="3">
        <f>IFERROR(VLOOKUP(I258,'Control Producción'!$B$13:$L$408,7,FALSE),0)</f>
        <v>86.385000000000005</v>
      </c>
      <c r="R258" s="3">
        <f>IFERROR(VLOOKUP(I258,'Control Producción'!$B$13:$L$408,8,FALSE),0)</f>
        <v>100</v>
      </c>
      <c r="S258" s="3">
        <f t="shared" si="79"/>
        <v>71.27</v>
      </c>
      <c r="T258" s="3">
        <v>55</v>
      </c>
      <c r="U258" s="3" t="s">
        <v>676</v>
      </c>
      <c r="V258" s="3" t="s">
        <v>668</v>
      </c>
      <c r="W258" s="3">
        <f t="shared" si="80"/>
        <v>2</v>
      </c>
      <c r="X258" s="3"/>
      <c r="Y258" s="3">
        <f t="shared" si="81"/>
        <v>142.54</v>
      </c>
      <c r="Z258" s="3"/>
      <c r="AA258" s="3"/>
      <c r="AB258" s="6">
        <v>42760</v>
      </c>
      <c r="AC258" s="3" t="s">
        <v>643</v>
      </c>
      <c r="AD258" s="6">
        <v>44435</v>
      </c>
      <c r="AE258" s="3" t="s">
        <v>844</v>
      </c>
      <c r="AF258" s="3" t="s">
        <v>656</v>
      </c>
      <c r="AG258" s="3"/>
      <c r="AH258" s="3"/>
      <c r="AI258" s="3"/>
      <c r="AJ258" s="3"/>
      <c r="AK258" s="3" t="str">
        <f>IFERROR(VLOOKUP(I258,'Control Producción'!$B$13:$K$406,10,FALSE),"")</f>
        <v>Cavidad Progresiva</v>
      </c>
      <c r="AL258" s="3" t="str">
        <f t="shared" si="82"/>
        <v>Batch</v>
      </c>
      <c r="AM258" s="3" t="s">
        <v>669</v>
      </c>
      <c r="AN258" s="3" t="s">
        <v>556</v>
      </c>
      <c r="AO258" s="3">
        <f>_xlfn.IFS(L258="Inhibidor de corrosión",T258*Q258/1000,L258="Inhibidor de incrustaciones",T258*Q258/1000,L258="Biocida",T258*Q258/1000,L258="Inhibidor de corrosión/incrustaciones",T258*Q258/1000,L258="Inhibidor de parafinas y asfaltenos",T258*P258/1000,L258="Inhibidor de parafinas",T258*P258/1000,L258="Inhibidor de asfaltenos",T258*P258/1000,L258="Reductor de fricción",T258*P258/1000,L258="Encapsulado",0,L258="Inhibidor de hidratos",VLOOKUP(I258,Intermedia!$B$485:$E$502,4,FALSE),L258="Secuestrante de sulfhídrico",VLOOKUP(I258,Intermedia!$B$485:$E$502,4,FALSE))</f>
        <v>4.7511749999999999</v>
      </c>
      <c r="AP258" s="3">
        <f t="shared" si="83"/>
        <v>71.27</v>
      </c>
      <c r="AQ258" s="3">
        <f t="shared" si="84"/>
        <v>71.27</v>
      </c>
      <c r="AR258" s="3">
        <f t="shared" si="85"/>
        <v>71.27</v>
      </c>
      <c r="AS258" s="7">
        <v>1</v>
      </c>
      <c r="AT258" s="3" cm="1">
        <f t="array" ref="AT258">IFERROR(ROUND(IF(AL258="Continua",AO258*_xlfn.IFS(AS258=100%,1,AS258=20%,5,AS258=50%,2),IF(AL258="Batch",IF(AM258="M",30,IF(AM258="Q",15,7))*AO258)),0),"")</f>
        <v>71</v>
      </c>
      <c r="AU258" s="3">
        <f t="shared" si="86"/>
        <v>71</v>
      </c>
      <c r="AV258" s="3">
        <f t="shared" si="87"/>
        <v>71</v>
      </c>
      <c r="AW258" s="3" t="s">
        <v>670</v>
      </c>
      <c r="AX258" s="3"/>
      <c r="AY258" s="14">
        <f ca="1">IFERROR(TODAY()-VLOOKUP(H258,IDEF!$A$6:$H$1602,8,FALSE),"S/D")</f>
        <v>1633</v>
      </c>
      <c r="AZ258" s="3" t="str">
        <f>IFERROR(VLOOKUP(H258,'Control Producción'!$B$13:$L$406,11,FALSE),"S/C")</f>
        <v>B</v>
      </c>
      <c r="BA258" s="3" t="str">
        <f t="shared" si="88"/>
        <v>SP- 01</v>
      </c>
      <c r="BB258" s="3" t="str">
        <f>IFERROR(VLOOKUP(I258,Referencias!$A$2:$Z$800,26,FALSE),"")</f>
        <v>Señal Picada</v>
      </c>
      <c r="BC258" s="3"/>
      <c r="BD258" s="3"/>
      <c r="BO258" s="68" t="str">
        <f t="shared" si="78"/>
        <v>SP- 01</v>
      </c>
    </row>
    <row r="259" spans="1:67" ht="15" customHeight="1" x14ac:dyDescent="0.25">
      <c r="A259" s="3" t="s">
        <v>636</v>
      </c>
      <c r="B259" s="5">
        <v>45139</v>
      </c>
      <c r="C259" s="3" t="s">
        <v>637</v>
      </c>
      <c r="D259" s="3" t="s">
        <v>638</v>
      </c>
      <c r="E259" s="3" t="str">
        <f>IFERROR(VLOOKUP(H259,Referencias!$A$2:$F$671,6,FALSE),"")</f>
        <v>SP- 01</v>
      </c>
      <c r="F259" s="3">
        <f>IFERROR(VLOOKUP(I259,Referencias!$A$2:$T$800,20,FALSE),"")</f>
        <v>222052</v>
      </c>
      <c r="G259" s="3" t="s">
        <v>651</v>
      </c>
      <c r="H259" s="3" t="s">
        <v>124</v>
      </c>
      <c r="I259" s="3" t="s">
        <v>124</v>
      </c>
      <c r="J259" s="3"/>
      <c r="K259" s="3" t="s">
        <v>652</v>
      </c>
      <c r="L259" s="3" t="str">
        <f>IFERROR(VLOOKUP(M259,Referencias!$X$2:$Y$139,2,FALSE),"")</f>
        <v>Biocida</v>
      </c>
      <c r="M259" s="3" t="s">
        <v>565</v>
      </c>
      <c r="N259" s="3">
        <f>IFERROR(VLOOKUP(M259,Referencias!$K$2:$L$138,2,FALSE),"")</f>
        <v>50600926</v>
      </c>
      <c r="O259" s="3">
        <f>IFERROR(VLOOKUP(I259,'Control Producción'!$B$13:$L$408,4,FALSE),0)</f>
        <v>120</v>
      </c>
      <c r="P259" s="3">
        <f>IFERROR(VLOOKUP(I259,'Control Producción'!$B$13:$L$408,5,FALSE),0)</f>
        <v>2.76</v>
      </c>
      <c r="Q259" s="3">
        <f>IFERROR(VLOOKUP(I259,'Control Producción'!$B$13:$L$408,7,FALSE),0)</f>
        <v>117.24</v>
      </c>
      <c r="R259" s="3">
        <f>IFERROR(VLOOKUP(I259,'Control Producción'!$B$13:$L$408,8,FALSE),0)</f>
        <v>50</v>
      </c>
      <c r="S259" s="3">
        <f t="shared" si="79"/>
        <v>22.86</v>
      </c>
      <c r="T259" s="3">
        <v>13</v>
      </c>
      <c r="U259" s="3" t="s">
        <v>676</v>
      </c>
      <c r="V259" s="3" t="s">
        <v>668</v>
      </c>
      <c r="W259" s="3">
        <f t="shared" si="80"/>
        <v>2</v>
      </c>
      <c r="X259" s="3"/>
      <c r="Y259" s="3">
        <f t="shared" si="81"/>
        <v>45.72</v>
      </c>
      <c r="Z259" s="3"/>
      <c r="AA259" s="3"/>
      <c r="AB259" s="6">
        <v>41525</v>
      </c>
      <c r="AC259" s="3" t="s">
        <v>643</v>
      </c>
      <c r="AD259" s="6">
        <v>44012</v>
      </c>
      <c r="AE259" s="3" t="s">
        <v>683</v>
      </c>
      <c r="AF259" s="3" t="s">
        <v>656</v>
      </c>
      <c r="AG259" s="3"/>
      <c r="AH259" s="3"/>
      <c r="AI259" s="3"/>
      <c r="AJ259" s="3"/>
      <c r="AK259" s="3" t="str">
        <f>IFERROR(VLOOKUP(I259,'Control Producción'!$B$13:$K$406,10,FALSE),"")</f>
        <v>Electro Sumergible</v>
      </c>
      <c r="AL259" s="3" t="str">
        <f t="shared" si="82"/>
        <v>Batch</v>
      </c>
      <c r="AM259" s="3" t="s">
        <v>669</v>
      </c>
      <c r="AN259" s="3" t="s">
        <v>556</v>
      </c>
      <c r="AO259" s="3">
        <f>_xlfn.IFS(L259="Inhibidor de corrosión",T259*Q259/1000,L259="Inhibidor de incrustaciones",T259*Q259/1000,L259="Biocida",T259*Q259/1000,L259="Inhibidor de corrosión/incrustaciones",T259*Q259/1000,L259="Inhibidor de parafinas y asfaltenos",T259*P259/1000,L259="Inhibidor de parafinas",T259*P259/1000,L259="Inhibidor de asfaltenos",T259*P259/1000,L259="Reductor de fricción",T259*P259/1000,L259="Encapsulado",0,L259="Inhibidor de hidratos",VLOOKUP(I259,Intermedia!$B$485:$E$502,4,FALSE),L259="Secuestrante de sulfhídrico",VLOOKUP(I259,Intermedia!$B$485:$E$502,4,FALSE))</f>
        <v>1.5241199999999999</v>
      </c>
      <c r="AP259" s="3">
        <f t="shared" si="83"/>
        <v>22.86</v>
      </c>
      <c r="AQ259" s="3">
        <f t="shared" si="84"/>
        <v>22.86</v>
      </c>
      <c r="AR259" s="3">
        <f t="shared" si="85"/>
        <v>22.86</v>
      </c>
      <c r="AS259" s="7">
        <v>1</v>
      </c>
      <c r="AT259" s="3" cm="1">
        <f t="array" ref="AT259">IFERROR(ROUND(IF(AL259="Continua",AO259*_xlfn.IFS(AS259=100%,1,AS259=20%,5,AS259=50%,2),IF(AL259="Batch",IF(AM259="M",30,IF(AM259="Q",15,7))*AO259)),0),"")</f>
        <v>23</v>
      </c>
      <c r="AU259" s="3">
        <f t="shared" si="86"/>
        <v>23</v>
      </c>
      <c r="AV259" s="3">
        <f t="shared" si="87"/>
        <v>23</v>
      </c>
      <c r="AW259" s="3" t="s">
        <v>670</v>
      </c>
      <c r="AX259" s="3"/>
      <c r="AY259" s="14">
        <f ca="1">IFERROR(TODAY()-VLOOKUP(H259,IDEF!$A$6:$H$1602,8,FALSE),"S/D")</f>
        <v>2318</v>
      </c>
      <c r="AZ259" s="3" t="str">
        <f>IFERROR(VLOOKUP(H259,'Control Producción'!$B$13:$L$406,11,FALSE),"S/C")</f>
        <v>A</v>
      </c>
      <c r="BA259" s="3" t="str">
        <f t="shared" si="88"/>
        <v>SP- 01</v>
      </c>
      <c r="BB259" s="3" t="str">
        <f>IFERROR(VLOOKUP(I259,Referencias!$A$2:$Z$800,26,FALSE),"")</f>
        <v>Señal Picada</v>
      </c>
      <c r="BC259" s="3"/>
      <c r="BD259" s="3"/>
      <c r="BO259" s="68" t="str">
        <f t="shared" si="78"/>
        <v>SP- 01</v>
      </c>
    </row>
    <row r="260" spans="1:67" ht="15" customHeight="1" x14ac:dyDescent="0.25">
      <c r="A260" s="3" t="s">
        <v>636</v>
      </c>
      <c r="B260" s="5">
        <v>45139</v>
      </c>
      <c r="C260" s="3" t="s">
        <v>637</v>
      </c>
      <c r="D260" s="3" t="s">
        <v>638</v>
      </c>
      <c r="E260" s="3" t="str">
        <f>IFERROR(VLOOKUP(H260,Referencias!$A$2:$F$671,6,FALSE),"")</f>
        <v>SP- 01</v>
      </c>
      <c r="F260" s="3">
        <f>IFERROR(VLOOKUP(I260,Referencias!$A$2:$T$800,20,FALSE),"")</f>
        <v>222052</v>
      </c>
      <c r="G260" s="3" t="s">
        <v>651</v>
      </c>
      <c r="H260" s="3" t="s">
        <v>127</v>
      </c>
      <c r="I260" s="3" t="s">
        <v>127</v>
      </c>
      <c r="J260" s="3"/>
      <c r="K260" s="3" t="s">
        <v>652</v>
      </c>
      <c r="L260" s="3" t="str">
        <f>IFERROR(VLOOKUP(M260,Referencias!$X$2:$Y$139,2,FALSE),"")</f>
        <v>Biocida</v>
      </c>
      <c r="M260" s="3" t="s">
        <v>565</v>
      </c>
      <c r="N260" s="3">
        <f>IFERROR(VLOOKUP(M260,Referencias!$K$2:$L$138,2,FALSE),"")</f>
        <v>50600926</v>
      </c>
      <c r="O260" s="3">
        <f>IFERROR(VLOOKUP(I260,'Control Producción'!$B$13:$L$408,4,FALSE),0)</f>
        <v>179</v>
      </c>
      <c r="P260" s="3">
        <f>IFERROR(VLOOKUP(I260,'Control Producción'!$B$13:$L$408,5,FALSE),0)</f>
        <v>1.79</v>
      </c>
      <c r="Q260" s="3">
        <f>IFERROR(VLOOKUP(I260,'Control Producción'!$B$13:$L$408,7,FALSE),0)</f>
        <v>177.21</v>
      </c>
      <c r="R260" s="3">
        <f>IFERROR(VLOOKUP(I260,'Control Producción'!$B$13:$L$408,8,FALSE),0)</f>
        <v>100</v>
      </c>
      <c r="S260" s="3">
        <f t="shared" si="79"/>
        <v>53.16</v>
      </c>
      <c r="T260" s="3">
        <v>20</v>
      </c>
      <c r="U260" s="3" t="s">
        <v>676</v>
      </c>
      <c r="V260" s="3" t="s">
        <v>668</v>
      </c>
      <c r="W260" s="3">
        <f t="shared" si="80"/>
        <v>2</v>
      </c>
      <c r="X260" s="3"/>
      <c r="Y260" s="3">
        <f t="shared" si="81"/>
        <v>106.32</v>
      </c>
      <c r="Z260" s="3"/>
      <c r="AA260" s="3"/>
      <c r="AB260" s="6">
        <v>43501</v>
      </c>
      <c r="AC260" s="3" t="s">
        <v>643</v>
      </c>
      <c r="AD260" s="6">
        <v>44957</v>
      </c>
      <c r="AE260" s="3" t="s">
        <v>722</v>
      </c>
      <c r="AF260" s="3" t="s">
        <v>656</v>
      </c>
      <c r="AG260" s="3"/>
      <c r="AH260" s="3"/>
      <c r="AI260" s="3"/>
      <c r="AJ260" s="3"/>
      <c r="AK260" s="3" t="str">
        <f>IFERROR(VLOOKUP(I260,'Control Producción'!$B$13:$K$406,10,FALSE),"")</f>
        <v>Electro Sumergible</v>
      </c>
      <c r="AL260" s="3" t="str">
        <f t="shared" si="82"/>
        <v>Batch</v>
      </c>
      <c r="AM260" s="3" t="s">
        <v>669</v>
      </c>
      <c r="AN260" s="3" t="s">
        <v>556</v>
      </c>
      <c r="AO260" s="3">
        <f>_xlfn.IFS(L260="Inhibidor de corrosión",T260*Q260/1000,L260="Inhibidor de incrustaciones",T260*Q260/1000,L260="Biocida",T260*Q260/1000,L260="Inhibidor de corrosión/incrustaciones",T260*Q260/1000,L260="Inhibidor de parafinas y asfaltenos",T260*P260/1000,L260="Inhibidor de parafinas",T260*P260/1000,L260="Inhibidor de asfaltenos",T260*P260/1000,L260="Reductor de fricción",T260*P260/1000,L260="Encapsulado",0,L260="Inhibidor de hidratos",VLOOKUP(I260,Intermedia!$B$485:$E$502,4,FALSE),L260="Secuestrante de sulfhídrico",VLOOKUP(I260,Intermedia!$B$485:$E$502,4,FALSE))</f>
        <v>3.5442000000000005</v>
      </c>
      <c r="AP260" s="3">
        <f t="shared" si="83"/>
        <v>53.16</v>
      </c>
      <c r="AQ260" s="3">
        <f t="shared" si="84"/>
        <v>53.16</v>
      </c>
      <c r="AR260" s="3">
        <f t="shared" si="85"/>
        <v>53.16</v>
      </c>
      <c r="AS260" s="7">
        <v>1</v>
      </c>
      <c r="AT260" s="3" cm="1">
        <f t="array" ref="AT260">IFERROR(ROUND(IF(AL260="Continua",AO260*_xlfn.IFS(AS260=100%,1,AS260=20%,5,AS260=50%,2),IF(AL260="Batch",IF(AM260="M",30,IF(AM260="Q",15,7))*AO260)),0),"")</f>
        <v>53</v>
      </c>
      <c r="AU260" s="3">
        <f t="shared" si="86"/>
        <v>53</v>
      </c>
      <c r="AV260" s="3">
        <f t="shared" si="87"/>
        <v>53</v>
      </c>
      <c r="AW260" s="3" t="s">
        <v>670</v>
      </c>
      <c r="AX260" s="3"/>
      <c r="AY260" s="14">
        <f ca="1">IFERROR(TODAY()-VLOOKUP(H260,IDEF!$A$6:$H$1602,8,FALSE),"S/D")</f>
        <v>1846</v>
      </c>
      <c r="AZ260" s="3" t="str">
        <f>IFERROR(VLOOKUP(H260,'Control Producción'!$B$13:$L$406,11,FALSE),"S/C")</f>
        <v>B</v>
      </c>
      <c r="BA260" s="3" t="str">
        <f t="shared" si="88"/>
        <v>SP- 01</v>
      </c>
      <c r="BB260" s="3" t="str">
        <f>IFERROR(VLOOKUP(I260,Referencias!$A$2:$Z$800,26,FALSE),"")</f>
        <v>Señal Picada</v>
      </c>
      <c r="BC260" s="3"/>
      <c r="BD260" s="3"/>
      <c r="BO260" s="68" t="str">
        <f t="shared" si="78"/>
        <v>SP- 01</v>
      </c>
    </row>
    <row r="261" spans="1:67" ht="15" customHeight="1" x14ac:dyDescent="0.25">
      <c r="A261" s="3" t="s">
        <v>636</v>
      </c>
      <c r="B261" s="5">
        <v>45139</v>
      </c>
      <c r="C261" s="3" t="s">
        <v>637</v>
      </c>
      <c r="D261" s="3" t="s">
        <v>638</v>
      </c>
      <c r="E261" s="3" t="str">
        <f>IFERROR(VLOOKUP(H261,Referencias!$A$2:$F$671,6,FALSE),"")</f>
        <v>SP- 01</v>
      </c>
      <c r="F261" s="3">
        <f>IFERROR(VLOOKUP(I261,Referencias!$A$2:$T$800,20,FALSE),"")</f>
        <v>222052</v>
      </c>
      <c r="G261" s="3" t="s">
        <v>651</v>
      </c>
      <c r="H261" s="3" t="s">
        <v>130</v>
      </c>
      <c r="I261" s="3" t="s">
        <v>130</v>
      </c>
      <c r="J261" s="3"/>
      <c r="K261" s="3" t="s">
        <v>652</v>
      </c>
      <c r="L261" s="3" t="str">
        <f>IFERROR(VLOOKUP(M261,Referencias!$X$2:$Y$139,2,FALSE),"")</f>
        <v>Inhibidor de corrosión</v>
      </c>
      <c r="M261" s="3" t="s">
        <v>566</v>
      </c>
      <c r="N261" s="3">
        <f>IFERROR(VLOOKUP(M261,Referencias!$K$2:$L$138,2,FALSE),"")</f>
        <v>1000232729</v>
      </c>
      <c r="O261" s="3">
        <f>IFERROR(VLOOKUP(I261,'Control Producción'!$B$13:$L$408,4,FALSE),0)</f>
        <v>64</v>
      </c>
      <c r="P261" s="3">
        <f>IFERROR(VLOOKUP(I261,'Control Producción'!$B$13:$L$408,5,FALSE),0)</f>
        <v>5.12</v>
      </c>
      <c r="Q261" s="3">
        <f>IFERROR(VLOOKUP(I261,'Control Producción'!$B$13:$L$408,7,FALSE),0)</f>
        <v>58.88</v>
      </c>
      <c r="R261" s="3">
        <f>IFERROR(VLOOKUP(I261,'Control Producción'!$B$13:$L$408,8,FALSE),0)</f>
        <v>0</v>
      </c>
      <c r="S261" s="3">
        <f t="shared" si="79"/>
        <v>61.82</v>
      </c>
      <c r="T261" s="3">
        <v>70</v>
      </c>
      <c r="U261" s="3" t="s">
        <v>676</v>
      </c>
      <c r="V261" s="3" t="s">
        <v>668</v>
      </c>
      <c r="W261" s="3">
        <f t="shared" si="80"/>
        <v>2</v>
      </c>
      <c r="X261" s="3"/>
      <c r="Y261" s="3">
        <f t="shared" si="81"/>
        <v>123.64</v>
      </c>
      <c r="Z261" s="3"/>
      <c r="AA261" s="3"/>
      <c r="AB261" s="6">
        <v>40695</v>
      </c>
      <c r="AC261" s="3" t="s">
        <v>643</v>
      </c>
      <c r="AD261" s="6">
        <v>45079</v>
      </c>
      <c r="AE261" s="3" t="s">
        <v>845</v>
      </c>
      <c r="AF261" s="3" t="s">
        <v>656</v>
      </c>
      <c r="AG261" s="3"/>
      <c r="AH261" s="3"/>
      <c r="AI261" s="3"/>
      <c r="AJ261" s="3"/>
      <c r="AK261" s="3" t="str">
        <f>IFERROR(VLOOKUP(I261,'Control Producción'!$B$13:$K$406,10,FALSE),"")</f>
        <v>Cavidad Progresiva</v>
      </c>
      <c r="AL261" s="3" t="str">
        <f t="shared" si="82"/>
        <v>Batch</v>
      </c>
      <c r="AM261" s="3" t="s">
        <v>669</v>
      </c>
      <c r="AN261" s="3" t="s">
        <v>556</v>
      </c>
      <c r="AO261" s="3">
        <f>_xlfn.IFS(L261="Inhibidor de corrosión",T261*Q261/1000,L261="Inhibidor de incrustaciones",T261*Q261/1000,L261="Biocida",T261*Q261/1000,L261="Inhibidor de corrosión/incrustaciones",T261*Q261/1000,L261="Inhibidor de parafinas y asfaltenos",T261*P261/1000,L261="Inhibidor de parafinas",T261*P261/1000,L261="Inhibidor de asfaltenos",T261*P261/1000,L261="Reductor de fricción",T261*P261/1000,L261="Encapsulado",0,L261="Inhibidor de hidratos",VLOOKUP(I261,Intermedia!$B$485:$E$502,4,FALSE),L261="Secuestrante de sulfhídrico",VLOOKUP(I261,Intermedia!$B$485:$E$502,4,FALSE))</f>
        <v>4.1215999999999999</v>
      </c>
      <c r="AP261" s="3">
        <f t="shared" si="83"/>
        <v>61.82</v>
      </c>
      <c r="AQ261" s="3">
        <f t="shared" si="84"/>
        <v>61.82</v>
      </c>
      <c r="AR261" s="3">
        <f t="shared" si="85"/>
        <v>61.82</v>
      </c>
      <c r="AS261" s="7">
        <v>1</v>
      </c>
      <c r="AT261" s="3" cm="1">
        <f t="array" ref="AT261">IFERROR(ROUND(IF(AL261="Continua",AO261*_xlfn.IFS(AS261=100%,1,AS261=20%,5,AS261=50%,2),IF(AL261="Batch",IF(AM261="M",30,IF(AM261="Q",15,7))*AO261)),0),"")</f>
        <v>62</v>
      </c>
      <c r="AU261" s="3">
        <f t="shared" si="86"/>
        <v>62</v>
      </c>
      <c r="AV261" s="3">
        <f t="shared" si="87"/>
        <v>62</v>
      </c>
      <c r="AW261" s="3" t="s">
        <v>670</v>
      </c>
      <c r="AX261" s="3"/>
      <c r="AY261" s="14" t="str">
        <f ca="1">IFERROR(TODAY()-VLOOKUP(H261,IDEF!$A$6:$H$1602,8,FALSE),"S/D")</f>
        <v>S/D</v>
      </c>
      <c r="AZ261" s="3" t="str">
        <f>IFERROR(VLOOKUP(H261,'Control Producción'!$B$13:$L$406,11,FALSE),"S/C")</f>
        <v>A</v>
      </c>
      <c r="BA261" s="3" t="str">
        <f t="shared" si="88"/>
        <v>SP- 01</v>
      </c>
      <c r="BB261" s="3" t="str">
        <f>IFERROR(VLOOKUP(I261,Referencias!$A$2:$Z$800,26,FALSE),"")</f>
        <v>Señal Picada</v>
      </c>
      <c r="BC261" s="3"/>
      <c r="BD261" s="3"/>
      <c r="BO261" s="68" t="str">
        <f t="shared" si="78"/>
        <v>SP- 01</v>
      </c>
    </row>
    <row r="262" spans="1:67" ht="15" customHeight="1" x14ac:dyDescent="0.25">
      <c r="A262" s="3" t="s">
        <v>636</v>
      </c>
      <c r="B262" s="5">
        <v>45139</v>
      </c>
      <c r="C262" s="3" t="s">
        <v>637</v>
      </c>
      <c r="D262" s="3" t="s">
        <v>638</v>
      </c>
      <c r="E262" s="3" t="str">
        <f>IFERROR(VLOOKUP(H262,Referencias!$A$2:$F$671,6,FALSE),"")</f>
        <v>SP- 01</v>
      </c>
      <c r="F262" s="3">
        <f>IFERROR(VLOOKUP(I262,Referencias!$A$2:$T$800,20,FALSE),"")</f>
        <v>222052</v>
      </c>
      <c r="G262" s="3" t="s">
        <v>651</v>
      </c>
      <c r="H262" s="3" t="s">
        <v>131</v>
      </c>
      <c r="I262" s="3" t="s">
        <v>131</v>
      </c>
      <c r="J262" s="3"/>
      <c r="K262" s="3" t="s">
        <v>652</v>
      </c>
      <c r="L262" s="3" t="str">
        <f>IFERROR(VLOOKUP(M262,Referencias!$X$2:$Y$139,2,FALSE),"")</f>
        <v>Inhibidor de corrosión</v>
      </c>
      <c r="M262" s="3" t="s">
        <v>566</v>
      </c>
      <c r="N262" s="3">
        <f>IFERROR(VLOOKUP(M262,Referencias!$K$2:$L$138,2,FALSE),"")</f>
        <v>1000232729</v>
      </c>
      <c r="O262" s="3">
        <f>IFERROR(VLOOKUP(I262,'Control Producción'!$B$13:$L$408,4,FALSE),0)</f>
        <v>54.3</v>
      </c>
      <c r="P262" s="3">
        <f>IFERROR(VLOOKUP(I262,'Control Producción'!$B$13:$L$408,5,FALSE),0)</f>
        <v>3.367</v>
      </c>
      <c r="Q262" s="3">
        <f>IFERROR(VLOOKUP(I262,'Control Producción'!$B$13:$L$408,7,FALSE),0)</f>
        <v>50.933</v>
      </c>
      <c r="R262" s="3">
        <f>IFERROR(VLOOKUP(I262,'Control Producción'!$B$13:$L$408,8,FALSE),0)</f>
        <v>150</v>
      </c>
      <c r="S262" s="3">
        <f t="shared" si="79"/>
        <v>22.92</v>
      </c>
      <c r="T262" s="3">
        <v>30</v>
      </c>
      <c r="U262" s="3" t="s">
        <v>676</v>
      </c>
      <c r="V262" s="3" t="s">
        <v>668</v>
      </c>
      <c r="W262" s="3">
        <f t="shared" si="80"/>
        <v>2</v>
      </c>
      <c r="X262" s="3"/>
      <c r="Y262" s="3">
        <f t="shared" si="81"/>
        <v>45.84</v>
      </c>
      <c r="Z262" s="3"/>
      <c r="AA262" s="3"/>
      <c r="AB262" s="6">
        <v>42150</v>
      </c>
      <c r="AC262" s="3" t="s">
        <v>643</v>
      </c>
      <c r="AD262" s="6">
        <v>44012</v>
      </c>
      <c r="AE262" s="3" t="s">
        <v>683</v>
      </c>
      <c r="AF262" s="3" t="s">
        <v>656</v>
      </c>
      <c r="AG262" s="3"/>
      <c r="AH262" s="3"/>
      <c r="AI262" s="3"/>
      <c r="AJ262" s="3"/>
      <c r="AK262" s="3" t="str">
        <f>IFERROR(VLOOKUP(I262,'Control Producción'!$B$13:$K$406,10,FALSE),"")</f>
        <v>Cavidad Progresiva</v>
      </c>
      <c r="AL262" s="3" t="str">
        <f t="shared" si="82"/>
        <v>Batch</v>
      </c>
      <c r="AM262" s="3" t="s">
        <v>669</v>
      </c>
      <c r="AN262" s="3" t="s">
        <v>556</v>
      </c>
      <c r="AO262" s="3">
        <f>_xlfn.IFS(L262="Inhibidor de corrosión",T262*Q262/1000,L262="Inhibidor de incrustaciones",T262*Q262/1000,L262="Biocida",T262*Q262/1000,L262="Inhibidor de corrosión/incrustaciones",T262*Q262/1000,L262="Inhibidor de parafinas y asfaltenos",T262*P262/1000,L262="Inhibidor de parafinas",T262*P262/1000,L262="Inhibidor de asfaltenos",T262*P262/1000,L262="Reductor de fricción",T262*P262/1000,L262="Encapsulado",0,L262="Inhibidor de hidratos",VLOOKUP(I262,Intermedia!$B$485:$E$502,4,FALSE),L262="Secuestrante de sulfhídrico",VLOOKUP(I262,Intermedia!$B$485:$E$502,4,FALSE))</f>
        <v>1.52799</v>
      </c>
      <c r="AP262" s="3">
        <f t="shared" si="83"/>
        <v>22.92</v>
      </c>
      <c r="AQ262" s="3">
        <f t="shared" si="84"/>
        <v>22.92</v>
      </c>
      <c r="AR262" s="3">
        <f t="shared" si="85"/>
        <v>22.92</v>
      </c>
      <c r="AS262" s="7">
        <v>1</v>
      </c>
      <c r="AT262" s="3" cm="1">
        <f t="array" ref="AT262">IFERROR(ROUND(IF(AL262="Continua",AO262*_xlfn.IFS(AS262=100%,1,AS262=20%,5,AS262=50%,2),IF(AL262="Batch",IF(AM262="M",30,IF(AM262="Q",15,7))*AO262)),0),"")</f>
        <v>23</v>
      </c>
      <c r="AU262" s="3">
        <f t="shared" si="86"/>
        <v>23</v>
      </c>
      <c r="AV262" s="3">
        <f t="shared" si="87"/>
        <v>23</v>
      </c>
      <c r="AW262" s="3" t="s">
        <v>670</v>
      </c>
      <c r="AX262" s="3"/>
      <c r="AY262" s="14">
        <f ca="1">IFERROR(TODAY()-VLOOKUP(H262,IDEF!$A$6:$H$1602,8,FALSE),"S/D")</f>
        <v>1958</v>
      </c>
      <c r="AZ262" s="3" t="str">
        <f>IFERROR(VLOOKUP(H262,'Control Producción'!$B$13:$L$406,11,FALSE),"S/C")</f>
        <v>A</v>
      </c>
      <c r="BA262" s="3" t="str">
        <f t="shared" si="88"/>
        <v>SP- 01</v>
      </c>
      <c r="BB262" s="3" t="str">
        <f>IFERROR(VLOOKUP(I262,Referencias!$A$2:$Z$800,26,FALSE),"")</f>
        <v>Señal Picada</v>
      </c>
      <c r="BC262" s="3"/>
      <c r="BD262" s="3"/>
      <c r="BO262" s="68" t="str">
        <f t="shared" si="78"/>
        <v>SP- 01</v>
      </c>
    </row>
    <row r="263" spans="1:67" ht="15" customHeight="1" x14ac:dyDescent="0.25">
      <c r="A263" s="3" t="s">
        <v>636</v>
      </c>
      <c r="B263" s="5">
        <v>45139</v>
      </c>
      <c r="C263" s="3" t="s">
        <v>637</v>
      </c>
      <c r="D263" s="3" t="s">
        <v>638</v>
      </c>
      <c r="E263" s="3" t="str">
        <f>IFERROR(VLOOKUP(H263,Referencias!$A$2:$F$671,6,FALSE),"")</f>
        <v>SP- 01</v>
      </c>
      <c r="F263" s="3">
        <f>IFERROR(VLOOKUP(I263,Referencias!$A$2:$T$800,20,FALSE),"")</f>
        <v>222052</v>
      </c>
      <c r="G263" s="3" t="s">
        <v>651</v>
      </c>
      <c r="H263" s="3" t="s">
        <v>131</v>
      </c>
      <c r="I263" s="3" t="s">
        <v>131</v>
      </c>
      <c r="J263" s="3"/>
      <c r="K263" s="3" t="s">
        <v>652</v>
      </c>
      <c r="L263" s="3" t="str">
        <f>IFERROR(VLOOKUP(M263,Referencias!$X$2:$Y$139,2,FALSE),"")</f>
        <v>Biocida</v>
      </c>
      <c r="M263" s="3" t="s">
        <v>565</v>
      </c>
      <c r="N263" s="3">
        <f>IFERROR(VLOOKUP(M263,Referencias!$K$2:$L$138,2,FALSE),"")</f>
        <v>50600926</v>
      </c>
      <c r="O263" s="3">
        <f>IFERROR(VLOOKUP(I263,'Control Producción'!$B$13:$L$408,4,FALSE),0)</f>
        <v>54.3</v>
      </c>
      <c r="P263" s="3">
        <f>IFERROR(VLOOKUP(I263,'Control Producción'!$B$13:$L$408,5,FALSE),0)</f>
        <v>3.367</v>
      </c>
      <c r="Q263" s="3">
        <f>IFERROR(VLOOKUP(I263,'Control Producción'!$B$13:$L$408,7,FALSE),0)</f>
        <v>50.933</v>
      </c>
      <c r="R263" s="3">
        <f>IFERROR(VLOOKUP(I263,'Control Producción'!$B$13:$L$408,8,FALSE),0)</f>
        <v>150</v>
      </c>
      <c r="S263" s="3">
        <f t="shared" si="79"/>
        <v>34.380000000000003</v>
      </c>
      <c r="T263" s="3">
        <v>45</v>
      </c>
      <c r="U263" s="3" t="s">
        <v>676</v>
      </c>
      <c r="V263" s="3" t="s">
        <v>668</v>
      </c>
      <c r="W263" s="3">
        <f t="shared" si="80"/>
        <v>2</v>
      </c>
      <c r="X263" s="3"/>
      <c r="Y263" s="3">
        <f t="shared" si="81"/>
        <v>68.760000000000005</v>
      </c>
      <c r="Z263" s="3"/>
      <c r="AA263" s="3"/>
      <c r="AB263" s="6">
        <v>42150</v>
      </c>
      <c r="AC263" s="3" t="s">
        <v>643</v>
      </c>
      <c r="AD263" s="6">
        <v>44012</v>
      </c>
      <c r="AE263" s="3" t="s">
        <v>683</v>
      </c>
      <c r="AF263" s="3" t="s">
        <v>656</v>
      </c>
      <c r="AG263" s="3"/>
      <c r="AH263" s="3"/>
      <c r="AI263" s="3"/>
      <c r="AJ263" s="3"/>
      <c r="AK263" s="3" t="str">
        <f>IFERROR(VLOOKUP(I263,'Control Producción'!$B$13:$K$406,10,FALSE),"")</f>
        <v>Cavidad Progresiva</v>
      </c>
      <c r="AL263" s="3" t="str">
        <f t="shared" si="82"/>
        <v>Batch</v>
      </c>
      <c r="AM263" s="3" t="s">
        <v>669</v>
      </c>
      <c r="AN263" s="3" t="s">
        <v>556</v>
      </c>
      <c r="AO263" s="3">
        <f>_xlfn.IFS(L263="Inhibidor de corrosión",T263*Q263/1000,L263="Inhibidor de incrustaciones",T263*Q263/1000,L263="Biocida",T263*Q263/1000,L263="Inhibidor de corrosión/incrustaciones",T263*Q263/1000,L263="Inhibidor de parafinas y asfaltenos",T263*P263/1000,L263="Inhibidor de parafinas",T263*P263/1000,L263="Inhibidor de asfaltenos",T263*P263/1000,L263="Reductor de fricción",T263*P263/1000,L263="Encapsulado",0,L263="Inhibidor de hidratos",VLOOKUP(I263,Intermedia!$B$485:$E$502,4,FALSE),L263="Secuestrante de sulfhídrico",VLOOKUP(I263,Intermedia!$B$485:$E$502,4,FALSE))</f>
        <v>2.2919849999999999</v>
      </c>
      <c r="AP263" s="3">
        <f t="shared" si="83"/>
        <v>34.380000000000003</v>
      </c>
      <c r="AQ263" s="3">
        <f t="shared" si="84"/>
        <v>34.380000000000003</v>
      </c>
      <c r="AR263" s="3">
        <f t="shared" si="85"/>
        <v>34.380000000000003</v>
      </c>
      <c r="AS263" s="7">
        <v>1</v>
      </c>
      <c r="AT263" s="3" cm="1">
        <f t="array" ref="AT263">IFERROR(ROUND(IF(AL263="Continua",AO263*_xlfn.IFS(AS263=100%,1,AS263=20%,5,AS263=50%,2),IF(AL263="Batch",IF(AM263="M",30,IF(AM263="Q",15,7))*AO263)),0),"")</f>
        <v>34</v>
      </c>
      <c r="AU263" s="3">
        <f t="shared" si="86"/>
        <v>34</v>
      </c>
      <c r="AV263" s="3">
        <f t="shared" si="87"/>
        <v>34</v>
      </c>
      <c r="AW263" s="3" t="s">
        <v>670</v>
      </c>
      <c r="AX263" s="3"/>
      <c r="AY263" s="14">
        <f ca="1">IFERROR(TODAY()-VLOOKUP(H263,IDEF!$A$6:$H$1602,8,FALSE),"S/D")</f>
        <v>1958</v>
      </c>
      <c r="AZ263" s="3" t="str">
        <f>IFERROR(VLOOKUP(H263,'Control Producción'!$B$13:$L$406,11,FALSE),"S/C")</f>
        <v>A</v>
      </c>
      <c r="BA263" s="3" t="str">
        <f t="shared" si="88"/>
        <v>SP- 01</v>
      </c>
      <c r="BB263" s="3" t="str">
        <f>IFERROR(VLOOKUP(I263,Referencias!$A$2:$Z$800,26,FALSE),"")</f>
        <v>Señal Picada</v>
      </c>
      <c r="BC263" s="3"/>
      <c r="BD263" s="3"/>
      <c r="BO263" s="68" t="str">
        <f t="shared" si="78"/>
        <v>SP- 01</v>
      </c>
    </row>
    <row r="264" spans="1:67" ht="15" customHeight="1" x14ac:dyDescent="0.25">
      <c r="A264" s="3" t="s">
        <v>636</v>
      </c>
      <c r="B264" s="5">
        <v>45139</v>
      </c>
      <c r="C264" s="3" t="s">
        <v>637</v>
      </c>
      <c r="D264" s="3" t="s">
        <v>638</v>
      </c>
      <c r="E264" s="3" t="str">
        <f>IFERROR(VLOOKUP(H264,Referencias!$A$2:$F$671,6,FALSE),"")</f>
        <v>SP- 01</v>
      </c>
      <c r="F264" s="3">
        <f>IFERROR(VLOOKUP(I264,Referencias!$A$2:$T$800,20,FALSE),"")</f>
        <v>222052</v>
      </c>
      <c r="G264" s="3" t="s">
        <v>651</v>
      </c>
      <c r="H264" s="3" t="s">
        <v>132</v>
      </c>
      <c r="I264" s="3" t="s">
        <v>132</v>
      </c>
      <c r="J264" s="3"/>
      <c r="K264" s="3" t="s">
        <v>652</v>
      </c>
      <c r="L264" s="3" t="str">
        <f>IFERROR(VLOOKUP(M264,Referencias!$X$2:$Y$139,2,FALSE),"")</f>
        <v>Inhibidor de corrosión</v>
      </c>
      <c r="M264" s="3" t="s">
        <v>566</v>
      </c>
      <c r="N264" s="3">
        <f>IFERROR(VLOOKUP(M264,Referencias!$K$2:$L$138,2,FALSE),"")</f>
        <v>1000232729</v>
      </c>
      <c r="O264" s="3">
        <f>IFERROR(VLOOKUP(I264,'Control Producción'!$B$13:$L$408,4,FALSE),0)</f>
        <v>286</v>
      </c>
      <c r="P264" s="3">
        <f>IFERROR(VLOOKUP(I264,'Control Producción'!$B$13:$L$408,5,FALSE),0)</f>
        <v>2.86</v>
      </c>
      <c r="Q264" s="3">
        <f>IFERROR(VLOOKUP(I264,'Control Producción'!$B$13:$L$408,7,FALSE),0)</f>
        <v>283.14</v>
      </c>
      <c r="R264" s="3">
        <f>IFERROR(VLOOKUP(I264,'Control Producción'!$B$13:$L$408,8,FALSE),0)</f>
        <v>100</v>
      </c>
      <c r="S264" s="3">
        <f t="shared" si="79"/>
        <v>67.95</v>
      </c>
      <c r="T264" s="3">
        <v>8</v>
      </c>
      <c r="U264" s="3" t="s">
        <v>676</v>
      </c>
      <c r="V264" s="3" t="s">
        <v>668</v>
      </c>
      <c r="W264" s="3">
        <f t="shared" si="80"/>
        <v>1</v>
      </c>
      <c r="X264" s="3"/>
      <c r="Y264" s="3">
        <f t="shared" si="81"/>
        <v>67.95</v>
      </c>
      <c r="Z264" s="3"/>
      <c r="AA264" s="3"/>
      <c r="AB264" s="6">
        <v>42132</v>
      </c>
      <c r="AC264" s="3" t="s">
        <v>643</v>
      </c>
      <c r="AD264" s="6">
        <v>44012</v>
      </c>
      <c r="AE264" s="3" t="s">
        <v>683</v>
      </c>
      <c r="AF264" s="3" t="s">
        <v>656</v>
      </c>
      <c r="AG264" s="3"/>
      <c r="AH264" s="3"/>
      <c r="AI264" s="3"/>
      <c r="AJ264" s="3"/>
      <c r="AK264" s="3" t="str">
        <f>IFERROR(VLOOKUP(I264,'Control Producción'!$B$13:$K$406,10,FALSE),"")</f>
        <v>Electro Sumergible</v>
      </c>
      <c r="AL264" s="3" t="str">
        <f t="shared" si="82"/>
        <v>Batch</v>
      </c>
      <c r="AM264" s="3" t="s">
        <v>817</v>
      </c>
      <c r="AN264" s="3" t="s">
        <v>556</v>
      </c>
      <c r="AO264" s="3">
        <f>_xlfn.IFS(L264="Inhibidor de corrosión",T264*Q264/1000,L264="Inhibidor de incrustaciones",T264*Q264/1000,L264="Biocida",T264*Q264/1000,L264="Inhibidor de corrosión/incrustaciones",T264*Q264/1000,L264="Inhibidor de parafinas y asfaltenos",T264*P264/1000,L264="Inhibidor de parafinas",T264*P264/1000,L264="Inhibidor de asfaltenos",T264*P264/1000,L264="Reductor de fricción",T264*P264/1000,L264="Encapsulado",0,L264="Inhibidor de hidratos",VLOOKUP(I264,Intermedia!$B$485:$E$502,4,FALSE),L264="Secuestrante de sulfhídrico",VLOOKUP(I264,Intermedia!$B$485:$E$502,4,FALSE))</f>
        <v>2.26512</v>
      </c>
      <c r="AP264" s="3">
        <f t="shared" si="83"/>
        <v>67.95</v>
      </c>
      <c r="AQ264" s="3">
        <f t="shared" si="84"/>
        <v>67.95</v>
      </c>
      <c r="AR264" s="3">
        <f t="shared" si="85"/>
        <v>67.95</v>
      </c>
      <c r="AS264" s="7">
        <v>1</v>
      </c>
      <c r="AT264" s="3" cm="1">
        <f t="array" ref="AT264">IFERROR(ROUND(IF(AL264="Continua",AO264*_xlfn.IFS(AS264=100%,1,AS264=20%,5,AS264=50%,2),IF(AL264="Batch",IF(AM264="M",30,IF(AM264="Q",15,7))*AO264)),0),"")</f>
        <v>68</v>
      </c>
      <c r="AU264" s="3">
        <f t="shared" si="86"/>
        <v>68</v>
      </c>
      <c r="AV264" s="3">
        <f t="shared" si="87"/>
        <v>68</v>
      </c>
      <c r="AW264" s="3" t="s">
        <v>670</v>
      </c>
      <c r="AX264" s="3"/>
      <c r="AY264" s="14">
        <f ca="1">IFERROR(TODAY()-VLOOKUP(H264,IDEF!$A$6:$H$1602,8,FALSE),"S/D")</f>
        <v>3192</v>
      </c>
      <c r="AZ264" s="3" t="str">
        <f>IFERROR(VLOOKUP(H264,'Control Producción'!$B$13:$L$406,11,FALSE),"S/C")</f>
        <v>A</v>
      </c>
      <c r="BA264" s="3" t="str">
        <f t="shared" si="88"/>
        <v>SP- 01</v>
      </c>
      <c r="BB264" s="3" t="str">
        <f>IFERROR(VLOOKUP(I264,Referencias!$A$2:$Z$800,26,FALSE),"")</f>
        <v>Señal Picada</v>
      </c>
      <c r="BC264" s="3"/>
      <c r="BD264" s="3"/>
      <c r="BO264" s="68" t="str">
        <f t="shared" si="78"/>
        <v>SP- 01</v>
      </c>
    </row>
    <row r="265" spans="1:67" ht="15" customHeight="1" x14ac:dyDescent="0.25">
      <c r="A265" s="3" t="s">
        <v>636</v>
      </c>
      <c r="B265" s="5">
        <v>45139</v>
      </c>
      <c r="C265" s="3" t="s">
        <v>637</v>
      </c>
      <c r="D265" s="3" t="s">
        <v>638</v>
      </c>
      <c r="E265" s="3" t="str">
        <f>IFERROR(VLOOKUP(H265,Referencias!$A$2:$F$671,6,FALSE),"")</f>
        <v>SP- 01</v>
      </c>
      <c r="F265" s="3">
        <f>IFERROR(VLOOKUP(I265,Referencias!$A$2:$T$800,20,FALSE),"")</f>
        <v>222052</v>
      </c>
      <c r="G265" s="3" t="s">
        <v>651</v>
      </c>
      <c r="H265" s="3" t="s">
        <v>133</v>
      </c>
      <c r="I265" s="3" t="s">
        <v>133</v>
      </c>
      <c r="J265" s="3"/>
      <c r="K265" s="3" t="s">
        <v>652</v>
      </c>
      <c r="L265" s="3" t="str">
        <f>IFERROR(VLOOKUP(M265,Referencias!$X$2:$Y$139,2,FALSE),"")</f>
        <v>Inhibidor de corrosión</v>
      </c>
      <c r="M265" s="3" t="s">
        <v>566</v>
      </c>
      <c r="N265" s="3">
        <f>IFERROR(VLOOKUP(M265,Referencias!$K$2:$L$138,2,FALSE),"")</f>
        <v>1000232729</v>
      </c>
      <c r="O265" s="3">
        <f>IFERROR(VLOOKUP(I265,'Control Producción'!$B$13:$L$408,4,FALSE),0)</f>
        <v>127.2</v>
      </c>
      <c r="P265" s="3">
        <f>IFERROR(VLOOKUP(I265,'Control Producción'!$B$13:$L$408,5,FALSE),0)</f>
        <v>1.9079999999999999</v>
      </c>
      <c r="Q265" s="3">
        <f>IFERROR(VLOOKUP(I265,'Control Producción'!$B$13:$L$408,7,FALSE),0)</f>
        <v>125.292</v>
      </c>
      <c r="R265" s="3">
        <f>IFERROR(VLOOKUP(I265,'Control Producción'!$B$13:$L$408,8,FALSE),0)</f>
        <v>100</v>
      </c>
      <c r="S265" s="3">
        <f t="shared" si="79"/>
        <v>56.38</v>
      </c>
      <c r="T265" s="3">
        <v>30</v>
      </c>
      <c r="U265" s="3" t="s">
        <v>676</v>
      </c>
      <c r="V265" s="3" t="s">
        <v>668</v>
      </c>
      <c r="W265" s="3">
        <f t="shared" si="80"/>
        <v>2</v>
      </c>
      <c r="X265" s="3"/>
      <c r="Y265" s="3">
        <f t="shared" si="81"/>
        <v>112.76</v>
      </c>
      <c r="Z265" s="3"/>
      <c r="AA265" s="3"/>
      <c r="AB265" s="6">
        <v>41863</v>
      </c>
      <c r="AC265" s="3" t="s">
        <v>643</v>
      </c>
      <c r="AD265" s="6">
        <v>44956</v>
      </c>
      <c r="AE265" s="3" t="s">
        <v>846</v>
      </c>
      <c r="AF265" s="3" t="s">
        <v>656</v>
      </c>
      <c r="AG265" s="3"/>
      <c r="AH265" s="3"/>
      <c r="AI265" s="3"/>
      <c r="AJ265" s="3"/>
      <c r="AK265" s="3" t="str">
        <f>IFERROR(VLOOKUP(I265,'Control Producción'!$B$13:$K$406,10,FALSE),"")</f>
        <v>Cavidad Progresiva</v>
      </c>
      <c r="AL265" s="3" t="str">
        <f t="shared" si="82"/>
        <v>Batch</v>
      </c>
      <c r="AM265" s="3" t="s">
        <v>669</v>
      </c>
      <c r="AN265" s="3" t="s">
        <v>807</v>
      </c>
      <c r="AO265" s="3">
        <f>_xlfn.IFS(L265="Inhibidor de corrosión",T265*Q265/1000,L265="Inhibidor de incrustaciones",T265*Q265/1000,L265="Biocida",T265*Q265/1000,L265="Inhibidor de corrosión/incrustaciones",T265*Q265/1000,L265="Inhibidor de parafinas y asfaltenos",T265*P265/1000,L265="Inhibidor de parafinas",T265*P265/1000,L265="Inhibidor de asfaltenos",T265*P265/1000,L265="Reductor de fricción",T265*P265/1000,L265="Encapsulado",0,L265="Inhibidor de hidratos",VLOOKUP(I265,Intermedia!$B$485:$E$502,4,FALSE),L265="Secuestrante de sulfhídrico",VLOOKUP(I265,Intermedia!$B$485:$E$502,4,FALSE))</f>
        <v>3.7587600000000001</v>
      </c>
      <c r="AP265" s="3">
        <f t="shared" si="83"/>
        <v>56.38</v>
      </c>
      <c r="AQ265" s="3">
        <f t="shared" si="84"/>
        <v>56.38</v>
      </c>
      <c r="AR265" s="3">
        <f t="shared" si="85"/>
        <v>56.38</v>
      </c>
      <c r="AS265" s="7">
        <v>1</v>
      </c>
      <c r="AT265" s="3" cm="1">
        <f t="array" ref="AT265">IFERROR(ROUND(IF(AL265="Continua",AO265*_xlfn.IFS(AS265=100%,1,AS265=20%,5,AS265=50%,2),IF(AL265="Batch",IF(AM265="M",30,IF(AM265="Q",15,7))*AO265)),0),"")</f>
        <v>56</v>
      </c>
      <c r="AU265" s="3">
        <f t="shared" si="86"/>
        <v>56</v>
      </c>
      <c r="AV265" s="3">
        <f t="shared" si="87"/>
        <v>56</v>
      </c>
      <c r="AW265" s="3" t="s">
        <v>670</v>
      </c>
      <c r="AX265" s="3"/>
      <c r="AY265" s="14">
        <f ca="1">IFERROR(TODAY()-VLOOKUP(H265,IDEF!$A$6:$H$1602,8,FALSE),"S/D")</f>
        <v>3204</v>
      </c>
      <c r="AZ265" s="3" t="str">
        <f>IFERROR(VLOOKUP(H265,'Control Producción'!$B$13:$L$406,11,FALSE),"S/C")</f>
        <v>A</v>
      </c>
      <c r="BA265" s="3" t="str">
        <f t="shared" si="88"/>
        <v>SP- 01</v>
      </c>
      <c r="BB265" s="3" t="str">
        <f>IFERROR(VLOOKUP(I265,Referencias!$A$2:$Z$800,26,FALSE),"")</f>
        <v>Señal Picada</v>
      </c>
      <c r="BC265" s="3"/>
      <c r="BD265" s="3"/>
      <c r="BO265" s="68" t="str">
        <f t="shared" si="78"/>
        <v>SP- 01</v>
      </c>
    </row>
    <row r="266" spans="1:67" ht="15" customHeight="1" x14ac:dyDescent="0.25">
      <c r="A266" s="3" t="s">
        <v>636</v>
      </c>
      <c r="B266" s="5">
        <v>45139</v>
      </c>
      <c r="C266" s="3" t="s">
        <v>637</v>
      </c>
      <c r="D266" s="3" t="s">
        <v>638</v>
      </c>
      <c r="E266" s="3" t="str">
        <f>IFERROR(VLOOKUP(H266,Referencias!$A$2:$F$671,6,FALSE),"")</f>
        <v>SP- 07</v>
      </c>
      <c r="F266" s="3">
        <f>IFERROR(VLOOKUP(I266,Referencias!$A$2:$T$800,20,FALSE),"")</f>
        <v>222052</v>
      </c>
      <c r="G266" s="3" t="s">
        <v>651</v>
      </c>
      <c r="H266" s="3" t="s">
        <v>312</v>
      </c>
      <c r="I266" s="3" t="s">
        <v>312</v>
      </c>
      <c r="J266" s="3"/>
      <c r="K266" s="3" t="s">
        <v>652</v>
      </c>
      <c r="L266" s="3" t="str">
        <f>IFERROR(VLOOKUP(M266,Referencias!$X$2:$Y$139,2,FALSE),"")</f>
        <v>Inhibidor de corrosión</v>
      </c>
      <c r="M266" s="3" t="s">
        <v>566</v>
      </c>
      <c r="N266" s="3">
        <f>IFERROR(VLOOKUP(M266,Referencias!$K$2:$L$138,2,FALSE),"")</f>
        <v>1000232729</v>
      </c>
      <c r="O266" s="3">
        <f>IFERROR(VLOOKUP(I266,'Control Producción'!$B$13:$L$408,4,FALSE),0)</f>
        <v>146</v>
      </c>
      <c r="P266" s="3">
        <f>IFERROR(VLOOKUP(I266,'Control Producción'!$B$13:$L$408,5,FALSE),0)</f>
        <v>3.2120000000000002</v>
      </c>
      <c r="Q266" s="3">
        <f>IFERROR(VLOOKUP(I266,'Control Producción'!$B$13:$L$408,7,FALSE),0)</f>
        <v>142.78800000000001</v>
      </c>
      <c r="R266" s="3">
        <f>IFERROR(VLOOKUP(I266,'Control Producción'!$B$13:$L$408,8,FALSE),0)</f>
        <v>10</v>
      </c>
      <c r="S266" s="3">
        <f t="shared" si="79"/>
        <v>49.98</v>
      </c>
      <c r="T266" s="3">
        <v>50</v>
      </c>
      <c r="U266" s="3" t="s">
        <v>676</v>
      </c>
      <c r="V266" s="3" t="s">
        <v>668</v>
      </c>
      <c r="W266" s="3">
        <f t="shared" si="80"/>
        <v>4</v>
      </c>
      <c r="X266" s="3"/>
      <c r="Y266" s="3">
        <f t="shared" si="81"/>
        <v>199.92</v>
      </c>
      <c r="Z266" s="3"/>
      <c r="AA266" s="3"/>
      <c r="AB266" s="6">
        <v>44781</v>
      </c>
      <c r="AC266" s="3" t="s">
        <v>643</v>
      </c>
      <c r="AD266" s="6">
        <v>44869</v>
      </c>
      <c r="AE266" s="3" t="s">
        <v>847</v>
      </c>
      <c r="AF266" s="3" t="s">
        <v>656</v>
      </c>
      <c r="AG266" s="3"/>
      <c r="AH266" s="3"/>
      <c r="AI266" s="3"/>
      <c r="AJ266" s="3"/>
      <c r="AK266" s="3" t="str">
        <f>IFERROR(VLOOKUP(I266,'Control Producción'!$B$13:$K$406,10,FALSE),"")</f>
        <v>Cavidad Progresiva</v>
      </c>
      <c r="AL266" s="3" t="str">
        <f t="shared" si="82"/>
        <v>Batch</v>
      </c>
      <c r="AM266" s="3" t="s">
        <v>810</v>
      </c>
      <c r="AN266" s="3" t="s">
        <v>807</v>
      </c>
      <c r="AO266" s="3">
        <f>_xlfn.IFS(L266="Inhibidor de corrosión",T266*Q266/1000,L266="Inhibidor de incrustaciones",T266*Q266/1000,L266="Biocida",T266*Q266/1000,L266="Inhibidor de corrosión/incrustaciones",T266*Q266/1000,L266="Inhibidor de parafinas y asfaltenos",T266*P266/1000,L266="Inhibidor de parafinas",T266*P266/1000,L266="Inhibidor de asfaltenos",T266*P266/1000,L266="Reductor de fricción",T266*P266/1000,L266="Encapsulado",0,L266="Inhibidor de hidratos",VLOOKUP(I266,Intermedia!$B$485:$E$502,4,FALSE),L266="Secuestrante de sulfhídrico",VLOOKUP(I266,Intermedia!$B$485:$E$502,4,FALSE))</f>
        <v>7.1394000000000002</v>
      </c>
      <c r="AP266" s="3">
        <f t="shared" si="83"/>
        <v>49.98</v>
      </c>
      <c r="AQ266" s="3">
        <f t="shared" si="84"/>
        <v>49.98</v>
      </c>
      <c r="AR266" s="3">
        <f t="shared" si="85"/>
        <v>49.98</v>
      </c>
      <c r="AS266" s="7">
        <v>1</v>
      </c>
      <c r="AT266" s="3" cm="1">
        <f t="array" ref="AT266">IFERROR(ROUND(IF(AL266="Continua",AO266*_xlfn.IFS(AS266=100%,1,AS266=20%,5,AS266=50%,2),IF(AL266="Batch",IF(AM266="M",30,IF(AM266="Q",15,7))*AO266)),0),"")</f>
        <v>50</v>
      </c>
      <c r="AU266" s="3">
        <f t="shared" si="86"/>
        <v>50</v>
      </c>
      <c r="AV266" s="3">
        <f t="shared" si="87"/>
        <v>50</v>
      </c>
      <c r="AW266" s="3" t="s">
        <v>670</v>
      </c>
      <c r="AX266" s="3"/>
      <c r="AY266" s="14">
        <f ca="1">IFERROR(TODAY()-VLOOKUP(H266,IDEF!$A$6:$H$1602,8,FALSE),"S/D")</f>
        <v>1710</v>
      </c>
      <c r="AZ266" s="3" t="str">
        <f>IFERROR(VLOOKUP(H266,'Control Producción'!$B$13:$L$406,11,FALSE),"S/C")</f>
        <v>A</v>
      </c>
      <c r="BA266" s="3" t="str">
        <f t="shared" si="88"/>
        <v>SP- 07</v>
      </c>
      <c r="BB266" s="3" t="str">
        <f>IFERROR(VLOOKUP(I266,Referencias!$A$2:$Z$800,26,FALSE),"")</f>
        <v>Señal Picada</v>
      </c>
      <c r="BC266" s="3"/>
      <c r="BD266" s="3"/>
      <c r="BO266" s="68" t="str">
        <f t="shared" si="78"/>
        <v>SP- 07</v>
      </c>
    </row>
    <row r="267" spans="1:67" ht="15" customHeight="1" x14ac:dyDescent="0.25">
      <c r="A267" s="3" t="s">
        <v>636</v>
      </c>
      <c r="B267" s="5">
        <v>45139</v>
      </c>
      <c r="C267" s="3" t="s">
        <v>637</v>
      </c>
      <c r="D267" s="3" t="s">
        <v>638</v>
      </c>
      <c r="E267" s="3" t="str">
        <f>IFERROR(VLOOKUP(H267,Referencias!$A$2:$F$671,6,FALSE),"")</f>
        <v>SP- 07</v>
      </c>
      <c r="F267" s="3">
        <f>IFERROR(VLOOKUP(I267,Referencias!$A$2:$T$800,20,FALSE),"")</f>
        <v>222052</v>
      </c>
      <c r="G267" s="3" t="s">
        <v>651</v>
      </c>
      <c r="H267" s="3" t="s">
        <v>312</v>
      </c>
      <c r="I267" s="3" t="s">
        <v>312</v>
      </c>
      <c r="J267" s="3"/>
      <c r="K267" s="3" t="s">
        <v>652</v>
      </c>
      <c r="L267" s="3" t="str">
        <f>IFERROR(VLOOKUP(M267,Referencias!$X$2:$Y$139,2,FALSE),"")</f>
        <v>Biocida</v>
      </c>
      <c r="M267" s="3" t="s">
        <v>565</v>
      </c>
      <c r="N267" s="3">
        <f>IFERROR(VLOOKUP(M267,Referencias!$K$2:$L$138,2,FALSE),"")</f>
        <v>50600926</v>
      </c>
      <c r="O267" s="3">
        <f>IFERROR(VLOOKUP(I267,'Control Producción'!$B$13:$L$408,4,FALSE),0)</f>
        <v>146</v>
      </c>
      <c r="P267" s="3">
        <f>IFERROR(VLOOKUP(I267,'Control Producción'!$B$13:$L$408,5,FALSE),0)</f>
        <v>3.2120000000000002</v>
      </c>
      <c r="Q267" s="3">
        <f>IFERROR(VLOOKUP(I267,'Control Producción'!$B$13:$L$408,7,FALSE),0)</f>
        <v>142.78800000000001</v>
      </c>
      <c r="R267" s="3">
        <f>IFERROR(VLOOKUP(I267,'Control Producción'!$B$13:$L$408,8,FALSE),0)</f>
        <v>10</v>
      </c>
      <c r="S267" s="3">
        <f t="shared" si="79"/>
        <v>96.38</v>
      </c>
      <c r="T267" s="3">
        <v>45</v>
      </c>
      <c r="U267" s="3" t="s">
        <v>676</v>
      </c>
      <c r="V267" s="3" t="s">
        <v>668</v>
      </c>
      <c r="W267" s="3">
        <f t="shared" si="80"/>
        <v>2</v>
      </c>
      <c r="X267" s="3"/>
      <c r="Y267" s="3">
        <f t="shared" si="81"/>
        <v>192.76</v>
      </c>
      <c r="Z267" s="3"/>
      <c r="AA267" s="3"/>
      <c r="AB267" s="6">
        <v>44781</v>
      </c>
      <c r="AC267" s="3" t="s">
        <v>643</v>
      </c>
      <c r="AD267" s="6">
        <v>44869</v>
      </c>
      <c r="AE267" s="3" t="s">
        <v>847</v>
      </c>
      <c r="AF267" s="3" t="s">
        <v>656</v>
      </c>
      <c r="AG267" s="3"/>
      <c r="AH267" s="3"/>
      <c r="AI267" s="3"/>
      <c r="AJ267" s="3"/>
      <c r="AK267" s="3" t="str">
        <f>IFERROR(VLOOKUP(I267,'Control Producción'!$B$13:$K$406,10,FALSE),"")</f>
        <v>Cavidad Progresiva</v>
      </c>
      <c r="AL267" s="3" t="str">
        <f t="shared" si="82"/>
        <v>Batch</v>
      </c>
      <c r="AM267" s="3" t="s">
        <v>669</v>
      </c>
      <c r="AN267" s="3" t="s">
        <v>807</v>
      </c>
      <c r="AO267" s="3">
        <f>_xlfn.IFS(L267="Inhibidor de corrosión",T267*Q267/1000,L267="Inhibidor de incrustaciones",T267*Q267/1000,L267="Biocida",T267*Q267/1000,L267="Inhibidor de corrosión/incrustaciones",T267*Q267/1000,L267="Inhibidor de parafinas y asfaltenos",T267*P267/1000,L267="Inhibidor de parafinas",T267*P267/1000,L267="Inhibidor de asfaltenos",T267*P267/1000,L267="Reductor de fricción",T267*P267/1000,L267="Encapsulado",0,L267="Inhibidor de hidratos",VLOOKUP(I267,Intermedia!$B$485:$E$502,4,FALSE),L267="Secuestrante de sulfhídrico",VLOOKUP(I267,Intermedia!$B$485:$E$502,4,FALSE))</f>
        <v>6.4254600000000011</v>
      </c>
      <c r="AP267" s="3">
        <f t="shared" si="83"/>
        <v>96.38</v>
      </c>
      <c r="AQ267" s="3">
        <f t="shared" si="84"/>
        <v>96.38</v>
      </c>
      <c r="AR267" s="3">
        <f t="shared" si="85"/>
        <v>96.38</v>
      </c>
      <c r="AS267" s="7">
        <v>1</v>
      </c>
      <c r="AT267" s="3" cm="1">
        <f t="array" ref="AT267">IFERROR(ROUND(IF(AL267="Continua",AO267*_xlfn.IFS(AS267=100%,1,AS267=20%,5,AS267=50%,2),IF(AL267="Batch",IF(AM267="M",30,IF(AM267="Q",15,7))*AO267)),0),"")</f>
        <v>96</v>
      </c>
      <c r="AU267" s="3">
        <f t="shared" si="86"/>
        <v>96</v>
      </c>
      <c r="AV267" s="3">
        <f t="shared" si="87"/>
        <v>96</v>
      </c>
      <c r="AW267" s="3" t="s">
        <v>670</v>
      </c>
      <c r="AX267" s="3"/>
      <c r="AY267" s="14">
        <f ca="1">IFERROR(TODAY()-VLOOKUP(H267,IDEF!$A$6:$H$1602,8,FALSE),"S/D")</f>
        <v>1710</v>
      </c>
      <c r="AZ267" s="3" t="str">
        <f>IFERROR(VLOOKUP(H267,'Control Producción'!$B$13:$L$406,11,FALSE),"S/C")</f>
        <v>A</v>
      </c>
      <c r="BA267" s="3" t="str">
        <f t="shared" si="88"/>
        <v>SP- 07</v>
      </c>
      <c r="BB267" s="3" t="str">
        <f>IFERROR(VLOOKUP(I267,Referencias!$A$2:$Z$800,26,FALSE),"")</f>
        <v>Señal Picada</v>
      </c>
      <c r="BC267" s="3"/>
      <c r="BD267" s="3"/>
      <c r="BO267" s="68" t="str">
        <f t="shared" si="78"/>
        <v>SP- 07</v>
      </c>
    </row>
    <row r="268" spans="1:67" ht="15" customHeight="1" x14ac:dyDescent="0.25">
      <c r="A268" s="3" t="s">
        <v>636</v>
      </c>
      <c r="B268" s="5">
        <v>45139</v>
      </c>
      <c r="C268" s="3" t="s">
        <v>637</v>
      </c>
      <c r="D268" s="3" t="s">
        <v>638</v>
      </c>
      <c r="E268" s="3" t="str">
        <f>IFERROR(VLOOKUP(H268,Referencias!$A$2:$F$671,6,FALSE),"")</f>
        <v>SP- 07</v>
      </c>
      <c r="F268" s="3">
        <f>IFERROR(VLOOKUP(I268,Referencias!$A$2:$T$800,20,FALSE),"")</f>
        <v>222052</v>
      </c>
      <c r="G268" s="3" t="s">
        <v>651</v>
      </c>
      <c r="H268" s="3" t="s">
        <v>328</v>
      </c>
      <c r="I268" s="3" t="s">
        <v>328</v>
      </c>
      <c r="J268" s="3"/>
      <c r="K268" s="3" t="s">
        <v>652</v>
      </c>
      <c r="L268" s="3" t="str">
        <f>IFERROR(VLOOKUP(M268,Referencias!$X$2:$Y$139,2,FALSE),"")</f>
        <v>Inhibidor de corrosión</v>
      </c>
      <c r="M268" s="3" t="s">
        <v>566</v>
      </c>
      <c r="N268" s="3">
        <f>IFERROR(VLOOKUP(M268,Referencias!$K$2:$L$138,2,FALSE),"")</f>
        <v>1000232729</v>
      </c>
      <c r="O268" s="3">
        <f>IFERROR(VLOOKUP(I268,'Control Producción'!$B$13:$L$408,4,FALSE),0)</f>
        <v>41.9</v>
      </c>
      <c r="P268" s="3">
        <f>IFERROR(VLOOKUP(I268,'Control Producción'!$B$13:$L$408,5,FALSE),0)</f>
        <v>2.7229999999999999</v>
      </c>
      <c r="Q268" s="3">
        <f>IFERROR(VLOOKUP(I268,'Control Producción'!$B$13:$L$408,7,FALSE),0)</f>
        <v>39.177</v>
      </c>
      <c r="R268" s="3">
        <f>IFERROR(VLOOKUP(I268,'Control Producción'!$B$13:$L$408,8,FALSE),0)</f>
        <v>10</v>
      </c>
      <c r="S268" s="3">
        <f t="shared" ref="S268:S269" si="89">AR268</f>
        <v>23.51</v>
      </c>
      <c r="T268" s="3">
        <v>40</v>
      </c>
      <c r="U268" s="3" t="s">
        <v>676</v>
      </c>
      <c r="V268" s="3" t="s">
        <v>668</v>
      </c>
      <c r="W268" s="3">
        <f t="shared" si="80"/>
        <v>2</v>
      </c>
      <c r="X268" s="3"/>
      <c r="Y268" s="3">
        <f t="shared" si="81"/>
        <v>47.02</v>
      </c>
      <c r="Z268" s="3"/>
      <c r="AA268" s="3"/>
      <c r="AB268" s="6">
        <v>45034</v>
      </c>
      <c r="AC268" s="3" t="s">
        <v>643</v>
      </c>
      <c r="AD268" s="6">
        <v>44971</v>
      </c>
      <c r="AE268" s="3" t="s">
        <v>848</v>
      </c>
      <c r="AF268" s="3" t="s">
        <v>656</v>
      </c>
      <c r="AG268" s="3"/>
      <c r="AH268" s="3"/>
      <c r="AI268" s="3"/>
      <c r="AJ268" s="3"/>
      <c r="AK268" s="3" t="str">
        <f>IFERROR(VLOOKUP(I268,'Control Producción'!$B$13:$K$406,10,FALSE),"")</f>
        <v>Bombeo Mecánico</v>
      </c>
      <c r="AL268" s="3" t="str">
        <f t="shared" si="82"/>
        <v>Batch</v>
      </c>
      <c r="AM268" s="3" t="s">
        <v>669</v>
      </c>
      <c r="AN268" s="3" t="s">
        <v>556</v>
      </c>
      <c r="AO268" s="3">
        <f>_xlfn.IFS(L268="Inhibidor de corrosión",T268*Q268/1000,L268="Inhibidor de incrustaciones",T268*Q268/1000,L268="Biocida",T268*Q268/1000,L268="Inhibidor de corrosión/incrustaciones",T268*Q268/1000,L268="Inhibidor de parafinas y asfaltenos",T268*P268/1000,L268="Inhibidor de parafinas",T268*P268/1000,L268="Inhibidor de asfaltenos",T268*P268/1000,L268="Reductor de fricción",T268*P268/1000,L268="Encapsulado",0,L268="Inhibidor de hidratos",VLOOKUP(I268,Intermedia!$B$485:$E$502,4,FALSE),L268="Secuestrante de sulfhídrico",VLOOKUP(I268,Intermedia!$B$485:$E$502,4,FALSE))</f>
        <v>1.56708</v>
      </c>
      <c r="AP268" s="3">
        <f t="shared" ref="AP268:AP269" si="90">IFERROR(ROUND(IF(AL268="Continua",AO268,IF(AL268="Batch",IF(AM268="M",30,IF(AM268="Q",15,7))*AO268)),2),"")</f>
        <v>23.51</v>
      </c>
      <c r="AQ268" s="3">
        <f t="shared" ref="AQ268:AQ269" si="91">IF(AP268&lt;=20,20,AP268)</f>
        <v>23.51</v>
      </c>
      <c r="AR268" s="3">
        <f t="shared" ref="AR268:AR269" si="92">IF(AL268="Batch",AQ268,AP268)</f>
        <v>23.51</v>
      </c>
      <c r="AS268" s="7">
        <v>1</v>
      </c>
      <c r="AT268" s="3" cm="1">
        <f t="array" ref="AT268">IFERROR(ROUND(IF(AL268="Continua",AO268*_xlfn.IFS(AS268=100%,1,AS268=20%,5,AS268=50%,2),IF(AL268="Batch",IF(AM268="M",30,IF(AM268="Q",15,7))*AO268)),0),"")</f>
        <v>24</v>
      </c>
      <c r="AU268" s="3">
        <f t="shared" ref="AU268:AU269" si="93">IF(AT268&lt;=20,20,AT268)</f>
        <v>24</v>
      </c>
      <c r="AV268" s="3">
        <f t="shared" ref="AV268:AV269" si="94">IF(AL268="Batch",AU268,AT268)</f>
        <v>24</v>
      </c>
      <c r="AW268" s="3" t="s">
        <v>670</v>
      </c>
      <c r="AX268" s="3"/>
      <c r="AY268" s="14">
        <f ca="1">IFERROR(TODAY()-VLOOKUP(H268,IDEF!$A$6:$H$1602,8,FALSE),"S/D")</f>
        <v>1982</v>
      </c>
      <c r="AZ268" s="3" t="str">
        <f>IFERROR(VLOOKUP(H268,'Control Producción'!$B$13:$L$406,11,FALSE),"S/C")</f>
        <v>A</v>
      </c>
      <c r="BA268" s="3" t="str">
        <f t="shared" ref="BA268:BA269" si="95">E268</f>
        <v>SP- 07</v>
      </c>
      <c r="BB268" s="3" t="str">
        <f>IFERROR(VLOOKUP(I268,Referencias!$A$2:$Z$800,26,FALSE),"")</f>
        <v>Señal Picada</v>
      </c>
      <c r="BC268" s="3"/>
      <c r="BD268" s="3"/>
      <c r="BO268" s="68" t="str">
        <f t="shared" si="78"/>
        <v>SP- 07</v>
      </c>
    </row>
    <row r="269" spans="1:67" ht="15" customHeight="1" x14ac:dyDescent="0.25">
      <c r="A269" s="3" t="s">
        <v>636</v>
      </c>
      <c r="B269" s="5">
        <v>45139</v>
      </c>
      <c r="C269" s="3" t="s">
        <v>637</v>
      </c>
      <c r="D269" s="3" t="s">
        <v>638</v>
      </c>
      <c r="E269" s="3" t="str">
        <f>IFERROR(VLOOKUP(H269,Referencias!$A$2:$F$671,6,FALSE),"")</f>
        <v>SP- 07</v>
      </c>
      <c r="F269" s="3">
        <f>IFERROR(VLOOKUP(I269,Referencias!$A$2:$T$800,20,FALSE),"")</f>
        <v>222052</v>
      </c>
      <c r="G269" s="3" t="s">
        <v>651</v>
      </c>
      <c r="H269" s="3" t="s">
        <v>328</v>
      </c>
      <c r="I269" s="3" t="s">
        <v>328</v>
      </c>
      <c r="J269" s="3"/>
      <c r="K269" s="3" t="s">
        <v>652</v>
      </c>
      <c r="L269" s="3" t="str">
        <f>IFERROR(VLOOKUP(M269,Referencias!$X$2:$Y$139,2,FALSE),"")</f>
        <v>Biocida</v>
      </c>
      <c r="M269" s="3" t="s">
        <v>565</v>
      </c>
      <c r="N269" s="3">
        <f>IFERROR(VLOOKUP(M269,Referencias!$K$2:$L$138,2,FALSE),"")</f>
        <v>50600926</v>
      </c>
      <c r="O269" s="3">
        <f>IFERROR(VLOOKUP(I269,'Control Producción'!$B$13:$L$408,4,FALSE),0)</f>
        <v>41.9</v>
      </c>
      <c r="P269" s="3">
        <f>IFERROR(VLOOKUP(I269,'Control Producción'!$B$13:$L$408,5,FALSE),0)</f>
        <v>2.7229999999999999</v>
      </c>
      <c r="Q269" s="3">
        <f>IFERROR(VLOOKUP(I269,'Control Producción'!$B$13:$L$408,7,FALSE),0)</f>
        <v>39.177</v>
      </c>
      <c r="R269" s="3">
        <f>IFERROR(VLOOKUP(I269,'Control Producción'!$B$13:$L$408,8,FALSE),0)</f>
        <v>10</v>
      </c>
      <c r="S269" s="3">
        <f t="shared" si="89"/>
        <v>23.51</v>
      </c>
      <c r="T269" s="3">
        <v>40</v>
      </c>
      <c r="U269" s="3" t="s">
        <v>676</v>
      </c>
      <c r="V269" s="3" t="s">
        <v>668</v>
      </c>
      <c r="W269" s="3">
        <f t="shared" si="80"/>
        <v>2</v>
      </c>
      <c r="X269" s="3"/>
      <c r="Y269" s="3">
        <f t="shared" si="81"/>
        <v>47.02</v>
      </c>
      <c r="Z269" s="3"/>
      <c r="AA269" s="3"/>
      <c r="AB269" s="6">
        <v>45034</v>
      </c>
      <c r="AC269" s="3" t="s">
        <v>643</v>
      </c>
      <c r="AD269" s="6">
        <v>44971</v>
      </c>
      <c r="AE269" s="3" t="s">
        <v>848</v>
      </c>
      <c r="AF269" s="3" t="s">
        <v>656</v>
      </c>
      <c r="AG269" s="3"/>
      <c r="AH269" s="3"/>
      <c r="AI269" s="3"/>
      <c r="AJ269" s="3"/>
      <c r="AK269" s="3" t="str">
        <f>IFERROR(VLOOKUP(I269,'Control Producción'!$B$13:$K$406,10,FALSE),"")</f>
        <v>Bombeo Mecánico</v>
      </c>
      <c r="AL269" s="3" t="str">
        <f t="shared" si="82"/>
        <v>Batch</v>
      </c>
      <c r="AM269" s="3" t="s">
        <v>669</v>
      </c>
      <c r="AN269" s="3" t="s">
        <v>556</v>
      </c>
      <c r="AO269" s="3">
        <f>_xlfn.IFS(L269="Inhibidor de corrosión",T269*Q269/1000,L269="Inhibidor de incrustaciones",T269*Q269/1000,L269="Biocida",T269*Q269/1000,L269="Inhibidor de corrosión/incrustaciones",T269*Q269/1000,L269="Inhibidor de parafinas y asfaltenos",T269*P269/1000,L269="Inhibidor de parafinas",T269*P269/1000,L269="Inhibidor de asfaltenos",T269*P269/1000,L269="Reductor de fricción",T269*P269/1000,L269="Encapsulado",0,L269="Inhibidor de hidratos",VLOOKUP(I269,Intermedia!$B$485:$E$502,4,FALSE),L269="Secuestrante de sulfhídrico",VLOOKUP(I269,Intermedia!$B$485:$E$502,4,FALSE))</f>
        <v>1.56708</v>
      </c>
      <c r="AP269" s="3">
        <f t="shared" si="90"/>
        <v>23.51</v>
      </c>
      <c r="AQ269" s="3">
        <f t="shared" si="91"/>
        <v>23.51</v>
      </c>
      <c r="AR269" s="3">
        <f t="shared" si="92"/>
        <v>23.51</v>
      </c>
      <c r="AS269" s="7">
        <v>1</v>
      </c>
      <c r="AT269" s="3" cm="1">
        <f t="array" ref="AT269">IFERROR(ROUND(IF(AL269="Continua",AO269*_xlfn.IFS(AS269=100%,1,AS269=20%,5,AS269=50%,2),IF(AL269="Batch",IF(AM269="M",30,IF(AM269="Q",15,7))*AO269)),0),"")</f>
        <v>24</v>
      </c>
      <c r="AU269" s="3">
        <f t="shared" si="93"/>
        <v>24</v>
      </c>
      <c r="AV269" s="3">
        <f t="shared" si="94"/>
        <v>24</v>
      </c>
      <c r="AW269" s="3" t="s">
        <v>670</v>
      </c>
      <c r="AX269" s="3"/>
      <c r="AY269" s="14">
        <f ca="1">IFERROR(TODAY()-VLOOKUP(H269,IDEF!$A$6:$H$1602,8,FALSE),"S/D")</f>
        <v>1982</v>
      </c>
      <c r="AZ269" s="3" t="str">
        <f>IFERROR(VLOOKUP(H269,'Control Producción'!$B$13:$L$406,11,FALSE),"S/C")</f>
        <v>A</v>
      </c>
      <c r="BA269" s="3" t="str">
        <f t="shared" si="95"/>
        <v>SP- 07</v>
      </c>
      <c r="BB269" s="3" t="str">
        <f>IFERROR(VLOOKUP(I269,Referencias!$A$2:$Z$800,26,FALSE),"")</f>
        <v>Señal Picada</v>
      </c>
      <c r="BC269" s="3"/>
      <c r="BD269" s="3"/>
      <c r="BO269" s="68" t="str">
        <f t="shared" si="78"/>
        <v>SP- 07</v>
      </c>
    </row>
    <row r="270" spans="1:67" ht="15" customHeight="1" x14ac:dyDescent="0.25">
      <c r="A270" s="3" t="s">
        <v>636</v>
      </c>
      <c r="B270" s="5">
        <v>45139</v>
      </c>
      <c r="C270" s="3" t="s">
        <v>637</v>
      </c>
      <c r="D270" s="3" t="s">
        <v>638</v>
      </c>
      <c r="E270" s="3" t="str">
        <f>IFERROR(VLOOKUP(H270,Referencias!$A$2:$F$671,6,FALSE),"")</f>
        <v>SP- 01</v>
      </c>
      <c r="F270" s="3">
        <f>IFERROR(VLOOKUP(I270,Referencias!$A$2:$T$800,20,FALSE),"")</f>
        <v>222052</v>
      </c>
      <c r="G270" s="3" t="s">
        <v>651</v>
      </c>
      <c r="H270" s="3" t="s">
        <v>133</v>
      </c>
      <c r="I270" s="3" t="s">
        <v>133</v>
      </c>
      <c r="J270" s="3"/>
      <c r="K270" s="3" t="s">
        <v>652</v>
      </c>
      <c r="L270" s="3" t="str">
        <f>IFERROR(VLOOKUP(M270,Referencias!$X$2:$Y$139,2,FALSE),"")</f>
        <v>Biocida</v>
      </c>
      <c r="M270" s="3" t="s">
        <v>565</v>
      </c>
      <c r="N270" s="3">
        <f>IFERROR(VLOOKUP(M270,Referencias!$K$2:$L$138,2,FALSE),"")</f>
        <v>50600926</v>
      </c>
      <c r="O270" s="3">
        <f>IFERROR(VLOOKUP(I270,'Control Producción'!$B$13:$L$408,4,FALSE),0)</f>
        <v>127.2</v>
      </c>
      <c r="P270" s="3">
        <f>IFERROR(VLOOKUP(I270,'Control Producción'!$B$13:$L$408,5,FALSE),0)</f>
        <v>1.9079999999999999</v>
      </c>
      <c r="Q270" s="3">
        <f>IFERROR(VLOOKUP(I270,'Control Producción'!$B$13:$L$408,7,FALSE),0)</f>
        <v>125.292</v>
      </c>
      <c r="R270" s="3">
        <f>IFERROR(VLOOKUP(I270,'Control Producción'!$B$13:$L$408,8,FALSE),0)</f>
        <v>100</v>
      </c>
      <c r="S270" s="3">
        <f t="shared" si="79"/>
        <v>75.180000000000007</v>
      </c>
      <c r="T270" s="3">
        <v>40</v>
      </c>
      <c r="U270" s="3" t="s">
        <v>676</v>
      </c>
      <c r="V270" s="3" t="s">
        <v>668</v>
      </c>
      <c r="W270" s="3">
        <f t="shared" si="80"/>
        <v>2</v>
      </c>
      <c r="X270" s="3"/>
      <c r="Y270" s="3">
        <f t="shared" si="81"/>
        <v>150.36000000000001</v>
      </c>
      <c r="Z270" s="3"/>
      <c r="AA270" s="3"/>
      <c r="AB270" s="6">
        <v>42173</v>
      </c>
      <c r="AC270" s="3" t="s">
        <v>643</v>
      </c>
      <c r="AD270" s="6">
        <v>44956</v>
      </c>
      <c r="AE270" s="3" t="s">
        <v>846</v>
      </c>
      <c r="AF270" s="3" t="s">
        <v>662</v>
      </c>
      <c r="AG270" s="3"/>
      <c r="AH270" s="3"/>
      <c r="AI270" s="3"/>
      <c r="AJ270" s="3"/>
      <c r="AK270" s="3" t="str">
        <f>IFERROR(VLOOKUP(I270,'Control Producción'!$B$13:$K$406,10,FALSE),"")</f>
        <v>Cavidad Progresiva</v>
      </c>
      <c r="AL270" s="3" t="str">
        <f t="shared" si="82"/>
        <v>Batch</v>
      </c>
      <c r="AM270" s="3" t="s">
        <v>669</v>
      </c>
      <c r="AN270" s="3" t="s">
        <v>807</v>
      </c>
      <c r="AO270" s="3">
        <f>_xlfn.IFS(L270="Inhibidor de corrosión",T270*Q270/1000,L270="Inhibidor de incrustaciones",T270*Q270/1000,L270="Biocida",T270*Q270/1000,L270="Inhibidor de corrosión/incrustaciones",T270*Q270/1000,L270="Inhibidor de parafinas y asfaltenos",T270*P270/1000,L270="Inhibidor de parafinas",T270*P270/1000,L270="Inhibidor de asfaltenos",T270*P270/1000,L270="Reductor de fricción",T270*P270/1000,L270="Encapsulado",0,L270="Inhibidor de hidratos",VLOOKUP(I270,Intermedia!$B$485:$E$502,4,FALSE),L270="Secuestrante de sulfhídrico",VLOOKUP(I270,Intermedia!$B$485:$E$502,4,FALSE))</f>
        <v>5.0116800000000001</v>
      </c>
      <c r="AP270" s="3">
        <f t="shared" si="83"/>
        <v>75.180000000000007</v>
      </c>
      <c r="AQ270" s="3">
        <f t="shared" si="84"/>
        <v>75.180000000000007</v>
      </c>
      <c r="AR270" s="3">
        <f t="shared" si="85"/>
        <v>75.180000000000007</v>
      </c>
      <c r="AS270" s="7">
        <v>1</v>
      </c>
      <c r="AT270" s="3" cm="1">
        <f t="array" ref="AT270">IFERROR(ROUND(IF(AL270="Continua",AO270*_xlfn.IFS(AS270=100%,1,AS270=20%,5,AS270=50%,2),IF(AL270="Batch",IF(AM270="M",30,IF(AM270="Q",15,7))*AO270)),0),"")</f>
        <v>75</v>
      </c>
      <c r="AU270" s="3">
        <f t="shared" si="86"/>
        <v>75</v>
      </c>
      <c r="AV270" s="3">
        <f t="shared" si="87"/>
        <v>75</v>
      </c>
      <c r="AW270" s="3" t="s">
        <v>670</v>
      </c>
      <c r="AX270" s="3"/>
      <c r="AY270" s="14">
        <f ca="1">IFERROR(TODAY()-VLOOKUP(H270,IDEF!$A$6:$H$1602,8,FALSE),"S/D")</f>
        <v>3204</v>
      </c>
      <c r="AZ270" s="3" t="str">
        <f>IFERROR(VLOOKUP(H270,'Control Producción'!$B$13:$L$406,11,FALSE),"S/C")</f>
        <v>A</v>
      </c>
      <c r="BA270" s="3" t="str">
        <f t="shared" si="88"/>
        <v>SP- 01</v>
      </c>
      <c r="BB270" s="3" t="str">
        <f>IFERROR(VLOOKUP(I270,Referencias!$A$2:$Z$800,26,FALSE),"")</f>
        <v>Señal Picada</v>
      </c>
      <c r="BC270" s="3"/>
      <c r="BD270" s="3"/>
      <c r="BO270" s="68" t="str">
        <f t="shared" si="78"/>
        <v>SP- 01</v>
      </c>
    </row>
    <row r="271" spans="1:67" ht="15" customHeight="1" x14ac:dyDescent="0.25">
      <c r="A271" s="3" t="s">
        <v>636</v>
      </c>
      <c r="B271" s="5">
        <v>45139</v>
      </c>
      <c r="C271" s="3" t="s">
        <v>637</v>
      </c>
      <c r="D271" s="3" t="s">
        <v>638</v>
      </c>
      <c r="E271" s="3" t="str">
        <f>IFERROR(VLOOKUP(H271,Referencias!$A$2:$F$671,6,FALSE),"")</f>
        <v>SP- 06</v>
      </c>
      <c r="F271" s="3">
        <f>IFERROR(VLOOKUP(I271,Referencias!$A$2:$T$800,20,FALSE),"")</f>
        <v>222052</v>
      </c>
      <c r="G271" s="3" t="s">
        <v>651</v>
      </c>
      <c r="H271" s="3" t="s">
        <v>237</v>
      </c>
      <c r="I271" s="3" t="s">
        <v>237</v>
      </c>
      <c r="J271" s="3"/>
      <c r="K271" s="3" t="s">
        <v>652</v>
      </c>
      <c r="L271" s="3" t="str">
        <f>IFERROR(VLOOKUP(M271,Referencias!$X$2:$Y$139,2,FALSE),"")</f>
        <v>Biocida</v>
      </c>
      <c r="M271" s="3" t="s">
        <v>565</v>
      </c>
      <c r="N271" s="3">
        <f>IFERROR(VLOOKUP(M271,Referencias!$K$2:$L$138,2,FALSE),"")</f>
        <v>50600926</v>
      </c>
      <c r="O271" s="3">
        <f>IFERROR(VLOOKUP(I271,'Control Producción'!$B$13:$L$408,4,FALSE),0)</f>
        <v>74.099999999999994</v>
      </c>
      <c r="P271" s="3">
        <f>IFERROR(VLOOKUP(I271,'Control Producción'!$B$13:$L$408,5,FALSE),0)</f>
        <v>3.1859999999999999</v>
      </c>
      <c r="Q271" s="3">
        <f>IFERROR(VLOOKUP(I271,'Control Producción'!$B$13:$L$408,7,FALSE),0)</f>
        <v>70.914000000000001</v>
      </c>
      <c r="R271" s="3">
        <f>IFERROR(VLOOKUP(I271,'Control Producción'!$B$13:$L$408,8,FALSE),0)</f>
        <v>100</v>
      </c>
      <c r="S271" s="3">
        <f t="shared" si="79"/>
        <v>34.04</v>
      </c>
      <c r="T271" s="3">
        <v>32</v>
      </c>
      <c r="U271" s="3" t="s">
        <v>676</v>
      </c>
      <c r="V271" s="3" t="s">
        <v>668</v>
      </c>
      <c r="W271" s="3">
        <f t="shared" si="80"/>
        <v>2</v>
      </c>
      <c r="X271" s="3"/>
      <c r="Y271" s="3">
        <f t="shared" si="81"/>
        <v>68.08</v>
      </c>
      <c r="Z271" s="3"/>
      <c r="AA271" s="3"/>
      <c r="AB271" s="6">
        <v>40522</v>
      </c>
      <c r="AC271" s="3" t="s">
        <v>643</v>
      </c>
      <c r="AD271" s="6">
        <v>44503</v>
      </c>
      <c r="AE271" s="46" t="s">
        <v>673</v>
      </c>
      <c r="AF271" s="3" t="s">
        <v>656</v>
      </c>
      <c r="AG271" s="3"/>
      <c r="AH271" s="3"/>
      <c r="AI271" s="3"/>
      <c r="AJ271" s="3"/>
      <c r="AK271" s="3" t="str">
        <f>IFERROR(VLOOKUP(I271,'Control Producción'!$B$13:$K$406,10,FALSE),"")</f>
        <v>Bombeo Mecánico</v>
      </c>
      <c r="AL271" s="3" t="s">
        <v>556</v>
      </c>
      <c r="AM271" s="3" t="s">
        <v>669</v>
      </c>
      <c r="AN271" s="3" t="s">
        <v>556</v>
      </c>
      <c r="AO271" s="3">
        <f>_xlfn.IFS(L271="Inhibidor de corrosión",T271*Q271/1000,L271="Inhibidor de incrustaciones",T271*Q271/1000,L271="Biocida",T271*Q271/1000,L271="Inhibidor de corrosión/incrustaciones",T271*Q271/1000,L271="Inhibidor de parafinas y asfaltenos",T271*P271/1000,L271="Inhibidor de parafinas",T271*P271/1000,L271="Inhibidor de asfaltenos",T271*P271/1000,L271="Reductor de fricción",T271*P271/1000,L271="Encapsulado",0,L271="Inhibidor de hidratos",VLOOKUP(I271,Intermedia!$B$485:$E$502,4,FALSE),L271="Secuestrante de sulfhídrico",VLOOKUP(I271,Intermedia!$B$485:$E$502,4,FALSE))</f>
        <v>2.2692480000000002</v>
      </c>
      <c r="AP271" s="3">
        <f t="shared" si="83"/>
        <v>34.04</v>
      </c>
      <c r="AQ271" s="3">
        <f t="shared" si="84"/>
        <v>34.04</v>
      </c>
      <c r="AR271" s="3">
        <f t="shared" si="85"/>
        <v>34.04</v>
      </c>
      <c r="AS271" s="7">
        <v>1</v>
      </c>
      <c r="AT271" s="3" cm="1">
        <f t="array" ref="AT271">IFERROR(ROUND(IF(AL271="Continua",AO271*_xlfn.IFS(AS271=100%,1,AS271=20%,5,AS271=50%,2),IF(AL271="Batch",IF(AM271="M",30,IF(AM271="Q",15,7))*AO271)),0),"")</f>
        <v>34</v>
      </c>
      <c r="AU271" s="3">
        <f t="shared" si="86"/>
        <v>34</v>
      </c>
      <c r="AV271" s="3">
        <f t="shared" si="87"/>
        <v>34</v>
      </c>
      <c r="AW271" s="3" t="s">
        <v>670</v>
      </c>
      <c r="AX271" s="3"/>
      <c r="AY271" s="14">
        <f ca="1">IFERROR(TODAY()-VLOOKUP(H271,IDEF!$A$6:$H$1602,8,FALSE),"S/D")</f>
        <v>1826</v>
      </c>
      <c r="AZ271" s="3" t="str">
        <f>IFERROR(VLOOKUP(H271,'Control Producción'!$B$13:$L$406,11,FALSE),"S/C")</f>
        <v>A</v>
      </c>
      <c r="BA271" s="3" t="str">
        <f t="shared" si="88"/>
        <v>SP- 06</v>
      </c>
      <c r="BB271" s="3" t="str">
        <f>IFERROR(VLOOKUP(I271,Referencias!$A$2:$Z$800,26,FALSE),"")</f>
        <v>Señal Picada</v>
      </c>
      <c r="BC271" s="3"/>
      <c r="BD271" s="3"/>
      <c r="BO271" s="68" t="str">
        <f t="shared" si="78"/>
        <v>SP- 06</v>
      </c>
    </row>
    <row r="272" spans="1:67" ht="15" customHeight="1" x14ac:dyDescent="0.25">
      <c r="A272" s="3" t="s">
        <v>636</v>
      </c>
      <c r="B272" s="5">
        <v>45139</v>
      </c>
      <c r="C272" s="3" t="s">
        <v>637</v>
      </c>
      <c r="D272" s="3" t="s">
        <v>638</v>
      </c>
      <c r="E272" s="3" t="str">
        <f>IFERROR(VLOOKUP(H272,Referencias!$A$2:$F$671,6,FALSE),"")</f>
        <v>SP- 06</v>
      </c>
      <c r="F272" s="3">
        <f>IFERROR(VLOOKUP(I272,Referencias!$A$2:$T$800,20,FALSE),"")</f>
        <v>222052</v>
      </c>
      <c r="G272" s="3" t="s">
        <v>651</v>
      </c>
      <c r="H272" s="3" t="s">
        <v>237</v>
      </c>
      <c r="I272" s="3" t="s">
        <v>237</v>
      </c>
      <c r="J272" s="3"/>
      <c r="K272" s="3" t="s">
        <v>652</v>
      </c>
      <c r="L272" s="3" t="str">
        <f>IFERROR(VLOOKUP(M272,Referencias!$X$2:$Y$139,2,FALSE),"")</f>
        <v>Inhibidor de corrosión</v>
      </c>
      <c r="M272" s="3" t="s">
        <v>566</v>
      </c>
      <c r="N272" s="3">
        <f>IFERROR(VLOOKUP(M272,Referencias!$K$2:$L$138,2,FALSE),"")</f>
        <v>1000232729</v>
      </c>
      <c r="O272" s="3">
        <f>IFERROR(VLOOKUP(I272,'Control Producción'!$B$13:$L$408,4,FALSE),0)</f>
        <v>74.099999999999994</v>
      </c>
      <c r="P272" s="3">
        <f>IFERROR(VLOOKUP(I272,'Control Producción'!$B$13:$L$408,5,FALSE),0)</f>
        <v>3.1859999999999999</v>
      </c>
      <c r="Q272" s="3">
        <f>IFERROR(VLOOKUP(I272,'Control Producción'!$B$13:$L$408,7,FALSE),0)</f>
        <v>70.914000000000001</v>
      </c>
      <c r="R272" s="3">
        <f>IFERROR(VLOOKUP(I272,'Control Producción'!$B$13:$L$408,8,FALSE),0)</f>
        <v>100</v>
      </c>
      <c r="S272" s="3">
        <f t="shared" si="79"/>
        <v>23.4</v>
      </c>
      <c r="T272" s="3">
        <v>22</v>
      </c>
      <c r="U272" s="3" t="s">
        <v>676</v>
      </c>
      <c r="V272" s="3" t="s">
        <v>668</v>
      </c>
      <c r="W272" s="3">
        <f t="shared" si="80"/>
        <v>2</v>
      </c>
      <c r="X272" s="3"/>
      <c r="Y272" s="3">
        <f t="shared" si="81"/>
        <v>46.8</v>
      </c>
      <c r="Z272" s="3"/>
      <c r="AA272" s="3"/>
      <c r="AB272" s="6">
        <v>40522</v>
      </c>
      <c r="AC272" s="3" t="s">
        <v>643</v>
      </c>
      <c r="AD272" s="6">
        <v>44503</v>
      </c>
      <c r="AE272" s="46" t="s">
        <v>673</v>
      </c>
      <c r="AF272" s="3" t="s">
        <v>656</v>
      </c>
      <c r="AG272" s="3"/>
      <c r="AH272" s="3"/>
      <c r="AI272" s="3"/>
      <c r="AJ272" s="3"/>
      <c r="AK272" s="3" t="str">
        <f>IFERROR(VLOOKUP(I272,'Control Producción'!$B$13:$K$406,10,FALSE),"")</f>
        <v>Bombeo Mecánico</v>
      </c>
      <c r="AL272" s="3" t="s">
        <v>556</v>
      </c>
      <c r="AM272" s="3" t="s">
        <v>669</v>
      </c>
      <c r="AN272" s="3" t="s">
        <v>807</v>
      </c>
      <c r="AO272" s="3">
        <f>_xlfn.IFS(L272="Inhibidor de corrosión",T272*Q272/1000,L272="Inhibidor de incrustaciones",T272*Q272/1000,L272="Biocida",T272*Q272/1000,L272="Inhibidor de corrosión/incrustaciones",T272*Q272/1000,L272="Inhibidor de parafinas y asfaltenos",T272*P272/1000,L272="Inhibidor de parafinas",T272*P272/1000,L272="Inhibidor de asfaltenos",T272*P272/1000,L272="Reductor de fricción",T272*P272/1000,L272="Encapsulado",0,L272="Inhibidor de hidratos",VLOOKUP(I272,Intermedia!$B$485:$E$502,4,FALSE),L272="Secuestrante de sulfhídrico",VLOOKUP(I272,Intermedia!$B$485:$E$502,4,FALSE))</f>
        <v>1.5601080000000001</v>
      </c>
      <c r="AP272" s="3">
        <f t="shared" si="83"/>
        <v>23.4</v>
      </c>
      <c r="AQ272" s="3">
        <f t="shared" si="84"/>
        <v>23.4</v>
      </c>
      <c r="AR272" s="3">
        <f t="shared" si="85"/>
        <v>23.4</v>
      </c>
      <c r="AS272" s="7">
        <v>1</v>
      </c>
      <c r="AT272" s="3" cm="1">
        <f t="array" ref="AT272">IFERROR(ROUND(IF(AL272="Continua",AO272*_xlfn.IFS(AS272=100%,1,AS272=20%,5,AS272=50%,2),IF(AL272="Batch",IF(AM272="M",30,IF(AM272="Q",15,7))*AO272)),0),"")</f>
        <v>23</v>
      </c>
      <c r="AU272" s="3">
        <f t="shared" si="86"/>
        <v>23</v>
      </c>
      <c r="AV272" s="3">
        <f t="shared" si="87"/>
        <v>23</v>
      </c>
      <c r="AW272" s="3" t="s">
        <v>670</v>
      </c>
      <c r="AX272" s="3"/>
      <c r="AY272" s="14">
        <f ca="1">IFERROR(TODAY()-VLOOKUP(H272,IDEF!$A$6:$H$1602,8,FALSE),"S/D")</f>
        <v>1826</v>
      </c>
      <c r="AZ272" s="3" t="str">
        <f>IFERROR(VLOOKUP(H272,'Control Producción'!$B$13:$L$406,11,FALSE),"S/C")</f>
        <v>A</v>
      </c>
      <c r="BA272" s="3" t="str">
        <f t="shared" si="88"/>
        <v>SP- 06</v>
      </c>
      <c r="BB272" s="3" t="str">
        <f>IFERROR(VLOOKUP(I272,Referencias!$A$2:$Z$800,26,FALSE),"")</f>
        <v>Señal Picada</v>
      </c>
      <c r="BC272" s="3"/>
      <c r="BD272" s="3"/>
      <c r="BO272" s="68" t="str">
        <f t="shared" si="78"/>
        <v>SP- 06</v>
      </c>
    </row>
    <row r="273" spans="1:67" ht="15" customHeight="1" x14ac:dyDescent="0.25">
      <c r="A273" s="3" t="s">
        <v>636</v>
      </c>
      <c r="B273" s="5">
        <v>45139</v>
      </c>
      <c r="C273" s="3" t="s">
        <v>637</v>
      </c>
      <c r="D273" s="3" t="s">
        <v>638</v>
      </c>
      <c r="E273" s="3" t="str">
        <f>IFERROR(VLOOKUP(H273,Referencias!$A$2:$F$671,6,FALSE),"")</f>
        <v>SP- 01</v>
      </c>
      <c r="F273" s="3">
        <f>IFERROR(VLOOKUP(I273,Referencias!$A$2:$T$800,20,FALSE),"")</f>
        <v>222052</v>
      </c>
      <c r="G273" s="3" t="s">
        <v>651</v>
      </c>
      <c r="H273" s="3" t="s">
        <v>134</v>
      </c>
      <c r="I273" s="3" t="s">
        <v>134</v>
      </c>
      <c r="J273" s="3"/>
      <c r="K273" s="3" t="s">
        <v>652</v>
      </c>
      <c r="L273" s="3" t="str">
        <f>IFERROR(VLOOKUP(M273,Referencias!$X$2:$Y$139,2,FALSE),"")</f>
        <v>Biocida</v>
      </c>
      <c r="M273" s="3" t="s">
        <v>565</v>
      </c>
      <c r="N273" s="3">
        <f>IFERROR(VLOOKUP(M273,Referencias!$K$2:$L$138,2,FALSE),"")</f>
        <v>50600926</v>
      </c>
      <c r="O273" s="3">
        <f>IFERROR(VLOOKUP(I273,'Control Producción'!$B$13:$L$408,4,FALSE),0)</f>
        <v>137</v>
      </c>
      <c r="P273" s="3">
        <f>IFERROR(VLOOKUP(I273,'Control Producción'!$B$13:$L$408,5,FALSE),0)</f>
        <v>4.3840000000000003</v>
      </c>
      <c r="Q273" s="3">
        <f>IFERROR(VLOOKUP(I273,'Control Producción'!$B$13:$L$408,7,FALSE),0)</f>
        <v>132.61600000000001</v>
      </c>
      <c r="R273" s="3">
        <f>IFERROR(VLOOKUP(I273,'Control Producción'!$B$13:$L$408,8,FALSE),0)</f>
        <v>150</v>
      </c>
      <c r="S273" s="3">
        <f t="shared" si="79"/>
        <v>79.569999999999993</v>
      </c>
      <c r="T273" s="3">
        <v>40</v>
      </c>
      <c r="U273" s="3" t="s">
        <v>676</v>
      </c>
      <c r="V273" s="3" t="s">
        <v>668</v>
      </c>
      <c r="W273" s="3">
        <f t="shared" si="80"/>
        <v>2</v>
      </c>
      <c r="X273" s="3"/>
      <c r="Y273" s="3">
        <f t="shared" si="81"/>
        <v>159.13999999999999</v>
      </c>
      <c r="Z273" s="3"/>
      <c r="AA273" s="3"/>
      <c r="AB273" s="6">
        <v>43794</v>
      </c>
      <c r="AC273" s="3" t="s">
        <v>643</v>
      </c>
      <c r="AD273" s="6">
        <v>44796</v>
      </c>
      <c r="AE273" s="3" t="s">
        <v>849</v>
      </c>
      <c r="AF273" s="3" t="s">
        <v>656</v>
      </c>
      <c r="AG273" s="3"/>
      <c r="AH273" s="3"/>
      <c r="AI273" s="3"/>
      <c r="AJ273" s="3"/>
      <c r="AK273" s="3" t="str">
        <f>IFERROR(VLOOKUP(I273,'Control Producción'!$B$13:$K$406,10,FALSE),"")</f>
        <v>Cavidad Progresiva</v>
      </c>
      <c r="AL273" s="3" t="str">
        <f t="shared" ref="AL273:AL304" si="96">_xlfn.IFS(V273="Continua","Continua",V273="Batch Camión","Batch",V273="Batch Cuba","Batch")</f>
        <v>Batch</v>
      </c>
      <c r="AM273" s="3" t="s">
        <v>669</v>
      </c>
      <c r="AN273" s="3" t="s">
        <v>556</v>
      </c>
      <c r="AO273" s="3">
        <f>_xlfn.IFS(L273="Inhibidor de corrosión",T273*Q273/1000,L273="Inhibidor de incrustaciones",T273*Q273/1000,L273="Biocida",T273*Q273/1000,L273="Inhibidor de corrosión/incrustaciones",T273*Q273/1000,L273="Inhibidor de parafinas y asfaltenos",T273*P273/1000,L273="Inhibidor de parafinas",T273*P273/1000,L273="Inhibidor de asfaltenos",T273*P273/1000,L273="Reductor de fricción",T273*P273/1000,L273="Encapsulado",0,L273="Inhibidor de hidratos",VLOOKUP(I273,Intermedia!$B$485:$E$502,4,FALSE),L273="Secuestrante de sulfhídrico",VLOOKUP(I273,Intermedia!$B$485:$E$502,4,FALSE))</f>
        <v>5.30464</v>
      </c>
      <c r="AP273" s="3">
        <f t="shared" si="83"/>
        <v>79.569999999999993</v>
      </c>
      <c r="AQ273" s="3">
        <f t="shared" si="84"/>
        <v>79.569999999999993</v>
      </c>
      <c r="AR273" s="3">
        <f t="shared" si="85"/>
        <v>79.569999999999993</v>
      </c>
      <c r="AS273" s="7">
        <v>1</v>
      </c>
      <c r="AT273" s="3" cm="1">
        <f t="array" ref="AT273">IFERROR(ROUND(IF(AL273="Continua",AO273*_xlfn.IFS(AS273=100%,1,AS273=20%,5,AS273=50%,2),IF(AL273="Batch",IF(AM273="M",30,IF(AM273="Q",15,7))*AO273)),0),"")</f>
        <v>80</v>
      </c>
      <c r="AU273" s="3">
        <f t="shared" si="86"/>
        <v>80</v>
      </c>
      <c r="AV273" s="3">
        <f t="shared" si="87"/>
        <v>80</v>
      </c>
      <c r="AW273" s="3" t="s">
        <v>670</v>
      </c>
      <c r="AX273" s="3"/>
      <c r="AY273" s="14">
        <f ca="1">IFERROR(TODAY()-VLOOKUP(H273,IDEF!$A$6:$H$1602,8,FALSE),"S/D")</f>
        <v>1540</v>
      </c>
      <c r="AZ273" s="3" t="str">
        <f>IFERROR(VLOOKUP(H273,'Control Producción'!$B$13:$L$406,11,FALSE),"S/C")</f>
        <v>A</v>
      </c>
      <c r="BA273" s="3" t="str">
        <f t="shared" si="88"/>
        <v>SP- 01</v>
      </c>
      <c r="BB273" s="3" t="str">
        <f>IFERROR(VLOOKUP(I273,Referencias!$A$2:$Z$800,26,FALSE),"")</f>
        <v>Señal Picada</v>
      </c>
      <c r="BC273" s="3"/>
      <c r="BD273" s="3"/>
      <c r="BO273" s="68" t="str">
        <f t="shared" si="78"/>
        <v>SP- 01</v>
      </c>
    </row>
    <row r="274" spans="1:67" ht="15" customHeight="1" x14ac:dyDescent="0.25">
      <c r="A274" s="3" t="s">
        <v>636</v>
      </c>
      <c r="B274" s="5">
        <v>45139</v>
      </c>
      <c r="C274" s="3" t="s">
        <v>637</v>
      </c>
      <c r="D274" s="3" t="s">
        <v>638</v>
      </c>
      <c r="E274" s="3" t="str">
        <f>IFERROR(VLOOKUP(H274,Referencias!$A$2:$F$671,6,FALSE),"")</f>
        <v>SP- 01</v>
      </c>
      <c r="F274" s="3">
        <f>IFERROR(VLOOKUP(I274,Referencias!$A$2:$T$800,20,FALSE),"")</f>
        <v>222052</v>
      </c>
      <c r="G274" s="3" t="s">
        <v>651</v>
      </c>
      <c r="H274" s="3" t="s">
        <v>134</v>
      </c>
      <c r="I274" s="3" t="s">
        <v>134</v>
      </c>
      <c r="J274" s="3"/>
      <c r="K274" s="3" t="s">
        <v>652</v>
      </c>
      <c r="L274" s="3" t="str">
        <f>IFERROR(VLOOKUP(M274,Referencias!$X$2:$Y$139,2,FALSE),"")</f>
        <v>Inhibidor de corrosión</v>
      </c>
      <c r="M274" s="3" t="s">
        <v>566</v>
      </c>
      <c r="N274" s="3">
        <f>IFERROR(VLOOKUP(M274,Referencias!$K$2:$L$138,2,FALSE),"")</f>
        <v>1000232729</v>
      </c>
      <c r="O274" s="3">
        <f>IFERROR(VLOOKUP(I274,'Control Producción'!$B$13:$L$408,4,FALSE),0)</f>
        <v>137</v>
      </c>
      <c r="P274" s="3">
        <f>IFERROR(VLOOKUP(I274,'Control Producción'!$B$13:$L$408,5,FALSE),0)</f>
        <v>4.3840000000000003</v>
      </c>
      <c r="Q274" s="3">
        <f>IFERROR(VLOOKUP(I274,'Control Producción'!$B$13:$L$408,7,FALSE),0)</f>
        <v>132.61600000000001</v>
      </c>
      <c r="R274" s="3">
        <f>IFERROR(VLOOKUP(I274,'Control Producción'!$B$13:$L$408,8,FALSE),0)</f>
        <v>150</v>
      </c>
      <c r="S274" s="3">
        <f t="shared" si="79"/>
        <v>79.569999999999993</v>
      </c>
      <c r="T274" s="3">
        <v>40</v>
      </c>
      <c r="U274" s="3" t="s">
        <v>676</v>
      </c>
      <c r="V274" s="3" t="s">
        <v>668</v>
      </c>
      <c r="W274" s="3">
        <f t="shared" si="80"/>
        <v>2</v>
      </c>
      <c r="X274" s="3"/>
      <c r="Y274" s="3">
        <f t="shared" si="81"/>
        <v>159.13999999999999</v>
      </c>
      <c r="Z274" s="3"/>
      <c r="AA274" s="3"/>
      <c r="AB274" s="6">
        <v>43794</v>
      </c>
      <c r="AC274" s="3" t="s">
        <v>643</v>
      </c>
      <c r="AD274" s="6">
        <v>44796</v>
      </c>
      <c r="AE274" s="3" t="s">
        <v>849</v>
      </c>
      <c r="AF274" s="3" t="s">
        <v>656</v>
      </c>
      <c r="AG274" s="3"/>
      <c r="AH274" s="3"/>
      <c r="AI274" s="3"/>
      <c r="AJ274" s="3"/>
      <c r="AK274" s="3" t="str">
        <f>IFERROR(VLOOKUP(I274,'Control Producción'!$B$13:$K$406,10,FALSE),"")</f>
        <v>Cavidad Progresiva</v>
      </c>
      <c r="AL274" s="3" t="str">
        <f t="shared" si="96"/>
        <v>Batch</v>
      </c>
      <c r="AM274" s="3" t="s">
        <v>669</v>
      </c>
      <c r="AN274" s="3" t="s">
        <v>556</v>
      </c>
      <c r="AO274" s="3">
        <f>_xlfn.IFS(L274="Inhibidor de corrosión",T274*Q274/1000,L274="Inhibidor de incrustaciones",T274*Q274/1000,L274="Biocida",T274*Q274/1000,L274="Inhibidor de corrosión/incrustaciones",T274*Q274/1000,L274="Inhibidor de parafinas y asfaltenos",T274*P274/1000,L274="Inhibidor de parafinas",T274*P274/1000,L274="Inhibidor de asfaltenos",T274*P274/1000,L274="Reductor de fricción",T274*P274/1000,L274="Encapsulado",0,L274="Inhibidor de hidratos",VLOOKUP(I274,Intermedia!$B$485:$E$502,4,FALSE),L274="Secuestrante de sulfhídrico",VLOOKUP(I274,Intermedia!$B$485:$E$502,4,FALSE))</f>
        <v>5.30464</v>
      </c>
      <c r="AP274" s="3">
        <f t="shared" si="83"/>
        <v>79.569999999999993</v>
      </c>
      <c r="AQ274" s="3">
        <f t="shared" si="84"/>
        <v>79.569999999999993</v>
      </c>
      <c r="AR274" s="3">
        <f t="shared" si="85"/>
        <v>79.569999999999993</v>
      </c>
      <c r="AS274" s="7">
        <v>1</v>
      </c>
      <c r="AT274" s="3" cm="1">
        <f t="array" ref="AT274">IFERROR(ROUND(IF(AL274="Continua",AO274*_xlfn.IFS(AS274=100%,1,AS274=20%,5,AS274=50%,2),IF(AL274="Batch",IF(AM274="M",30,IF(AM274="Q",15,7))*AO274)),0),"")</f>
        <v>80</v>
      </c>
      <c r="AU274" s="3">
        <f t="shared" si="86"/>
        <v>80</v>
      </c>
      <c r="AV274" s="3">
        <f t="shared" si="87"/>
        <v>80</v>
      </c>
      <c r="AW274" s="3" t="s">
        <v>670</v>
      </c>
      <c r="AX274" s="3"/>
      <c r="AY274" s="14">
        <f ca="1">IFERROR(TODAY()-VLOOKUP(H274,IDEF!$A$6:$H$1602,8,FALSE),"S/D")</f>
        <v>1540</v>
      </c>
      <c r="AZ274" s="3" t="str">
        <f>IFERROR(VLOOKUP(H274,'Control Producción'!$B$13:$L$406,11,FALSE),"S/C")</f>
        <v>A</v>
      </c>
      <c r="BA274" s="3" t="str">
        <f t="shared" si="88"/>
        <v>SP- 01</v>
      </c>
      <c r="BB274" s="3" t="str">
        <f>IFERROR(VLOOKUP(I274,Referencias!$A$2:$Z$800,26,FALSE),"")</f>
        <v>Señal Picada</v>
      </c>
      <c r="BC274" s="3"/>
      <c r="BD274" s="3"/>
      <c r="BO274" s="68" t="str">
        <f t="shared" si="78"/>
        <v>SP- 01</v>
      </c>
    </row>
    <row r="275" spans="1:67" ht="15" customHeight="1" x14ac:dyDescent="0.25">
      <c r="A275" s="3" t="s">
        <v>636</v>
      </c>
      <c r="B275" s="5">
        <v>45139</v>
      </c>
      <c r="C275" s="3" t="s">
        <v>637</v>
      </c>
      <c r="D275" s="3" t="s">
        <v>638</v>
      </c>
      <c r="E275" s="3" t="str">
        <f>IFERROR(VLOOKUP(H275,Referencias!$A$2:$F$671,6,FALSE),"")</f>
        <v>SP- 06</v>
      </c>
      <c r="F275" s="3">
        <f>IFERROR(VLOOKUP(I275,Referencias!$A$2:$T$800,20,FALSE),"")</f>
        <v>222052</v>
      </c>
      <c r="G275" s="3" t="s">
        <v>651</v>
      </c>
      <c r="H275" s="3" t="s">
        <v>223</v>
      </c>
      <c r="I275" s="3" t="s">
        <v>223</v>
      </c>
      <c r="J275" s="3"/>
      <c r="K275" s="3" t="s">
        <v>652</v>
      </c>
      <c r="L275" s="3" t="str">
        <f>IFERROR(VLOOKUP(M275,Referencias!$X$2:$Y$139,2,FALSE),"")</f>
        <v>Biocida</v>
      </c>
      <c r="M275" s="3" t="s">
        <v>565</v>
      </c>
      <c r="N275" s="3">
        <f>IFERROR(VLOOKUP(M275,Referencias!$K$2:$L$138,2,FALSE),"")</f>
        <v>50600926</v>
      </c>
      <c r="O275" s="3">
        <f>IFERROR(VLOOKUP(I275,'Control Producción'!$B$13:$L$408,4,FALSE),0)</f>
        <v>44</v>
      </c>
      <c r="P275" s="3">
        <f>IFERROR(VLOOKUP(I275,'Control Producción'!$B$13:$L$408,5,FALSE),0)</f>
        <v>2.64</v>
      </c>
      <c r="Q275" s="3">
        <f>IFERROR(VLOOKUP(I275,'Control Producción'!$B$13:$L$408,7,FALSE),0)</f>
        <v>41.36</v>
      </c>
      <c r="R275" s="3">
        <f>IFERROR(VLOOKUP(I275,'Control Producción'!$B$13:$L$408,8,FALSE),0)</f>
        <v>250</v>
      </c>
      <c r="S275" s="3">
        <f t="shared" si="79"/>
        <v>27.92</v>
      </c>
      <c r="T275" s="3">
        <v>45</v>
      </c>
      <c r="U275" s="3" t="s">
        <v>676</v>
      </c>
      <c r="V275" s="3" t="s">
        <v>668</v>
      </c>
      <c r="W275" s="3">
        <f t="shared" si="80"/>
        <v>2</v>
      </c>
      <c r="X275" s="3"/>
      <c r="Y275" s="3">
        <f t="shared" si="81"/>
        <v>55.84</v>
      </c>
      <c r="Z275" s="3"/>
      <c r="AA275" s="3"/>
      <c r="AB275" s="6">
        <v>44525</v>
      </c>
      <c r="AC275" s="3" t="s">
        <v>643</v>
      </c>
      <c r="AD275" s="6">
        <v>44951</v>
      </c>
      <c r="AE275" s="3" t="s">
        <v>850</v>
      </c>
      <c r="AF275" s="3" t="s">
        <v>656</v>
      </c>
      <c r="AG275" s="3"/>
      <c r="AH275" s="3"/>
      <c r="AI275" s="3"/>
      <c r="AJ275" s="3"/>
      <c r="AK275" s="3" t="str">
        <f>IFERROR(VLOOKUP(I275,'Control Producción'!$B$13:$K$406,10,FALSE),"")</f>
        <v>Cavidad Progresiva</v>
      </c>
      <c r="AL275" s="3" t="str">
        <f t="shared" si="96"/>
        <v>Batch</v>
      </c>
      <c r="AM275" s="3" t="s">
        <v>669</v>
      </c>
      <c r="AN275" s="3" t="s">
        <v>807</v>
      </c>
      <c r="AO275" s="3">
        <f>_xlfn.IFS(L275="Inhibidor de corrosión",T275*Q275/1000,L275="Inhibidor de incrustaciones",T275*Q275/1000,L275="Biocida",T275*Q275/1000,L275="Inhibidor de corrosión/incrustaciones",T275*Q275/1000,L275="Inhibidor de parafinas y asfaltenos",T275*P275/1000,L275="Inhibidor de parafinas",T275*P275/1000,L275="Inhibidor de asfaltenos",T275*P275/1000,L275="Reductor de fricción",T275*P275/1000,L275="Encapsulado",0,L275="Inhibidor de hidratos",VLOOKUP(I275,Intermedia!$B$485:$E$502,4,FALSE),L275="Secuestrante de sulfhídrico",VLOOKUP(I275,Intermedia!$B$485:$E$502,4,FALSE))</f>
        <v>1.8612</v>
      </c>
      <c r="AP275" s="3">
        <f t="shared" si="83"/>
        <v>27.92</v>
      </c>
      <c r="AQ275" s="3">
        <f t="shared" si="84"/>
        <v>27.92</v>
      </c>
      <c r="AR275" s="3">
        <f t="shared" si="85"/>
        <v>27.92</v>
      </c>
      <c r="AS275" s="7">
        <v>1</v>
      </c>
      <c r="AT275" s="3" cm="1">
        <f t="array" ref="AT275">IFERROR(ROUND(IF(AL275="Continua",AO275*_xlfn.IFS(AS275=100%,1,AS275=20%,5,AS275=50%,2),IF(AL275="Batch",IF(AM275="M",30,IF(AM275="Q",15,7))*AO275)),0),"")</f>
        <v>28</v>
      </c>
      <c r="AU275" s="3">
        <f t="shared" si="86"/>
        <v>28</v>
      </c>
      <c r="AV275" s="3">
        <f t="shared" si="87"/>
        <v>28</v>
      </c>
      <c r="AW275" s="3" t="s">
        <v>670</v>
      </c>
      <c r="AX275" s="3"/>
      <c r="AY275" s="14">
        <f ca="1">IFERROR(TODAY()-VLOOKUP(H275,IDEF!$A$6:$H$1602,8,FALSE),"S/D")</f>
        <v>1590</v>
      </c>
      <c r="AZ275" s="3" t="str">
        <f>IFERROR(VLOOKUP(H275,'Control Producción'!$B$13:$L$406,11,FALSE),"S/C")</f>
        <v>A</v>
      </c>
      <c r="BA275" s="3" t="str">
        <f t="shared" si="88"/>
        <v>SP- 06</v>
      </c>
      <c r="BB275" s="3" t="str">
        <f>IFERROR(VLOOKUP(I275,Referencias!$A$2:$Z$800,26,FALSE),"")</f>
        <v>Señal Picada</v>
      </c>
      <c r="BC275" s="3"/>
      <c r="BD275" s="3"/>
      <c r="BO275" s="68" t="str">
        <f t="shared" si="78"/>
        <v>SP- 06</v>
      </c>
    </row>
    <row r="276" spans="1:67" ht="15" customHeight="1" x14ac:dyDescent="0.25">
      <c r="A276" s="3" t="s">
        <v>636</v>
      </c>
      <c r="B276" s="5">
        <v>45139</v>
      </c>
      <c r="C276" s="3" t="s">
        <v>637</v>
      </c>
      <c r="D276" s="3" t="s">
        <v>638</v>
      </c>
      <c r="E276" s="3" t="str">
        <f>IFERROR(VLOOKUP(H276,Referencias!$A$2:$F$671,6,FALSE),"")</f>
        <v>SP- 06</v>
      </c>
      <c r="F276" s="3">
        <f>IFERROR(VLOOKUP(I276,Referencias!$A$2:$T$800,20,FALSE),"")</f>
        <v>222052</v>
      </c>
      <c r="G276" s="3" t="s">
        <v>651</v>
      </c>
      <c r="H276" s="3" t="s">
        <v>223</v>
      </c>
      <c r="I276" s="3" t="s">
        <v>223</v>
      </c>
      <c r="J276" s="3"/>
      <c r="K276" s="3" t="s">
        <v>652</v>
      </c>
      <c r="L276" s="3" t="str">
        <f>IFERROR(VLOOKUP(M276,Referencias!$X$2:$Y$139,2,FALSE),"")</f>
        <v>Inhibidor de corrosión</v>
      </c>
      <c r="M276" s="3" t="s">
        <v>566</v>
      </c>
      <c r="N276" s="3">
        <f>IFERROR(VLOOKUP(M276,Referencias!$K$2:$L$138,2,FALSE),"")</f>
        <v>1000232729</v>
      </c>
      <c r="O276" s="3">
        <f>IFERROR(VLOOKUP(I276,'Control Producción'!$B$13:$L$408,4,FALSE),0)</f>
        <v>44</v>
      </c>
      <c r="P276" s="3">
        <f>IFERROR(VLOOKUP(I276,'Control Producción'!$B$13:$L$408,5,FALSE),0)</f>
        <v>2.64</v>
      </c>
      <c r="Q276" s="3">
        <f>IFERROR(VLOOKUP(I276,'Control Producción'!$B$13:$L$408,7,FALSE),0)</f>
        <v>41.36</v>
      </c>
      <c r="R276" s="3">
        <f>IFERROR(VLOOKUP(I276,'Control Producción'!$B$13:$L$408,8,FALSE),0)</f>
        <v>250</v>
      </c>
      <c r="S276" s="3">
        <f t="shared" si="79"/>
        <v>20</v>
      </c>
      <c r="T276" s="3">
        <v>45</v>
      </c>
      <c r="U276" s="3" t="s">
        <v>676</v>
      </c>
      <c r="V276" s="3" t="s">
        <v>668</v>
      </c>
      <c r="W276" s="3">
        <f t="shared" si="80"/>
        <v>4</v>
      </c>
      <c r="X276" s="3"/>
      <c r="Y276" s="3">
        <f t="shared" si="81"/>
        <v>80</v>
      </c>
      <c r="Z276" s="3"/>
      <c r="AA276" s="3"/>
      <c r="AB276" s="6">
        <v>44525</v>
      </c>
      <c r="AC276" s="3" t="s">
        <v>643</v>
      </c>
      <c r="AD276" s="6">
        <v>44951</v>
      </c>
      <c r="AE276" s="3" t="s">
        <v>850</v>
      </c>
      <c r="AF276" s="3" t="s">
        <v>656</v>
      </c>
      <c r="AG276" s="3"/>
      <c r="AH276" s="3"/>
      <c r="AI276" s="3"/>
      <c r="AJ276" s="3"/>
      <c r="AK276" s="3" t="str">
        <f>IFERROR(VLOOKUP(I276,'Control Producción'!$B$13:$K$406,10,FALSE),"")</f>
        <v>Cavidad Progresiva</v>
      </c>
      <c r="AL276" s="3" t="str">
        <f t="shared" si="96"/>
        <v>Batch</v>
      </c>
      <c r="AM276" s="3" t="s">
        <v>810</v>
      </c>
      <c r="AN276" s="3" t="s">
        <v>807</v>
      </c>
      <c r="AO276" s="3">
        <f>_xlfn.IFS(L276="Inhibidor de corrosión",T276*Q276/1000,L276="Inhibidor de incrustaciones",T276*Q276/1000,L276="Biocida",T276*Q276/1000,L276="Inhibidor de corrosión/incrustaciones",T276*Q276/1000,L276="Inhibidor de parafinas y asfaltenos",T276*P276/1000,L276="Inhibidor de parafinas",T276*P276/1000,L276="Inhibidor de asfaltenos",T276*P276/1000,L276="Reductor de fricción",T276*P276/1000,L276="Encapsulado",0,L276="Inhibidor de hidratos",VLOOKUP(I276,Intermedia!$B$485:$E$502,4,FALSE),L276="Secuestrante de sulfhídrico",VLOOKUP(I276,Intermedia!$B$485:$E$502,4,FALSE))</f>
        <v>1.8612</v>
      </c>
      <c r="AP276" s="3">
        <f t="shared" si="83"/>
        <v>13.03</v>
      </c>
      <c r="AQ276" s="3">
        <f t="shared" si="84"/>
        <v>20</v>
      </c>
      <c r="AR276" s="3">
        <f t="shared" si="85"/>
        <v>20</v>
      </c>
      <c r="AS276" s="7">
        <v>1</v>
      </c>
      <c r="AT276" s="3" cm="1">
        <f t="array" ref="AT276">IFERROR(ROUND(IF(AL276="Continua",AO276*_xlfn.IFS(AS276=100%,1,AS276=20%,5,AS276=50%,2),IF(AL276="Batch",IF(AM276="M",30,IF(AM276="Q",15,7))*AO276)),0),"")</f>
        <v>13</v>
      </c>
      <c r="AU276" s="3">
        <f t="shared" si="86"/>
        <v>20</v>
      </c>
      <c r="AV276" s="3">
        <f t="shared" si="87"/>
        <v>20</v>
      </c>
      <c r="AW276" s="3" t="s">
        <v>670</v>
      </c>
      <c r="AX276" s="3"/>
      <c r="AY276" s="14">
        <f ca="1">IFERROR(TODAY()-VLOOKUP(H276,IDEF!$A$6:$H$1602,8,FALSE),"S/D")</f>
        <v>1590</v>
      </c>
      <c r="AZ276" s="3" t="str">
        <f>IFERROR(VLOOKUP(H276,'Control Producción'!$B$13:$L$406,11,FALSE),"S/C")</f>
        <v>A</v>
      </c>
      <c r="BA276" s="3" t="str">
        <f t="shared" si="88"/>
        <v>SP- 06</v>
      </c>
      <c r="BB276" s="3" t="str">
        <f>IFERROR(VLOOKUP(I276,Referencias!$A$2:$Z$800,26,FALSE),"")</f>
        <v>Señal Picada</v>
      </c>
      <c r="BC276" s="3"/>
      <c r="BD276" s="3"/>
      <c r="BO276" s="68" t="str">
        <f t="shared" si="78"/>
        <v>SP- 06</v>
      </c>
    </row>
    <row r="277" spans="1:67" ht="15" customHeight="1" x14ac:dyDescent="0.25">
      <c r="A277" s="3" t="s">
        <v>636</v>
      </c>
      <c r="B277" s="5">
        <v>45139</v>
      </c>
      <c r="C277" s="3" t="s">
        <v>637</v>
      </c>
      <c r="D277" s="3" t="s">
        <v>638</v>
      </c>
      <c r="E277" s="3" t="str">
        <f>IFERROR(VLOOKUP(H277,Referencias!$A$2:$F$671,6,FALSE),"")</f>
        <v>SP- 01</v>
      </c>
      <c r="F277" s="3">
        <f>IFERROR(VLOOKUP(I277,Referencias!$A$2:$T$800,20,FALSE),"")</f>
        <v>222052</v>
      </c>
      <c r="G277" s="3" t="s">
        <v>651</v>
      </c>
      <c r="H277" s="3" t="s">
        <v>135</v>
      </c>
      <c r="I277" s="3" t="s">
        <v>135</v>
      </c>
      <c r="J277" s="3"/>
      <c r="K277" s="3" t="s">
        <v>652</v>
      </c>
      <c r="L277" s="3" t="str">
        <f>IFERROR(VLOOKUP(M277,Referencias!$X$2:$Y$139,2,FALSE),"")</f>
        <v>Biocida</v>
      </c>
      <c r="M277" s="3" t="s">
        <v>565</v>
      </c>
      <c r="N277" s="3">
        <f>IFERROR(VLOOKUP(M277,Referencias!$K$2:$L$138,2,FALSE),"")</f>
        <v>50600926</v>
      </c>
      <c r="O277" s="3">
        <f>IFERROR(VLOOKUP(I277,'Control Producción'!$B$13:$L$408,4,FALSE),0)</f>
        <v>89</v>
      </c>
      <c r="P277" s="3">
        <f>IFERROR(VLOOKUP(I277,'Control Producción'!$B$13:$L$408,5,FALSE),0)</f>
        <v>2.492</v>
      </c>
      <c r="Q277" s="3">
        <f>IFERROR(VLOOKUP(I277,'Control Producción'!$B$13:$L$408,7,FALSE),0)</f>
        <v>86.507999999999996</v>
      </c>
      <c r="R277" s="3">
        <f>IFERROR(VLOOKUP(I277,'Control Producción'!$B$13:$L$408,8,FALSE),0)</f>
        <v>150</v>
      </c>
      <c r="S277" s="3">
        <f t="shared" si="79"/>
        <v>51.9</v>
      </c>
      <c r="T277" s="3">
        <v>40</v>
      </c>
      <c r="U277" s="3" t="s">
        <v>676</v>
      </c>
      <c r="V277" s="3" t="s">
        <v>668</v>
      </c>
      <c r="W277" s="3">
        <f t="shared" si="80"/>
        <v>2</v>
      </c>
      <c r="X277" s="3"/>
      <c r="Y277" s="3">
        <f t="shared" si="81"/>
        <v>103.8</v>
      </c>
      <c r="Z277" s="3"/>
      <c r="AA277" s="3"/>
      <c r="AB277" s="6">
        <v>43210</v>
      </c>
      <c r="AC277" s="3" t="s">
        <v>643</v>
      </c>
      <c r="AD277" s="6">
        <v>44316</v>
      </c>
      <c r="AE277" s="3" t="s">
        <v>851</v>
      </c>
      <c r="AF277" s="3" t="s">
        <v>656</v>
      </c>
      <c r="AG277" s="3"/>
      <c r="AH277" s="3"/>
      <c r="AI277" s="3"/>
      <c r="AJ277" s="3"/>
      <c r="AK277" s="3" t="str">
        <f>IFERROR(VLOOKUP(I277,'Control Producción'!$B$13:$K$406,10,FALSE),"")</f>
        <v>Cavidad Progresiva</v>
      </c>
      <c r="AL277" s="3" t="str">
        <f t="shared" si="96"/>
        <v>Batch</v>
      </c>
      <c r="AM277" s="3" t="s">
        <v>669</v>
      </c>
      <c r="AN277" s="3" t="s">
        <v>807</v>
      </c>
      <c r="AO277" s="3">
        <f>_xlfn.IFS(L277="Inhibidor de corrosión",T277*Q277/1000,L277="Inhibidor de incrustaciones",T277*Q277/1000,L277="Biocida",T277*Q277/1000,L277="Inhibidor de corrosión/incrustaciones",T277*Q277/1000,L277="Inhibidor de parafinas y asfaltenos",T277*P277/1000,L277="Inhibidor de parafinas",T277*P277/1000,L277="Inhibidor de asfaltenos",T277*P277/1000,L277="Reductor de fricción",T277*P277/1000,L277="Encapsulado",0,L277="Inhibidor de hidratos",VLOOKUP(I277,Intermedia!$B$485:$E$502,4,FALSE),L277="Secuestrante de sulfhídrico",VLOOKUP(I277,Intermedia!$B$485:$E$502,4,FALSE))</f>
        <v>3.4603199999999998</v>
      </c>
      <c r="AP277" s="3">
        <f t="shared" si="83"/>
        <v>51.9</v>
      </c>
      <c r="AQ277" s="3">
        <f t="shared" si="84"/>
        <v>51.9</v>
      </c>
      <c r="AR277" s="3">
        <f t="shared" si="85"/>
        <v>51.9</v>
      </c>
      <c r="AS277" s="7">
        <v>1</v>
      </c>
      <c r="AT277" s="3" cm="1">
        <f t="array" ref="AT277">IFERROR(ROUND(IF(AL277="Continua",AO277*_xlfn.IFS(AS277=100%,1,AS277=20%,5,AS277=50%,2),IF(AL277="Batch",IF(AM277="M",30,IF(AM277="Q",15,7))*AO277)),0),"")</f>
        <v>52</v>
      </c>
      <c r="AU277" s="3">
        <f t="shared" si="86"/>
        <v>52</v>
      </c>
      <c r="AV277" s="3">
        <f t="shared" si="87"/>
        <v>52</v>
      </c>
      <c r="AW277" s="3" t="s">
        <v>670</v>
      </c>
      <c r="AX277" s="3"/>
      <c r="AY277" s="14">
        <f ca="1">IFERROR(TODAY()-VLOOKUP(H277,IDEF!$A$6:$H$1602,8,FALSE),"S/D")</f>
        <v>2121</v>
      </c>
      <c r="AZ277" s="3" t="str">
        <f>IFERROR(VLOOKUP(H277,'Control Producción'!$B$13:$L$406,11,FALSE),"S/C")</f>
        <v>A</v>
      </c>
      <c r="BA277" s="3" t="str">
        <f t="shared" si="88"/>
        <v>SP- 01</v>
      </c>
      <c r="BB277" s="3" t="str">
        <f>IFERROR(VLOOKUP(I277,Referencias!$A$2:$Z$800,26,FALSE),"")</f>
        <v>Señal Picada</v>
      </c>
      <c r="BC277" s="3"/>
      <c r="BD277" s="3"/>
      <c r="BO277" s="68" t="str">
        <f t="shared" si="78"/>
        <v>SP- 01</v>
      </c>
    </row>
    <row r="278" spans="1:67" ht="15" customHeight="1" x14ac:dyDescent="0.25">
      <c r="A278" s="3" t="s">
        <v>636</v>
      </c>
      <c r="B278" s="5">
        <v>45139</v>
      </c>
      <c r="C278" s="3" t="s">
        <v>637</v>
      </c>
      <c r="D278" s="3" t="s">
        <v>638</v>
      </c>
      <c r="E278" s="3" t="str">
        <f>IFERROR(VLOOKUP(H278,Referencias!$A$2:$F$671,6,FALSE),"")</f>
        <v>SP- 01</v>
      </c>
      <c r="F278" s="3">
        <f>IFERROR(VLOOKUP(I278,Referencias!$A$2:$T$800,20,FALSE),"")</f>
        <v>222052</v>
      </c>
      <c r="G278" s="3" t="s">
        <v>651</v>
      </c>
      <c r="H278" s="3" t="s">
        <v>135</v>
      </c>
      <c r="I278" s="3" t="s">
        <v>135</v>
      </c>
      <c r="J278" s="3"/>
      <c r="K278" s="3" t="s">
        <v>652</v>
      </c>
      <c r="L278" s="3" t="str">
        <f>IFERROR(VLOOKUP(M278,Referencias!$X$2:$Y$139,2,FALSE),"")</f>
        <v>Inhibidor de corrosión</v>
      </c>
      <c r="M278" s="3" t="s">
        <v>566</v>
      </c>
      <c r="N278" s="3">
        <f>IFERROR(VLOOKUP(M278,Referencias!$K$2:$L$138,2,FALSE),"")</f>
        <v>1000232729</v>
      </c>
      <c r="O278" s="3">
        <f>IFERROR(VLOOKUP(I278,'Control Producción'!$B$13:$L$408,4,FALSE),0)</f>
        <v>89</v>
      </c>
      <c r="P278" s="3">
        <f>IFERROR(VLOOKUP(I278,'Control Producción'!$B$13:$L$408,5,FALSE),0)</f>
        <v>2.492</v>
      </c>
      <c r="Q278" s="3">
        <f>IFERROR(VLOOKUP(I278,'Control Producción'!$B$13:$L$408,7,FALSE),0)</f>
        <v>86.507999999999996</v>
      </c>
      <c r="R278" s="3">
        <f>IFERROR(VLOOKUP(I278,'Control Producción'!$B$13:$L$408,8,FALSE),0)</f>
        <v>150</v>
      </c>
      <c r="S278" s="3">
        <f t="shared" si="79"/>
        <v>64.88</v>
      </c>
      <c r="T278" s="3">
        <v>50</v>
      </c>
      <c r="U278" s="3" t="s">
        <v>676</v>
      </c>
      <c r="V278" s="3" t="s">
        <v>668</v>
      </c>
      <c r="W278" s="3">
        <f t="shared" si="80"/>
        <v>2</v>
      </c>
      <c r="X278" s="3"/>
      <c r="Y278" s="3">
        <f t="shared" si="81"/>
        <v>129.76</v>
      </c>
      <c r="Z278" s="3"/>
      <c r="AA278" s="3"/>
      <c r="AB278" s="6">
        <v>43197</v>
      </c>
      <c r="AC278" s="3" t="s">
        <v>643</v>
      </c>
      <c r="AD278" s="6">
        <v>44316</v>
      </c>
      <c r="AE278" s="3" t="s">
        <v>851</v>
      </c>
      <c r="AF278" s="3" t="s">
        <v>656</v>
      </c>
      <c r="AG278" s="3"/>
      <c r="AH278" s="3"/>
      <c r="AI278" s="3"/>
      <c r="AJ278" s="3"/>
      <c r="AK278" s="3" t="str">
        <f>IFERROR(VLOOKUP(I278,'Control Producción'!$B$13:$K$406,10,FALSE),"")</f>
        <v>Cavidad Progresiva</v>
      </c>
      <c r="AL278" s="3" t="str">
        <f t="shared" si="96"/>
        <v>Batch</v>
      </c>
      <c r="AM278" s="3" t="s">
        <v>669</v>
      </c>
      <c r="AN278" s="3" t="s">
        <v>556</v>
      </c>
      <c r="AO278" s="3">
        <f>_xlfn.IFS(L278="Inhibidor de corrosión",T278*Q278/1000,L278="Inhibidor de incrustaciones",T278*Q278/1000,L278="Biocida",T278*Q278/1000,L278="Inhibidor de corrosión/incrustaciones",T278*Q278/1000,L278="Inhibidor de parafinas y asfaltenos",T278*P278/1000,L278="Inhibidor de parafinas",T278*P278/1000,L278="Inhibidor de asfaltenos",T278*P278/1000,L278="Reductor de fricción",T278*P278/1000,L278="Encapsulado",0,L278="Inhibidor de hidratos",VLOOKUP(I278,Intermedia!$B$485:$E$502,4,FALSE),L278="Secuestrante de sulfhídrico",VLOOKUP(I278,Intermedia!$B$485:$E$502,4,FALSE))</f>
        <v>4.3253999999999992</v>
      </c>
      <c r="AP278" s="3">
        <f t="shared" si="83"/>
        <v>64.88</v>
      </c>
      <c r="AQ278" s="3">
        <f t="shared" si="84"/>
        <v>64.88</v>
      </c>
      <c r="AR278" s="3">
        <f t="shared" si="85"/>
        <v>64.88</v>
      </c>
      <c r="AS278" s="7">
        <v>1</v>
      </c>
      <c r="AT278" s="3" cm="1">
        <f t="array" ref="AT278">IFERROR(ROUND(IF(AL278="Continua",AO278*_xlfn.IFS(AS278=100%,1,AS278=20%,5,AS278=50%,2),IF(AL278="Batch",IF(AM278="M",30,IF(AM278="Q",15,7))*AO278)),0),"")</f>
        <v>65</v>
      </c>
      <c r="AU278" s="3">
        <f t="shared" si="86"/>
        <v>65</v>
      </c>
      <c r="AV278" s="3">
        <f t="shared" si="87"/>
        <v>65</v>
      </c>
      <c r="AW278" s="3" t="s">
        <v>670</v>
      </c>
      <c r="AX278" s="3"/>
      <c r="AY278" s="14">
        <f ca="1">IFERROR(TODAY()-VLOOKUP(H278,IDEF!$A$6:$H$1602,8,FALSE),"S/D")</f>
        <v>2121</v>
      </c>
      <c r="AZ278" s="3" t="str">
        <f>IFERROR(VLOOKUP(H278,'Control Producción'!$B$13:$L$406,11,FALSE),"S/C")</f>
        <v>A</v>
      </c>
      <c r="BA278" s="3" t="str">
        <f t="shared" si="88"/>
        <v>SP- 01</v>
      </c>
      <c r="BB278" s="3" t="str">
        <f>IFERROR(VLOOKUP(I278,Referencias!$A$2:$Z$800,26,FALSE),"")</f>
        <v>Señal Picada</v>
      </c>
      <c r="BC278" s="3"/>
      <c r="BD278" s="3"/>
      <c r="BO278" s="68" t="str">
        <f t="shared" si="78"/>
        <v>SP- 01</v>
      </c>
    </row>
    <row r="279" spans="1:67" ht="15" customHeight="1" x14ac:dyDescent="0.25">
      <c r="A279" s="3" t="s">
        <v>636</v>
      </c>
      <c r="B279" s="5">
        <v>45139</v>
      </c>
      <c r="C279" s="3" t="s">
        <v>637</v>
      </c>
      <c r="D279" s="3" t="s">
        <v>638</v>
      </c>
      <c r="E279" s="3" t="str">
        <f>IFERROR(VLOOKUP(H279,Referencias!$A$2:$F$671,6,FALSE),"")</f>
        <v>SP- 06</v>
      </c>
      <c r="F279" s="3">
        <f>IFERROR(VLOOKUP(I279,Referencias!$A$2:$T$800,20,FALSE),"")</f>
        <v>222052</v>
      </c>
      <c r="G279" s="3" t="s">
        <v>651</v>
      </c>
      <c r="H279" s="3" t="s">
        <v>254</v>
      </c>
      <c r="I279" s="3" t="s">
        <v>254</v>
      </c>
      <c r="J279" s="3"/>
      <c r="K279" s="3" t="s">
        <v>652</v>
      </c>
      <c r="L279" s="3" t="str">
        <f>IFERROR(VLOOKUP(M279,Referencias!$X$2:$Y$139,2,FALSE),"")</f>
        <v>Biocida</v>
      </c>
      <c r="M279" s="3" t="s">
        <v>565</v>
      </c>
      <c r="N279" s="3">
        <f>IFERROR(VLOOKUP(M279,Referencias!$K$2:$L$138,2,FALSE),"")</f>
        <v>50600926</v>
      </c>
      <c r="O279" s="3">
        <f>IFERROR(VLOOKUP(I279,'Control Producción'!$B$13:$L$408,4,FALSE),0)</f>
        <v>8.5</v>
      </c>
      <c r="P279" s="3">
        <f>IFERROR(VLOOKUP(I279,'Control Producción'!$B$13:$L$408,5,FALSE),0)</f>
        <v>0.29799999999999999</v>
      </c>
      <c r="Q279" s="3">
        <f>IFERROR(VLOOKUP(I279,'Control Producción'!$B$13:$L$408,7,FALSE),0)</f>
        <v>8.202</v>
      </c>
      <c r="R279" s="3">
        <f>IFERROR(VLOOKUP(I279,'Control Producción'!$B$13:$L$408,8,FALSE),0)</f>
        <v>10</v>
      </c>
      <c r="S279" s="3">
        <f t="shared" si="79"/>
        <v>20</v>
      </c>
      <c r="T279" s="3">
        <v>70</v>
      </c>
      <c r="U279" s="3" t="s">
        <v>676</v>
      </c>
      <c r="V279" s="3" t="s">
        <v>668</v>
      </c>
      <c r="W279" s="3">
        <f t="shared" si="80"/>
        <v>2</v>
      </c>
      <c r="X279" s="3"/>
      <c r="Y279" s="3">
        <f t="shared" si="81"/>
        <v>40</v>
      </c>
      <c r="Z279" s="3"/>
      <c r="AA279" s="3"/>
      <c r="AB279" s="6">
        <v>44390</v>
      </c>
      <c r="AC279" s="3" t="s">
        <v>643</v>
      </c>
      <c r="AD279" s="6">
        <v>44398</v>
      </c>
      <c r="AE279" s="3" t="s">
        <v>852</v>
      </c>
      <c r="AF279" s="3" t="s">
        <v>656</v>
      </c>
      <c r="AG279" s="3"/>
      <c r="AH279" s="3"/>
      <c r="AI279" s="3"/>
      <c r="AJ279" s="3"/>
      <c r="AK279" s="3" t="str">
        <f>IFERROR(VLOOKUP(I279,'Control Producción'!$B$13:$K$406,10,FALSE),"")</f>
        <v>Bombeo Mecánico</v>
      </c>
      <c r="AL279" s="3" t="str">
        <f t="shared" si="96"/>
        <v>Batch</v>
      </c>
      <c r="AM279" s="3" t="s">
        <v>669</v>
      </c>
      <c r="AN279" s="3" t="s">
        <v>556</v>
      </c>
      <c r="AO279" s="3">
        <f>_xlfn.IFS(L279="Inhibidor de corrosión",T279*Q279/1000,L279="Inhibidor de incrustaciones",T279*Q279/1000,L279="Biocida",T279*Q279/1000,L279="Inhibidor de corrosión/incrustaciones",T279*Q279/1000,L279="Inhibidor de parafinas y asfaltenos",T279*P279/1000,L279="Inhibidor de parafinas",T279*P279/1000,L279="Inhibidor de asfaltenos",T279*P279/1000,L279="Reductor de fricción",T279*P279/1000,L279="Encapsulado",0,L279="Inhibidor de hidratos",VLOOKUP(I279,Intermedia!$B$485:$E$502,4,FALSE),L279="Secuestrante de sulfhídrico",VLOOKUP(I279,Intermedia!$B$485:$E$502,4,FALSE))</f>
        <v>0.57413999999999998</v>
      </c>
      <c r="AP279" s="3">
        <f t="shared" si="83"/>
        <v>8.61</v>
      </c>
      <c r="AQ279" s="3">
        <f t="shared" si="84"/>
        <v>20</v>
      </c>
      <c r="AR279" s="3">
        <f t="shared" si="85"/>
        <v>20</v>
      </c>
      <c r="AS279" s="7">
        <v>1</v>
      </c>
      <c r="AT279" s="3" cm="1">
        <f t="array" ref="AT279">IFERROR(ROUND(IF(AL279="Continua",AO279*_xlfn.IFS(AS279=100%,1,AS279=20%,5,AS279=50%,2),IF(AL279="Batch",IF(AM279="M",30,IF(AM279="Q",15,7))*AO279)),0),"")</f>
        <v>9</v>
      </c>
      <c r="AU279" s="3">
        <f t="shared" si="86"/>
        <v>20</v>
      </c>
      <c r="AV279" s="3">
        <f t="shared" si="87"/>
        <v>20</v>
      </c>
      <c r="AW279" s="3" t="s">
        <v>670</v>
      </c>
      <c r="AX279" s="3"/>
      <c r="AY279" s="14">
        <f ca="1">IFERROR(TODAY()-VLOOKUP(H279,IDEF!$A$6:$H$1602,8,FALSE),"S/D")</f>
        <v>2114</v>
      </c>
      <c r="AZ279" s="3" t="str">
        <f>IFERROR(VLOOKUP(H279,'Control Producción'!$B$13:$L$406,11,FALSE),"S/C")</f>
        <v>C</v>
      </c>
      <c r="BA279" s="3" t="str">
        <f t="shared" si="88"/>
        <v>SP- 06</v>
      </c>
      <c r="BB279" s="3" t="str">
        <f>IFERROR(VLOOKUP(I279,Referencias!$A$2:$Z$800,26,FALSE),"")</f>
        <v>Señal Picada</v>
      </c>
      <c r="BC279" s="3"/>
      <c r="BD279" s="3"/>
      <c r="BO279" s="68" t="str">
        <f t="shared" si="78"/>
        <v>SP- 06</v>
      </c>
    </row>
    <row r="280" spans="1:67" ht="15" customHeight="1" x14ac:dyDescent="0.25">
      <c r="A280" s="3" t="s">
        <v>636</v>
      </c>
      <c r="B280" s="5">
        <v>45139</v>
      </c>
      <c r="C280" s="3" t="s">
        <v>637</v>
      </c>
      <c r="D280" s="3" t="s">
        <v>638</v>
      </c>
      <c r="E280" s="3" t="str">
        <f>IFERROR(VLOOKUP(H280,Referencias!$A$2:$F$671,6,FALSE),"")</f>
        <v>SP- 01</v>
      </c>
      <c r="F280" s="3">
        <f>IFERROR(VLOOKUP(I280,Referencias!$A$2:$T$800,20,FALSE),"")</f>
        <v>222052</v>
      </c>
      <c r="G280" s="3" t="s">
        <v>651</v>
      </c>
      <c r="H280" s="3" t="s">
        <v>136</v>
      </c>
      <c r="I280" s="3" t="s">
        <v>136</v>
      </c>
      <c r="J280" s="3"/>
      <c r="K280" s="3" t="s">
        <v>652</v>
      </c>
      <c r="L280" s="3" t="str">
        <f>IFERROR(VLOOKUP(M280,Referencias!$X$2:$Y$139,2,FALSE),"")</f>
        <v>Biocida</v>
      </c>
      <c r="M280" s="3" t="s">
        <v>565</v>
      </c>
      <c r="N280" s="3">
        <f>IFERROR(VLOOKUP(M280,Referencias!$K$2:$L$138,2,FALSE),"")</f>
        <v>50600926</v>
      </c>
      <c r="O280" s="3">
        <f>IFERROR(VLOOKUP(I280,'Control Producción'!$B$13:$L$408,4,FALSE),0)</f>
        <v>135.80000000000001</v>
      </c>
      <c r="P280" s="3">
        <f>IFERROR(VLOOKUP(I280,'Control Producción'!$B$13:$L$408,5,FALSE),0)</f>
        <v>1.3580000000000001</v>
      </c>
      <c r="Q280" s="3">
        <f>IFERROR(VLOOKUP(I280,'Control Producción'!$B$13:$L$408,7,FALSE),0)</f>
        <v>134.44200000000001</v>
      </c>
      <c r="R280" s="3">
        <f>IFERROR(VLOOKUP(I280,'Control Producción'!$B$13:$L$408,8,FALSE),0)</f>
        <v>100</v>
      </c>
      <c r="S280" s="3">
        <f t="shared" si="79"/>
        <v>24.2</v>
      </c>
      <c r="T280" s="3">
        <v>6</v>
      </c>
      <c r="U280" s="3" t="s">
        <v>676</v>
      </c>
      <c r="V280" s="3" t="s">
        <v>668</v>
      </c>
      <c r="W280" s="3">
        <f t="shared" si="80"/>
        <v>1</v>
      </c>
      <c r="X280" s="3"/>
      <c r="Y280" s="3">
        <f t="shared" si="81"/>
        <v>24.2</v>
      </c>
      <c r="Z280" s="3"/>
      <c r="AA280" s="3"/>
      <c r="AB280" s="6">
        <v>41038</v>
      </c>
      <c r="AC280" s="3" t="s">
        <v>643</v>
      </c>
      <c r="AD280" s="6">
        <v>44012</v>
      </c>
      <c r="AE280" s="3" t="s">
        <v>683</v>
      </c>
      <c r="AF280" s="3" t="s">
        <v>656</v>
      </c>
      <c r="AG280" s="3"/>
      <c r="AH280" s="3"/>
      <c r="AI280" s="3"/>
      <c r="AJ280" s="3"/>
      <c r="AK280" s="3" t="str">
        <f>IFERROR(VLOOKUP(I280,'Control Producción'!$B$13:$K$406,10,FALSE),"")</f>
        <v>Electro Sumergible</v>
      </c>
      <c r="AL280" s="3" t="str">
        <f t="shared" si="96"/>
        <v>Batch</v>
      </c>
      <c r="AM280" s="3" t="s">
        <v>817</v>
      </c>
      <c r="AN280" s="3" t="s">
        <v>556</v>
      </c>
      <c r="AO280" s="3">
        <f>_xlfn.IFS(L280="Inhibidor de corrosión",T280*Q280/1000,L280="Inhibidor de incrustaciones",T280*Q280/1000,L280="Biocida",T280*Q280/1000,L280="Inhibidor de corrosión/incrustaciones",T280*Q280/1000,L280="Inhibidor de parafinas y asfaltenos",T280*P280/1000,L280="Inhibidor de parafinas",T280*P280/1000,L280="Inhibidor de asfaltenos",T280*P280/1000,L280="Reductor de fricción",T280*P280/1000,L280="Encapsulado",0,L280="Inhibidor de hidratos",VLOOKUP(I280,Intermedia!$B$485:$E$502,4,FALSE),L280="Secuestrante de sulfhídrico",VLOOKUP(I280,Intermedia!$B$485:$E$502,4,FALSE))</f>
        <v>0.80665200000000004</v>
      </c>
      <c r="AP280" s="3">
        <f t="shared" si="83"/>
        <v>24.2</v>
      </c>
      <c r="AQ280" s="3">
        <f t="shared" si="84"/>
        <v>24.2</v>
      </c>
      <c r="AR280" s="3">
        <f t="shared" si="85"/>
        <v>24.2</v>
      </c>
      <c r="AS280" s="7">
        <v>1</v>
      </c>
      <c r="AT280" s="3" cm="1">
        <f t="array" ref="AT280">IFERROR(ROUND(IF(AL280="Continua",AO280*_xlfn.IFS(AS280=100%,1,AS280=20%,5,AS280=50%,2),IF(AL280="Batch",IF(AM280="M",30,IF(AM280="Q",15,7))*AO280)),0),"")</f>
        <v>24</v>
      </c>
      <c r="AU280" s="3">
        <f t="shared" si="86"/>
        <v>24</v>
      </c>
      <c r="AV280" s="3">
        <f t="shared" si="87"/>
        <v>24</v>
      </c>
      <c r="AW280" s="3" t="s">
        <v>670</v>
      </c>
      <c r="AX280" s="3"/>
      <c r="AY280" s="14">
        <f ca="1">IFERROR(TODAY()-VLOOKUP(H280,IDEF!$A$6:$H$1602,8,FALSE),"S/D")</f>
        <v>3248</v>
      </c>
      <c r="AZ280" s="3" t="str">
        <f>IFERROR(VLOOKUP(H280,'Control Producción'!$B$13:$L$406,11,FALSE),"S/C")</f>
        <v>B</v>
      </c>
      <c r="BA280" s="3" t="str">
        <f t="shared" si="88"/>
        <v>SP- 01</v>
      </c>
      <c r="BB280" s="3" t="str">
        <f>IFERROR(VLOOKUP(I280,Referencias!$A$2:$Z$800,26,FALSE),"")</f>
        <v>Señal Picada</v>
      </c>
      <c r="BC280" s="3"/>
      <c r="BD280" s="3"/>
      <c r="BO280" s="68" t="str">
        <f t="shared" si="78"/>
        <v>SP- 01</v>
      </c>
    </row>
    <row r="281" spans="1:67" ht="15" customHeight="1" x14ac:dyDescent="0.25">
      <c r="A281" s="3" t="s">
        <v>636</v>
      </c>
      <c r="B281" s="5">
        <v>45139</v>
      </c>
      <c r="C281" s="3" t="s">
        <v>637</v>
      </c>
      <c r="D281" s="3" t="s">
        <v>638</v>
      </c>
      <c r="E281" s="3" t="str">
        <f>IFERROR(VLOOKUP(H281,Referencias!$A$2:$F$671,6,FALSE),"")</f>
        <v>SP- 01</v>
      </c>
      <c r="F281" s="3">
        <f>IFERROR(VLOOKUP(I281,Referencias!$A$2:$T$800,20,FALSE),"")</f>
        <v>222052</v>
      </c>
      <c r="G281" s="3" t="s">
        <v>651</v>
      </c>
      <c r="H281" s="3" t="s">
        <v>139</v>
      </c>
      <c r="I281" s="3" t="s">
        <v>139</v>
      </c>
      <c r="J281" s="3"/>
      <c r="K281" s="3" t="s">
        <v>652</v>
      </c>
      <c r="L281" s="3" t="str">
        <f>IFERROR(VLOOKUP(M281,Referencias!$X$2:$Y$139,2,FALSE),"")</f>
        <v>Inhibidor de corrosión</v>
      </c>
      <c r="M281" s="3" t="s">
        <v>566</v>
      </c>
      <c r="N281" s="3">
        <f>IFERROR(VLOOKUP(M281,Referencias!$K$2:$L$138,2,FALSE),"")</f>
        <v>1000232729</v>
      </c>
      <c r="O281" s="3">
        <f>IFERROR(VLOOKUP(I281,'Control Producción'!$B$13:$L$408,4,FALSE),0)</f>
        <v>48.9</v>
      </c>
      <c r="P281" s="3">
        <f>IFERROR(VLOOKUP(I281,'Control Producción'!$B$13:$L$408,5,FALSE),0)</f>
        <v>2.4940000000000002</v>
      </c>
      <c r="Q281" s="3">
        <f>IFERROR(VLOOKUP(I281,'Control Producción'!$B$13:$L$408,7,FALSE),0)</f>
        <v>46.405999999999999</v>
      </c>
      <c r="R281" s="3">
        <f>IFERROR(VLOOKUP(I281,'Control Producción'!$B$13:$L$408,8,FALSE),0)</f>
        <v>200</v>
      </c>
      <c r="S281" s="3">
        <f t="shared" si="79"/>
        <v>35.729999999999997</v>
      </c>
      <c r="T281" s="3">
        <v>110</v>
      </c>
      <c r="U281" s="3" t="s">
        <v>676</v>
      </c>
      <c r="V281" s="3" t="s">
        <v>668</v>
      </c>
      <c r="W281" s="3">
        <f t="shared" si="80"/>
        <v>4</v>
      </c>
      <c r="X281" s="3"/>
      <c r="Y281" s="3">
        <f t="shared" si="81"/>
        <v>142.91999999999999</v>
      </c>
      <c r="Z281" s="3"/>
      <c r="AA281" s="3"/>
      <c r="AB281" s="6">
        <v>43488</v>
      </c>
      <c r="AC281" s="3" t="s">
        <v>643</v>
      </c>
      <c r="AD281" s="6">
        <v>44195</v>
      </c>
      <c r="AE281" s="3" t="s">
        <v>853</v>
      </c>
      <c r="AF281" s="3" t="s">
        <v>656</v>
      </c>
      <c r="AG281" s="3"/>
      <c r="AH281" s="3"/>
      <c r="AI281" s="3"/>
      <c r="AJ281" s="3"/>
      <c r="AK281" s="3" t="str">
        <f>IFERROR(VLOOKUP(I281,'Control Producción'!$B$13:$K$406,10,FALSE),"")</f>
        <v>Bombeo Mecánico</v>
      </c>
      <c r="AL281" s="3" t="str">
        <f t="shared" si="96"/>
        <v>Batch</v>
      </c>
      <c r="AM281" s="3" t="s">
        <v>810</v>
      </c>
      <c r="AN281" s="3" t="s">
        <v>807</v>
      </c>
      <c r="AO281" s="3">
        <f>_xlfn.IFS(L281="Inhibidor de corrosión",T281*Q281/1000,L281="Inhibidor de incrustaciones",T281*Q281/1000,L281="Biocida",T281*Q281/1000,L281="Inhibidor de corrosión/incrustaciones",T281*Q281/1000,L281="Inhibidor de parafinas y asfaltenos",T281*P281/1000,L281="Inhibidor de parafinas",T281*P281/1000,L281="Inhibidor de asfaltenos",T281*P281/1000,L281="Reductor de fricción",T281*P281/1000,L281="Encapsulado",0,L281="Inhibidor de hidratos",VLOOKUP(I281,Intermedia!$B$485:$E$502,4,FALSE),L281="Secuestrante de sulfhídrico",VLOOKUP(I281,Intermedia!$B$485:$E$502,4,FALSE))</f>
        <v>5.10466</v>
      </c>
      <c r="AP281" s="3">
        <f t="shared" si="83"/>
        <v>35.729999999999997</v>
      </c>
      <c r="AQ281" s="3">
        <f t="shared" si="84"/>
        <v>35.729999999999997</v>
      </c>
      <c r="AR281" s="3">
        <f t="shared" si="85"/>
        <v>35.729999999999997</v>
      </c>
      <c r="AS281" s="7">
        <v>1</v>
      </c>
      <c r="AT281" s="3" cm="1">
        <f t="array" ref="AT281">IFERROR(ROUND(IF(AL281="Continua",AO281*_xlfn.IFS(AS281=100%,1,AS281=20%,5,AS281=50%,2),IF(AL281="Batch",IF(AM281="M",30,IF(AM281="Q",15,7))*AO281)),0),"")</f>
        <v>36</v>
      </c>
      <c r="AU281" s="3">
        <f t="shared" si="86"/>
        <v>36</v>
      </c>
      <c r="AV281" s="3">
        <f t="shared" si="87"/>
        <v>36</v>
      </c>
      <c r="AW281" s="3" t="s">
        <v>670</v>
      </c>
      <c r="AX281" s="3"/>
      <c r="AY281" s="14">
        <f ca="1">IFERROR(TODAY()-VLOOKUP(H281,IDEF!$A$6:$H$1602,8,FALSE),"S/D")</f>
        <v>1831</v>
      </c>
      <c r="AZ281" s="3" t="str">
        <f>IFERROR(VLOOKUP(H281,'Control Producción'!$B$13:$L$406,11,FALSE),"S/C")</f>
        <v>A</v>
      </c>
      <c r="BA281" s="3" t="str">
        <f t="shared" si="88"/>
        <v>SP- 01</v>
      </c>
      <c r="BB281" s="3" t="str">
        <f>IFERROR(VLOOKUP(I281,Referencias!$A$2:$Z$800,26,FALSE),"")</f>
        <v>Señal Picada</v>
      </c>
      <c r="BC281" s="3"/>
      <c r="BD281" s="3"/>
      <c r="BO281" s="68" t="str">
        <f t="shared" si="78"/>
        <v>SP- 01</v>
      </c>
    </row>
    <row r="282" spans="1:67" ht="15" customHeight="1" x14ac:dyDescent="0.25">
      <c r="A282" s="3" t="s">
        <v>636</v>
      </c>
      <c r="B282" s="5">
        <v>45139</v>
      </c>
      <c r="C282" s="3" t="s">
        <v>637</v>
      </c>
      <c r="D282" s="3" t="s">
        <v>638</v>
      </c>
      <c r="E282" s="3" t="str">
        <f>IFERROR(VLOOKUP(H282,Referencias!$A$2:$F$671,6,FALSE),"")</f>
        <v>SP- 01</v>
      </c>
      <c r="F282" s="3">
        <f>IFERROR(VLOOKUP(I282,Referencias!$A$2:$T$800,20,FALSE),"")</f>
        <v>222052</v>
      </c>
      <c r="G282" s="3" t="s">
        <v>651</v>
      </c>
      <c r="H282" s="3" t="s">
        <v>139</v>
      </c>
      <c r="I282" s="3" t="s">
        <v>139</v>
      </c>
      <c r="J282" s="3"/>
      <c r="K282" s="3" t="s">
        <v>652</v>
      </c>
      <c r="L282" s="3" t="str">
        <f>IFERROR(VLOOKUP(M282,Referencias!$X$2:$Y$139,2,FALSE),"")</f>
        <v>Biocida</v>
      </c>
      <c r="M282" s="3" t="s">
        <v>565</v>
      </c>
      <c r="N282" s="3">
        <f>IFERROR(VLOOKUP(M282,Referencias!$K$2:$L$138,2,FALSE),"")</f>
        <v>50600926</v>
      </c>
      <c r="O282" s="3">
        <f>IFERROR(VLOOKUP(I282,'Control Producción'!$B$13:$L$408,4,FALSE),0)</f>
        <v>48.9</v>
      </c>
      <c r="P282" s="3">
        <f>IFERROR(VLOOKUP(I282,'Control Producción'!$B$13:$L$408,5,FALSE),0)</f>
        <v>2.4940000000000002</v>
      </c>
      <c r="Q282" s="3">
        <f>IFERROR(VLOOKUP(I282,'Control Producción'!$B$13:$L$408,7,FALSE),0)</f>
        <v>46.405999999999999</v>
      </c>
      <c r="R282" s="3">
        <f>IFERROR(VLOOKUP(I282,'Control Producción'!$B$13:$L$408,8,FALSE),0)</f>
        <v>200</v>
      </c>
      <c r="S282" s="3">
        <f t="shared" si="79"/>
        <v>31.32</v>
      </c>
      <c r="T282" s="3">
        <v>45</v>
      </c>
      <c r="U282" s="3" t="s">
        <v>676</v>
      </c>
      <c r="V282" s="3" t="s">
        <v>668</v>
      </c>
      <c r="W282" s="3">
        <f t="shared" si="80"/>
        <v>2</v>
      </c>
      <c r="X282" s="3"/>
      <c r="Y282" s="3">
        <f t="shared" si="81"/>
        <v>62.64</v>
      </c>
      <c r="Z282" s="3"/>
      <c r="AA282" s="3"/>
      <c r="AB282" s="6">
        <v>43488</v>
      </c>
      <c r="AC282" s="3" t="s">
        <v>643</v>
      </c>
      <c r="AD282" s="6">
        <v>44195</v>
      </c>
      <c r="AE282" s="3" t="s">
        <v>853</v>
      </c>
      <c r="AF282" s="3" t="s">
        <v>656</v>
      </c>
      <c r="AG282" s="3"/>
      <c r="AH282" s="3"/>
      <c r="AI282" s="3"/>
      <c r="AJ282" s="3"/>
      <c r="AK282" s="3" t="str">
        <f>IFERROR(VLOOKUP(I282,'Control Producción'!$B$13:$K$406,10,FALSE),"")</f>
        <v>Bombeo Mecánico</v>
      </c>
      <c r="AL282" s="3" t="str">
        <f t="shared" si="96"/>
        <v>Batch</v>
      </c>
      <c r="AM282" s="3" t="s">
        <v>669</v>
      </c>
      <c r="AN282" s="3" t="s">
        <v>556</v>
      </c>
      <c r="AO282" s="3">
        <f>_xlfn.IFS(L282="Inhibidor de corrosión",T282*Q282/1000,L282="Inhibidor de incrustaciones",T282*Q282/1000,L282="Biocida",T282*Q282/1000,L282="Inhibidor de corrosión/incrustaciones",T282*Q282/1000,L282="Inhibidor de parafinas y asfaltenos",T282*P282/1000,L282="Inhibidor de parafinas",T282*P282/1000,L282="Inhibidor de asfaltenos",T282*P282/1000,L282="Reductor de fricción",T282*P282/1000,L282="Encapsulado",0,L282="Inhibidor de hidratos",VLOOKUP(I282,Intermedia!$B$485:$E$502,4,FALSE),L282="Secuestrante de sulfhídrico",VLOOKUP(I282,Intermedia!$B$485:$E$502,4,FALSE))</f>
        <v>2.0882700000000001</v>
      </c>
      <c r="AP282" s="3">
        <f t="shared" si="83"/>
        <v>31.32</v>
      </c>
      <c r="AQ282" s="3">
        <f t="shared" si="84"/>
        <v>31.32</v>
      </c>
      <c r="AR282" s="3">
        <f t="shared" si="85"/>
        <v>31.32</v>
      </c>
      <c r="AS282" s="7">
        <v>1</v>
      </c>
      <c r="AT282" s="3" cm="1">
        <f t="array" ref="AT282">IFERROR(ROUND(IF(AL282="Continua",AO282*_xlfn.IFS(AS282=100%,1,AS282=20%,5,AS282=50%,2),IF(AL282="Batch",IF(AM282="M",30,IF(AM282="Q",15,7))*AO282)),0),"")</f>
        <v>31</v>
      </c>
      <c r="AU282" s="3">
        <f t="shared" si="86"/>
        <v>31</v>
      </c>
      <c r="AV282" s="3">
        <f t="shared" si="87"/>
        <v>31</v>
      </c>
      <c r="AW282" s="3" t="s">
        <v>670</v>
      </c>
      <c r="AX282" s="3"/>
      <c r="AY282" s="14">
        <f ca="1">IFERROR(TODAY()-VLOOKUP(H282,IDEF!$A$6:$H$1602,8,FALSE),"S/D")</f>
        <v>1831</v>
      </c>
      <c r="AZ282" s="3" t="str">
        <f>IFERROR(VLOOKUP(H282,'Control Producción'!$B$13:$L$406,11,FALSE),"S/C")</f>
        <v>A</v>
      </c>
      <c r="BA282" s="3" t="str">
        <f t="shared" si="88"/>
        <v>SP- 01</v>
      </c>
      <c r="BB282" s="3" t="str">
        <f>IFERROR(VLOOKUP(I282,Referencias!$A$2:$Z$800,26,FALSE),"")</f>
        <v>Señal Picada</v>
      </c>
      <c r="BC282" s="3"/>
      <c r="BD282" s="3"/>
      <c r="BO282" s="68" t="str">
        <f t="shared" si="78"/>
        <v>SP- 01</v>
      </c>
    </row>
    <row r="283" spans="1:67" ht="15" customHeight="1" x14ac:dyDescent="0.25">
      <c r="A283" s="3" t="s">
        <v>636</v>
      </c>
      <c r="B283" s="5">
        <v>45139</v>
      </c>
      <c r="C283" s="3" t="s">
        <v>637</v>
      </c>
      <c r="D283" s="3" t="s">
        <v>638</v>
      </c>
      <c r="E283" s="3" t="str">
        <f>IFERROR(VLOOKUP(H283,Referencias!$A$2:$F$671,6,FALSE),"")</f>
        <v>SP- 01</v>
      </c>
      <c r="F283" s="3">
        <f>IFERROR(VLOOKUP(I283,Referencias!$A$2:$T$800,20,FALSE),"")</f>
        <v>222052</v>
      </c>
      <c r="G283" s="3" t="s">
        <v>651</v>
      </c>
      <c r="H283" s="3" t="s">
        <v>140</v>
      </c>
      <c r="I283" s="3" t="s">
        <v>140</v>
      </c>
      <c r="J283" s="3"/>
      <c r="K283" s="3" t="s">
        <v>652</v>
      </c>
      <c r="L283" s="3" t="str">
        <f>IFERROR(VLOOKUP(M283,Referencias!$X$2:$Y$139,2,FALSE),"")</f>
        <v>Inhibidor de corrosión</v>
      </c>
      <c r="M283" s="3" t="s">
        <v>566</v>
      </c>
      <c r="N283" s="3">
        <f>IFERROR(VLOOKUP(M283,Referencias!$K$2:$L$138,2,FALSE),"")</f>
        <v>1000232729</v>
      </c>
      <c r="O283" s="3">
        <f>IFERROR(VLOOKUP(I283,'Control Producción'!$B$13:$L$408,4,FALSE),0)</f>
        <v>12.1</v>
      </c>
      <c r="P283" s="3">
        <f>IFERROR(VLOOKUP(I283,'Control Producción'!$B$13:$L$408,5,FALSE),0)</f>
        <v>1.573</v>
      </c>
      <c r="Q283" s="3">
        <f>IFERROR(VLOOKUP(I283,'Control Producción'!$B$13:$L$408,7,FALSE),0)</f>
        <v>10.526999999999999</v>
      </c>
      <c r="R283" s="3">
        <f>IFERROR(VLOOKUP(I283,'Control Producción'!$B$13:$L$408,8,FALSE),0)</f>
        <v>150</v>
      </c>
      <c r="S283" s="3">
        <f t="shared" si="79"/>
        <v>20</v>
      </c>
      <c r="T283" s="3">
        <v>100</v>
      </c>
      <c r="U283" s="3" t="s">
        <v>676</v>
      </c>
      <c r="V283" s="3" t="s">
        <v>668</v>
      </c>
      <c r="W283" s="3">
        <f t="shared" si="80"/>
        <v>2</v>
      </c>
      <c r="X283" s="3"/>
      <c r="Y283" s="3">
        <f t="shared" si="81"/>
        <v>40</v>
      </c>
      <c r="Z283" s="3"/>
      <c r="AA283" s="3"/>
      <c r="AB283" s="6">
        <v>42282</v>
      </c>
      <c r="AC283" s="3" t="s">
        <v>643</v>
      </c>
      <c r="AD283" s="6">
        <v>43550</v>
      </c>
      <c r="AE283" s="3" t="s">
        <v>854</v>
      </c>
      <c r="AF283" s="3" t="s">
        <v>656</v>
      </c>
      <c r="AG283" s="3"/>
      <c r="AH283" s="3"/>
      <c r="AI283" s="3"/>
      <c r="AJ283" s="3"/>
      <c r="AK283" s="3" t="str">
        <f>IFERROR(VLOOKUP(I283,'Control Producción'!$B$13:$K$406,10,FALSE),"")</f>
        <v>Cavidad Progresiva</v>
      </c>
      <c r="AL283" s="3" t="str">
        <f t="shared" si="96"/>
        <v>Batch</v>
      </c>
      <c r="AM283" s="3" t="s">
        <v>669</v>
      </c>
      <c r="AN283" s="3" t="s">
        <v>556</v>
      </c>
      <c r="AO283" s="3">
        <f>_xlfn.IFS(L283="Inhibidor de corrosión",T283*Q283/1000,L283="Inhibidor de incrustaciones",T283*Q283/1000,L283="Biocida",T283*Q283/1000,L283="Inhibidor de corrosión/incrustaciones",T283*Q283/1000,L283="Inhibidor de parafinas y asfaltenos",T283*P283/1000,L283="Inhibidor de parafinas",T283*P283/1000,L283="Inhibidor de asfaltenos",T283*P283/1000,L283="Reductor de fricción",T283*P283/1000,L283="Encapsulado",0,L283="Inhibidor de hidratos",VLOOKUP(I283,Intermedia!$B$485:$E$502,4,FALSE),L283="Secuestrante de sulfhídrico",VLOOKUP(I283,Intermedia!$B$485:$E$502,4,FALSE))</f>
        <v>1.0526999999999997</v>
      </c>
      <c r="AP283" s="3">
        <f t="shared" si="83"/>
        <v>15.79</v>
      </c>
      <c r="AQ283" s="3">
        <f t="shared" si="84"/>
        <v>20</v>
      </c>
      <c r="AR283" s="3">
        <f t="shared" si="85"/>
        <v>20</v>
      </c>
      <c r="AS283" s="7">
        <v>1</v>
      </c>
      <c r="AT283" s="3" cm="1">
        <f t="array" ref="AT283">IFERROR(ROUND(IF(AL283="Continua",AO283*_xlfn.IFS(AS283=100%,1,AS283=20%,5,AS283=50%,2),IF(AL283="Batch",IF(AM283="M",30,IF(AM283="Q",15,7))*AO283)),0),"")</f>
        <v>16</v>
      </c>
      <c r="AU283" s="3">
        <f t="shared" si="86"/>
        <v>20</v>
      </c>
      <c r="AV283" s="3">
        <f t="shared" si="87"/>
        <v>20</v>
      </c>
      <c r="AW283" s="3" t="s">
        <v>670</v>
      </c>
      <c r="AX283" s="3"/>
      <c r="AY283" s="14">
        <f ca="1">IFERROR(TODAY()-VLOOKUP(H283,IDEF!$A$6:$H$1602,8,FALSE),"S/D")</f>
        <v>1770</v>
      </c>
      <c r="AZ283" s="3" t="str">
        <f>IFERROR(VLOOKUP(H283,'Control Producción'!$B$13:$L$406,11,FALSE),"S/C")</f>
        <v>B</v>
      </c>
      <c r="BA283" s="3" t="str">
        <f t="shared" si="88"/>
        <v>SP- 01</v>
      </c>
      <c r="BB283" s="3" t="str">
        <f>IFERROR(VLOOKUP(I283,Referencias!$A$2:$Z$800,26,FALSE),"")</f>
        <v>Señal Picada</v>
      </c>
      <c r="BC283" s="3"/>
      <c r="BD283" s="3"/>
      <c r="BO283" s="68" t="str">
        <f t="shared" si="78"/>
        <v>SP- 01</v>
      </c>
    </row>
    <row r="284" spans="1:67" ht="15" customHeight="1" x14ac:dyDescent="0.25">
      <c r="A284" s="3" t="s">
        <v>636</v>
      </c>
      <c r="B284" s="5">
        <v>45139</v>
      </c>
      <c r="C284" s="3" t="s">
        <v>637</v>
      </c>
      <c r="D284" s="3" t="s">
        <v>638</v>
      </c>
      <c r="E284" s="3" t="str">
        <f>IFERROR(VLOOKUP(H284,Referencias!$A$2:$F$671,6,FALSE),"")</f>
        <v>SP-10</v>
      </c>
      <c r="F284" s="3">
        <f>IFERROR(VLOOKUP(I284,Referencias!$A$2:$T$800,20,FALSE),"")</f>
        <v>222052</v>
      </c>
      <c r="G284" s="3" t="s">
        <v>651</v>
      </c>
      <c r="H284" s="3" t="s">
        <v>359</v>
      </c>
      <c r="I284" s="3" t="s">
        <v>359</v>
      </c>
      <c r="J284" s="3"/>
      <c r="K284" s="3" t="s">
        <v>652</v>
      </c>
      <c r="L284" s="3" t="str">
        <f>IFERROR(VLOOKUP(M284,Referencias!$X$2:$Y$139,2,FALSE),"")</f>
        <v>Inhibidor de corrosión</v>
      </c>
      <c r="M284" s="3" t="s">
        <v>566</v>
      </c>
      <c r="N284" s="3">
        <f>IFERROR(VLOOKUP(M284,Referencias!$K$2:$L$138,2,FALSE),"")</f>
        <v>1000232729</v>
      </c>
      <c r="O284" s="3">
        <f>IFERROR(VLOOKUP(I284,'Control Producción'!$B$13:$L$408,4,FALSE),0)</f>
        <v>25.7</v>
      </c>
      <c r="P284" s="3">
        <f>IFERROR(VLOOKUP(I284,'Control Producción'!$B$13:$L$408,5,FALSE),0)</f>
        <v>1.3979999999999999</v>
      </c>
      <c r="Q284" s="3">
        <f>IFERROR(VLOOKUP(I284,'Control Producción'!$B$13:$L$408,7,FALSE),0)</f>
        <v>24.302</v>
      </c>
      <c r="R284" s="3">
        <f>IFERROR(VLOOKUP(I284,'Control Producción'!$B$13:$L$408,8,FALSE),0)</f>
        <v>10</v>
      </c>
      <c r="S284" s="3">
        <f t="shared" si="79"/>
        <v>27.34</v>
      </c>
      <c r="T284" s="3">
        <v>75</v>
      </c>
      <c r="U284" s="3" t="s">
        <v>676</v>
      </c>
      <c r="V284" s="3" t="s">
        <v>668</v>
      </c>
      <c r="W284" s="3">
        <f t="shared" si="80"/>
        <v>2</v>
      </c>
      <c r="X284" s="3"/>
      <c r="Y284" s="3">
        <f t="shared" si="81"/>
        <v>54.68</v>
      </c>
      <c r="Z284" s="3"/>
      <c r="AA284" s="3"/>
      <c r="AB284" s="6">
        <v>42436</v>
      </c>
      <c r="AC284" s="3" t="s">
        <v>643</v>
      </c>
      <c r="AD284" s="6">
        <v>44282</v>
      </c>
      <c r="AE284" s="3" t="s">
        <v>855</v>
      </c>
      <c r="AF284" s="3" t="s">
        <v>656</v>
      </c>
      <c r="AG284" s="3"/>
      <c r="AH284" s="3"/>
      <c r="AI284" s="3"/>
      <c r="AJ284" s="3"/>
      <c r="AK284" s="3" t="str">
        <f>IFERROR(VLOOKUP(I284,'Control Producción'!$B$13:$K$406,10,FALSE),"")</f>
        <v>Bombeo Mecánico</v>
      </c>
      <c r="AL284" s="3" t="str">
        <f t="shared" si="96"/>
        <v>Batch</v>
      </c>
      <c r="AM284" s="3" t="s">
        <v>669</v>
      </c>
      <c r="AN284" s="3" t="s">
        <v>556</v>
      </c>
      <c r="AO284" s="3">
        <f>_xlfn.IFS(L284="Inhibidor de corrosión",T284*Q284/1000,L284="Inhibidor de incrustaciones",T284*Q284/1000,L284="Biocida",T284*Q284/1000,L284="Inhibidor de corrosión/incrustaciones",T284*Q284/1000,L284="Inhibidor de parafinas y asfaltenos",T284*P284/1000,L284="Inhibidor de parafinas",T284*P284/1000,L284="Inhibidor de asfaltenos",T284*P284/1000,L284="Reductor de fricción",T284*P284/1000,L284="Encapsulado",0,L284="Inhibidor de hidratos",VLOOKUP(I284,Intermedia!$B$485:$E$502,4,FALSE),L284="Secuestrante de sulfhídrico",VLOOKUP(I284,Intermedia!$B$485:$E$502,4,FALSE))</f>
        <v>1.8226499999999999</v>
      </c>
      <c r="AP284" s="3">
        <f t="shared" si="83"/>
        <v>27.34</v>
      </c>
      <c r="AQ284" s="3">
        <f t="shared" si="84"/>
        <v>27.34</v>
      </c>
      <c r="AR284" s="3">
        <f t="shared" si="85"/>
        <v>27.34</v>
      </c>
      <c r="AS284" s="7">
        <v>1</v>
      </c>
      <c r="AT284" s="3" cm="1">
        <f t="array" ref="AT284">IFERROR(ROUND(IF(AL284="Continua",AO284*_xlfn.IFS(AS284=100%,1,AS284=20%,5,AS284=50%,2),IF(AL284="Batch",IF(AM284="M",30,IF(AM284="Q",15,7))*AO284)),0),"")</f>
        <v>27</v>
      </c>
      <c r="AU284" s="3">
        <f t="shared" si="86"/>
        <v>27</v>
      </c>
      <c r="AV284" s="3">
        <f t="shared" si="87"/>
        <v>27</v>
      </c>
      <c r="AW284" s="3" t="s">
        <v>670</v>
      </c>
      <c r="AX284" s="3"/>
      <c r="AY284" s="14">
        <f ca="1">IFERROR(TODAY()-VLOOKUP(H284,IDEF!$A$6:$H$1602,8,FALSE),"S/D")</f>
        <v>2934</v>
      </c>
      <c r="AZ284" s="3" t="str">
        <f>IFERROR(VLOOKUP(H284,'Control Producción'!$B$13:$L$406,11,FALSE),"S/C")</f>
        <v>B</v>
      </c>
      <c r="BA284" s="3" t="str">
        <f t="shared" si="88"/>
        <v>SP-10</v>
      </c>
      <c r="BB284" s="3" t="str">
        <f>IFERROR(VLOOKUP(I284,Referencias!$A$2:$Z$800,26,FALSE),"")</f>
        <v>Señal Picada</v>
      </c>
      <c r="BC284" s="3"/>
      <c r="BD284" s="3"/>
      <c r="BO284" s="68" t="str">
        <f t="shared" si="78"/>
        <v>SP-10</v>
      </c>
    </row>
    <row r="285" spans="1:67" ht="15" customHeight="1" x14ac:dyDescent="0.25">
      <c r="A285" s="3" t="s">
        <v>636</v>
      </c>
      <c r="B285" s="5">
        <v>45139</v>
      </c>
      <c r="C285" s="3" t="s">
        <v>637</v>
      </c>
      <c r="D285" s="3" t="s">
        <v>638</v>
      </c>
      <c r="E285" s="3" t="str">
        <f>IFERROR(VLOOKUP(H285,Referencias!$A$2:$F$671,6,FALSE),"")</f>
        <v>SP-10</v>
      </c>
      <c r="F285" s="3">
        <f>IFERROR(VLOOKUP(I285,Referencias!$A$2:$T$800,20,FALSE),"")</f>
        <v>222052</v>
      </c>
      <c r="G285" s="3" t="s">
        <v>651</v>
      </c>
      <c r="H285" s="3" t="s">
        <v>359</v>
      </c>
      <c r="I285" s="3" t="s">
        <v>359</v>
      </c>
      <c r="J285" s="3"/>
      <c r="K285" s="3" t="s">
        <v>652</v>
      </c>
      <c r="L285" s="3" t="str">
        <f>IFERROR(VLOOKUP(M285,Referencias!$X$2:$Y$139,2,FALSE),"")</f>
        <v>Biocida</v>
      </c>
      <c r="M285" s="3" t="s">
        <v>565</v>
      </c>
      <c r="N285" s="3">
        <f>IFERROR(VLOOKUP(M285,Referencias!$K$2:$L$138,2,FALSE),"")</f>
        <v>50600926</v>
      </c>
      <c r="O285" s="3">
        <f>IFERROR(VLOOKUP(I285,'Control Producción'!$B$13:$L$408,4,FALSE),0)</f>
        <v>25.7</v>
      </c>
      <c r="P285" s="3">
        <f>IFERROR(VLOOKUP(I285,'Control Producción'!$B$13:$L$408,5,FALSE),0)</f>
        <v>1.3979999999999999</v>
      </c>
      <c r="Q285" s="3">
        <f>IFERROR(VLOOKUP(I285,'Control Producción'!$B$13:$L$408,7,FALSE),0)</f>
        <v>24.302</v>
      </c>
      <c r="R285" s="3">
        <f>IFERROR(VLOOKUP(I285,'Control Producción'!$B$13:$L$408,8,FALSE),0)</f>
        <v>10</v>
      </c>
      <c r="S285" s="3">
        <f t="shared" si="79"/>
        <v>21.87</v>
      </c>
      <c r="T285" s="3">
        <v>30</v>
      </c>
      <c r="U285" s="3" t="s">
        <v>676</v>
      </c>
      <c r="V285" s="3" t="s">
        <v>668</v>
      </c>
      <c r="W285" s="3">
        <f t="shared" si="80"/>
        <v>1</v>
      </c>
      <c r="X285" s="3"/>
      <c r="Y285" s="3">
        <f t="shared" si="81"/>
        <v>21.87</v>
      </c>
      <c r="Z285" s="3"/>
      <c r="AA285" s="3"/>
      <c r="AB285" s="6">
        <v>42436</v>
      </c>
      <c r="AC285" s="3" t="s">
        <v>643</v>
      </c>
      <c r="AD285" s="6">
        <v>44282</v>
      </c>
      <c r="AE285" s="3" t="s">
        <v>855</v>
      </c>
      <c r="AF285" s="3" t="s">
        <v>656</v>
      </c>
      <c r="AG285" s="3"/>
      <c r="AH285" s="3"/>
      <c r="AI285" s="3"/>
      <c r="AJ285" s="3"/>
      <c r="AK285" s="3" t="str">
        <f>IFERROR(VLOOKUP(I285,'Control Producción'!$B$13:$K$406,10,FALSE),"")</f>
        <v>Bombeo Mecánico</v>
      </c>
      <c r="AL285" s="3" t="str">
        <f t="shared" si="96"/>
        <v>Batch</v>
      </c>
      <c r="AM285" s="3" t="s">
        <v>817</v>
      </c>
      <c r="AN285" s="3" t="s">
        <v>556</v>
      </c>
      <c r="AO285" s="3">
        <f>_xlfn.IFS(L285="Inhibidor de corrosión",T285*Q285/1000,L285="Inhibidor de incrustaciones",T285*Q285/1000,L285="Biocida",T285*Q285/1000,L285="Inhibidor de corrosión/incrustaciones",T285*Q285/1000,L285="Inhibidor de parafinas y asfaltenos",T285*P285/1000,L285="Inhibidor de parafinas",T285*P285/1000,L285="Inhibidor de asfaltenos",T285*P285/1000,L285="Reductor de fricción",T285*P285/1000,L285="Encapsulado",0,L285="Inhibidor de hidratos",VLOOKUP(I285,Intermedia!$B$485:$E$502,4,FALSE),L285="Secuestrante de sulfhídrico",VLOOKUP(I285,Intermedia!$B$485:$E$502,4,FALSE))</f>
        <v>0.72905999999999993</v>
      </c>
      <c r="AP285" s="3">
        <f t="shared" si="83"/>
        <v>21.87</v>
      </c>
      <c r="AQ285" s="3">
        <f t="shared" si="84"/>
        <v>21.87</v>
      </c>
      <c r="AR285" s="3">
        <f t="shared" si="85"/>
        <v>21.87</v>
      </c>
      <c r="AS285" s="7">
        <v>1</v>
      </c>
      <c r="AT285" s="3" cm="1">
        <f t="array" ref="AT285">IFERROR(ROUND(IF(AL285="Continua",AO285*_xlfn.IFS(AS285=100%,1,AS285=20%,5,AS285=50%,2),IF(AL285="Batch",IF(AM285="M",30,IF(AM285="Q",15,7))*AO285)),0),"")</f>
        <v>22</v>
      </c>
      <c r="AU285" s="3">
        <f t="shared" si="86"/>
        <v>22</v>
      </c>
      <c r="AV285" s="3">
        <f t="shared" si="87"/>
        <v>22</v>
      </c>
      <c r="AW285" s="3" t="s">
        <v>670</v>
      </c>
      <c r="AX285" s="3"/>
      <c r="AY285" s="14">
        <f ca="1">IFERROR(TODAY()-VLOOKUP(H285,IDEF!$A$6:$H$1602,8,FALSE),"S/D")</f>
        <v>2934</v>
      </c>
      <c r="AZ285" s="3" t="str">
        <f>IFERROR(VLOOKUP(H285,'Control Producción'!$B$13:$L$406,11,FALSE),"S/C")</f>
        <v>B</v>
      </c>
      <c r="BA285" s="3" t="str">
        <f t="shared" si="88"/>
        <v>SP-10</v>
      </c>
      <c r="BB285" s="3" t="str">
        <f>IFERROR(VLOOKUP(I285,Referencias!$A$2:$Z$800,26,FALSE),"")</f>
        <v>Señal Picada</v>
      </c>
      <c r="BC285" s="3"/>
      <c r="BD285" s="3"/>
      <c r="BO285" s="68" t="str">
        <f t="shared" si="78"/>
        <v>SP-10</v>
      </c>
    </row>
    <row r="286" spans="1:67" ht="15" customHeight="1" x14ac:dyDescent="0.25">
      <c r="A286" s="3" t="s">
        <v>636</v>
      </c>
      <c r="B286" s="5">
        <v>45139</v>
      </c>
      <c r="C286" s="3" t="s">
        <v>637</v>
      </c>
      <c r="D286" s="3" t="s">
        <v>638</v>
      </c>
      <c r="E286" s="3" t="str">
        <f>IFERROR(VLOOKUP(H286,Referencias!$A$2:$F$671,6,FALSE),"")</f>
        <v>SP- 09</v>
      </c>
      <c r="F286" s="3">
        <f>IFERROR(VLOOKUP(I286,Referencias!$A$2:$T$800,20,FALSE),"")</f>
        <v>222052</v>
      </c>
      <c r="G286" s="3" t="s">
        <v>651</v>
      </c>
      <c r="H286" s="3" t="s">
        <v>358</v>
      </c>
      <c r="I286" s="3" t="s">
        <v>358</v>
      </c>
      <c r="J286" s="3"/>
      <c r="K286" s="3" t="s">
        <v>652</v>
      </c>
      <c r="L286" s="3" t="str">
        <f>IFERROR(VLOOKUP(M286,Referencias!$X$2:$Y$139,2,FALSE),"")</f>
        <v>Biocida</v>
      </c>
      <c r="M286" s="3" t="s">
        <v>565</v>
      </c>
      <c r="N286" s="3">
        <f>IFERROR(VLOOKUP(M286,Referencias!$K$2:$L$138,2,FALSE),"")</f>
        <v>50600926</v>
      </c>
      <c r="O286" s="3">
        <f>IFERROR(VLOOKUP(I286,'Control Producción'!$B$13:$L$408,4,FALSE),0)</f>
        <v>50.1</v>
      </c>
      <c r="P286" s="3">
        <f>IFERROR(VLOOKUP(I286,'Control Producción'!$B$13:$L$408,5,FALSE),0)</f>
        <v>2.0840000000000001</v>
      </c>
      <c r="Q286" s="3">
        <f>IFERROR(VLOOKUP(I286,'Control Producción'!$B$13:$L$408,7,FALSE),0)</f>
        <v>48.015999999999998</v>
      </c>
      <c r="R286" s="3">
        <f>IFERROR(VLOOKUP(I286,'Control Producción'!$B$13:$L$408,8,FALSE),0)</f>
        <v>100</v>
      </c>
      <c r="S286" s="3">
        <f t="shared" si="79"/>
        <v>25.21</v>
      </c>
      <c r="T286" s="3">
        <v>35</v>
      </c>
      <c r="U286" s="3" t="s">
        <v>676</v>
      </c>
      <c r="V286" s="3" t="s">
        <v>668</v>
      </c>
      <c r="W286" s="3">
        <f t="shared" si="80"/>
        <v>2</v>
      </c>
      <c r="X286" s="3"/>
      <c r="Y286" s="3">
        <f t="shared" si="81"/>
        <v>50.42</v>
      </c>
      <c r="Z286" s="3"/>
      <c r="AA286" s="3"/>
      <c r="AB286" s="6">
        <v>42072</v>
      </c>
      <c r="AC286" s="3" t="s">
        <v>643</v>
      </c>
      <c r="AD286" s="6">
        <v>44012</v>
      </c>
      <c r="AE286" s="3" t="s">
        <v>683</v>
      </c>
      <c r="AF286" s="3" t="s">
        <v>656</v>
      </c>
      <c r="AG286" s="3"/>
      <c r="AH286" s="3"/>
      <c r="AI286" s="3"/>
      <c r="AJ286" s="3"/>
      <c r="AK286" s="3" t="str">
        <f>IFERROR(VLOOKUP(I286,'Control Producción'!$B$13:$K$406,10,FALSE),"")</f>
        <v>Electro Sumergible</v>
      </c>
      <c r="AL286" s="3" t="str">
        <f t="shared" si="96"/>
        <v>Batch</v>
      </c>
      <c r="AM286" s="3" t="s">
        <v>669</v>
      </c>
      <c r="AN286" s="3" t="s">
        <v>556</v>
      </c>
      <c r="AO286" s="3">
        <f>_xlfn.IFS(L286="Inhibidor de corrosión",T286*Q286/1000,L286="Inhibidor de incrustaciones",T286*Q286/1000,L286="Biocida",T286*Q286/1000,L286="Inhibidor de corrosión/incrustaciones",T286*Q286/1000,L286="Inhibidor de parafinas y asfaltenos",T286*P286/1000,L286="Inhibidor de parafinas",T286*P286/1000,L286="Inhibidor de asfaltenos",T286*P286/1000,L286="Reductor de fricción",T286*P286/1000,L286="Encapsulado",0,L286="Inhibidor de hidratos",VLOOKUP(I286,Intermedia!$B$485:$E$502,4,FALSE),L286="Secuestrante de sulfhídrico",VLOOKUP(I286,Intermedia!$B$485:$E$502,4,FALSE))</f>
        <v>1.6805600000000001</v>
      </c>
      <c r="AP286" s="3">
        <f t="shared" si="83"/>
        <v>25.21</v>
      </c>
      <c r="AQ286" s="3">
        <f t="shared" si="84"/>
        <v>25.21</v>
      </c>
      <c r="AR286" s="3">
        <f t="shared" si="85"/>
        <v>25.21</v>
      </c>
      <c r="AS286" s="7">
        <v>1</v>
      </c>
      <c r="AT286" s="3" cm="1">
        <f t="array" ref="AT286">IFERROR(ROUND(IF(AL286="Continua",AO286*_xlfn.IFS(AS286=100%,1,AS286=20%,5,AS286=50%,2),IF(AL286="Batch",IF(AM286="M",30,IF(AM286="Q",15,7))*AO286)),0),"")</f>
        <v>25</v>
      </c>
      <c r="AU286" s="3">
        <f t="shared" si="86"/>
        <v>25</v>
      </c>
      <c r="AV286" s="3">
        <f t="shared" si="87"/>
        <v>25</v>
      </c>
      <c r="AW286" s="3" t="s">
        <v>670</v>
      </c>
      <c r="AX286" s="3"/>
      <c r="AY286" s="14">
        <f ca="1">IFERROR(TODAY()-VLOOKUP(H286,IDEF!$A$6:$H$1602,8,FALSE),"S/D")</f>
        <v>1607</v>
      </c>
      <c r="AZ286" s="3" t="str">
        <f>IFERROR(VLOOKUP(H286,'Control Producción'!$B$13:$L$406,11,FALSE),"S/C")</f>
        <v>B</v>
      </c>
      <c r="BA286" s="3" t="str">
        <f t="shared" si="88"/>
        <v>SP- 09</v>
      </c>
      <c r="BB286" s="3" t="str">
        <f>IFERROR(VLOOKUP(I286,Referencias!$A$2:$Z$800,26,FALSE),"")</f>
        <v>Señal Picada</v>
      </c>
      <c r="BC286" s="3"/>
      <c r="BD286" s="3"/>
      <c r="BO286" s="68" t="str">
        <f t="shared" si="78"/>
        <v>SP- 09</v>
      </c>
    </row>
    <row r="287" spans="1:67" ht="15" customHeight="1" x14ac:dyDescent="0.25">
      <c r="A287" s="3" t="s">
        <v>636</v>
      </c>
      <c r="B287" s="5">
        <v>45139</v>
      </c>
      <c r="C287" s="3" t="s">
        <v>637</v>
      </c>
      <c r="D287" s="3" t="s">
        <v>638</v>
      </c>
      <c r="E287" s="3" t="str">
        <f>IFERROR(VLOOKUP(H287,Referencias!$A$2:$F$671,6,FALSE),"")</f>
        <v>SP-10</v>
      </c>
      <c r="F287" s="3">
        <f>IFERROR(VLOOKUP(I287,Referencias!$A$2:$T$800,20,FALSE),"")</f>
        <v>222052</v>
      </c>
      <c r="G287" s="3" t="s">
        <v>651</v>
      </c>
      <c r="H287" s="3" t="s">
        <v>360</v>
      </c>
      <c r="I287" s="3" t="s">
        <v>360</v>
      </c>
      <c r="J287" s="3"/>
      <c r="K287" s="3" t="s">
        <v>652</v>
      </c>
      <c r="L287" s="3" t="str">
        <f>IFERROR(VLOOKUP(M287,Referencias!$X$2:$Y$139,2,FALSE),"")</f>
        <v>Inhibidor de corrosión</v>
      </c>
      <c r="M287" s="3" t="s">
        <v>566</v>
      </c>
      <c r="N287" s="3">
        <f>IFERROR(VLOOKUP(M287,Referencias!$K$2:$L$138,2,FALSE),"")</f>
        <v>1000232729</v>
      </c>
      <c r="O287" s="3">
        <f>IFERROR(VLOOKUP(I287,'Control Producción'!$B$13:$L$408,4,FALSE),0)</f>
        <v>62</v>
      </c>
      <c r="P287" s="3">
        <f>IFERROR(VLOOKUP(I287,'Control Producción'!$B$13:$L$408,5,FALSE),0)</f>
        <v>3.819</v>
      </c>
      <c r="Q287" s="3">
        <f>IFERROR(VLOOKUP(I287,'Control Producción'!$B$13:$L$408,7,FALSE),0)</f>
        <v>58.180999999999997</v>
      </c>
      <c r="R287" s="3">
        <f>IFERROR(VLOOKUP(I287,'Control Producción'!$B$13:$L$408,8,FALSE),0)</f>
        <v>100</v>
      </c>
      <c r="S287" s="3">
        <f t="shared" si="79"/>
        <v>43.64</v>
      </c>
      <c r="T287" s="3">
        <v>50</v>
      </c>
      <c r="U287" s="3" t="s">
        <v>676</v>
      </c>
      <c r="V287" s="3" t="s">
        <v>668</v>
      </c>
      <c r="W287" s="3">
        <f t="shared" si="80"/>
        <v>2</v>
      </c>
      <c r="X287" s="3"/>
      <c r="Y287" s="3">
        <f t="shared" si="81"/>
        <v>87.28</v>
      </c>
      <c r="Z287" s="3"/>
      <c r="AA287" s="3"/>
      <c r="AB287" s="6">
        <v>43343</v>
      </c>
      <c r="AC287" s="3" t="s">
        <v>643</v>
      </c>
      <c r="AD287" s="6">
        <v>44656</v>
      </c>
      <c r="AE287" s="3" t="s">
        <v>856</v>
      </c>
      <c r="AF287" s="3" t="s">
        <v>656</v>
      </c>
      <c r="AG287" s="3"/>
      <c r="AH287" s="3"/>
      <c r="AI287" s="3"/>
      <c r="AJ287" s="3"/>
      <c r="AK287" s="3" t="str">
        <f>IFERROR(VLOOKUP(I287,'Control Producción'!$B$13:$K$406,10,FALSE),"")</f>
        <v>Cavidad Progresiva</v>
      </c>
      <c r="AL287" s="3" t="str">
        <f t="shared" si="96"/>
        <v>Batch</v>
      </c>
      <c r="AM287" s="3" t="s">
        <v>669</v>
      </c>
      <c r="AN287" s="3" t="s">
        <v>556</v>
      </c>
      <c r="AO287" s="3">
        <f>_xlfn.IFS(L287="Inhibidor de corrosión",T287*Q287/1000,L287="Inhibidor de incrustaciones",T287*Q287/1000,L287="Biocida",T287*Q287/1000,L287="Inhibidor de corrosión/incrustaciones",T287*Q287/1000,L287="Inhibidor de parafinas y asfaltenos",T287*P287/1000,L287="Inhibidor de parafinas",T287*P287/1000,L287="Inhibidor de asfaltenos",T287*P287/1000,L287="Reductor de fricción",T287*P287/1000,L287="Encapsulado",0,L287="Inhibidor de hidratos",VLOOKUP(I287,Intermedia!$B$485:$E$502,4,FALSE),L287="Secuestrante de sulfhídrico",VLOOKUP(I287,Intermedia!$B$485:$E$502,4,FALSE))</f>
        <v>2.9090499999999997</v>
      </c>
      <c r="AP287" s="3">
        <f t="shared" si="83"/>
        <v>43.64</v>
      </c>
      <c r="AQ287" s="3">
        <f t="shared" si="84"/>
        <v>43.64</v>
      </c>
      <c r="AR287" s="3">
        <f t="shared" si="85"/>
        <v>43.64</v>
      </c>
      <c r="AS287" s="7">
        <v>1</v>
      </c>
      <c r="AT287" s="3" cm="1">
        <f t="array" ref="AT287">IFERROR(ROUND(IF(AL287="Continua",AO287*_xlfn.IFS(AS287=100%,1,AS287=20%,5,AS287=50%,2),IF(AL287="Batch",IF(AM287="M",30,IF(AM287="Q",15,7))*AO287)),0),"")</f>
        <v>44</v>
      </c>
      <c r="AU287" s="3">
        <f t="shared" si="86"/>
        <v>44</v>
      </c>
      <c r="AV287" s="3">
        <f t="shared" si="87"/>
        <v>44</v>
      </c>
      <c r="AW287" s="3" t="s">
        <v>670</v>
      </c>
      <c r="AX287" s="3"/>
      <c r="AY287" s="14">
        <f ca="1">IFERROR(TODAY()-VLOOKUP(H287,IDEF!$A$6:$H$1602,8,FALSE),"S/D")</f>
        <v>1974</v>
      </c>
      <c r="AZ287" s="3" t="str">
        <f>IFERROR(VLOOKUP(H287,'Control Producción'!$B$13:$L$406,11,FALSE),"S/C")</f>
        <v>A</v>
      </c>
      <c r="BA287" s="3" t="str">
        <f t="shared" si="88"/>
        <v>SP-10</v>
      </c>
      <c r="BB287" s="3" t="str">
        <f>IFERROR(VLOOKUP(I287,Referencias!$A$2:$Z$800,26,FALSE),"")</f>
        <v>Señal Picada</v>
      </c>
      <c r="BC287" s="3"/>
      <c r="BD287" s="3"/>
      <c r="BO287" s="68" t="str">
        <f t="shared" si="78"/>
        <v>SP-10</v>
      </c>
    </row>
    <row r="288" spans="1:67" ht="15" customHeight="1" x14ac:dyDescent="0.25">
      <c r="A288" s="3" t="s">
        <v>636</v>
      </c>
      <c r="B288" s="5">
        <v>45139</v>
      </c>
      <c r="C288" s="3" t="s">
        <v>637</v>
      </c>
      <c r="D288" s="3" t="s">
        <v>638</v>
      </c>
      <c r="E288" s="3" t="str">
        <f>IFERROR(VLOOKUP(H288,Referencias!$A$2:$F$671,6,FALSE),"")</f>
        <v>SP-10</v>
      </c>
      <c r="F288" s="3">
        <f>IFERROR(VLOOKUP(I288,Referencias!$A$2:$T$800,20,FALSE),"")</f>
        <v>222052</v>
      </c>
      <c r="G288" s="3" t="s">
        <v>651</v>
      </c>
      <c r="H288" s="3" t="s">
        <v>360</v>
      </c>
      <c r="I288" s="3" t="s">
        <v>360</v>
      </c>
      <c r="J288" s="3"/>
      <c r="K288" s="3" t="s">
        <v>652</v>
      </c>
      <c r="L288" s="3" t="str">
        <f>IFERROR(VLOOKUP(M288,Referencias!$X$2:$Y$139,2,FALSE),"")</f>
        <v>Biocida</v>
      </c>
      <c r="M288" s="3" t="s">
        <v>565</v>
      </c>
      <c r="N288" s="3">
        <f>IFERROR(VLOOKUP(M288,Referencias!$K$2:$L$138,2,FALSE),"")</f>
        <v>50600926</v>
      </c>
      <c r="O288" s="3">
        <f>IFERROR(VLOOKUP(I288,'Control Producción'!$B$13:$L$408,4,FALSE),0)</f>
        <v>62</v>
      </c>
      <c r="P288" s="3">
        <f>IFERROR(VLOOKUP(I288,'Control Producción'!$B$13:$L$408,5,FALSE),0)</f>
        <v>3.819</v>
      </c>
      <c r="Q288" s="3">
        <f>IFERROR(VLOOKUP(I288,'Control Producción'!$B$13:$L$408,7,FALSE),0)</f>
        <v>58.180999999999997</v>
      </c>
      <c r="R288" s="3">
        <f>IFERROR(VLOOKUP(I288,'Control Producción'!$B$13:$L$408,8,FALSE),0)</f>
        <v>100</v>
      </c>
      <c r="S288" s="3">
        <f t="shared" si="79"/>
        <v>43.64</v>
      </c>
      <c r="T288" s="3">
        <v>50</v>
      </c>
      <c r="U288" s="3" t="s">
        <v>676</v>
      </c>
      <c r="V288" s="3" t="s">
        <v>668</v>
      </c>
      <c r="W288" s="3">
        <f t="shared" si="80"/>
        <v>2</v>
      </c>
      <c r="X288" s="3"/>
      <c r="Y288" s="3">
        <f t="shared" si="81"/>
        <v>87.28</v>
      </c>
      <c r="Z288" s="3"/>
      <c r="AA288" s="3"/>
      <c r="AB288" s="6">
        <v>42294</v>
      </c>
      <c r="AC288" s="3" t="s">
        <v>643</v>
      </c>
      <c r="AD288" s="6">
        <v>44656</v>
      </c>
      <c r="AE288" s="3" t="s">
        <v>856</v>
      </c>
      <c r="AF288" s="3" t="s">
        <v>656</v>
      </c>
      <c r="AG288" s="3"/>
      <c r="AH288" s="3"/>
      <c r="AI288" s="3"/>
      <c r="AJ288" s="3"/>
      <c r="AK288" s="3" t="str">
        <f>IFERROR(VLOOKUP(I288,'Control Producción'!$B$13:$K$406,10,FALSE),"")</f>
        <v>Cavidad Progresiva</v>
      </c>
      <c r="AL288" s="3" t="str">
        <f t="shared" si="96"/>
        <v>Batch</v>
      </c>
      <c r="AM288" s="3" t="s">
        <v>669</v>
      </c>
      <c r="AN288" s="3" t="s">
        <v>556</v>
      </c>
      <c r="AO288" s="3">
        <f>_xlfn.IFS(L288="Inhibidor de corrosión",T288*Q288/1000,L288="Inhibidor de incrustaciones",T288*Q288/1000,L288="Biocida",T288*Q288/1000,L288="Inhibidor de corrosión/incrustaciones",T288*Q288/1000,L288="Inhibidor de parafinas y asfaltenos",T288*P288/1000,L288="Inhibidor de parafinas",T288*P288/1000,L288="Inhibidor de asfaltenos",T288*P288/1000,L288="Reductor de fricción",T288*P288/1000,L288="Encapsulado",0,L288="Inhibidor de hidratos",VLOOKUP(I288,Intermedia!$B$485:$E$502,4,FALSE),L288="Secuestrante de sulfhídrico",VLOOKUP(I288,Intermedia!$B$485:$E$502,4,FALSE))</f>
        <v>2.9090499999999997</v>
      </c>
      <c r="AP288" s="3">
        <f t="shared" si="83"/>
        <v>43.64</v>
      </c>
      <c r="AQ288" s="3">
        <f t="shared" si="84"/>
        <v>43.64</v>
      </c>
      <c r="AR288" s="3">
        <f t="shared" si="85"/>
        <v>43.64</v>
      </c>
      <c r="AS288" s="7">
        <v>1</v>
      </c>
      <c r="AT288" s="3" cm="1">
        <f t="array" ref="AT288">IFERROR(ROUND(IF(AL288="Continua",AO288*_xlfn.IFS(AS288=100%,1,AS288=20%,5,AS288=50%,2),IF(AL288="Batch",IF(AM288="M",30,IF(AM288="Q",15,7))*AO288)),0),"")</f>
        <v>44</v>
      </c>
      <c r="AU288" s="3">
        <f t="shared" si="86"/>
        <v>44</v>
      </c>
      <c r="AV288" s="3">
        <f t="shared" si="87"/>
        <v>44</v>
      </c>
      <c r="AW288" s="3" t="s">
        <v>670</v>
      </c>
      <c r="AX288" s="3"/>
      <c r="AY288" s="14">
        <f ca="1">IFERROR(TODAY()-VLOOKUP(H288,IDEF!$A$6:$H$1602,8,FALSE),"S/D")</f>
        <v>1974</v>
      </c>
      <c r="AZ288" s="3" t="str">
        <f>IFERROR(VLOOKUP(H288,'Control Producción'!$B$13:$L$406,11,FALSE),"S/C")</f>
        <v>A</v>
      </c>
      <c r="BA288" s="3" t="str">
        <f t="shared" si="88"/>
        <v>SP-10</v>
      </c>
      <c r="BB288" s="3" t="str">
        <f>IFERROR(VLOOKUP(I288,Referencias!$A$2:$Z$800,26,FALSE),"")</f>
        <v>Señal Picada</v>
      </c>
      <c r="BC288" s="3"/>
      <c r="BD288" s="3"/>
      <c r="BO288" s="68" t="str">
        <f t="shared" si="78"/>
        <v>SP-10</v>
      </c>
    </row>
    <row r="289" spans="1:67" ht="15" customHeight="1" x14ac:dyDescent="0.25">
      <c r="A289" s="3" t="s">
        <v>636</v>
      </c>
      <c r="B289" s="5">
        <v>45139</v>
      </c>
      <c r="C289" s="3" t="s">
        <v>637</v>
      </c>
      <c r="D289" s="3" t="s">
        <v>638</v>
      </c>
      <c r="E289" s="3" t="str">
        <f>IFERROR(VLOOKUP(H289,Referencias!$A$2:$F$671,6,FALSE),"")</f>
        <v>SP-10</v>
      </c>
      <c r="F289" s="3">
        <f>IFERROR(VLOOKUP(I289,Referencias!$A$2:$T$800,20,FALSE),"")</f>
        <v>222052</v>
      </c>
      <c r="G289" s="3" t="s">
        <v>651</v>
      </c>
      <c r="H289" s="3" t="s">
        <v>363</v>
      </c>
      <c r="I289" s="3" t="s">
        <v>363</v>
      </c>
      <c r="J289" s="3"/>
      <c r="K289" s="3" t="s">
        <v>652</v>
      </c>
      <c r="L289" s="3" t="str">
        <f>IFERROR(VLOOKUP(M289,Referencias!$X$2:$Y$139,2,FALSE),"")</f>
        <v>Biocida</v>
      </c>
      <c r="M289" s="3" t="s">
        <v>565</v>
      </c>
      <c r="N289" s="3">
        <f>IFERROR(VLOOKUP(M289,Referencias!$K$2:$L$138,2,FALSE),"")</f>
        <v>50600926</v>
      </c>
      <c r="O289" s="3">
        <f>IFERROR(VLOOKUP(I289,'Control Producción'!$B$13:$L$408,4,FALSE),0)</f>
        <v>99.2</v>
      </c>
      <c r="P289" s="3">
        <f>IFERROR(VLOOKUP(I289,'Control Producción'!$B$13:$L$408,5,FALSE),0)</f>
        <v>2.351</v>
      </c>
      <c r="Q289" s="3">
        <f>IFERROR(VLOOKUP(I289,'Control Producción'!$B$13:$L$408,7,FALSE),0)</f>
        <v>96.849000000000004</v>
      </c>
      <c r="R289" s="3">
        <f>IFERROR(VLOOKUP(I289,'Control Producción'!$B$13:$L$408,8,FALSE),0)</f>
        <v>100</v>
      </c>
      <c r="S289" s="3">
        <f t="shared" si="79"/>
        <v>65.37</v>
      </c>
      <c r="T289" s="3">
        <v>45</v>
      </c>
      <c r="U289" s="3" t="s">
        <v>676</v>
      </c>
      <c r="V289" s="3" t="s">
        <v>668</v>
      </c>
      <c r="W289" s="3">
        <f t="shared" si="80"/>
        <v>2</v>
      </c>
      <c r="X289" s="3"/>
      <c r="Y289" s="3">
        <f t="shared" si="81"/>
        <v>130.74</v>
      </c>
      <c r="Z289" s="3"/>
      <c r="AA289" s="3"/>
      <c r="AB289" s="6">
        <v>43311</v>
      </c>
      <c r="AC289" s="3" t="s">
        <v>643</v>
      </c>
      <c r="AD289" s="6">
        <v>44397</v>
      </c>
      <c r="AE289" s="3" t="s">
        <v>857</v>
      </c>
      <c r="AF289" s="3" t="s">
        <v>656</v>
      </c>
      <c r="AG289" s="3"/>
      <c r="AH289" s="3"/>
      <c r="AI289" s="3"/>
      <c r="AJ289" s="3"/>
      <c r="AK289" s="3" t="str">
        <f>IFERROR(VLOOKUP(I289,'Control Producción'!$B$13:$K$406,10,FALSE),"")</f>
        <v>Cavidad Progresiva</v>
      </c>
      <c r="AL289" s="3" t="str">
        <f t="shared" si="96"/>
        <v>Batch</v>
      </c>
      <c r="AM289" s="3" t="s">
        <v>669</v>
      </c>
      <c r="AN289" s="3" t="s">
        <v>807</v>
      </c>
      <c r="AO289" s="3">
        <f>_xlfn.IFS(L289="Inhibidor de corrosión",T289*Q289/1000,L289="Inhibidor de incrustaciones",T289*Q289/1000,L289="Biocida",T289*Q289/1000,L289="Inhibidor de corrosión/incrustaciones",T289*Q289/1000,L289="Inhibidor de parafinas y asfaltenos",T289*P289/1000,L289="Inhibidor de parafinas",T289*P289/1000,L289="Inhibidor de asfaltenos",T289*P289/1000,L289="Reductor de fricción",T289*P289/1000,L289="Encapsulado",0,L289="Inhibidor de hidratos",VLOOKUP(I289,Intermedia!$B$485:$E$502,4,FALSE),L289="Secuestrante de sulfhídrico",VLOOKUP(I289,Intermedia!$B$485:$E$502,4,FALSE))</f>
        <v>4.3582049999999999</v>
      </c>
      <c r="AP289" s="3">
        <f t="shared" si="83"/>
        <v>65.37</v>
      </c>
      <c r="AQ289" s="3">
        <f t="shared" si="84"/>
        <v>65.37</v>
      </c>
      <c r="AR289" s="3">
        <f t="shared" si="85"/>
        <v>65.37</v>
      </c>
      <c r="AS289" s="7">
        <v>1</v>
      </c>
      <c r="AT289" s="3" cm="1">
        <f t="array" ref="AT289">IFERROR(ROUND(IF(AL289="Continua",AO289*_xlfn.IFS(AS289=100%,1,AS289=20%,5,AS289=50%,2),IF(AL289="Batch",IF(AM289="M",30,IF(AM289="Q",15,7))*AO289)),0),"")</f>
        <v>65</v>
      </c>
      <c r="AU289" s="3">
        <f t="shared" si="86"/>
        <v>65</v>
      </c>
      <c r="AV289" s="3">
        <f t="shared" si="87"/>
        <v>65</v>
      </c>
      <c r="AW289" s="3" t="s">
        <v>670</v>
      </c>
      <c r="AX289" s="3"/>
      <c r="AY289" s="14">
        <f ca="1">IFERROR(TODAY()-VLOOKUP(H289,IDEF!$A$6:$H$1602,8,FALSE),"S/D")</f>
        <v>1756</v>
      </c>
      <c r="AZ289" s="3" t="str">
        <f>IFERROR(VLOOKUP(H289,'Control Producción'!$B$13:$L$406,11,FALSE),"S/C")</f>
        <v>A</v>
      </c>
      <c r="BA289" s="3" t="str">
        <f t="shared" si="88"/>
        <v>SP-10</v>
      </c>
      <c r="BB289" s="3" t="str">
        <f>IFERROR(VLOOKUP(I289,Referencias!$A$2:$Z$800,26,FALSE),"")</f>
        <v>Señal Picada</v>
      </c>
      <c r="BC289" s="3"/>
      <c r="BD289" s="3"/>
      <c r="BO289" s="68" t="str">
        <f t="shared" si="78"/>
        <v>SP-10</v>
      </c>
    </row>
    <row r="290" spans="1:67" ht="15" customHeight="1" x14ac:dyDescent="0.25">
      <c r="A290" s="3" t="s">
        <v>636</v>
      </c>
      <c r="B290" s="5">
        <v>45139</v>
      </c>
      <c r="C290" s="3" t="s">
        <v>637</v>
      </c>
      <c r="D290" s="3" t="s">
        <v>638</v>
      </c>
      <c r="E290" s="3" t="str">
        <f>IFERROR(VLOOKUP(H290,Referencias!$A$2:$F$671,6,FALSE),"")</f>
        <v>SP-10</v>
      </c>
      <c r="F290" s="3">
        <f>IFERROR(VLOOKUP(I290,Referencias!$A$2:$T$800,20,FALSE),"")</f>
        <v>222052</v>
      </c>
      <c r="G290" s="3" t="s">
        <v>651</v>
      </c>
      <c r="H290" s="3" t="s">
        <v>363</v>
      </c>
      <c r="I290" s="3" t="s">
        <v>363</v>
      </c>
      <c r="J290" s="3"/>
      <c r="K290" s="3" t="s">
        <v>652</v>
      </c>
      <c r="L290" s="3" t="str">
        <f>IFERROR(VLOOKUP(M290,Referencias!$X$2:$Y$139,2,FALSE),"")</f>
        <v>Inhibidor de corrosión</v>
      </c>
      <c r="M290" s="3" t="s">
        <v>566</v>
      </c>
      <c r="N290" s="3">
        <f>IFERROR(VLOOKUP(M290,Referencias!$K$2:$L$138,2,FALSE),"")</f>
        <v>1000232729</v>
      </c>
      <c r="O290" s="3">
        <f>IFERROR(VLOOKUP(I290,'Control Producción'!$B$13:$L$408,4,FALSE),0)</f>
        <v>99.2</v>
      </c>
      <c r="P290" s="3">
        <f>IFERROR(VLOOKUP(I290,'Control Producción'!$B$13:$L$408,5,FALSE),0)</f>
        <v>2.351</v>
      </c>
      <c r="Q290" s="3">
        <f>IFERROR(VLOOKUP(I290,'Control Producción'!$B$13:$L$408,7,FALSE),0)</f>
        <v>96.849000000000004</v>
      </c>
      <c r="R290" s="3">
        <f>IFERROR(VLOOKUP(I290,'Control Producción'!$B$13:$L$408,8,FALSE),0)</f>
        <v>100</v>
      </c>
      <c r="S290" s="3">
        <f t="shared" si="79"/>
        <v>33.9</v>
      </c>
      <c r="T290" s="3">
        <v>50</v>
      </c>
      <c r="U290" s="3" t="s">
        <v>676</v>
      </c>
      <c r="V290" s="3" t="s">
        <v>668</v>
      </c>
      <c r="W290" s="3">
        <f t="shared" si="80"/>
        <v>4</v>
      </c>
      <c r="X290" s="3"/>
      <c r="Y290" s="3">
        <f t="shared" si="81"/>
        <v>135.6</v>
      </c>
      <c r="Z290" s="3"/>
      <c r="AA290" s="3"/>
      <c r="AB290" s="6">
        <v>42254</v>
      </c>
      <c r="AC290" s="3" t="s">
        <v>643</v>
      </c>
      <c r="AD290" s="6">
        <v>44397</v>
      </c>
      <c r="AE290" s="3" t="s">
        <v>857</v>
      </c>
      <c r="AF290" s="3" t="s">
        <v>656</v>
      </c>
      <c r="AG290" s="3"/>
      <c r="AH290" s="3"/>
      <c r="AI290" s="3"/>
      <c r="AJ290" s="3"/>
      <c r="AK290" s="3" t="str">
        <f>IFERROR(VLOOKUP(I290,'Control Producción'!$B$13:$K$406,10,FALSE),"")</f>
        <v>Cavidad Progresiva</v>
      </c>
      <c r="AL290" s="3" t="str">
        <f t="shared" si="96"/>
        <v>Batch</v>
      </c>
      <c r="AM290" s="3" t="s">
        <v>810</v>
      </c>
      <c r="AN290" s="3" t="s">
        <v>556</v>
      </c>
      <c r="AO290" s="3">
        <f>_xlfn.IFS(L290="Inhibidor de corrosión",T290*Q290/1000,L290="Inhibidor de incrustaciones",T290*Q290/1000,L290="Biocida",T290*Q290/1000,L290="Inhibidor de corrosión/incrustaciones",T290*Q290/1000,L290="Inhibidor de parafinas y asfaltenos",T290*P290/1000,L290="Inhibidor de parafinas",T290*P290/1000,L290="Inhibidor de asfaltenos",T290*P290/1000,L290="Reductor de fricción",T290*P290/1000,L290="Encapsulado",0,L290="Inhibidor de hidratos",VLOOKUP(I290,Intermedia!$B$485:$E$502,4,FALSE),L290="Secuestrante de sulfhídrico",VLOOKUP(I290,Intermedia!$B$485:$E$502,4,FALSE))</f>
        <v>4.8424499999999995</v>
      </c>
      <c r="AP290" s="3">
        <f t="shared" si="83"/>
        <v>33.9</v>
      </c>
      <c r="AQ290" s="3">
        <f t="shared" si="84"/>
        <v>33.9</v>
      </c>
      <c r="AR290" s="3">
        <f t="shared" si="85"/>
        <v>33.9</v>
      </c>
      <c r="AS290" s="7">
        <v>1</v>
      </c>
      <c r="AT290" s="3" cm="1">
        <f t="array" ref="AT290">IFERROR(ROUND(IF(AL290="Continua",AO290*_xlfn.IFS(AS290=100%,1,AS290=20%,5,AS290=50%,2),IF(AL290="Batch",IF(AM290="M",30,IF(AM290="Q",15,7))*AO290)),0),"")</f>
        <v>34</v>
      </c>
      <c r="AU290" s="3">
        <f t="shared" si="86"/>
        <v>34</v>
      </c>
      <c r="AV290" s="3">
        <f t="shared" si="87"/>
        <v>34</v>
      </c>
      <c r="AW290" s="3" t="s">
        <v>670</v>
      </c>
      <c r="AX290" s="3"/>
      <c r="AY290" s="14">
        <f ca="1">IFERROR(TODAY()-VLOOKUP(H290,IDEF!$A$6:$H$1602,8,FALSE),"S/D")</f>
        <v>1756</v>
      </c>
      <c r="AZ290" s="3" t="str">
        <f>IFERROR(VLOOKUP(H290,'Control Producción'!$B$13:$L$406,11,FALSE),"S/C")</f>
        <v>A</v>
      </c>
      <c r="BA290" s="3" t="str">
        <f t="shared" si="88"/>
        <v>SP-10</v>
      </c>
      <c r="BB290" s="3" t="str">
        <f>IFERROR(VLOOKUP(I290,Referencias!$A$2:$Z$800,26,FALSE),"")</f>
        <v>Señal Picada</v>
      </c>
      <c r="BC290" s="3"/>
      <c r="BD290" s="3"/>
      <c r="BO290" s="68" t="str">
        <f t="shared" si="78"/>
        <v>SP-10</v>
      </c>
    </row>
    <row r="291" spans="1:67" ht="15" customHeight="1" x14ac:dyDescent="0.25">
      <c r="A291" s="3" t="s">
        <v>636</v>
      </c>
      <c r="B291" s="5">
        <v>45139</v>
      </c>
      <c r="C291" s="3" t="s">
        <v>637</v>
      </c>
      <c r="D291" s="3" t="s">
        <v>638</v>
      </c>
      <c r="E291" s="3" t="str">
        <f>IFERROR(VLOOKUP(H291,Referencias!$A$2:$F$671,6,FALSE),"")</f>
        <v>SP-10</v>
      </c>
      <c r="F291" s="3">
        <f>IFERROR(VLOOKUP(I291,Referencias!$A$2:$T$800,20,FALSE),"")</f>
        <v>222052</v>
      </c>
      <c r="G291" s="3" t="s">
        <v>651</v>
      </c>
      <c r="H291" s="3" t="s">
        <v>372</v>
      </c>
      <c r="I291" s="3" t="s">
        <v>372</v>
      </c>
      <c r="J291" s="3"/>
      <c r="K291" s="3" t="s">
        <v>652</v>
      </c>
      <c r="L291" s="3" t="str">
        <f>IFERROR(VLOOKUP(M291,Referencias!$X$2:$Y$139,2,FALSE),"")</f>
        <v>Biocida</v>
      </c>
      <c r="M291" s="3" t="s">
        <v>565</v>
      </c>
      <c r="N291" s="3">
        <f>IFERROR(VLOOKUP(M291,Referencias!$K$2:$L$138,2,FALSE),"")</f>
        <v>50600926</v>
      </c>
      <c r="O291" s="3">
        <f>IFERROR(VLOOKUP(I291,'Control Producción'!$B$13:$L$408,4,FALSE),0)</f>
        <v>64.599999999999994</v>
      </c>
      <c r="P291" s="3">
        <f>IFERROR(VLOOKUP(I291,'Control Producción'!$B$13:$L$408,5,FALSE),0)</f>
        <v>2.649</v>
      </c>
      <c r="Q291" s="3">
        <f>IFERROR(VLOOKUP(I291,'Control Producción'!$B$13:$L$408,7,FALSE),0)</f>
        <v>61.951000000000001</v>
      </c>
      <c r="R291" s="3">
        <f>IFERROR(VLOOKUP(I291,'Control Producción'!$B$13:$L$408,8,FALSE),0)</f>
        <v>100</v>
      </c>
      <c r="S291" s="3">
        <f t="shared" si="79"/>
        <v>46.46</v>
      </c>
      <c r="T291" s="3">
        <v>50</v>
      </c>
      <c r="U291" s="3" t="s">
        <v>676</v>
      </c>
      <c r="V291" s="3" t="s">
        <v>668</v>
      </c>
      <c r="W291" s="3">
        <f t="shared" si="80"/>
        <v>2</v>
      </c>
      <c r="X291" s="3"/>
      <c r="Y291" s="3">
        <f t="shared" si="81"/>
        <v>92.92</v>
      </c>
      <c r="Z291" s="3"/>
      <c r="AA291" s="3"/>
      <c r="AB291" s="6">
        <v>43215</v>
      </c>
      <c r="AC291" s="3" t="s">
        <v>643</v>
      </c>
      <c r="AD291" s="6">
        <v>44102</v>
      </c>
      <c r="AE291" s="3" t="s">
        <v>858</v>
      </c>
      <c r="AF291" s="3" t="s">
        <v>656</v>
      </c>
      <c r="AG291" s="3"/>
      <c r="AH291" s="3"/>
      <c r="AI291" s="3"/>
      <c r="AJ291" s="3"/>
      <c r="AK291" s="3" t="str">
        <f>IFERROR(VLOOKUP(I291,'Control Producción'!$B$13:$K$406,10,FALSE),"")</f>
        <v>Cavidad Progresiva</v>
      </c>
      <c r="AL291" s="3" t="str">
        <f t="shared" si="96"/>
        <v>Batch</v>
      </c>
      <c r="AM291" s="3" t="s">
        <v>669</v>
      </c>
      <c r="AN291" s="3" t="s">
        <v>556</v>
      </c>
      <c r="AO291" s="3">
        <f>_xlfn.IFS(L291="Inhibidor de corrosión",T291*Q291/1000,L291="Inhibidor de incrustaciones",T291*Q291/1000,L291="Biocida",T291*Q291/1000,L291="Inhibidor de corrosión/incrustaciones",T291*Q291/1000,L291="Inhibidor de parafinas y asfaltenos",T291*P291/1000,L291="Inhibidor de parafinas",T291*P291/1000,L291="Inhibidor de asfaltenos",T291*P291/1000,L291="Reductor de fricción",T291*P291/1000,L291="Encapsulado",0,L291="Inhibidor de hidratos",VLOOKUP(I291,Intermedia!$B$485:$E$502,4,FALSE),L291="Secuestrante de sulfhídrico",VLOOKUP(I291,Intermedia!$B$485:$E$502,4,FALSE))</f>
        <v>3.09755</v>
      </c>
      <c r="AP291" s="3">
        <f t="shared" si="83"/>
        <v>46.46</v>
      </c>
      <c r="AQ291" s="3">
        <f t="shared" si="84"/>
        <v>46.46</v>
      </c>
      <c r="AR291" s="3">
        <f t="shared" si="85"/>
        <v>46.46</v>
      </c>
      <c r="AS291" s="7">
        <v>1</v>
      </c>
      <c r="AT291" s="3" cm="1">
        <f t="array" ref="AT291">IFERROR(ROUND(IF(AL291="Continua",AO291*_xlfn.IFS(AS291=100%,1,AS291=20%,5,AS291=50%,2),IF(AL291="Batch",IF(AM291="M",30,IF(AM291="Q",15,7))*AO291)),0),"")</f>
        <v>46</v>
      </c>
      <c r="AU291" s="3">
        <f t="shared" si="86"/>
        <v>46</v>
      </c>
      <c r="AV291" s="3">
        <f t="shared" si="87"/>
        <v>46</v>
      </c>
      <c r="AW291" s="3" t="s">
        <v>670</v>
      </c>
      <c r="AX291" s="3"/>
      <c r="AY291" s="14">
        <f ca="1">IFERROR(TODAY()-VLOOKUP(H291,IDEF!$A$6:$H$1602,8,FALSE),"S/D")</f>
        <v>2112</v>
      </c>
      <c r="AZ291" s="3" t="str">
        <f>IFERROR(VLOOKUP(H291,'Control Producción'!$B$13:$L$406,11,FALSE),"S/C")</f>
        <v>A</v>
      </c>
      <c r="BA291" s="3" t="str">
        <f t="shared" si="88"/>
        <v>SP-10</v>
      </c>
      <c r="BB291" s="3" t="str">
        <f>IFERROR(VLOOKUP(I291,Referencias!$A$2:$Z$800,26,FALSE),"")</f>
        <v>Señal Picada</v>
      </c>
      <c r="BC291" s="3"/>
      <c r="BD291" s="3"/>
      <c r="BO291" s="68" t="str">
        <f t="shared" si="78"/>
        <v>SP-10</v>
      </c>
    </row>
    <row r="292" spans="1:67" ht="15" customHeight="1" x14ac:dyDescent="0.25">
      <c r="A292" s="3" t="s">
        <v>636</v>
      </c>
      <c r="B292" s="5">
        <v>45139</v>
      </c>
      <c r="C292" s="3" t="s">
        <v>637</v>
      </c>
      <c r="D292" s="3" t="s">
        <v>638</v>
      </c>
      <c r="E292" s="3" t="str">
        <f>IFERROR(VLOOKUP(H292,Referencias!$A$2:$F$671,6,FALSE),"")</f>
        <v>SP-10</v>
      </c>
      <c r="F292" s="3">
        <f>IFERROR(VLOOKUP(I292,Referencias!$A$2:$T$800,20,FALSE),"")</f>
        <v>222052</v>
      </c>
      <c r="G292" s="3" t="s">
        <v>651</v>
      </c>
      <c r="H292" s="3" t="s">
        <v>372</v>
      </c>
      <c r="I292" s="3" t="s">
        <v>372</v>
      </c>
      <c r="J292" s="3"/>
      <c r="K292" s="3" t="s">
        <v>652</v>
      </c>
      <c r="L292" s="3" t="str">
        <f>IFERROR(VLOOKUP(M292,Referencias!$X$2:$Y$139,2,FALSE),"")</f>
        <v>Inhibidor de corrosión</v>
      </c>
      <c r="M292" s="3" t="s">
        <v>566</v>
      </c>
      <c r="N292" s="3">
        <f>IFERROR(VLOOKUP(M292,Referencias!$K$2:$L$138,2,FALSE),"")</f>
        <v>1000232729</v>
      </c>
      <c r="O292" s="3">
        <f>IFERROR(VLOOKUP(I292,'Control Producción'!$B$13:$L$408,4,FALSE),0)</f>
        <v>64.599999999999994</v>
      </c>
      <c r="P292" s="3">
        <f>IFERROR(VLOOKUP(I292,'Control Producción'!$B$13:$L$408,5,FALSE),0)</f>
        <v>2.649</v>
      </c>
      <c r="Q292" s="3">
        <f>IFERROR(VLOOKUP(I292,'Control Producción'!$B$13:$L$408,7,FALSE),0)</f>
        <v>61.951000000000001</v>
      </c>
      <c r="R292" s="3">
        <f>IFERROR(VLOOKUP(I292,'Control Producción'!$B$13:$L$408,8,FALSE),0)</f>
        <v>100</v>
      </c>
      <c r="S292" s="3">
        <f t="shared" si="79"/>
        <v>46.46</v>
      </c>
      <c r="T292" s="3">
        <v>50</v>
      </c>
      <c r="U292" s="3" t="s">
        <v>676</v>
      </c>
      <c r="V292" s="3" t="s">
        <v>668</v>
      </c>
      <c r="W292" s="3">
        <f t="shared" si="80"/>
        <v>2</v>
      </c>
      <c r="X292" s="3"/>
      <c r="Y292" s="3">
        <f t="shared" si="81"/>
        <v>92.92</v>
      </c>
      <c r="Z292" s="3"/>
      <c r="AA292" s="3"/>
      <c r="AB292" s="6">
        <v>42095</v>
      </c>
      <c r="AC292" s="3" t="s">
        <v>643</v>
      </c>
      <c r="AD292" s="6">
        <v>44102</v>
      </c>
      <c r="AE292" s="3" t="s">
        <v>858</v>
      </c>
      <c r="AF292" s="3" t="s">
        <v>656</v>
      </c>
      <c r="AG292" s="3"/>
      <c r="AH292" s="3"/>
      <c r="AI292" s="3"/>
      <c r="AJ292" s="3"/>
      <c r="AK292" s="3" t="str">
        <f>IFERROR(VLOOKUP(I292,'Control Producción'!$B$13:$K$406,10,FALSE),"")</f>
        <v>Cavidad Progresiva</v>
      </c>
      <c r="AL292" s="3" t="str">
        <f t="shared" si="96"/>
        <v>Batch</v>
      </c>
      <c r="AM292" s="3" t="s">
        <v>669</v>
      </c>
      <c r="AN292" s="3" t="s">
        <v>556</v>
      </c>
      <c r="AO292" s="3">
        <f>_xlfn.IFS(L292="Inhibidor de corrosión",T292*Q292/1000,L292="Inhibidor de incrustaciones",T292*Q292/1000,L292="Biocida",T292*Q292/1000,L292="Inhibidor de corrosión/incrustaciones",T292*Q292/1000,L292="Inhibidor de parafinas y asfaltenos",T292*P292/1000,L292="Inhibidor de parafinas",T292*P292/1000,L292="Inhibidor de asfaltenos",T292*P292/1000,L292="Reductor de fricción",T292*P292/1000,L292="Encapsulado",0,L292="Inhibidor de hidratos",VLOOKUP(I292,Intermedia!$B$485:$E$502,4,FALSE),L292="Secuestrante de sulfhídrico",VLOOKUP(I292,Intermedia!$B$485:$E$502,4,FALSE))</f>
        <v>3.09755</v>
      </c>
      <c r="AP292" s="3">
        <f t="shared" si="83"/>
        <v>46.46</v>
      </c>
      <c r="AQ292" s="3">
        <f t="shared" si="84"/>
        <v>46.46</v>
      </c>
      <c r="AR292" s="3">
        <f t="shared" si="85"/>
        <v>46.46</v>
      </c>
      <c r="AS292" s="7">
        <v>1</v>
      </c>
      <c r="AT292" s="3" cm="1">
        <f t="array" ref="AT292">IFERROR(ROUND(IF(AL292="Continua",AO292*_xlfn.IFS(AS292=100%,1,AS292=20%,5,AS292=50%,2),IF(AL292="Batch",IF(AM292="M",30,IF(AM292="Q",15,7))*AO292)),0),"")</f>
        <v>46</v>
      </c>
      <c r="AU292" s="3">
        <f t="shared" si="86"/>
        <v>46</v>
      </c>
      <c r="AV292" s="3">
        <f t="shared" si="87"/>
        <v>46</v>
      </c>
      <c r="AW292" s="3" t="s">
        <v>670</v>
      </c>
      <c r="AX292" s="3"/>
      <c r="AY292" s="14">
        <f ca="1">IFERROR(TODAY()-VLOOKUP(H292,IDEF!$A$6:$H$1602,8,FALSE),"S/D")</f>
        <v>2112</v>
      </c>
      <c r="AZ292" s="3" t="str">
        <f>IFERROR(VLOOKUP(H292,'Control Producción'!$B$13:$L$406,11,FALSE),"S/C")</f>
        <v>A</v>
      </c>
      <c r="BA292" s="3" t="str">
        <f t="shared" si="88"/>
        <v>SP-10</v>
      </c>
      <c r="BB292" s="3" t="str">
        <f>IFERROR(VLOOKUP(I292,Referencias!$A$2:$Z$800,26,FALSE),"")</f>
        <v>Señal Picada</v>
      </c>
      <c r="BC292" s="3"/>
      <c r="BD292" s="3"/>
      <c r="BO292" s="68" t="str">
        <f t="shared" si="78"/>
        <v>SP-10</v>
      </c>
    </row>
    <row r="293" spans="1:67" ht="15" customHeight="1" x14ac:dyDescent="0.25">
      <c r="A293" s="3" t="s">
        <v>636</v>
      </c>
      <c r="B293" s="5">
        <v>45139</v>
      </c>
      <c r="C293" s="3" t="s">
        <v>637</v>
      </c>
      <c r="D293" s="3" t="s">
        <v>638</v>
      </c>
      <c r="E293" s="3" t="str">
        <f>IFERROR(VLOOKUP(H293,Referencias!$A$2:$F$671,6,FALSE),"")</f>
        <v>SP-10</v>
      </c>
      <c r="F293" s="3">
        <f>IFERROR(VLOOKUP(I293,Referencias!$A$2:$T$800,20,FALSE),"")</f>
        <v>222052</v>
      </c>
      <c r="G293" s="3" t="s">
        <v>651</v>
      </c>
      <c r="H293" s="3" t="s">
        <v>374</v>
      </c>
      <c r="I293" s="3" t="s">
        <v>374</v>
      </c>
      <c r="J293" s="3"/>
      <c r="K293" s="3" t="s">
        <v>652</v>
      </c>
      <c r="L293" s="3" t="str">
        <f>IFERROR(VLOOKUP(M293,Referencias!$X$2:$Y$139,2,FALSE),"")</f>
        <v>Inhibidor de corrosión</v>
      </c>
      <c r="M293" s="3" t="s">
        <v>566</v>
      </c>
      <c r="N293" s="3">
        <f>IFERROR(VLOOKUP(M293,Referencias!$K$2:$L$138,2,FALSE),"")</f>
        <v>1000232729</v>
      </c>
      <c r="O293" s="3">
        <f>IFERROR(VLOOKUP(I293,'Control Producción'!$B$13:$L$408,4,FALSE),0)</f>
        <v>18.5</v>
      </c>
      <c r="P293" s="3">
        <f>IFERROR(VLOOKUP(I293,'Control Producción'!$B$13:$L$408,5,FALSE),0)</f>
        <v>0.88800000000000001</v>
      </c>
      <c r="Q293" s="3">
        <f>IFERROR(VLOOKUP(I293,'Control Producción'!$B$13:$L$408,7,FALSE),0)</f>
        <v>17.611999999999998</v>
      </c>
      <c r="R293" s="3">
        <f>IFERROR(VLOOKUP(I293,'Control Producción'!$B$13:$L$408,8,FALSE),0)</f>
        <v>100</v>
      </c>
      <c r="S293" s="3">
        <f t="shared" si="79"/>
        <v>25.89</v>
      </c>
      <c r="T293" s="3">
        <v>49</v>
      </c>
      <c r="U293" s="3" t="s">
        <v>676</v>
      </c>
      <c r="V293" s="3" t="s">
        <v>668</v>
      </c>
      <c r="W293" s="3">
        <f t="shared" si="80"/>
        <v>1</v>
      </c>
      <c r="X293" s="3"/>
      <c r="Y293" s="3">
        <f t="shared" si="81"/>
        <v>25.89</v>
      </c>
      <c r="Z293" s="3"/>
      <c r="AA293" s="3"/>
      <c r="AB293" s="6">
        <v>43104</v>
      </c>
      <c r="AC293" s="3" t="s">
        <v>643</v>
      </c>
      <c r="AD293" s="6">
        <v>44670</v>
      </c>
      <c r="AE293" s="3" t="s">
        <v>709</v>
      </c>
      <c r="AF293" s="3" t="s">
        <v>656</v>
      </c>
      <c r="AG293" s="3"/>
      <c r="AH293" s="3"/>
      <c r="AI293" s="3"/>
      <c r="AJ293" s="3"/>
      <c r="AK293" s="3" t="str">
        <f>IFERROR(VLOOKUP(I293,'Control Producción'!$B$13:$K$406,10,FALSE),"")</f>
        <v>Cavidad Progresiva</v>
      </c>
      <c r="AL293" s="3" t="str">
        <f t="shared" si="96"/>
        <v>Batch</v>
      </c>
      <c r="AM293" s="3" t="s">
        <v>817</v>
      </c>
      <c r="AN293" s="3" t="s">
        <v>556</v>
      </c>
      <c r="AO293" s="3">
        <f>_xlfn.IFS(L293="Inhibidor de corrosión",T293*Q293/1000,L293="Inhibidor de incrustaciones",T293*Q293/1000,L293="Biocida",T293*Q293/1000,L293="Inhibidor de corrosión/incrustaciones",T293*Q293/1000,L293="Inhibidor de parafinas y asfaltenos",T293*P293/1000,L293="Inhibidor de parafinas",T293*P293/1000,L293="Inhibidor de asfaltenos",T293*P293/1000,L293="Reductor de fricción",T293*P293/1000,L293="Encapsulado",0,L293="Inhibidor de hidratos",VLOOKUP(I293,Intermedia!$B$485:$E$502,4,FALSE),L293="Secuestrante de sulfhídrico",VLOOKUP(I293,Intermedia!$B$485:$E$502,4,FALSE))</f>
        <v>0.86298799999999998</v>
      </c>
      <c r="AP293" s="3">
        <f t="shared" si="83"/>
        <v>25.89</v>
      </c>
      <c r="AQ293" s="3">
        <f t="shared" si="84"/>
        <v>25.89</v>
      </c>
      <c r="AR293" s="3">
        <f t="shared" si="85"/>
        <v>25.89</v>
      </c>
      <c r="AS293" s="7">
        <v>1</v>
      </c>
      <c r="AT293" s="3" cm="1">
        <f t="array" ref="AT293">IFERROR(ROUND(IF(AL293="Continua",AO293*_xlfn.IFS(AS293=100%,1,AS293=20%,5,AS293=50%,2),IF(AL293="Batch",IF(AM293="M",30,IF(AM293="Q",15,7))*AO293)),0),"")</f>
        <v>26</v>
      </c>
      <c r="AU293" s="3">
        <f t="shared" si="86"/>
        <v>26</v>
      </c>
      <c r="AV293" s="3">
        <f t="shared" si="87"/>
        <v>26</v>
      </c>
      <c r="AW293" s="3" t="s">
        <v>670</v>
      </c>
      <c r="AX293" s="3"/>
      <c r="AY293" s="14">
        <f ca="1">IFERROR(TODAY()-VLOOKUP(H293,IDEF!$A$6:$H$1602,8,FALSE),"S/D")</f>
        <v>2213</v>
      </c>
      <c r="AZ293" s="3" t="str">
        <f>IFERROR(VLOOKUP(H293,'Control Producción'!$B$13:$L$406,11,FALSE),"S/C")</f>
        <v>C</v>
      </c>
      <c r="BA293" s="3" t="str">
        <f t="shared" si="88"/>
        <v>SP-10</v>
      </c>
      <c r="BB293" s="3" t="str">
        <f>IFERROR(VLOOKUP(I293,Referencias!$A$2:$Z$800,26,FALSE),"")</f>
        <v>Señal Picada</v>
      </c>
      <c r="BC293" s="3"/>
      <c r="BD293" s="3"/>
      <c r="BO293" s="68" t="str">
        <f t="shared" si="78"/>
        <v>SP-10</v>
      </c>
    </row>
    <row r="294" spans="1:67" ht="15" customHeight="1" x14ac:dyDescent="0.25">
      <c r="A294" s="3" t="s">
        <v>636</v>
      </c>
      <c r="B294" s="5">
        <v>45139</v>
      </c>
      <c r="C294" s="3" t="s">
        <v>637</v>
      </c>
      <c r="D294" s="3" t="s">
        <v>638</v>
      </c>
      <c r="E294" s="3" t="str">
        <f>IFERROR(VLOOKUP(H294,Referencias!$A$2:$F$671,6,FALSE),"")</f>
        <v>SP-10</v>
      </c>
      <c r="F294" s="3">
        <f>IFERROR(VLOOKUP(I294,Referencias!$A$2:$T$800,20,FALSE),"")</f>
        <v>222052</v>
      </c>
      <c r="G294" s="3" t="s">
        <v>651</v>
      </c>
      <c r="H294" s="3" t="s">
        <v>374</v>
      </c>
      <c r="I294" s="3" t="s">
        <v>374</v>
      </c>
      <c r="J294" s="3"/>
      <c r="K294" s="3" t="s">
        <v>652</v>
      </c>
      <c r="L294" s="3" t="str">
        <f>IFERROR(VLOOKUP(M294,Referencias!$X$2:$Y$139,2,FALSE),"")</f>
        <v>Biocida</v>
      </c>
      <c r="M294" s="3" t="s">
        <v>565</v>
      </c>
      <c r="N294" s="3">
        <f>IFERROR(VLOOKUP(M294,Referencias!$K$2:$L$138,2,FALSE),"")</f>
        <v>50600926</v>
      </c>
      <c r="O294" s="3">
        <f>IFERROR(VLOOKUP(I294,'Control Producción'!$B$13:$L$408,4,FALSE),0)</f>
        <v>18.5</v>
      </c>
      <c r="P294" s="3">
        <f>IFERROR(VLOOKUP(I294,'Control Producción'!$B$13:$L$408,5,FALSE),0)</f>
        <v>0.88800000000000001</v>
      </c>
      <c r="Q294" s="3">
        <f>IFERROR(VLOOKUP(I294,'Control Producción'!$B$13:$L$408,7,FALSE),0)</f>
        <v>17.611999999999998</v>
      </c>
      <c r="R294" s="3">
        <f>IFERROR(VLOOKUP(I294,'Control Producción'!$B$13:$L$408,8,FALSE),0)</f>
        <v>100</v>
      </c>
      <c r="S294" s="3">
        <f t="shared" si="79"/>
        <v>20</v>
      </c>
      <c r="T294" s="3">
        <v>36</v>
      </c>
      <c r="U294" s="3" t="s">
        <v>676</v>
      </c>
      <c r="V294" s="3" t="s">
        <v>668</v>
      </c>
      <c r="W294" s="3">
        <f t="shared" si="80"/>
        <v>1</v>
      </c>
      <c r="X294" s="3"/>
      <c r="Y294" s="3">
        <f t="shared" si="81"/>
        <v>20</v>
      </c>
      <c r="Z294" s="3"/>
      <c r="AA294" s="3"/>
      <c r="AB294" s="6">
        <v>41650</v>
      </c>
      <c r="AC294" s="3" t="s">
        <v>643</v>
      </c>
      <c r="AD294" s="6">
        <v>44670</v>
      </c>
      <c r="AE294" s="37" t="s">
        <v>709</v>
      </c>
      <c r="AF294" s="3" t="s">
        <v>656</v>
      </c>
      <c r="AG294" s="3"/>
      <c r="AH294" s="3"/>
      <c r="AI294" s="3"/>
      <c r="AJ294" s="3"/>
      <c r="AK294" s="3" t="str">
        <f>IFERROR(VLOOKUP(I294,'Control Producción'!$B$13:$K$406,10,FALSE),"")</f>
        <v>Cavidad Progresiva</v>
      </c>
      <c r="AL294" s="3" t="str">
        <f t="shared" si="96"/>
        <v>Batch</v>
      </c>
      <c r="AM294" s="3" t="s">
        <v>817</v>
      </c>
      <c r="AN294" s="3" t="s">
        <v>556</v>
      </c>
      <c r="AO294" s="3">
        <f>_xlfn.IFS(L294="Inhibidor de corrosión",T294*Q294/1000,L294="Inhibidor de incrustaciones",T294*Q294/1000,L294="Biocida",T294*Q294/1000,L294="Inhibidor de corrosión/incrustaciones",T294*Q294/1000,L294="Inhibidor de parafinas y asfaltenos",T294*P294/1000,L294="Inhibidor de parafinas",T294*P294/1000,L294="Inhibidor de asfaltenos",T294*P294/1000,L294="Reductor de fricción",T294*P294/1000,L294="Encapsulado",0,L294="Inhibidor de hidratos",VLOOKUP(I294,Intermedia!$B$485:$E$502,4,FALSE),L294="Secuestrante de sulfhídrico",VLOOKUP(I294,Intermedia!$B$485:$E$502,4,FALSE))</f>
        <v>0.63403199999999993</v>
      </c>
      <c r="AP294" s="3">
        <f t="shared" si="83"/>
        <v>19.02</v>
      </c>
      <c r="AQ294" s="3">
        <f t="shared" si="84"/>
        <v>20</v>
      </c>
      <c r="AR294" s="3">
        <f t="shared" si="85"/>
        <v>20</v>
      </c>
      <c r="AS294" s="7">
        <v>1</v>
      </c>
      <c r="AT294" s="3" cm="1">
        <f t="array" ref="AT294">IFERROR(ROUND(IF(AL294="Continua",AO294*_xlfn.IFS(AS294=100%,1,AS294=20%,5,AS294=50%,2),IF(AL294="Batch",IF(AM294="M",30,IF(AM294="Q",15,7))*AO294)),0),"")</f>
        <v>19</v>
      </c>
      <c r="AU294" s="3">
        <f t="shared" si="86"/>
        <v>20</v>
      </c>
      <c r="AV294" s="3">
        <f t="shared" si="87"/>
        <v>20</v>
      </c>
      <c r="AW294" s="3" t="s">
        <v>670</v>
      </c>
      <c r="AX294" s="3"/>
      <c r="AY294" s="14">
        <f ca="1">IFERROR(TODAY()-VLOOKUP(H294,IDEF!$A$6:$H$1602,8,FALSE),"S/D")</f>
        <v>2213</v>
      </c>
      <c r="AZ294" s="3" t="str">
        <f>IFERROR(VLOOKUP(H294,'Control Producción'!$B$13:$L$406,11,FALSE),"S/C")</f>
        <v>C</v>
      </c>
      <c r="BA294" s="3" t="str">
        <f t="shared" si="88"/>
        <v>SP-10</v>
      </c>
      <c r="BB294" s="3" t="str">
        <f>IFERROR(VLOOKUP(I294,Referencias!$A$2:$Z$800,26,FALSE),"")</f>
        <v>Señal Picada</v>
      </c>
      <c r="BC294" s="3"/>
      <c r="BD294" s="3"/>
      <c r="BO294" s="68" t="str">
        <f t="shared" si="78"/>
        <v>SP-10</v>
      </c>
    </row>
    <row r="295" spans="1:67" ht="15" customHeight="1" x14ac:dyDescent="0.25">
      <c r="A295" s="3" t="s">
        <v>636</v>
      </c>
      <c r="B295" s="5">
        <v>45139</v>
      </c>
      <c r="C295" s="3" t="s">
        <v>637</v>
      </c>
      <c r="D295" s="3" t="s">
        <v>638</v>
      </c>
      <c r="E295" s="3" t="str">
        <f>IFERROR(VLOOKUP(H295,Referencias!$A$2:$F$671,6,FALSE),"")</f>
        <v>SP-10</v>
      </c>
      <c r="F295" s="3">
        <f>IFERROR(VLOOKUP(I295,Referencias!$A$2:$T$800,20,FALSE),"")</f>
        <v>222052</v>
      </c>
      <c r="G295" s="3" t="s">
        <v>651</v>
      </c>
      <c r="H295" s="3" t="s">
        <v>375</v>
      </c>
      <c r="I295" s="3" t="s">
        <v>375</v>
      </c>
      <c r="J295" s="3"/>
      <c r="K295" s="3" t="s">
        <v>652</v>
      </c>
      <c r="L295" s="3" t="str">
        <f>IFERROR(VLOOKUP(M295,Referencias!$X$2:$Y$139,2,FALSE),"")</f>
        <v>Inhibidor de corrosión</v>
      </c>
      <c r="M295" s="3" t="s">
        <v>566</v>
      </c>
      <c r="N295" s="3">
        <f>IFERROR(VLOOKUP(M295,Referencias!$K$2:$L$138,2,FALSE),"")</f>
        <v>1000232729</v>
      </c>
      <c r="O295" s="3">
        <f>IFERROR(VLOOKUP(I295,'Control Producción'!$B$13:$L$408,4,FALSE),0)</f>
        <v>48.1</v>
      </c>
      <c r="P295" s="3">
        <f>IFERROR(VLOOKUP(I295,'Control Producción'!$B$13:$L$408,5,FALSE),0)</f>
        <v>3.7090000000000001</v>
      </c>
      <c r="Q295" s="3">
        <f>IFERROR(VLOOKUP(I295,'Control Producción'!$B$13:$L$408,7,FALSE),0)</f>
        <v>44.390999999999998</v>
      </c>
      <c r="R295" s="3">
        <f>IFERROR(VLOOKUP(I295,'Control Producción'!$B$13:$L$408,8,FALSE),0)</f>
        <v>100</v>
      </c>
      <c r="S295" s="3">
        <f t="shared" si="79"/>
        <v>53.27</v>
      </c>
      <c r="T295" s="3">
        <v>80</v>
      </c>
      <c r="U295" s="3" t="s">
        <v>676</v>
      </c>
      <c r="V295" s="3" t="s">
        <v>668</v>
      </c>
      <c r="W295" s="3">
        <f t="shared" si="80"/>
        <v>2</v>
      </c>
      <c r="X295" s="3"/>
      <c r="Y295" s="3">
        <f t="shared" si="81"/>
        <v>106.54</v>
      </c>
      <c r="Z295" s="3"/>
      <c r="AA295" s="3"/>
      <c r="AB295" s="6">
        <v>41863</v>
      </c>
      <c r="AC295" s="3" t="s">
        <v>643</v>
      </c>
      <c r="AD295" s="6">
        <v>44046</v>
      </c>
      <c r="AE295" s="37" t="s">
        <v>805</v>
      </c>
      <c r="AF295" s="3" t="s">
        <v>656</v>
      </c>
      <c r="AG295" s="3"/>
      <c r="AH295" s="3"/>
      <c r="AI295" s="3"/>
      <c r="AJ295" s="3"/>
      <c r="AK295" s="3" t="str">
        <f>IFERROR(VLOOKUP(I295,'Control Producción'!$B$13:$K$406,10,FALSE),"")</f>
        <v>Cavidad Progresiva</v>
      </c>
      <c r="AL295" s="3" t="str">
        <f t="shared" si="96"/>
        <v>Batch</v>
      </c>
      <c r="AM295" s="3" t="s">
        <v>669</v>
      </c>
      <c r="AN295" s="3" t="s">
        <v>807</v>
      </c>
      <c r="AO295" s="3">
        <f>_xlfn.IFS(L295="Inhibidor de corrosión",T295*Q295/1000,L295="Inhibidor de incrustaciones",T295*Q295/1000,L295="Biocida",T295*Q295/1000,L295="Inhibidor de corrosión/incrustaciones",T295*Q295/1000,L295="Inhibidor de parafinas y asfaltenos",T295*P295/1000,L295="Inhibidor de parafinas",T295*P295/1000,L295="Inhibidor de asfaltenos",T295*P295/1000,L295="Reductor de fricción",T295*P295/1000,L295="Encapsulado",0,L295="Inhibidor de hidratos",VLOOKUP(I295,Intermedia!$B$485:$E$502,4,FALSE),L295="Secuestrante de sulfhídrico",VLOOKUP(I295,Intermedia!$B$485:$E$502,4,FALSE))</f>
        <v>3.5512799999999998</v>
      </c>
      <c r="AP295" s="3">
        <f t="shared" si="83"/>
        <v>53.27</v>
      </c>
      <c r="AQ295" s="3">
        <f t="shared" si="84"/>
        <v>53.27</v>
      </c>
      <c r="AR295" s="3">
        <f t="shared" si="85"/>
        <v>53.27</v>
      </c>
      <c r="AS295" s="7">
        <v>1</v>
      </c>
      <c r="AT295" s="3" cm="1">
        <f t="array" ref="AT295">IFERROR(ROUND(IF(AL295="Continua",AO295*_xlfn.IFS(AS295=100%,1,AS295=20%,5,AS295=50%,2),IF(AL295="Batch",IF(AM295="M",30,IF(AM295="Q",15,7))*AO295)),0),"")</f>
        <v>53</v>
      </c>
      <c r="AU295" s="3">
        <f t="shared" si="86"/>
        <v>53</v>
      </c>
      <c r="AV295" s="3">
        <f t="shared" si="87"/>
        <v>53</v>
      </c>
      <c r="AW295" s="3" t="s">
        <v>670</v>
      </c>
      <c r="AX295" s="3"/>
      <c r="AY295" s="14">
        <f ca="1">IFERROR(TODAY()-VLOOKUP(H295,IDEF!$A$6:$H$1602,8,FALSE),"S/D")</f>
        <v>1593</v>
      </c>
      <c r="AZ295" s="3" t="str">
        <f>IFERROR(VLOOKUP(H295,'Control Producción'!$B$13:$L$406,11,FALSE),"S/C")</f>
        <v>A</v>
      </c>
      <c r="BA295" s="3" t="str">
        <f t="shared" si="88"/>
        <v>SP-10</v>
      </c>
      <c r="BB295" s="3" t="str">
        <f>IFERROR(VLOOKUP(I295,Referencias!$A$2:$Z$800,26,FALSE),"")</f>
        <v>Señal Picada</v>
      </c>
      <c r="BC295" s="3"/>
      <c r="BD295" s="3"/>
      <c r="BO295" s="68" t="str">
        <f t="shared" si="78"/>
        <v>SP-10</v>
      </c>
    </row>
    <row r="296" spans="1:67" ht="15" customHeight="1" x14ac:dyDescent="0.25">
      <c r="A296" s="3" t="s">
        <v>636</v>
      </c>
      <c r="B296" s="5">
        <v>45139</v>
      </c>
      <c r="C296" s="3" t="s">
        <v>637</v>
      </c>
      <c r="D296" s="3" t="s">
        <v>638</v>
      </c>
      <c r="E296" s="3" t="str">
        <f>IFERROR(VLOOKUP(H296,Referencias!$A$2:$F$671,6,FALSE),"")</f>
        <v>SP-10</v>
      </c>
      <c r="F296" s="3">
        <f>IFERROR(VLOOKUP(I296,Referencias!$A$2:$T$800,20,FALSE),"")</f>
        <v>222052</v>
      </c>
      <c r="G296" s="3" t="s">
        <v>651</v>
      </c>
      <c r="H296" s="3" t="s">
        <v>375</v>
      </c>
      <c r="I296" s="3" t="s">
        <v>375</v>
      </c>
      <c r="J296" s="3"/>
      <c r="K296" s="3" t="s">
        <v>652</v>
      </c>
      <c r="L296" s="3" t="str">
        <f>IFERROR(VLOOKUP(M296,Referencias!$X$2:$Y$139,2,FALSE),"")</f>
        <v>Biocida</v>
      </c>
      <c r="M296" s="3" t="s">
        <v>565</v>
      </c>
      <c r="N296" s="3">
        <f>IFERROR(VLOOKUP(M296,Referencias!$K$2:$L$138,2,FALSE),"")</f>
        <v>50600926</v>
      </c>
      <c r="O296" s="3">
        <f>IFERROR(VLOOKUP(I296,'Control Producción'!$B$13:$L$408,4,FALSE),0)</f>
        <v>48.1</v>
      </c>
      <c r="P296" s="3">
        <f>IFERROR(VLOOKUP(I296,'Control Producción'!$B$13:$L$408,5,FALSE),0)</f>
        <v>3.7090000000000001</v>
      </c>
      <c r="Q296" s="3">
        <f>IFERROR(VLOOKUP(I296,'Control Producción'!$B$13:$L$408,7,FALSE),0)</f>
        <v>44.390999999999998</v>
      </c>
      <c r="R296" s="3">
        <f>IFERROR(VLOOKUP(I296,'Control Producción'!$B$13:$L$408,8,FALSE),0)</f>
        <v>100</v>
      </c>
      <c r="S296" s="3">
        <f t="shared" si="79"/>
        <v>53.27</v>
      </c>
      <c r="T296" s="3">
        <v>80</v>
      </c>
      <c r="U296" s="3" t="s">
        <v>676</v>
      </c>
      <c r="V296" s="3" t="s">
        <v>668</v>
      </c>
      <c r="W296" s="3">
        <f t="shared" si="80"/>
        <v>2</v>
      </c>
      <c r="X296" s="3"/>
      <c r="Y296" s="3">
        <f t="shared" si="81"/>
        <v>106.54</v>
      </c>
      <c r="Z296" s="3"/>
      <c r="AA296" s="3"/>
      <c r="AB296" s="6">
        <v>44104</v>
      </c>
      <c r="AC296" s="3" t="s">
        <v>643</v>
      </c>
      <c r="AD296" s="6">
        <v>44104</v>
      </c>
      <c r="AE296" s="3" t="s">
        <v>805</v>
      </c>
      <c r="AF296" s="3" t="s">
        <v>656</v>
      </c>
      <c r="AG296" s="3"/>
      <c r="AH296" s="3"/>
      <c r="AI296" s="3"/>
      <c r="AJ296" s="3"/>
      <c r="AK296" s="3" t="str">
        <f>IFERROR(VLOOKUP(I296,'Control Producción'!$B$13:$K$406,10,FALSE),"")</f>
        <v>Cavidad Progresiva</v>
      </c>
      <c r="AL296" s="3" t="str">
        <f t="shared" si="96"/>
        <v>Batch</v>
      </c>
      <c r="AM296" s="3" t="s">
        <v>669</v>
      </c>
      <c r="AN296" s="3" t="s">
        <v>556</v>
      </c>
      <c r="AO296" s="3">
        <f>_xlfn.IFS(L296="Inhibidor de corrosión",T296*Q296/1000,L296="Inhibidor de incrustaciones",T296*Q296/1000,L296="Biocida",T296*Q296/1000,L296="Inhibidor de corrosión/incrustaciones",T296*Q296/1000,L296="Inhibidor de parafinas y asfaltenos",T296*P296/1000,L296="Inhibidor de parafinas",T296*P296/1000,L296="Inhibidor de asfaltenos",T296*P296/1000,L296="Reductor de fricción",T296*P296/1000,L296="Encapsulado",0,L296="Inhibidor de hidratos",VLOOKUP(I296,Intermedia!$B$485:$E$502,4,FALSE),L296="Secuestrante de sulfhídrico",VLOOKUP(I296,Intermedia!$B$485:$E$502,4,FALSE))</f>
        <v>3.5512799999999998</v>
      </c>
      <c r="AP296" s="3">
        <f t="shared" si="83"/>
        <v>53.27</v>
      </c>
      <c r="AQ296" s="3">
        <f t="shared" si="84"/>
        <v>53.27</v>
      </c>
      <c r="AR296" s="3">
        <f t="shared" si="85"/>
        <v>53.27</v>
      </c>
      <c r="AS296" s="7">
        <v>1</v>
      </c>
      <c r="AT296" s="3" cm="1">
        <f t="array" ref="AT296">IFERROR(ROUND(IF(AL296="Continua",AO296*_xlfn.IFS(AS296=100%,1,AS296=20%,5,AS296=50%,2),IF(AL296="Batch",IF(AM296="M",30,IF(AM296="Q",15,7))*AO296)),0),"")</f>
        <v>53</v>
      </c>
      <c r="AU296" s="3">
        <f t="shared" si="86"/>
        <v>53</v>
      </c>
      <c r="AV296" s="3">
        <f t="shared" si="87"/>
        <v>53</v>
      </c>
      <c r="AW296" s="3" t="s">
        <v>670</v>
      </c>
      <c r="AX296" s="3"/>
      <c r="AY296" s="14">
        <f ca="1">IFERROR(TODAY()-VLOOKUP(H296,IDEF!$A$6:$H$1602,8,FALSE),"S/D")</f>
        <v>1593</v>
      </c>
      <c r="AZ296" s="3" t="str">
        <f>IFERROR(VLOOKUP(H296,'Control Producción'!$B$13:$L$406,11,FALSE),"S/C")</f>
        <v>A</v>
      </c>
      <c r="BA296" s="3" t="str">
        <f t="shared" si="88"/>
        <v>SP-10</v>
      </c>
      <c r="BB296" s="3" t="str">
        <f>IFERROR(VLOOKUP(I296,Referencias!$A$2:$Z$800,26,FALSE),"")</f>
        <v>Señal Picada</v>
      </c>
      <c r="BC296" s="3"/>
      <c r="BD296" s="3"/>
      <c r="BO296" s="68" t="str">
        <f t="shared" si="78"/>
        <v>SP-10</v>
      </c>
    </row>
    <row r="297" spans="1:67" ht="15" customHeight="1" x14ac:dyDescent="0.25">
      <c r="A297" s="3" t="s">
        <v>636</v>
      </c>
      <c r="B297" s="5">
        <v>45139</v>
      </c>
      <c r="C297" s="3" t="s">
        <v>637</v>
      </c>
      <c r="D297" s="3" t="s">
        <v>638</v>
      </c>
      <c r="E297" s="3" t="str">
        <f>IFERROR(VLOOKUP(H297,Referencias!$A$2:$F$671,6,FALSE),"")</f>
        <v>SP-10</v>
      </c>
      <c r="F297" s="3">
        <f>IFERROR(VLOOKUP(I297,Referencias!$A$2:$T$800,20,FALSE),"")</f>
        <v>222052</v>
      </c>
      <c r="G297" s="3" t="s">
        <v>651</v>
      </c>
      <c r="H297" s="3" t="s">
        <v>379</v>
      </c>
      <c r="I297" s="3" t="s">
        <v>379</v>
      </c>
      <c r="J297" s="3"/>
      <c r="K297" s="3" t="s">
        <v>652</v>
      </c>
      <c r="L297" s="3" t="str">
        <f>IFERROR(VLOOKUP(M297,Referencias!$X$2:$Y$139,2,FALSE),"")</f>
        <v>Inhibidor de corrosión</v>
      </c>
      <c r="M297" s="3" t="s">
        <v>566</v>
      </c>
      <c r="N297" s="3">
        <f>IFERROR(VLOOKUP(M297,Referencias!$K$2:$L$138,2,FALSE),"")</f>
        <v>1000232729</v>
      </c>
      <c r="O297" s="3">
        <f>IFERROR(VLOOKUP(I297,'Control Producción'!$B$13:$L$408,4,FALSE),0)</f>
        <v>12.4</v>
      </c>
      <c r="P297" s="3">
        <f>IFERROR(VLOOKUP(I297,'Control Producción'!$B$13:$L$408,5,FALSE),0)</f>
        <v>1.831</v>
      </c>
      <c r="Q297" s="3">
        <f>IFERROR(VLOOKUP(I297,'Control Producción'!$B$13:$L$408,7,FALSE),0)</f>
        <v>10.569000000000001</v>
      </c>
      <c r="R297" s="3">
        <f>IFERROR(VLOOKUP(I297,'Control Producción'!$B$13:$L$408,8,FALSE),0)</f>
        <v>100</v>
      </c>
      <c r="S297" s="3">
        <f t="shared" si="79"/>
        <v>29.49</v>
      </c>
      <c r="T297" s="3">
        <v>93</v>
      </c>
      <c r="U297" s="3" t="s">
        <v>676</v>
      </c>
      <c r="V297" s="3" t="s">
        <v>668</v>
      </c>
      <c r="W297" s="3">
        <f t="shared" si="80"/>
        <v>1</v>
      </c>
      <c r="X297" s="3"/>
      <c r="Y297" s="3">
        <f t="shared" si="81"/>
        <v>29.49</v>
      </c>
      <c r="Z297" s="3"/>
      <c r="AA297" s="3"/>
      <c r="AB297" s="6">
        <v>43461</v>
      </c>
      <c r="AC297" s="3" t="s">
        <v>643</v>
      </c>
      <c r="AD297" s="6">
        <v>44938</v>
      </c>
      <c r="AE297" s="3" t="s">
        <v>859</v>
      </c>
      <c r="AF297" s="3"/>
      <c r="AG297" s="3"/>
      <c r="AH297" s="3"/>
      <c r="AI297" s="3"/>
      <c r="AJ297" s="3"/>
      <c r="AK297" s="3" t="str">
        <f>IFERROR(VLOOKUP(I297,'Control Producción'!$B$13:$K$406,10,FALSE),"")</f>
        <v>Cavidad Progresiva</v>
      </c>
      <c r="AL297" s="3" t="str">
        <f t="shared" si="96"/>
        <v>Batch</v>
      </c>
      <c r="AM297" s="3" t="s">
        <v>817</v>
      </c>
      <c r="AN297" s="3" t="s">
        <v>556</v>
      </c>
      <c r="AO297" s="3">
        <f>_xlfn.IFS(L297="Inhibidor de corrosión",T297*Q297/1000,L297="Inhibidor de incrustaciones",T297*Q297/1000,L297="Biocida",T297*Q297/1000,L297="Inhibidor de corrosión/incrustaciones",T297*Q297/1000,L297="Inhibidor de parafinas y asfaltenos",T297*P297/1000,L297="Inhibidor de parafinas",T297*P297/1000,L297="Inhibidor de asfaltenos",T297*P297/1000,L297="Reductor de fricción",T297*P297/1000,L297="Encapsulado",0,L297="Inhibidor de hidratos",VLOOKUP(I297,Intermedia!$B$485:$E$502,4,FALSE),L297="Secuestrante de sulfhídrico",VLOOKUP(I297,Intermedia!$B$485:$E$502,4,FALSE))</f>
        <v>0.98291700000000004</v>
      </c>
      <c r="AP297" s="3">
        <f t="shared" si="83"/>
        <v>29.49</v>
      </c>
      <c r="AQ297" s="3">
        <f t="shared" si="84"/>
        <v>29.49</v>
      </c>
      <c r="AR297" s="3">
        <f t="shared" si="85"/>
        <v>29.49</v>
      </c>
      <c r="AS297" s="7">
        <v>1</v>
      </c>
      <c r="AT297" s="3" cm="1">
        <f t="array" ref="AT297">IFERROR(ROUND(IF(AL297="Continua",AO297*_xlfn.IFS(AS297=100%,1,AS297=20%,5,AS297=50%,2),IF(AL297="Batch",IF(AM297="M",30,IF(AM297="Q",15,7))*AO297)),0),"")</f>
        <v>29</v>
      </c>
      <c r="AU297" s="3">
        <f t="shared" si="86"/>
        <v>29</v>
      </c>
      <c r="AV297" s="3">
        <f t="shared" si="87"/>
        <v>29</v>
      </c>
      <c r="AW297" s="3" t="s">
        <v>670</v>
      </c>
      <c r="AX297" s="3"/>
      <c r="AY297" s="14">
        <f ca="1">IFERROR(TODAY()-VLOOKUP(H297,IDEF!$A$6:$H$1602,8,FALSE),"S/D")</f>
        <v>1842</v>
      </c>
      <c r="AZ297" s="3" t="str">
        <f>IFERROR(VLOOKUP(H297,'Control Producción'!$B$13:$L$406,11,FALSE),"S/C")</f>
        <v>B</v>
      </c>
      <c r="BA297" s="3" t="str">
        <f t="shared" si="88"/>
        <v>SP-10</v>
      </c>
      <c r="BB297" s="3" t="str">
        <f>IFERROR(VLOOKUP(I297,Referencias!$A$2:$Z$800,26,FALSE),"")</f>
        <v>Señal Picada</v>
      </c>
      <c r="BC297" s="3"/>
      <c r="BD297" s="3"/>
      <c r="BO297" s="68" t="str">
        <f t="shared" si="78"/>
        <v>SP-10</v>
      </c>
    </row>
    <row r="298" spans="1:67" ht="15" customHeight="1" x14ac:dyDescent="0.25">
      <c r="A298" s="3" t="s">
        <v>636</v>
      </c>
      <c r="B298" s="5">
        <v>45139</v>
      </c>
      <c r="C298" s="3" t="s">
        <v>637</v>
      </c>
      <c r="D298" s="3" t="s">
        <v>638</v>
      </c>
      <c r="E298" s="3" t="str">
        <f>IFERROR(VLOOKUP(H298,Referencias!$A$2:$F$671,6,FALSE),"")</f>
        <v>SP-10</v>
      </c>
      <c r="F298" s="3">
        <f>IFERROR(VLOOKUP(I298,Referencias!$A$2:$T$800,20,FALSE),"")</f>
        <v>222052</v>
      </c>
      <c r="G298" s="3" t="s">
        <v>651</v>
      </c>
      <c r="H298" s="3" t="s">
        <v>382</v>
      </c>
      <c r="I298" s="3" t="s">
        <v>382</v>
      </c>
      <c r="J298" s="3"/>
      <c r="K298" s="3" t="s">
        <v>652</v>
      </c>
      <c r="L298" s="3" t="str">
        <f>IFERROR(VLOOKUP(M298,Referencias!$X$2:$Y$139,2,FALSE),"")</f>
        <v>Biocida</v>
      </c>
      <c r="M298" s="3" t="s">
        <v>565</v>
      </c>
      <c r="N298" s="3">
        <f>IFERROR(VLOOKUP(M298,Referencias!$K$2:$L$138,2,FALSE),"")</f>
        <v>50600926</v>
      </c>
      <c r="O298" s="3">
        <f>IFERROR(VLOOKUP(I298,'Control Producción'!$B$13:$L$408,4,FALSE),0)</f>
        <v>38.6</v>
      </c>
      <c r="P298" s="3">
        <f>IFERROR(VLOOKUP(I298,'Control Producción'!$B$13:$L$408,5,FALSE),0)</f>
        <v>2.1230000000000002</v>
      </c>
      <c r="Q298" s="3">
        <f>IFERROR(VLOOKUP(I298,'Control Producción'!$B$13:$L$408,7,FALSE),0)</f>
        <v>36.476999999999997</v>
      </c>
      <c r="R298" s="3">
        <f>IFERROR(VLOOKUP(I298,'Control Producción'!$B$13:$L$408,8,FALSE),0)</f>
        <v>100</v>
      </c>
      <c r="S298" s="3">
        <f t="shared" si="79"/>
        <v>30.09</v>
      </c>
      <c r="T298" s="3">
        <v>55</v>
      </c>
      <c r="U298" s="3" t="s">
        <v>676</v>
      </c>
      <c r="V298" s="3" t="s">
        <v>668</v>
      </c>
      <c r="W298" s="3">
        <f t="shared" si="80"/>
        <v>2</v>
      </c>
      <c r="X298" s="3"/>
      <c r="Y298" s="3">
        <f t="shared" si="81"/>
        <v>60.18</v>
      </c>
      <c r="Z298" s="3"/>
      <c r="AA298" s="3"/>
      <c r="AB298" s="6">
        <v>43194</v>
      </c>
      <c r="AC298" s="3" t="s">
        <v>643</v>
      </c>
      <c r="AD298" s="6">
        <v>44545</v>
      </c>
      <c r="AE298" s="46" t="s">
        <v>860</v>
      </c>
      <c r="AF298" s="3" t="s">
        <v>656</v>
      </c>
      <c r="AG298" s="3"/>
      <c r="AH298" s="3"/>
      <c r="AI298" s="3"/>
      <c r="AJ298" s="3"/>
      <c r="AK298" s="3" t="str">
        <f>IFERROR(VLOOKUP(I298,'Control Producción'!$B$13:$K$406,10,FALSE),"")</f>
        <v>Cavidad Progresiva</v>
      </c>
      <c r="AL298" s="3" t="str">
        <f t="shared" si="96"/>
        <v>Batch</v>
      </c>
      <c r="AM298" s="3" t="s">
        <v>669</v>
      </c>
      <c r="AN298" s="3" t="s">
        <v>807</v>
      </c>
      <c r="AO298" s="3">
        <f>_xlfn.IFS(L298="Inhibidor de corrosión",T298*Q298/1000,L298="Inhibidor de incrustaciones",T298*Q298/1000,L298="Biocida",T298*Q298/1000,L298="Inhibidor de corrosión/incrustaciones",T298*Q298/1000,L298="Inhibidor de parafinas y asfaltenos",T298*P298/1000,L298="Inhibidor de parafinas",T298*P298/1000,L298="Inhibidor de asfaltenos",T298*P298/1000,L298="Reductor de fricción",T298*P298/1000,L298="Encapsulado",0,L298="Inhibidor de hidratos",VLOOKUP(I298,Intermedia!$B$485:$E$502,4,FALSE),L298="Secuestrante de sulfhídrico",VLOOKUP(I298,Intermedia!$B$485:$E$502,4,FALSE))</f>
        <v>2.0062349999999998</v>
      </c>
      <c r="AP298" s="3">
        <f t="shared" si="83"/>
        <v>30.09</v>
      </c>
      <c r="AQ298" s="3">
        <f t="shared" si="84"/>
        <v>30.09</v>
      </c>
      <c r="AR298" s="3">
        <f t="shared" si="85"/>
        <v>30.09</v>
      </c>
      <c r="AS298" s="7">
        <v>1</v>
      </c>
      <c r="AT298" s="3" cm="1">
        <f t="array" ref="AT298">IFERROR(ROUND(IF(AL298="Continua",AO298*_xlfn.IFS(AS298=100%,1,AS298=20%,5,AS298=50%,2),IF(AL298="Batch",IF(AM298="M",30,IF(AM298="Q",15,7))*AO298)),0),"")</f>
        <v>30</v>
      </c>
      <c r="AU298" s="3">
        <f t="shared" si="86"/>
        <v>30</v>
      </c>
      <c r="AV298" s="3">
        <f t="shared" si="87"/>
        <v>30</v>
      </c>
      <c r="AW298" s="3" t="s">
        <v>670</v>
      </c>
      <c r="AX298" s="3"/>
      <c r="AY298" s="14">
        <f ca="1">IFERROR(TODAY()-VLOOKUP(H298,IDEF!$A$6:$H$1602,8,FALSE),"S/D")</f>
        <v>2138</v>
      </c>
      <c r="AZ298" s="3" t="str">
        <f>IFERROR(VLOOKUP(H298,'Control Producción'!$B$13:$L$406,11,FALSE),"S/C")</f>
        <v>A</v>
      </c>
      <c r="BA298" s="3" t="str">
        <f t="shared" si="88"/>
        <v>SP-10</v>
      </c>
      <c r="BB298" s="3" t="str">
        <f>IFERROR(VLOOKUP(I298,Referencias!$A$2:$Z$800,26,FALSE),"")</f>
        <v>Señal Picada</v>
      </c>
      <c r="BC298" s="3"/>
      <c r="BD298" s="3"/>
      <c r="BO298" s="68" t="str">
        <f t="shared" si="78"/>
        <v>SP-10</v>
      </c>
    </row>
    <row r="299" spans="1:67" ht="15" customHeight="1" x14ac:dyDescent="0.25">
      <c r="A299" s="3" t="s">
        <v>636</v>
      </c>
      <c r="B299" s="5">
        <v>45139</v>
      </c>
      <c r="C299" s="3" t="s">
        <v>637</v>
      </c>
      <c r="D299" s="3" t="s">
        <v>638</v>
      </c>
      <c r="E299" s="3" t="str">
        <f>IFERROR(VLOOKUP(H299,Referencias!$A$2:$F$671,6,FALSE),"")</f>
        <v>SP-10</v>
      </c>
      <c r="F299" s="3">
        <f>IFERROR(VLOOKUP(I299,Referencias!$A$2:$T$800,20,FALSE),"")</f>
        <v>222052</v>
      </c>
      <c r="G299" s="3" t="s">
        <v>651</v>
      </c>
      <c r="H299" s="3" t="s">
        <v>382</v>
      </c>
      <c r="I299" s="3" t="s">
        <v>382</v>
      </c>
      <c r="J299" s="3"/>
      <c r="K299" s="3" t="s">
        <v>652</v>
      </c>
      <c r="L299" s="3" t="str">
        <f>IFERROR(VLOOKUP(M299,Referencias!$X$2:$Y$139,2,FALSE),"")</f>
        <v>Inhibidor de corrosión</v>
      </c>
      <c r="M299" s="3" t="s">
        <v>566</v>
      </c>
      <c r="N299" s="3">
        <f>IFERROR(VLOOKUP(M299,Referencias!$K$2:$L$138,2,FALSE),"")</f>
        <v>1000232729</v>
      </c>
      <c r="O299" s="3">
        <f>IFERROR(VLOOKUP(I299,'Control Producción'!$B$13:$L$408,4,FALSE),0)</f>
        <v>38.6</v>
      </c>
      <c r="P299" s="3">
        <f>IFERROR(VLOOKUP(I299,'Control Producción'!$B$13:$L$408,5,FALSE),0)</f>
        <v>2.1230000000000002</v>
      </c>
      <c r="Q299" s="3">
        <f>IFERROR(VLOOKUP(I299,'Control Producción'!$B$13:$L$408,7,FALSE),0)</f>
        <v>36.476999999999997</v>
      </c>
      <c r="R299" s="3">
        <f>IFERROR(VLOOKUP(I299,'Control Producción'!$B$13:$L$408,8,FALSE),0)</f>
        <v>100</v>
      </c>
      <c r="S299" s="3">
        <f t="shared" si="79"/>
        <v>29.36</v>
      </c>
      <c r="T299" s="3">
        <v>115</v>
      </c>
      <c r="U299" s="3" t="s">
        <v>676</v>
      </c>
      <c r="V299" s="3" t="s">
        <v>668</v>
      </c>
      <c r="W299" s="3">
        <f t="shared" si="80"/>
        <v>4</v>
      </c>
      <c r="X299" s="3"/>
      <c r="Y299" s="3">
        <f t="shared" si="81"/>
        <v>117.44</v>
      </c>
      <c r="Z299" s="3"/>
      <c r="AA299" s="3"/>
      <c r="AB299" s="6">
        <v>41836</v>
      </c>
      <c r="AC299" s="3" t="s">
        <v>643</v>
      </c>
      <c r="AD299" s="6">
        <v>44545</v>
      </c>
      <c r="AE299" s="46" t="s">
        <v>860</v>
      </c>
      <c r="AF299" s="3" t="s">
        <v>656</v>
      </c>
      <c r="AG299" s="3"/>
      <c r="AH299" s="3"/>
      <c r="AI299" s="3"/>
      <c r="AJ299" s="3"/>
      <c r="AK299" s="3" t="str">
        <f>IFERROR(VLOOKUP(I299,'Control Producción'!$B$13:$K$406,10,FALSE),"")</f>
        <v>Cavidad Progresiva</v>
      </c>
      <c r="AL299" s="3" t="str">
        <f t="shared" si="96"/>
        <v>Batch</v>
      </c>
      <c r="AM299" s="3" t="s">
        <v>810</v>
      </c>
      <c r="AN299" s="3" t="s">
        <v>807</v>
      </c>
      <c r="AO299" s="3">
        <f>_xlfn.IFS(L299="Inhibidor de corrosión",T299*Q299/1000,L299="Inhibidor de incrustaciones",T299*Q299/1000,L299="Biocida",T299*Q299/1000,L299="Inhibidor de corrosión/incrustaciones",T299*Q299/1000,L299="Inhibidor de parafinas y asfaltenos",T299*P299/1000,L299="Inhibidor de parafinas",T299*P299/1000,L299="Inhibidor de asfaltenos",T299*P299/1000,L299="Reductor de fricción",T299*P299/1000,L299="Encapsulado",0,L299="Inhibidor de hidratos",VLOOKUP(I299,Intermedia!$B$485:$E$502,4,FALSE),L299="Secuestrante de sulfhídrico",VLOOKUP(I299,Intermedia!$B$485:$E$502,4,FALSE))</f>
        <v>4.1948549999999996</v>
      </c>
      <c r="AP299" s="3">
        <f t="shared" si="83"/>
        <v>29.36</v>
      </c>
      <c r="AQ299" s="3">
        <f t="shared" si="84"/>
        <v>29.36</v>
      </c>
      <c r="AR299" s="3">
        <f t="shared" si="85"/>
        <v>29.36</v>
      </c>
      <c r="AS299" s="7">
        <v>1</v>
      </c>
      <c r="AT299" s="3" cm="1">
        <f t="array" ref="AT299">IFERROR(ROUND(IF(AL299="Continua",AO299*_xlfn.IFS(AS299=100%,1,AS299=20%,5,AS299=50%,2),IF(AL299="Batch",IF(AM299="M",30,IF(AM299="Q",15,7))*AO299)),0),"")</f>
        <v>29</v>
      </c>
      <c r="AU299" s="3">
        <f t="shared" si="86"/>
        <v>29</v>
      </c>
      <c r="AV299" s="3">
        <f t="shared" si="87"/>
        <v>29</v>
      </c>
      <c r="AW299" s="3" t="s">
        <v>670</v>
      </c>
      <c r="AX299" s="3"/>
      <c r="AY299" s="14">
        <f ca="1">IFERROR(TODAY()-VLOOKUP(H299,IDEF!$A$6:$H$1602,8,FALSE),"S/D")</f>
        <v>2138</v>
      </c>
      <c r="AZ299" s="3" t="str">
        <f>IFERROR(VLOOKUP(H299,'Control Producción'!$B$13:$L$406,11,FALSE),"S/C")</f>
        <v>A</v>
      </c>
      <c r="BA299" s="3" t="str">
        <f t="shared" si="88"/>
        <v>SP-10</v>
      </c>
      <c r="BB299" s="3" t="str">
        <f>IFERROR(VLOOKUP(I299,Referencias!$A$2:$Z$800,26,FALSE),"")</f>
        <v>Señal Picada</v>
      </c>
      <c r="BC299" s="3"/>
      <c r="BD299" s="3"/>
      <c r="BO299" s="68" t="str">
        <f t="shared" si="78"/>
        <v>SP-10</v>
      </c>
    </row>
    <row r="300" spans="1:67" ht="15" customHeight="1" x14ac:dyDescent="0.25">
      <c r="A300" s="3" t="s">
        <v>636</v>
      </c>
      <c r="B300" s="5">
        <v>45139</v>
      </c>
      <c r="C300" s="3" t="s">
        <v>637</v>
      </c>
      <c r="D300" s="3" t="s">
        <v>638</v>
      </c>
      <c r="E300" s="3" t="str">
        <f>IFERROR(VLOOKUP(H300,Referencias!$A$2:$F$671,6,FALSE),"")</f>
        <v>SP-10</v>
      </c>
      <c r="F300" s="3">
        <f>IFERROR(VLOOKUP(I300,Referencias!$A$2:$T$800,20,FALSE),"")</f>
        <v>222052</v>
      </c>
      <c r="G300" s="3" t="s">
        <v>651</v>
      </c>
      <c r="H300" s="3" t="s">
        <v>384</v>
      </c>
      <c r="I300" s="3" t="s">
        <v>384</v>
      </c>
      <c r="J300" s="3"/>
      <c r="K300" s="3" t="s">
        <v>652</v>
      </c>
      <c r="L300" s="3" t="str">
        <f>IFERROR(VLOOKUP(M300,Referencias!$X$2:$Y$139,2,FALSE),"")</f>
        <v>Inhibidor de corrosión</v>
      </c>
      <c r="M300" s="3" t="s">
        <v>566</v>
      </c>
      <c r="N300" s="3">
        <f>IFERROR(VLOOKUP(M300,Referencias!$K$2:$L$138,2,FALSE),"")</f>
        <v>1000232729</v>
      </c>
      <c r="O300" s="3">
        <f>IFERROR(VLOOKUP(I300,'Control Producción'!$B$13:$L$408,4,FALSE),0)</f>
        <v>10.4</v>
      </c>
      <c r="P300" s="3">
        <f>IFERROR(VLOOKUP(I300,'Control Producción'!$B$13:$L$408,5,FALSE),0)</f>
        <v>1.0029999999999999</v>
      </c>
      <c r="Q300" s="3">
        <f>IFERROR(VLOOKUP(I300,'Control Producción'!$B$13:$L$408,7,FALSE),0)</f>
        <v>9.3970000000000002</v>
      </c>
      <c r="R300" s="3">
        <f>IFERROR(VLOOKUP(I300,'Control Producción'!$B$13:$L$408,8,FALSE),0)</f>
        <v>200</v>
      </c>
      <c r="S300" s="3">
        <f t="shared" si="79"/>
        <v>20</v>
      </c>
      <c r="T300" s="3">
        <v>70</v>
      </c>
      <c r="U300" s="3" t="s">
        <v>676</v>
      </c>
      <c r="V300" s="3" t="s">
        <v>668</v>
      </c>
      <c r="W300" s="3">
        <f t="shared" si="80"/>
        <v>1</v>
      </c>
      <c r="X300" s="3"/>
      <c r="Y300" s="3">
        <f t="shared" si="81"/>
        <v>20</v>
      </c>
      <c r="Z300" s="3"/>
      <c r="AA300" s="3"/>
      <c r="AB300" s="6">
        <v>43182</v>
      </c>
      <c r="AC300" s="3" t="s">
        <v>643</v>
      </c>
      <c r="AD300" s="6">
        <v>44286</v>
      </c>
      <c r="AE300" s="3" t="s">
        <v>861</v>
      </c>
      <c r="AF300" s="3" t="s">
        <v>656</v>
      </c>
      <c r="AG300" s="3"/>
      <c r="AH300" s="3"/>
      <c r="AI300" s="3"/>
      <c r="AJ300" s="3"/>
      <c r="AK300" s="3" t="str">
        <f>IFERROR(VLOOKUP(I300,'Control Producción'!$B$13:$K$406,10,FALSE),"")</f>
        <v>Bombeo Mecánico</v>
      </c>
      <c r="AL300" s="3" t="str">
        <f t="shared" si="96"/>
        <v>Batch</v>
      </c>
      <c r="AM300" s="3" t="s">
        <v>817</v>
      </c>
      <c r="AN300" s="3" t="s">
        <v>556</v>
      </c>
      <c r="AO300" s="3">
        <f>_xlfn.IFS(L300="Inhibidor de corrosión",T300*Q300/1000,L300="Inhibidor de incrustaciones",T300*Q300/1000,L300="Biocida",T300*Q300/1000,L300="Inhibidor de corrosión/incrustaciones",T300*Q300/1000,L300="Inhibidor de parafinas y asfaltenos",T300*P300/1000,L300="Inhibidor de parafinas",T300*P300/1000,L300="Inhibidor de asfaltenos",T300*P300/1000,L300="Reductor de fricción",T300*P300/1000,L300="Encapsulado",0,L300="Inhibidor de hidratos",VLOOKUP(I300,Intermedia!$B$485:$E$502,4,FALSE),L300="Secuestrante de sulfhídrico",VLOOKUP(I300,Intermedia!$B$485:$E$502,4,FALSE))</f>
        <v>0.65778999999999999</v>
      </c>
      <c r="AP300" s="3">
        <f t="shared" si="83"/>
        <v>19.73</v>
      </c>
      <c r="AQ300" s="3">
        <f t="shared" si="84"/>
        <v>20</v>
      </c>
      <c r="AR300" s="3">
        <f t="shared" si="85"/>
        <v>20</v>
      </c>
      <c r="AS300" s="7">
        <v>1</v>
      </c>
      <c r="AT300" s="3" cm="1">
        <f t="array" ref="AT300">IFERROR(ROUND(IF(AL300="Continua",AO300*_xlfn.IFS(AS300=100%,1,AS300=20%,5,AS300=50%,2),IF(AL300="Batch",IF(AM300="M",30,IF(AM300="Q",15,7))*AO300)),0),"")</f>
        <v>20</v>
      </c>
      <c r="AU300" s="3">
        <f t="shared" si="86"/>
        <v>20</v>
      </c>
      <c r="AV300" s="3">
        <f t="shared" si="87"/>
        <v>20</v>
      </c>
      <c r="AW300" s="3" t="s">
        <v>670</v>
      </c>
      <c r="AX300" s="3"/>
      <c r="AY300" s="14">
        <f ca="1">IFERROR(TODAY()-VLOOKUP(H300,IDEF!$A$6:$H$1602,8,FALSE),"S/D")</f>
        <v>2143</v>
      </c>
      <c r="AZ300" s="3" t="str">
        <f>IFERROR(VLOOKUP(H300,'Control Producción'!$B$13:$L$406,11,FALSE),"S/C")</f>
        <v>C</v>
      </c>
      <c r="BA300" s="3" t="str">
        <f t="shared" si="88"/>
        <v>SP-10</v>
      </c>
      <c r="BB300" s="3" t="str">
        <f>IFERROR(VLOOKUP(I300,Referencias!$A$2:$Z$800,26,FALSE),"")</f>
        <v>Señal Picada</v>
      </c>
      <c r="BC300" s="3"/>
      <c r="BD300" s="3"/>
      <c r="BO300" s="68" t="str">
        <f t="shared" si="78"/>
        <v>SP-10</v>
      </c>
    </row>
    <row r="301" spans="1:67" ht="15" customHeight="1" x14ac:dyDescent="0.25">
      <c r="A301" s="3" t="s">
        <v>636</v>
      </c>
      <c r="B301" s="5">
        <v>45139</v>
      </c>
      <c r="C301" s="3" t="s">
        <v>637</v>
      </c>
      <c r="D301" s="3" t="s">
        <v>638</v>
      </c>
      <c r="E301" s="3" t="str">
        <f>IFERROR(VLOOKUP(H301,Referencias!$A$2:$F$671,6,FALSE),"")</f>
        <v>SP- 02</v>
      </c>
      <c r="F301" s="3">
        <f>IFERROR(VLOOKUP(I301,Referencias!$A$2:$T$800,20,FALSE),"")</f>
        <v>222052</v>
      </c>
      <c r="G301" s="3" t="s">
        <v>651</v>
      </c>
      <c r="H301" s="3" t="s">
        <v>147</v>
      </c>
      <c r="I301" s="3" t="s">
        <v>147</v>
      </c>
      <c r="J301" s="3"/>
      <c r="K301" s="3" t="s">
        <v>652</v>
      </c>
      <c r="L301" s="3" t="str">
        <f>IFERROR(VLOOKUP(M301,Referencias!$X$2:$Y$139,2,FALSE),"")</f>
        <v>Inhibidor de corrosión</v>
      </c>
      <c r="M301" s="3" t="s">
        <v>566</v>
      </c>
      <c r="N301" s="3">
        <f>IFERROR(VLOOKUP(M301,Referencias!$K$2:$L$138,2,FALSE),"")</f>
        <v>1000232729</v>
      </c>
      <c r="O301" s="3">
        <f>IFERROR(VLOOKUP(I301,'Control Producción'!$B$13:$L$408,4,FALSE),0)</f>
        <v>74</v>
      </c>
      <c r="P301" s="3">
        <f>IFERROR(VLOOKUP(I301,'Control Producción'!$B$13:$L$408,5,FALSE),0)</f>
        <v>2.1459999999999999</v>
      </c>
      <c r="Q301" s="3">
        <f>IFERROR(VLOOKUP(I301,'Control Producción'!$B$13:$L$408,7,FALSE),0)</f>
        <v>71.853999999999999</v>
      </c>
      <c r="R301" s="3">
        <f>IFERROR(VLOOKUP(I301,'Control Producción'!$B$13:$L$408,8,FALSE),0)</f>
        <v>150</v>
      </c>
      <c r="S301" s="3">
        <f t="shared" si="79"/>
        <v>32.33</v>
      </c>
      <c r="T301" s="3">
        <v>15</v>
      </c>
      <c r="U301" s="3" t="s">
        <v>676</v>
      </c>
      <c r="V301" s="3" t="s">
        <v>668</v>
      </c>
      <c r="W301" s="3">
        <f t="shared" si="80"/>
        <v>1</v>
      </c>
      <c r="X301" s="3"/>
      <c r="Y301" s="3">
        <f t="shared" si="81"/>
        <v>32.33</v>
      </c>
      <c r="Z301" s="3"/>
      <c r="AA301" s="3"/>
      <c r="AB301" s="6">
        <v>42927</v>
      </c>
      <c r="AC301" s="3" t="s">
        <v>643</v>
      </c>
      <c r="AD301" s="6">
        <v>44530</v>
      </c>
      <c r="AE301" s="3" t="s">
        <v>724</v>
      </c>
      <c r="AF301" s="3" t="s">
        <v>656</v>
      </c>
      <c r="AG301" s="3"/>
      <c r="AH301" s="3"/>
      <c r="AI301" s="3"/>
      <c r="AJ301" s="3"/>
      <c r="AK301" s="3" t="str">
        <f>IFERROR(VLOOKUP(I301,'Control Producción'!$B$13:$K$406,10,FALSE),"")</f>
        <v>Cavidad Progresiva</v>
      </c>
      <c r="AL301" s="3" t="str">
        <f t="shared" si="96"/>
        <v>Batch</v>
      </c>
      <c r="AM301" s="3" t="s">
        <v>817</v>
      </c>
      <c r="AN301" s="3" t="s">
        <v>556</v>
      </c>
      <c r="AO301" s="3">
        <f>_xlfn.IFS(L301="Inhibidor de corrosión",T301*Q301/1000,L301="Inhibidor de incrustaciones",T301*Q301/1000,L301="Biocida",T301*Q301/1000,L301="Inhibidor de corrosión/incrustaciones",T301*Q301/1000,L301="Inhibidor de parafinas y asfaltenos",T301*P301/1000,L301="Inhibidor de parafinas",T301*P301/1000,L301="Inhibidor de asfaltenos",T301*P301/1000,L301="Reductor de fricción",T301*P301/1000,L301="Encapsulado",0,L301="Inhibidor de hidratos",VLOOKUP(I301,Intermedia!$B$485:$E$502,4,FALSE),L301="Secuestrante de sulfhídrico",VLOOKUP(I301,Intermedia!$B$485:$E$502,4,FALSE))</f>
        <v>1.0778099999999999</v>
      </c>
      <c r="AP301" s="3">
        <f t="shared" si="83"/>
        <v>32.33</v>
      </c>
      <c r="AQ301" s="3">
        <f t="shared" si="84"/>
        <v>32.33</v>
      </c>
      <c r="AR301" s="3">
        <f t="shared" si="85"/>
        <v>32.33</v>
      </c>
      <c r="AS301" s="7">
        <v>1</v>
      </c>
      <c r="AT301" s="3" cm="1">
        <f t="array" ref="AT301">IFERROR(ROUND(IF(AL301="Continua",AO301*_xlfn.IFS(AS301=100%,1,AS301=20%,5,AS301=50%,2),IF(AL301="Batch",IF(AM301="M",30,IF(AM301="Q",15,7))*AO301)),0),"")</f>
        <v>32</v>
      </c>
      <c r="AU301" s="3">
        <f t="shared" si="86"/>
        <v>32</v>
      </c>
      <c r="AV301" s="3">
        <f t="shared" si="87"/>
        <v>32</v>
      </c>
      <c r="AW301" s="3" t="s">
        <v>670</v>
      </c>
      <c r="AX301" s="3"/>
      <c r="AY301" s="14">
        <f ca="1">IFERROR(TODAY()-VLOOKUP(H301,IDEF!$A$6:$H$1602,8,FALSE),"S/D")</f>
        <v>2202</v>
      </c>
      <c r="AZ301" s="3" t="str">
        <f>IFERROR(VLOOKUP(H301,'Control Producción'!$B$13:$L$406,11,FALSE),"S/C")</f>
        <v>B</v>
      </c>
      <c r="BA301" s="3" t="str">
        <f t="shared" si="88"/>
        <v>SP- 02</v>
      </c>
      <c r="BB301" s="3" t="str">
        <f>IFERROR(VLOOKUP(I301,Referencias!$A$2:$Z$800,26,FALSE),"")</f>
        <v>Señal Picada</v>
      </c>
      <c r="BC301" s="3"/>
      <c r="BD301" s="3"/>
      <c r="BO301" s="68" t="str">
        <f t="shared" si="78"/>
        <v>SP- 02</v>
      </c>
    </row>
    <row r="302" spans="1:67" ht="15" customHeight="1" x14ac:dyDescent="0.25">
      <c r="A302" s="3" t="s">
        <v>636</v>
      </c>
      <c r="B302" s="5">
        <v>45139</v>
      </c>
      <c r="C302" s="3" t="s">
        <v>637</v>
      </c>
      <c r="D302" s="3" t="s">
        <v>638</v>
      </c>
      <c r="E302" s="3" t="str">
        <f>IFERROR(VLOOKUP(H302,Referencias!$A$2:$F$671,6,FALSE),"")</f>
        <v>SP- 02</v>
      </c>
      <c r="F302" s="3">
        <f>IFERROR(VLOOKUP(I302,Referencias!$A$2:$T$800,20,FALSE),"")</f>
        <v>222052</v>
      </c>
      <c r="G302" s="3" t="s">
        <v>651</v>
      </c>
      <c r="H302" s="3" t="s">
        <v>147</v>
      </c>
      <c r="I302" s="3" t="s">
        <v>147</v>
      </c>
      <c r="J302" s="3"/>
      <c r="K302" s="3" t="s">
        <v>652</v>
      </c>
      <c r="L302" s="3" t="str">
        <f>IFERROR(VLOOKUP(M302,Referencias!$X$2:$Y$139,2,FALSE),"")</f>
        <v>Biocida</v>
      </c>
      <c r="M302" s="3" t="s">
        <v>565</v>
      </c>
      <c r="N302" s="3">
        <f>IFERROR(VLOOKUP(M302,Referencias!$K$2:$L$138,2,FALSE),"")</f>
        <v>50600926</v>
      </c>
      <c r="O302" s="3">
        <f>IFERROR(VLOOKUP(I302,'Control Producción'!$B$13:$L$408,4,FALSE),0)</f>
        <v>74</v>
      </c>
      <c r="P302" s="3">
        <f>IFERROR(VLOOKUP(I302,'Control Producción'!$B$13:$L$408,5,FALSE),0)</f>
        <v>2.1459999999999999</v>
      </c>
      <c r="Q302" s="3">
        <f>IFERROR(VLOOKUP(I302,'Control Producción'!$B$13:$L$408,7,FALSE),0)</f>
        <v>71.853999999999999</v>
      </c>
      <c r="R302" s="3">
        <f>IFERROR(VLOOKUP(I302,'Control Producción'!$B$13:$L$408,8,FALSE),0)</f>
        <v>150</v>
      </c>
      <c r="S302" s="3">
        <f t="shared" si="79"/>
        <v>49.58</v>
      </c>
      <c r="T302" s="3">
        <v>23</v>
      </c>
      <c r="U302" s="3" t="s">
        <v>676</v>
      </c>
      <c r="V302" s="3" t="s">
        <v>668</v>
      </c>
      <c r="W302" s="3">
        <f t="shared" si="80"/>
        <v>1</v>
      </c>
      <c r="X302" s="3"/>
      <c r="Y302" s="3">
        <f t="shared" si="81"/>
        <v>49.58</v>
      </c>
      <c r="Z302" s="3"/>
      <c r="AA302" s="3"/>
      <c r="AB302" s="6">
        <v>42927</v>
      </c>
      <c r="AC302" s="3" t="s">
        <v>643</v>
      </c>
      <c r="AD302" s="6">
        <v>44530</v>
      </c>
      <c r="AE302" s="3" t="s">
        <v>724</v>
      </c>
      <c r="AF302" s="3" t="s">
        <v>656</v>
      </c>
      <c r="AG302" s="3"/>
      <c r="AH302" s="3"/>
      <c r="AI302" s="3"/>
      <c r="AJ302" s="3"/>
      <c r="AK302" s="3" t="str">
        <f>IFERROR(VLOOKUP(I302,'Control Producción'!$B$13:$K$406,10,FALSE),"")</f>
        <v>Cavidad Progresiva</v>
      </c>
      <c r="AL302" s="3" t="str">
        <f t="shared" si="96"/>
        <v>Batch</v>
      </c>
      <c r="AM302" s="3" t="s">
        <v>817</v>
      </c>
      <c r="AN302" s="3" t="s">
        <v>556</v>
      </c>
      <c r="AO302" s="3">
        <f>_xlfn.IFS(L302="Inhibidor de corrosión",T302*Q302/1000,L302="Inhibidor de incrustaciones",T302*Q302/1000,L302="Biocida",T302*Q302/1000,L302="Inhibidor de corrosión/incrustaciones",T302*Q302/1000,L302="Inhibidor de parafinas y asfaltenos",T302*P302/1000,L302="Inhibidor de parafinas",T302*P302/1000,L302="Inhibidor de asfaltenos",T302*P302/1000,L302="Reductor de fricción",T302*P302/1000,L302="Encapsulado",0,L302="Inhibidor de hidratos",VLOOKUP(I302,Intermedia!$B$485:$E$502,4,FALSE),L302="Secuestrante de sulfhídrico",VLOOKUP(I302,Intermedia!$B$485:$E$502,4,FALSE))</f>
        <v>1.6526419999999999</v>
      </c>
      <c r="AP302" s="3">
        <f t="shared" si="83"/>
        <v>49.58</v>
      </c>
      <c r="AQ302" s="3">
        <f t="shared" si="84"/>
        <v>49.58</v>
      </c>
      <c r="AR302" s="3">
        <f t="shared" si="85"/>
        <v>49.58</v>
      </c>
      <c r="AS302" s="7">
        <v>1</v>
      </c>
      <c r="AT302" s="3" cm="1">
        <f t="array" ref="AT302">IFERROR(ROUND(IF(AL302="Continua",AO302*_xlfn.IFS(AS302=100%,1,AS302=20%,5,AS302=50%,2),IF(AL302="Batch",IF(AM302="M",30,IF(AM302="Q",15,7))*AO302)),0),"")</f>
        <v>50</v>
      </c>
      <c r="AU302" s="3">
        <f t="shared" si="86"/>
        <v>50</v>
      </c>
      <c r="AV302" s="3">
        <f t="shared" si="87"/>
        <v>50</v>
      </c>
      <c r="AW302" s="3" t="s">
        <v>670</v>
      </c>
      <c r="AX302" s="3"/>
      <c r="AY302" s="14">
        <f ca="1">IFERROR(TODAY()-VLOOKUP(H302,IDEF!$A$6:$H$1602,8,FALSE),"S/D")</f>
        <v>2202</v>
      </c>
      <c r="AZ302" s="3" t="str">
        <f>IFERROR(VLOOKUP(H302,'Control Producción'!$B$13:$L$406,11,FALSE),"S/C")</f>
        <v>B</v>
      </c>
      <c r="BA302" s="3" t="str">
        <f t="shared" si="88"/>
        <v>SP- 02</v>
      </c>
      <c r="BB302" s="3" t="str">
        <f>IFERROR(VLOOKUP(I302,Referencias!$A$2:$Z$800,26,FALSE),"")</f>
        <v>Señal Picada</v>
      </c>
      <c r="BC302" s="3"/>
      <c r="BD302" s="3"/>
      <c r="BO302" s="68" t="str">
        <f t="shared" si="78"/>
        <v>SP- 02</v>
      </c>
    </row>
    <row r="303" spans="1:67" ht="15" customHeight="1" x14ac:dyDescent="0.25">
      <c r="A303" s="3" t="s">
        <v>636</v>
      </c>
      <c r="B303" s="5">
        <v>45139</v>
      </c>
      <c r="C303" s="3" t="s">
        <v>637</v>
      </c>
      <c r="D303" s="3" t="s">
        <v>638</v>
      </c>
      <c r="E303" s="3" t="str">
        <f>IFERROR(VLOOKUP(H303,Referencias!$A$2:$F$671,6,FALSE),"")</f>
        <v>SP- 02</v>
      </c>
      <c r="F303" s="3">
        <f>IFERROR(VLOOKUP(I303,Referencias!$A$2:$T$800,20,FALSE),"")</f>
        <v>222052</v>
      </c>
      <c r="G303" s="3" t="s">
        <v>651</v>
      </c>
      <c r="H303" s="3" t="s">
        <v>151</v>
      </c>
      <c r="I303" s="3" t="s">
        <v>151</v>
      </c>
      <c r="J303" s="3"/>
      <c r="K303" s="3" t="s">
        <v>652</v>
      </c>
      <c r="L303" s="3" t="str">
        <f>IFERROR(VLOOKUP(M303,Referencias!$X$2:$Y$139,2,FALSE),"")</f>
        <v>Inhibidor de corrosión</v>
      </c>
      <c r="M303" s="3" t="s">
        <v>566</v>
      </c>
      <c r="N303" s="3">
        <f>IFERROR(VLOOKUP(M303,Referencias!$K$2:$L$138,2,FALSE),"")</f>
        <v>1000232729</v>
      </c>
      <c r="O303" s="3">
        <f>IFERROR(VLOOKUP(I303,'Control Producción'!$B$13:$L$408,4,FALSE),0)</f>
        <v>80.2</v>
      </c>
      <c r="P303" s="3">
        <f>IFERROR(VLOOKUP(I303,'Control Producción'!$B$13:$L$408,5,FALSE),0)</f>
        <v>3.2080000000000002</v>
      </c>
      <c r="Q303" s="3">
        <f>IFERROR(VLOOKUP(I303,'Control Producción'!$B$13:$L$408,7,FALSE),0)</f>
        <v>76.992000000000004</v>
      </c>
      <c r="R303" s="3">
        <f>IFERROR(VLOOKUP(I303,'Control Producción'!$B$13:$L$408,8,FALSE),0)</f>
        <v>100</v>
      </c>
      <c r="S303" s="3">
        <f t="shared" si="79"/>
        <v>34.65</v>
      </c>
      <c r="T303" s="3">
        <v>30</v>
      </c>
      <c r="U303" s="3" t="s">
        <v>676</v>
      </c>
      <c r="V303" s="3" t="s">
        <v>668</v>
      </c>
      <c r="W303" s="3">
        <f t="shared" si="80"/>
        <v>2</v>
      </c>
      <c r="X303" s="3"/>
      <c r="Y303" s="3">
        <f t="shared" si="81"/>
        <v>69.3</v>
      </c>
      <c r="Z303" s="3"/>
      <c r="AA303" s="3"/>
      <c r="AB303" s="6">
        <v>44276</v>
      </c>
      <c r="AC303" s="3" t="s">
        <v>643</v>
      </c>
      <c r="AD303" s="6">
        <v>44258</v>
      </c>
      <c r="AE303" s="3" t="s">
        <v>862</v>
      </c>
      <c r="AF303" s="3" t="s">
        <v>656</v>
      </c>
      <c r="AG303" s="3"/>
      <c r="AH303" s="3"/>
      <c r="AI303" s="3"/>
      <c r="AJ303" s="3"/>
      <c r="AK303" s="3" t="str">
        <f>IFERROR(VLOOKUP(I303,'Control Producción'!$B$13:$K$406,10,FALSE),"")</f>
        <v>Cavidad Progresiva</v>
      </c>
      <c r="AL303" s="3" t="str">
        <f t="shared" si="96"/>
        <v>Batch</v>
      </c>
      <c r="AM303" s="3" t="s">
        <v>669</v>
      </c>
      <c r="AN303" s="3" t="s">
        <v>556</v>
      </c>
      <c r="AO303" s="3">
        <f>_xlfn.IFS(L303="Inhibidor de corrosión",T303*Q303/1000,L303="Inhibidor de incrustaciones",T303*Q303/1000,L303="Biocida",T303*Q303/1000,L303="Inhibidor de corrosión/incrustaciones",T303*Q303/1000,L303="Inhibidor de parafinas y asfaltenos",T303*P303/1000,L303="Inhibidor de parafinas",T303*P303/1000,L303="Inhibidor de asfaltenos",T303*P303/1000,L303="Reductor de fricción",T303*P303/1000,L303="Encapsulado",0,L303="Inhibidor de hidratos",VLOOKUP(I303,Intermedia!$B$485:$E$502,4,FALSE),L303="Secuestrante de sulfhídrico",VLOOKUP(I303,Intermedia!$B$485:$E$502,4,FALSE))</f>
        <v>2.3097600000000003</v>
      </c>
      <c r="AP303" s="3">
        <f t="shared" si="83"/>
        <v>34.65</v>
      </c>
      <c r="AQ303" s="3">
        <f t="shared" si="84"/>
        <v>34.65</v>
      </c>
      <c r="AR303" s="3">
        <f t="shared" si="85"/>
        <v>34.65</v>
      </c>
      <c r="AS303" s="7">
        <v>1</v>
      </c>
      <c r="AT303" s="3" cm="1">
        <f t="array" ref="AT303">IFERROR(ROUND(IF(AL303="Continua",AO303*_xlfn.IFS(AS303=100%,1,AS303=20%,5,AS303=50%,2),IF(AL303="Batch",IF(AM303="M",30,IF(AM303="Q",15,7))*AO303)),0),"")</f>
        <v>35</v>
      </c>
      <c r="AU303" s="3">
        <f t="shared" si="86"/>
        <v>35</v>
      </c>
      <c r="AV303" s="3">
        <f t="shared" si="87"/>
        <v>35</v>
      </c>
      <c r="AW303" s="3" t="s">
        <v>670</v>
      </c>
      <c r="AX303" s="3"/>
      <c r="AY303" s="14" t="str">
        <f ca="1">IFERROR(TODAY()-VLOOKUP(H303,IDEF!$A$6:$H$1602,8,FALSE),"S/D")</f>
        <v>S/D</v>
      </c>
      <c r="AZ303" s="3" t="str">
        <f>IFERROR(VLOOKUP(H303,'Control Producción'!$B$13:$L$406,11,FALSE),"S/C")</f>
        <v>A</v>
      </c>
      <c r="BA303" s="3" t="str">
        <f t="shared" si="88"/>
        <v>SP- 02</v>
      </c>
      <c r="BB303" s="3" t="str">
        <f>IFERROR(VLOOKUP(I303,Referencias!$A$2:$Z$800,26,FALSE),"")</f>
        <v>Señal Picada</v>
      </c>
      <c r="BC303" s="3"/>
      <c r="BD303" s="3"/>
      <c r="BO303" s="68" t="str">
        <f t="shared" si="78"/>
        <v>SP- 02</v>
      </c>
    </row>
    <row r="304" spans="1:67" ht="15" customHeight="1" x14ac:dyDescent="0.25">
      <c r="A304" s="3" t="s">
        <v>636</v>
      </c>
      <c r="B304" s="5">
        <v>45139</v>
      </c>
      <c r="C304" s="3" t="s">
        <v>637</v>
      </c>
      <c r="D304" s="3" t="s">
        <v>638</v>
      </c>
      <c r="E304" s="3" t="str">
        <f>IFERROR(VLOOKUP(H304,Referencias!$A$2:$F$671,6,FALSE),"")</f>
        <v>SP- 02</v>
      </c>
      <c r="F304" s="3">
        <f>IFERROR(VLOOKUP(I304,Referencias!$A$2:$T$800,20,FALSE),"")</f>
        <v>222052</v>
      </c>
      <c r="G304" s="3" t="s">
        <v>651</v>
      </c>
      <c r="H304" s="3" t="s">
        <v>151</v>
      </c>
      <c r="I304" s="3" t="s">
        <v>151</v>
      </c>
      <c r="J304" s="3"/>
      <c r="K304" s="3" t="s">
        <v>652</v>
      </c>
      <c r="L304" s="3" t="str">
        <f>IFERROR(VLOOKUP(M304,Referencias!$X$2:$Y$139,2,FALSE),"")</f>
        <v>Biocida</v>
      </c>
      <c r="M304" s="3" t="s">
        <v>565</v>
      </c>
      <c r="N304" s="3">
        <f>IFERROR(VLOOKUP(M304,Referencias!$K$2:$L$138,2,FALSE),"")</f>
        <v>50600926</v>
      </c>
      <c r="O304" s="3">
        <f>IFERROR(VLOOKUP(I304,'Control Producción'!$B$13:$L$408,4,FALSE),0)</f>
        <v>80.2</v>
      </c>
      <c r="P304" s="3">
        <f>IFERROR(VLOOKUP(I304,'Control Producción'!$B$13:$L$408,5,FALSE),0)</f>
        <v>3.2080000000000002</v>
      </c>
      <c r="Q304" s="3">
        <f>IFERROR(VLOOKUP(I304,'Control Producción'!$B$13:$L$408,7,FALSE),0)</f>
        <v>76.992000000000004</v>
      </c>
      <c r="R304" s="3">
        <f>IFERROR(VLOOKUP(I304,'Control Producción'!$B$13:$L$408,8,FALSE),0)</f>
        <v>100</v>
      </c>
      <c r="S304" s="3">
        <f t="shared" si="79"/>
        <v>34.65</v>
      </c>
      <c r="T304" s="3">
        <v>30</v>
      </c>
      <c r="U304" s="3" t="s">
        <v>676</v>
      </c>
      <c r="V304" s="3" t="s">
        <v>668</v>
      </c>
      <c r="W304" s="3">
        <f t="shared" si="80"/>
        <v>2</v>
      </c>
      <c r="X304" s="3"/>
      <c r="Y304" s="3">
        <f t="shared" si="81"/>
        <v>69.3</v>
      </c>
      <c r="Z304" s="3"/>
      <c r="AA304" s="3"/>
      <c r="AB304" s="6">
        <v>44276</v>
      </c>
      <c r="AC304" s="3" t="s">
        <v>643</v>
      </c>
      <c r="AD304" s="6">
        <v>44258</v>
      </c>
      <c r="AE304" s="3" t="s">
        <v>862</v>
      </c>
      <c r="AF304" s="3" t="s">
        <v>656</v>
      </c>
      <c r="AG304" s="3"/>
      <c r="AH304" s="3"/>
      <c r="AI304" s="3"/>
      <c r="AJ304" s="3"/>
      <c r="AK304" s="3" t="str">
        <f>IFERROR(VLOOKUP(I304,'Control Producción'!$B$13:$K$406,10,FALSE),"")</f>
        <v>Cavidad Progresiva</v>
      </c>
      <c r="AL304" s="3" t="str">
        <f t="shared" si="96"/>
        <v>Batch</v>
      </c>
      <c r="AM304" s="3" t="s">
        <v>669</v>
      </c>
      <c r="AN304" s="3" t="s">
        <v>556</v>
      </c>
      <c r="AO304" s="3">
        <f>_xlfn.IFS(L304="Inhibidor de corrosión",T304*Q304/1000,L304="Inhibidor de incrustaciones",T304*Q304/1000,L304="Biocida",T304*Q304/1000,L304="Inhibidor de corrosión/incrustaciones",T304*Q304/1000,L304="Inhibidor de parafinas y asfaltenos",T304*P304/1000,L304="Inhibidor de parafinas",T304*P304/1000,L304="Inhibidor de asfaltenos",T304*P304/1000,L304="Reductor de fricción",T304*P304/1000,L304="Encapsulado",0,L304="Inhibidor de hidratos",VLOOKUP(I304,Intermedia!$B$485:$E$502,4,FALSE),L304="Secuestrante de sulfhídrico",VLOOKUP(I304,Intermedia!$B$485:$E$502,4,FALSE))</f>
        <v>2.3097600000000003</v>
      </c>
      <c r="AP304" s="3">
        <f t="shared" si="83"/>
        <v>34.65</v>
      </c>
      <c r="AQ304" s="3">
        <f t="shared" si="84"/>
        <v>34.65</v>
      </c>
      <c r="AR304" s="3">
        <f t="shared" si="85"/>
        <v>34.65</v>
      </c>
      <c r="AS304" s="7">
        <v>1</v>
      </c>
      <c r="AT304" s="3" cm="1">
        <f t="array" ref="AT304">IFERROR(ROUND(IF(AL304="Continua",AO304*_xlfn.IFS(AS304=100%,1,AS304=20%,5,AS304=50%,2),IF(AL304="Batch",IF(AM304="M",30,IF(AM304="Q",15,7))*AO304)),0),"")</f>
        <v>35</v>
      </c>
      <c r="AU304" s="3">
        <f t="shared" si="86"/>
        <v>35</v>
      </c>
      <c r="AV304" s="3">
        <f t="shared" si="87"/>
        <v>35</v>
      </c>
      <c r="AW304" s="3" t="s">
        <v>670</v>
      </c>
      <c r="AX304" s="3"/>
      <c r="AY304" s="14" t="str">
        <f ca="1">IFERROR(TODAY()-VLOOKUP(H304,IDEF!$A$6:$H$1602,8,FALSE),"S/D")</f>
        <v>S/D</v>
      </c>
      <c r="AZ304" s="3" t="str">
        <f>IFERROR(VLOOKUP(H304,'Control Producción'!$B$13:$L$406,11,FALSE),"S/C")</f>
        <v>A</v>
      </c>
      <c r="BA304" s="3" t="str">
        <f t="shared" si="88"/>
        <v>SP- 02</v>
      </c>
      <c r="BB304" s="3" t="str">
        <f>IFERROR(VLOOKUP(I304,Referencias!$A$2:$Z$800,26,FALSE),"")</f>
        <v>Señal Picada</v>
      </c>
      <c r="BC304" s="3"/>
      <c r="BD304" s="3"/>
      <c r="BO304" s="68" t="str">
        <f t="shared" si="78"/>
        <v>SP- 02</v>
      </c>
    </row>
    <row r="305" spans="1:67" ht="15" customHeight="1" x14ac:dyDescent="0.25">
      <c r="A305" s="3" t="s">
        <v>636</v>
      </c>
      <c r="B305" s="5">
        <v>45139</v>
      </c>
      <c r="C305" s="3" t="s">
        <v>637</v>
      </c>
      <c r="D305" s="3" t="s">
        <v>638</v>
      </c>
      <c r="E305" s="3" t="str">
        <f>IFERROR(VLOOKUP(H305,Referencias!$A$2:$F$671,6,FALSE),"")</f>
        <v>SP- 02</v>
      </c>
      <c r="F305" s="3">
        <f>IFERROR(VLOOKUP(I305,Referencias!$A$2:$T$800,20,FALSE),"")</f>
        <v>222052</v>
      </c>
      <c r="G305" s="3" t="s">
        <v>651</v>
      </c>
      <c r="H305" s="3" t="s">
        <v>148</v>
      </c>
      <c r="I305" s="3" t="s">
        <v>148</v>
      </c>
      <c r="J305" s="3"/>
      <c r="K305" s="3" t="s">
        <v>652</v>
      </c>
      <c r="L305" s="3" t="str">
        <f>IFERROR(VLOOKUP(M305,Referencias!$X$2:$Y$139,2,FALSE),"")</f>
        <v>Inhibidor de corrosión</v>
      </c>
      <c r="M305" s="3" t="s">
        <v>566</v>
      </c>
      <c r="N305" s="3">
        <f>IFERROR(VLOOKUP(M305,Referencias!$K$2:$L$138,2,FALSE),"")</f>
        <v>1000232729</v>
      </c>
      <c r="O305" s="3">
        <f>IFERROR(VLOOKUP(I305,'Control Producción'!$B$13:$L$408,4,FALSE),0)</f>
        <v>48.9</v>
      </c>
      <c r="P305" s="3">
        <f>IFERROR(VLOOKUP(I305,'Control Producción'!$B$13:$L$408,5,FALSE),0)</f>
        <v>2.1520000000000001</v>
      </c>
      <c r="Q305" s="3">
        <f>IFERROR(VLOOKUP(I305,'Control Producción'!$B$13:$L$408,7,FALSE),0)</f>
        <v>46.747999999999998</v>
      </c>
      <c r="R305" s="3">
        <f>IFERROR(VLOOKUP(I305,'Control Producción'!$B$13:$L$408,8,FALSE),0)</f>
        <v>100</v>
      </c>
      <c r="S305" s="3">
        <f t="shared" si="79"/>
        <v>25.95</v>
      </c>
      <c r="T305" s="3">
        <v>37</v>
      </c>
      <c r="U305" s="3" t="s">
        <v>676</v>
      </c>
      <c r="V305" s="3" t="s">
        <v>668</v>
      </c>
      <c r="W305" s="3">
        <f t="shared" si="80"/>
        <v>2</v>
      </c>
      <c r="X305" s="3"/>
      <c r="Y305" s="3">
        <f t="shared" si="81"/>
        <v>51.9</v>
      </c>
      <c r="Z305" s="3"/>
      <c r="AA305" s="3"/>
      <c r="AB305" s="6">
        <v>41048</v>
      </c>
      <c r="AC305" s="3" t="s">
        <v>643</v>
      </c>
      <c r="AD305" s="6">
        <v>44221</v>
      </c>
      <c r="AE305" s="3" t="s">
        <v>863</v>
      </c>
      <c r="AF305" s="3" t="s">
        <v>656</v>
      </c>
      <c r="AG305" s="3"/>
      <c r="AH305" s="3"/>
      <c r="AI305" s="3"/>
      <c r="AJ305" s="3"/>
      <c r="AK305" s="3" t="str">
        <f>IFERROR(VLOOKUP(I305,'Control Producción'!$B$13:$K$406,10,FALSE),"")</f>
        <v>Bombeo Mecánico</v>
      </c>
      <c r="AL305" s="3" t="str">
        <f t="shared" ref="AL305:AL336" si="97">_xlfn.IFS(V305="Continua","Continua",V305="Batch Camión","Batch",V305="Batch Cuba","Batch")</f>
        <v>Batch</v>
      </c>
      <c r="AM305" s="3" t="s">
        <v>669</v>
      </c>
      <c r="AN305" s="3" t="s">
        <v>556</v>
      </c>
      <c r="AO305" s="3">
        <f>_xlfn.IFS(L305="Inhibidor de corrosión",T305*Q305/1000,L305="Inhibidor de incrustaciones",T305*Q305/1000,L305="Biocida",T305*Q305/1000,L305="Inhibidor de corrosión/incrustaciones",T305*Q305/1000,L305="Inhibidor de parafinas y asfaltenos",T305*P305/1000,L305="Inhibidor de parafinas",T305*P305/1000,L305="Inhibidor de asfaltenos",T305*P305/1000,L305="Reductor de fricción",T305*P305/1000,L305="Encapsulado",0,L305="Inhibidor de hidratos",VLOOKUP(I305,Intermedia!$B$485:$E$502,4,FALSE),L305="Secuestrante de sulfhídrico",VLOOKUP(I305,Intermedia!$B$485:$E$502,4,FALSE))</f>
        <v>1.729676</v>
      </c>
      <c r="AP305" s="3">
        <f t="shared" si="83"/>
        <v>25.95</v>
      </c>
      <c r="AQ305" s="3">
        <f t="shared" si="84"/>
        <v>25.95</v>
      </c>
      <c r="AR305" s="3">
        <f t="shared" si="85"/>
        <v>25.95</v>
      </c>
      <c r="AS305" s="7">
        <v>1</v>
      </c>
      <c r="AT305" s="3" cm="1">
        <f t="array" ref="AT305">IFERROR(ROUND(IF(AL305="Continua",AO305*_xlfn.IFS(AS305=100%,1,AS305=20%,5,AS305=50%,2),IF(AL305="Batch",IF(AM305="M",30,IF(AM305="Q",15,7))*AO305)),0),"")</f>
        <v>26</v>
      </c>
      <c r="AU305" s="3">
        <f t="shared" si="86"/>
        <v>26</v>
      </c>
      <c r="AV305" s="3">
        <f t="shared" si="87"/>
        <v>26</v>
      </c>
      <c r="AW305" s="3" t="s">
        <v>670</v>
      </c>
      <c r="AX305" s="3"/>
      <c r="AY305" s="14" t="str">
        <f ca="1">IFERROR(TODAY()-VLOOKUP(H305,IDEF!$A$6:$H$1602,8,FALSE),"S/D")</f>
        <v>S/D</v>
      </c>
      <c r="AZ305" s="3" t="str">
        <f>IFERROR(VLOOKUP(H305,'Control Producción'!$B$13:$L$406,11,FALSE),"S/C")</f>
        <v>B</v>
      </c>
      <c r="BA305" s="3" t="str">
        <f t="shared" si="88"/>
        <v>SP- 02</v>
      </c>
      <c r="BB305" s="3" t="str">
        <f>IFERROR(VLOOKUP(I305,Referencias!$A$2:$Z$800,26,FALSE),"")</f>
        <v>Señal Picada</v>
      </c>
      <c r="BC305" s="3"/>
      <c r="BD305" s="3"/>
      <c r="BO305" s="68" t="str">
        <f t="shared" si="78"/>
        <v>SP- 02</v>
      </c>
    </row>
    <row r="306" spans="1:67" ht="15" customHeight="1" x14ac:dyDescent="0.25">
      <c r="A306" s="3" t="s">
        <v>636</v>
      </c>
      <c r="B306" s="5">
        <v>45139</v>
      </c>
      <c r="C306" s="3" t="s">
        <v>637</v>
      </c>
      <c r="D306" s="3" t="s">
        <v>638</v>
      </c>
      <c r="E306" s="3" t="str">
        <f>IFERROR(VLOOKUP(H306,Referencias!$A$2:$F$671,6,FALSE),"")</f>
        <v>SP- 02</v>
      </c>
      <c r="F306" s="3">
        <f>IFERROR(VLOOKUP(I306,Referencias!$A$2:$T$800,20,FALSE),"")</f>
        <v>222052</v>
      </c>
      <c r="G306" s="3" t="s">
        <v>651</v>
      </c>
      <c r="H306" s="3" t="s">
        <v>149</v>
      </c>
      <c r="I306" s="3" t="s">
        <v>149</v>
      </c>
      <c r="J306" s="3"/>
      <c r="K306" s="3" t="s">
        <v>652</v>
      </c>
      <c r="L306" s="3" t="str">
        <f>IFERROR(VLOOKUP(M306,Referencias!$X$2:$Y$139,2,FALSE),"")</f>
        <v>Inhibidor de corrosión</v>
      </c>
      <c r="M306" s="3" t="s">
        <v>566</v>
      </c>
      <c r="N306" s="3">
        <f>IFERROR(VLOOKUP(M306,Referencias!$K$2:$L$138,2,FALSE),"")</f>
        <v>1000232729</v>
      </c>
      <c r="O306" s="3">
        <f>IFERROR(VLOOKUP(I306,'Control Producción'!$B$13:$L$408,4,FALSE),0)</f>
        <v>134.4</v>
      </c>
      <c r="P306" s="3">
        <f>IFERROR(VLOOKUP(I306,'Control Producción'!$B$13:$L$408,5,FALSE),0)</f>
        <v>5.6449999999999996</v>
      </c>
      <c r="Q306" s="3">
        <f>IFERROR(VLOOKUP(I306,'Control Producción'!$B$13:$L$408,7,FALSE),0)</f>
        <v>128.755</v>
      </c>
      <c r="R306" s="3">
        <f>IFERROR(VLOOKUP(I306,'Control Producción'!$B$13:$L$408,8,FALSE),0)</f>
        <v>150</v>
      </c>
      <c r="S306" s="3">
        <f t="shared" si="79"/>
        <v>115.88</v>
      </c>
      <c r="T306" s="3">
        <v>60</v>
      </c>
      <c r="U306" s="3" t="s">
        <v>676</v>
      </c>
      <c r="V306" s="3" t="s">
        <v>668</v>
      </c>
      <c r="W306" s="3">
        <f t="shared" si="80"/>
        <v>2</v>
      </c>
      <c r="X306" s="3"/>
      <c r="Y306" s="3">
        <f t="shared" si="81"/>
        <v>231.76</v>
      </c>
      <c r="Z306" s="3"/>
      <c r="AA306" s="3"/>
      <c r="AB306" s="6">
        <v>42727</v>
      </c>
      <c r="AC306" s="3" t="s">
        <v>643</v>
      </c>
      <c r="AD306" s="6">
        <v>44867</v>
      </c>
      <c r="AE306" s="3" t="s">
        <v>726</v>
      </c>
      <c r="AF306" s="3" t="s">
        <v>656</v>
      </c>
      <c r="AG306" s="3"/>
      <c r="AH306" s="3"/>
      <c r="AI306" s="3"/>
      <c r="AJ306" s="3"/>
      <c r="AK306" s="3" t="str">
        <f>IFERROR(VLOOKUP(I306,'Control Producción'!$B$13:$K$406,10,FALSE),"")</f>
        <v>Cavidad Progresiva</v>
      </c>
      <c r="AL306" s="3" t="str">
        <f t="shared" si="97"/>
        <v>Batch</v>
      </c>
      <c r="AM306" s="3" t="s">
        <v>669</v>
      </c>
      <c r="AN306" s="3" t="s">
        <v>556</v>
      </c>
      <c r="AO306" s="3">
        <f>_xlfn.IFS(L306="Inhibidor de corrosión",T306*Q306/1000,L306="Inhibidor de incrustaciones",T306*Q306/1000,L306="Biocida",T306*Q306/1000,L306="Inhibidor de corrosión/incrustaciones",T306*Q306/1000,L306="Inhibidor de parafinas y asfaltenos",T306*P306/1000,L306="Inhibidor de parafinas",T306*P306/1000,L306="Inhibidor de asfaltenos",T306*P306/1000,L306="Reductor de fricción",T306*P306/1000,L306="Encapsulado",0,L306="Inhibidor de hidratos",VLOOKUP(I306,Intermedia!$B$485:$E$502,4,FALSE),L306="Secuestrante de sulfhídrico",VLOOKUP(I306,Intermedia!$B$485:$E$502,4,FALSE))</f>
        <v>7.7252999999999989</v>
      </c>
      <c r="AP306" s="3">
        <f t="shared" si="83"/>
        <v>115.88</v>
      </c>
      <c r="AQ306" s="3">
        <f t="shared" si="84"/>
        <v>115.88</v>
      </c>
      <c r="AR306" s="3">
        <f t="shared" si="85"/>
        <v>115.88</v>
      </c>
      <c r="AS306" s="7">
        <v>1</v>
      </c>
      <c r="AT306" s="3" cm="1">
        <f t="array" ref="AT306">IFERROR(ROUND(IF(AL306="Continua",AO306*_xlfn.IFS(AS306=100%,1,AS306=20%,5,AS306=50%,2),IF(AL306="Batch",IF(AM306="M",30,IF(AM306="Q",15,7))*AO306)),0),"")</f>
        <v>116</v>
      </c>
      <c r="AU306" s="3">
        <f t="shared" si="86"/>
        <v>116</v>
      </c>
      <c r="AV306" s="3">
        <f t="shared" si="87"/>
        <v>116</v>
      </c>
      <c r="AW306" s="3" t="s">
        <v>670</v>
      </c>
      <c r="AX306" s="3"/>
      <c r="AY306" s="14">
        <f ca="1">IFERROR(TODAY()-VLOOKUP(H306,IDEF!$A$6:$H$1602,8,FALSE),"S/D")</f>
        <v>1558</v>
      </c>
      <c r="AZ306" s="3" t="str">
        <f>IFERROR(VLOOKUP(H306,'Control Producción'!$B$13:$L$406,11,FALSE),"S/C")</f>
        <v>A</v>
      </c>
      <c r="BA306" s="3" t="str">
        <f t="shared" si="88"/>
        <v>SP- 02</v>
      </c>
      <c r="BB306" s="3" t="str">
        <f>IFERROR(VLOOKUP(I306,Referencias!$A$2:$Z$800,26,FALSE),"")</f>
        <v>Señal Picada</v>
      </c>
      <c r="BC306" s="3"/>
      <c r="BD306" s="3"/>
      <c r="BO306" s="68" t="str">
        <f t="shared" si="78"/>
        <v>SP- 02</v>
      </c>
    </row>
    <row r="307" spans="1:67" ht="15" customHeight="1" x14ac:dyDescent="0.25">
      <c r="A307" s="3" t="s">
        <v>636</v>
      </c>
      <c r="B307" s="5">
        <v>45139</v>
      </c>
      <c r="C307" s="3" t="s">
        <v>637</v>
      </c>
      <c r="D307" s="3" t="s">
        <v>638</v>
      </c>
      <c r="E307" s="3" t="str">
        <f>IFERROR(VLOOKUP(H307,Referencias!$A$2:$F$671,6,FALSE),"")</f>
        <v>SP- 02</v>
      </c>
      <c r="F307" s="3">
        <f>IFERROR(VLOOKUP(I307,Referencias!$A$2:$T$800,20,FALSE),"")</f>
        <v>222052</v>
      </c>
      <c r="G307" s="3" t="s">
        <v>651</v>
      </c>
      <c r="H307" s="3" t="s">
        <v>150</v>
      </c>
      <c r="I307" s="3" t="s">
        <v>150</v>
      </c>
      <c r="J307" s="3"/>
      <c r="K307" s="3" t="s">
        <v>652</v>
      </c>
      <c r="L307" s="3" t="str">
        <f>IFERROR(VLOOKUP(M307,Referencias!$X$2:$Y$139,2,FALSE),"")</f>
        <v>Inhibidor de corrosión</v>
      </c>
      <c r="M307" s="3" t="s">
        <v>566</v>
      </c>
      <c r="N307" s="3">
        <f>IFERROR(VLOOKUP(M307,Referencias!$K$2:$L$138,2,FALSE),"")</f>
        <v>1000232729</v>
      </c>
      <c r="O307" s="3">
        <f>IFERROR(VLOOKUP(I307,'Control Producción'!$B$13:$L$408,4,FALSE),0)</f>
        <v>142</v>
      </c>
      <c r="P307" s="3">
        <f>IFERROR(VLOOKUP(I307,'Control Producción'!$B$13:$L$408,5,FALSE),0)</f>
        <v>2.84</v>
      </c>
      <c r="Q307" s="3">
        <f>IFERROR(VLOOKUP(I307,'Control Producción'!$B$13:$L$408,7,FALSE),0)</f>
        <v>139.16</v>
      </c>
      <c r="R307" s="3">
        <f>IFERROR(VLOOKUP(I307,'Control Producción'!$B$13:$L$408,8,FALSE),0)</f>
        <v>100</v>
      </c>
      <c r="S307" s="3">
        <f t="shared" si="79"/>
        <v>52.19</v>
      </c>
      <c r="T307" s="3">
        <v>25</v>
      </c>
      <c r="U307" s="3" t="s">
        <v>676</v>
      </c>
      <c r="V307" s="3" t="s">
        <v>668</v>
      </c>
      <c r="W307" s="3">
        <f t="shared" si="80"/>
        <v>2</v>
      </c>
      <c r="X307" s="3"/>
      <c r="Y307" s="3">
        <f t="shared" si="81"/>
        <v>104.38</v>
      </c>
      <c r="Z307" s="3"/>
      <c r="AA307" s="3"/>
      <c r="AB307" s="6">
        <v>40767</v>
      </c>
      <c r="AC307" s="3" t="s">
        <v>643</v>
      </c>
      <c r="AD307" s="6">
        <v>44433</v>
      </c>
      <c r="AE307" s="46" t="s">
        <v>728</v>
      </c>
      <c r="AF307" s="3" t="s">
        <v>656</v>
      </c>
      <c r="AG307" s="3"/>
      <c r="AH307" s="3"/>
      <c r="AI307" s="3"/>
      <c r="AJ307" s="3"/>
      <c r="AK307" s="3" t="str">
        <f>IFERROR(VLOOKUP(I307,'Control Producción'!$B$13:$K$406,10,FALSE),"")</f>
        <v>Cavidad Progresiva</v>
      </c>
      <c r="AL307" s="3" t="str">
        <f t="shared" si="97"/>
        <v>Batch</v>
      </c>
      <c r="AM307" s="3" t="s">
        <v>669</v>
      </c>
      <c r="AN307" s="3" t="s">
        <v>556</v>
      </c>
      <c r="AO307" s="3">
        <f>_xlfn.IFS(L307="Inhibidor de corrosión",T307*Q307/1000,L307="Inhibidor de incrustaciones",T307*Q307/1000,L307="Biocida",T307*Q307/1000,L307="Inhibidor de corrosión/incrustaciones",T307*Q307/1000,L307="Inhibidor de parafinas y asfaltenos",T307*P307/1000,L307="Inhibidor de parafinas",T307*P307/1000,L307="Inhibidor de asfaltenos",T307*P307/1000,L307="Reductor de fricción",T307*P307/1000,L307="Encapsulado",0,L307="Inhibidor de hidratos",VLOOKUP(I307,Intermedia!$B$485:$E$502,4,FALSE),L307="Secuestrante de sulfhídrico",VLOOKUP(I307,Intermedia!$B$485:$E$502,4,FALSE))</f>
        <v>3.4790000000000001</v>
      </c>
      <c r="AP307" s="3">
        <f t="shared" si="83"/>
        <v>52.19</v>
      </c>
      <c r="AQ307" s="3">
        <f t="shared" si="84"/>
        <v>52.19</v>
      </c>
      <c r="AR307" s="3">
        <f t="shared" si="85"/>
        <v>52.19</v>
      </c>
      <c r="AS307" s="7">
        <v>1</v>
      </c>
      <c r="AT307" s="3" cm="1">
        <f t="array" ref="AT307">IFERROR(ROUND(IF(AL307="Continua",AO307*_xlfn.IFS(AS307=100%,1,AS307=20%,5,AS307=50%,2),IF(AL307="Batch",IF(AM307="M",30,IF(AM307="Q",15,7))*AO307)),0),"")</f>
        <v>52</v>
      </c>
      <c r="AU307" s="3">
        <f t="shared" si="86"/>
        <v>52</v>
      </c>
      <c r="AV307" s="3">
        <f t="shared" si="87"/>
        <v>52</v>
      </c>
      <c r="AW307" s="3" t="s">
        <v>670</v>
      </c>
      <c r="AX307" s="3"/>
      <c r="AY307" s="14">
        <f ca="1">IFERROR(TODAY()-VLOOKUP(H307,IDEF!$A$6:$H$1602,8,FALSE),"S/D")</f>
        <v>3064</v>
      </c>
      <c r="AZ307" s="3" t="str">
        <f>IFERROR(VLOOKUP(H307,'Control Producción'!$B$13:$L$406,11,FALSE),"S/C")</f>
        <v>A</v>
      </c>
      <c r="BA307" s="3" t="str">
        <f t="shared" si="88"/>
        <v>SP- 02</v>
      </c>
      <c r="BB307" s="3" t="str">
        <f>IFERROR(VLOOKUP(I307,Referencias!$A$2:$Z$800,26,FALSE),"")</f>
        <v>Señal Picada</v>
      </c>
      <c r="BC307" s="3"/>
      <c r="BD307" s="3"/>
      <c r="BO307" s="68" t="str">
        <f t="shared" si="78"/>
        <v>SP- 02</v>
      </c>
    </row>
    <row r="308" spans="1:67" ht="15" customHeight="1" x14ac:dyDescent="0.25">
      <c r="A308" s="3" t="s">
        <v>636</v>
      </c>
      <c r="B308" s="5">
        <v>45139</v>
      </c>
      <c r="C308" s="3" t="s">
        <v>637</v>
      </c>
      <c r="D308" s="3" t="s">
        <v>638</v>
      </c>
      <c r="E308" s="3" t="str">
        <f>IFERROR(VLOOKUP(H308,Referencias!$A$2:$F$671,6,FALSE),"")</f>
        <v>SP- 02</v>
      </c>
      <c r="F308" s="3">
        <f>IFERROR(VLOOKUP(I308,Referencias!$A$2:$T$800,20,FALSE),"")</f>
        <v>222052</v>
      </c>
      <c r="G308" s="3" t="s">
        <v>651</v>
      </c>
      <c r="H308" s="3" t="s">
        <v>152</v>
      </c>
      <c r="I308" s="3" t="s">
        <v>152</v>
      </c>
      <c r="J308" s="3"/>
      <c r="K308" s="3" t="s">
        <v>652</v>
      </c>
      <c r="L308" s="3" t="str">
        <f>IFERROR(VLOOKUP(M308,Referencias!$X$2:$Y$139,2,FALSE),"")</f>
        <v>Biocida</v>
      </c>
      <c r="M308" s="3" t="s">
        <v>565</v>
      </c>
      <c r="N308" s="3">
        <f>IFERROR(VLOOKUP(M308,Referencias!$K$2:$L$138,2,FALSE),"")</f>
        <v>50600926</v>
      </c>
      <c r="O308" s="3">
        <f>IFERROR(VLOOKUP(I308,'Control Producción'!$B$13:$L$408,4,FALSE),0)</f>
        <v>76</v>
      </c>
      <c r="P308" s="3">
        <f>IFERROR(VLOOKUP(I308,'Control Producción'!$B$13:$L$408,5,FALSE),0)</f>
        <v>3.6500000000000057</v>
      </c>
      <c r="Q308" s="3">
        <f>IFERROR(VLOOKUP(I308,'Control Producción'!$B$13:$L$408,7,FALSE),0)</f>
        <v>72.349999999999994</v>
      </c>
      <c r="R308" s="3">
        <f>IFERROR(VLOOKUP(I308,'Control Producción'!$B$13:$L$408,8,FALSE),0)</f>
        <v>10</v>
      </c>
      <c r="S308" s="3">
        <f t="shared" ref="S308" si="98">AR308</f>
        <v>40.15</v>
      </c>
      <c r="T308" s="3">
        <v>37</v>
      </c>
      <c r="U308" s="3" t="s">
        <v>676</v>
      </c>
      <c r="V308" s="3" t="s">
        <v>668</v>
      </c>
      <c r="W308" s="3">
        <f t="shared" ref="W308" si="99">_xlfn.IFS(AM308="C",31,AM308="M",1,AM308="Q",2,AM308="S",4)</f>
        <v>2</v>
      </c>
      <c r="X308" s="3"/>
      <c r="Y308" s="3">
        <f t="shared" ref="Y308" si="100">W308*S308</f>
        <v>80.3</v>
      </c>
      <c r="Z308" s="3"/>
      <c r="AA308" s="3"/>
      <c r="AB308" s="6">
        <v>40441</v>
      </c>
      <c r="AC308" s="3" t="s">
        <v>643</v>
      </c>
      <c r="AD308" s="6">
        <v>44993</v>
      </c>
      <c r="AE308" s="3" t="s">
        <v>729</v>
      </c>
      <c r="AF308" s="3" t="s">
        <v>656</v>
      </c>
      <c r="AG308" s="3"/>
      <c r="AH308" s="3"/>
      <c r="AI308" s="3"/>
      <c r="AJ308" s="3"/>
      <c r="AK308" s="3" t="str">
        <f>IFERROR(VLOOKUP(I308,'Control Producción'!$B$13:$K$406,10,FALSE),"")</f>
        <v>Cavidad Progresiva</v>
      </c>
      <c r="AL308" s="3" t="str">
        <f t="shared" ref="AL308" si="101">_xlfn.IFS(V308="Continua","Continua",V308="Batch Camión","Batch",V308="Batch Cuba","Batch")</f>
        <v>Batch</v>
      </c>
      <c r="AM308" s="3" t="s">
        <v>669</v>
      </c>
      <c r="AN308" s="3" t="s">
        <v>556</v>
      </c>
      <c r="AO308" s="3">
        <f>_xlfn.IFS(L308="Inhibidor de corrosión",T308*Q308/1000,L308="Inhibidor de incrustaciones",T308*Q308/1000,L308="Biocida",T308*Q308/1000,L308="Inhibidor de corrosión/incrustaciones",T308*Q308/1000,L308="Inhibidor de parafinas y asfaltenos",T308*P308/1000,L308="Inhibidor de parafinas",T308*P308/1000,L308="Inhibidor de asfaltenos",T308*P308/1000,L308="Reductor de fricción",T308*P308/1000,L308="Encapsulado",0,L308="Inhibidor de hidratos",VLOOKUP(I308,Intermedia!$B$485:$E$502,4,FALSE),L308="Secuestrante de sulfhídrico",VLOOKUP(I308,Intermedia!$B$485:$E$502,4,FALSE))</f>
        <v>2.6769499999999997</v>
      </c>
      <c r="AP308" s="3">
        <f t="shared" ref="AP308" si="102">IFERROR(ROUND(IF(AL308="Continua",AO308,IF(AL308="Batch",IF(AM308="M",30,IF(AM308="Q",15,7))*AO308)),2),"")</f>
        <v>40.15</v>
      </c>
      <c r="AQ308" s="3">
        <f t="shared" ref="AQ308" si="103">IF(AP308&lt;=20,20,AP308)</f>
        <v>40.15</v>
      </c>
      <c r="AR308" s="3">
        <f t="shared" ref="AR308" si="104">IF(AL308="Batch",AQ308,AP308)</f>
        <v>40.15</v>
      </c>
      <c r="AS308" s="7">
        <v>1</v>
      </c>
      <c r="AT308" s="3" cm="1">
        <f t="array" ref="AT308">IFERROR(ROUND(IF(AL308="Continua",AO308*_xlfn.IFS(AS308=100%,1,AS308=20%,5,AS308=50%,2),IF(AL308="Batch",IF(AM308="M",30,IF(AM308="Q",15,7))*AO308)),0),"")</f>
        <v>40</v>
      </c>
      <c r="AU308" s="3">
        <f t="shared" ref="AU308" si="105">IF(AT308&lt;=20,20,AT308)</f>
        <v>40</v>
      </c>
      <c r="AV308" s="3">
        <f t="shared" ref="AV308" si="106">IF(AL308="Batch",AU308,AT308)</f>
        <v>40</v>
      </c>
      <c r="AW308" s="3" t="s">
        <v>670</v>
      </c>
      <c r="AX308" s="3"/>
      <c r="AY308" s="14">
        <f ca="1">IFERROR(TODAY()-VLOOKUP(H308,IDEF!$A$6:$H$1602,8,FALSE),"S/D")</f>
        <v>1566</v>
      </c>
      <c r="AZ308" s="3" t="str">
        <f>IFERROR(VLOOKUP(H308,'Control Producción'!$B$13:$L$406,11,FALSE),"S/C")</f>
        <v>B</v>
      </c>
      <c r="BA308" s="3" t="str">
        <f t="shared" ref="BA308" si="107">E308</f>
        <v>SP- 02</v>
      </c>
      <c r="BB308" s="3" t="str">
        <f>IFERROR(VLOOKUP(I308,Referencias!$A$2:$Z$800,26,FALSE),"")</f>
        <v>Señal Picada</v>
      </c>
      <c r="BC308" s="3"/>
      <c r="BD308" s="3"/>
      <c r="BO308" s="68" t="str">
        <f t="shared" ref="BO308" si="108">+E308</f>
        <v>SP- 02</v>
      </c>
    </row>
    <row r="309" spans="1:67" ht="15" customHeight="1" x14ac:dyDescent="0.25">
      <c r="A309" s="3" t="s">
        <v>636</v>
      </c>
      <c r="B309" s="5">
        <v>45139</v>
      </c>
      <c r="C309" s="3" t="s">
        <v>637</v>
      </c>
      <c r="D309" s="3" t="s">
        <v>638</v>
      </c>
      <c r="E309" s="3" t="str">
        <f>IFERROR(VLOOKUP(H309,Referencias!$A$2:$F$671,6,FALSE),"")</f>
        <v>SP- 02</v>
      </c>
      <c r="F309" s="3">
        <f>IFERROR(VLOOKUP(I309,Referencias!$A$2:$T$800,20,FALSE),"")</f>
        <v>222052</v>
      </c>
      <c r="G309" s="3" t="s">
        <v>651</v>
      </c>
      <c r="H309" s="3" t="s">
        <v>152</v>
      </c>
      <c r="I309" s="3" t="s">
        <v>152</v>
      </c>
      <c r="J309" s="3"/>
      <c r="K309" s="3" t="s">
        <v>652</v>
      </c>
      <c r="L309" s="3" t="str">
        <f>IFERROR(VLOOKUP(M309,Referencias!$X$2:$Y$139,2,FALSE),"")</f>
        <v>Inhibidor de corrosión</v>
      </c>
      <c r="M309" s="3" t="s">
        <v>566</v>
      </c>
      <c r="N309" s="3">
        <f>IFERROR(VLOOKUP(M309,Referencias!$K$2:$L$138,2,FALSE),"")</f>
        <v>1000232729</v>
      </c>
      <c r="O309" s="3">
        <f>IFERROR(VLOOKUP(I309,'Control Producción'!$B$13:$L$408,4,FALSE),0)</f>
        <v>76</v>
      </c>
      <c r="P309" s="3">
        <f>IFERROR(VLOOKUP(I309,'Control Producción'!$B$13:$L$408,5,FALSE),0)</f>
        <v>3.6500000000000057</v>
      </c>
      <c r="Q309" s="3">
        <f>IFERROR(VLOOKUP(I309,'Control Producción'!$B$13:$L$408,7,FALSE),0)</f>
        <v>72.349999999999994</v>
      </c>
      <c r="R309" s="3">
        <f>IFERROR(VLOOKUP(I309,'Control Producción'!$B$13:$L$408,8,FALSE),0)</f>
        <v>10</v>
      </c>
      <c r="S309" s="3">
        <f t="shared" si="79"/>
        <v>40.15</v>
      </c>
      <c r="T309" s="3">
        <v>37</v>
      </c>
      <c r="U309" s="3" t="s">
        <v>676</v>
      </c>
      <c r="V309" s="3" t="s">
        <v>668</v>
      </c>
      <c r="W309" s="3">
        <f t="shared" si="80"/>
        <v>2</v>
      </c>
      <c r="X309" s="3"/>
      <c r="Y309" s="3">
        <f t="shared" si="81"/>
        <v>80.3</v>
      </c>
      <c r="Z309" s="3"/>
      <c r="AA309" s="3"/>
      <c r="AB309" s="6">
        <v>40441</v>
      </c>
      <c r="AC309" s="3" t="s">
        <v>643</v>
      </c>
      <c r="AD309" s="6">
        <v>44993</v>
      </c>
      <c r="AE309" s="3" t="s">
        <v>729</v>
      </c>
      <c r="AF309" s="3" t="s">
        <v>656</v>
      </c>
      <c r="AG309" s="3"/>
      <c r="AH309" s="3"/>
      <c r="AI309" s="3"/>
      <c r="AJ309" s="3"/>
      <c r="AK309" s="3" t="str">
        <f>IFERROR(VLOOKUP(I309,'Control Producción'!$B$13:$K$406,10,FALSE),"")</f>
        <v>Cavidad Progresiva</v>
      </c>
      <c r="AL309" s="3" t="str">
        <f t="shared" si="97"/>
        <v>Batch</v>
      </c>
      <c r="AM309" s="3" t="s">
        <v>669</v>
      </c>
      <c r="AN309" s="3" t="s">
        <v>556</v>
      </c>
      <c r="AO309" s="3">
        <f>_xlfn.IFS(L309="Inhibidor de corrosión",T309*Q309/1000,L309="Inhibidor de incrustaciones",T309*Q309/1000,L309="Biocida",T309*Q309/1000,L309="Inhibidor de corrosión/incrustaciones",T309*Q309/1000,L309="Inhibidor de parafinas y asfaltenos",T309*P309/1000,L309="Inhibidor de parafinas",T309*P309/1000,L309="Inhibidor de asfaltenos",T309*P309/1000,L309="Reductor de fricción",T309*P309/1000,L309="Encapsulado",0,L309="Inhibidor de hidratos",VLOOKUP(I309,Intermedia!$B$485:$E$502,4,FALSE),L309="Secuestrante de sulfhídrico",VLOOKUP(I309,Intermedia!$B$485:$E$502,4,FALSE))</f>
        <v>2.6769499999999997</v>
      </c>
      <c r="AP309" s="3">
        <f t="shared" si="83"/>
        <v>40.15</v>
      </c>
      <c r="AQ309" s="3">
        <f t="shared" si="84"/>
        <v>40.15</v>
      </c>
      <c r="AR309" s="3">
        <f t="shared" si="85"/>
        <v>40.15</v>
      </c>
      <c r="AS309" s="7">
        <v>1</v>
      </c>
      <c r="AT309" s="3" cm="1">
        <f t="array" ref="AT309">IFERROR(ROUND(IF(AL309="Continua",AO309*_xlfn.IFS(AS309=100%,1,AS309=20%,5,AS309=50%,2),IF(AL309="Batch",IF(AM309="M",30,IF(AM309="Q",15,7))*AO309)),0),"")</f>
        <v>40</v>
      </c>
      <c r="AU309" s="3">
        <f t="shared" si="86"/>
        <v>40</v>
      </c>
      <c r="AV309" s="3">
        <f t="shared" si="87"/>
        <v>40</v>
      </c>
      <c r="AW309" s="3" t="s">
        <v>670</v>
      </c>
      <c r="AX309" s="3"/>
      <c r="AY309" s="14">
        <f ca="1">IFERROR(TODAY()-VLOOKUP(H309,IDEF!$A$6:$H$1602,8,FALSE),"S/D")</f>
        <v>1566</v>
      </c>
      <c r="AZ309" s="3" t="str">
        <f>IFERROR(VLOOKUP(H309,'Control Producción'!$B$13:$L$406,11,FALSE),"S/C")</f>
        <v>B</v>
      </c>
      <c r="BA309" s="3" t="str">
        <f t="shared" si="88"/>
        <v>SP- 02</v>
      </c>
      <c r="BB309" s="3" t="str">
        <f>IFERROR(VLOOKUP(I309,Referencias!$A$2:$Z$800,26,FALSE),"")</f>
        <v>Señal Picada</v>
      </c>
      <c r="BC309" s="3"/>
      <c r="BD309" s="3"/>
      <c r="BO309" s="68" t="str">
        <f t="shared" si="78"/>
        <v>SP- 02</v>
      </c>
    </row>
    <row r="310" spans="1:67" ht="15" customHeight="1" x14ac:dyDescent="0.25">
      <c r="A310" s="3" t="s">
        <v>636</v>
      </c>
      <c r="B310" s="5">
        <v>45139</v>
      </c>
      <c r="C310" s="3" t="s">
        <v>637</v>
      </c>
      <c r="D310" s="3" t="s">
        <v>638</v>
      </c>
      <c r="E310" s="3" t="str">
        <f>IFERROR(VLOOKUP(H310,Referencias!$A$2:$F$671,6,FALSE),"")</f>
        <v>SP- 02</v>
      </c>
      <c r="F310" s="3">
        <f>IFERROR(VLOOKUP(I310,Referencias!$A$2:$T$800,20,FALSE),"")</f>
        <v>222052</v>
      </c>
      <c r="G310" s="3" t="s">
        <v>651</v>
      </c>
      <c r="H310" s="3" t="s">
        <v>154</v>
      </c>
      <c r="I310" s="3" t="s">
        <v>154</v>
      </c>
      <c r="J310" s="3"/>
      <c r="K310" s="3" t="s">
        <v>652</v>
      </c>
      <c r="L310" s="3" t="str">
        <f>IFERROR(VLOOKUP(M310,Referencias!$X$2:$Y$139,2,FALSE),"")</f>
        <v>Biocida</v>
      </c>
      <c r="M310" s="3" t="s">
        <v>565</v>
      </c>
      <c r="N310" s="3">
        <f>IFERROR(VLOOKUP(M310,Referencias!$K$2:$L$138,2,FALSE),"")</f>
        <v>50600926</v>
      </c>
      <c r="O310" s="3">
        <f>IFERROR(VLOOKUP(I310,'Control Producción'!$B$13:$L$408,4,FALSE),0)</f>
        <v>102</v>
      </c>
      <c r="P310" s="3">
        <f>IFERROR(VLOOKUP(I310,'Control Producción'!$B$13:$L$408,5,FALSE),0)</f>
        <v>2.5499999999999998</v>
      </c>
      <c r="Q310" s="3">
        <f>IFERROR(VLOOKUP(I310,'Control Producción'!$B$13:$L$408,7,FALSE),0)</f>
        <v>99.45</v>
      </c>
      <c r="R310" s="3">
        <f>IFERROR(VLOOKUP(I310,'Control Producción'!$B$13:$L$408,8,FALSE),0)</f>
        <v>50</v>
      </c>
      <c r="S310" s="3">
        <f t="shared" si="79"/>
        <v>44.75</v>
      </c>
      <c r="T310" s="3">
        <v>30</v>
      </c>
      <c r="U310" s="3" t="s">
        <v>676</v>
      </c>
      <c r="V310" s="3" t="s">
        <v>668</v>
      </c>
      <c r="W310" s="3">
        <f t="shared" si="80"/>
        <v>2</v>
      </c>
      <c r="X310" s="3"/>
      <c r="Y310" s="3">
        <f t="shared" si="81"/>
        <v>89.5</v>
      </c>
      <c r="Z310" s="3"/>
      <c r="AA310" s="3"/>
      <c r="AB310" s="6">
        <v>41948</v>
      </c>
      <c r="AC310" s="3" t="s">
        <v>643</v>
      </c>
      <c r="AD310" s="6">
        <v>44315</v>
      </c>
      <c r="AE310" s="3" t="s">
        <v>699</v>
      </c>
      <c r="AF310" s="3" t="s">
        <v>656</v>
      </c>
      <c r="AG310" s="3"/>
      <c r="AH310" s="3"/>
      <c r="AI310" s="3"/>
      <c r="AJ310" s="3"/>
      <c r="AK310" s="3" t="str">
        <f>IFERROR(VLOOKUP(I310,'Control Producción'!$B$13:$K$406,10,FALSE),"")</f>
        <v>Electro Sumergible</v>
      </c>
      <c r="AL310" s="3" t="str">
        <f t="shared" si="97"/>
        <v>Batch</v>
      </c>
      <c r="AM310" s="3" t="s">
        <v>669</v>
      </c>
      <c r="AN310" s="3" t="s">
        <v>556</v>
      </c>
      <c r="AO310" s="3">
        <f>_xlfn.IFS(L310="Inhibidor de corrosión",T310*Q310/1000,L310="Inhibidor de incrustaciones",T310*Q310/1000,L310="Biocida",T310*Q310/1000,L310="Inhibidor de corrosión/incrustaciones",T310*Q310/1000,L310="Inhibidor de parafinas y asfaltenos",T310*P310/1000,L310="Inhibidor de parafinas",T310*P310/1000,L310="Inhibidor de asfaltenos",T310*P310/1000,L310="Reductor de fricción",T310*P310/1000,L310="Encapsulado",0,L310="Inhibidor de hidratos",VLOOKUP(I310,Intermedia!$B$485:$E$502,4,FALSE),L310="Secuestrante de sulfhídrico",VLOOKUP(I310,Intermedia!$B$485:$E$502,4,FALSE))</f>
        <v>2.9834999999999998</v>
      </c>
      <c r="AP310" s="3">
        <f t="shared" si="83"/>
        <v>44.75</v>
      </c>
      <c r="AQ310" s="3">
        <f t="shared" si="84"/>
        <v>44.75</v>
      </c>
      <c r="AR310" s="3">
        <f t="shared" si="85"/>
        <v>44.75</v>
      </c>
      <c r="AS310" s="7">
        <v>1</v>
      </c>
      <c r="AT310" s="3" cm="1">
        <f t="array" ref="AT310">IFERROR(ROUND(IF(AL310="Continua",AO310*_xlfn.IFS(AS310=100%,1,AS310=20%,5,AS310=50%,2),IF(AL310="Batch",IF(AM310="M",30,IF(AM310="Q",15,7))*AO310)),0),"")</f>
        <v>45</v>
      </c>
      <c r="AU310" s="3">
        <f t="shared" si="86"/>
        <v>45</v>
      </c>
      <c r="AV310" s="3">
        <f t="shared" si="87"/>
        <v>45</v>
      </c>
      <c r="AW310" s="3" t="s">
        <v>670</v>
      </c>
      <c r="AX310" s="3"/>
      <c r="AY310" s="14">
        <f ca="1">IFERROR(TODAY()-VLOOKUP(H310,IDEF!$A$6:$H$1602,8,FALSE),"S/D")</f>
        <v>1903</v>
      </c>
      <c r="AZ310" s="3" t="str">
        <f>IFERROR(VLOOKUP(H310,'Control Producción'!$B$13:$L$406,11,FALSE),"S/C")</f>
        <v>B</v>
      </c>
      <c r="BA310" s="3" t="str">
        <f t="shared" si="88"/>
        <v>SP- 02</v>
      </c>
      <c r="BB310" s="3" t="str">
        <f>IFERROR(VLOOKUP(I310,Referencias!$A$2:$Z$800,26,FALSE),"")</f>
        <v>Señal Picada</v>
      </c>
      <c r="BC310" s="3"/>
      <c r="BD310" s="3"/>
      <c r="BO310" s="68" t="str">
        <f t="shared" si="78"/>
        <v>SP- 02</v>
      </c>
    </row>
    <row r="311" spans="1:67" ht="15" customHeight="1" x14ac:dyDescent="0.25">
      <c r="A311" s="3" t="s">
        <v>636</v>
      </c>
      <c r="B311" s="5">
        <v>45139</v>
      </c>
      <c r="C311" s="3" t="s">
        <v>637</v>
      </c>
      <c r="D311" s="3" t="s">
        <v>638</v>
      </c>
      <c r="E311" s="3" t="str">
        <f>IFERROR(VLOOKUP(H311,Referencias!$A$2:$F$671,6,FALSE),"")</f>
        <v>SP- 02</v>
      </c>
      <c r="F311" s="3">
        <f>IFERROR(VLOOKUP(I311,Referencias!$A$2:$T$800,20,FALSE),"")</f>
        <v>222052</v>
      </c>
      <c r="G311" s="3" t="s">
        <v>651</v>
      </c>
      <c r="H311" s="3" t="s">
        <v>156</v>
      </c>
      <c r="I311" s="3" t="s">
        <v>156</v>
      </c>
      <c r="J311" s="3"/>
      <c r="K311" s="3" t="s">
        <v>652</v>
      </c>
      <c r="L311" s="3" t="str">
        <f>IFERROR(VLOOKUP(M311,Referencias!$X$2:$Y$139,2,FALSE),"")</f>
        <v>Inhibidor de corrosión</v>
      </c>
      <c r="M311" s="3" t="s">
        <v>566</v>
      </c>
      <c r="N311" s="3">
        <f>IFERROR(VLOOKUP(M311,Referencias!$K$2:$L$138,2,FALSE),"")</f>
        <v>1000232729</v>
      </c>
      <c r="O311" s="3">
        <f>IFERROR(VLOOKUP(I311,'Control Producción'!$B$13:$L$408,4,FALSE),0)</f>
        <v>93</v>
      </c>
      <c r="P311" s="3">
        <f>IFERROR(VLOOKUP(I311,'Control Producción'!$B$13:$L$408,5,FALSE),0)</f>
        <v>2.0459999999999998</v>
      </c>
      <c r="Q311" s="3">
        <f>IFERROR(VLOOKUP(I311,'Control Producción'!$B$13:$L$408,7,FALSE),0)</f>
        <v>90.953999999999994</v>
      </c>
      <c r="R311" s="3">
        <f>IFERROR(VLOOKUP(I311,'Control Producción'!$B$13:$L$408,8,FALSE),0)</f>
        <v>100</v>
      </c>
      <c r="S311" s="3">
        <f t="shared" si="79"/>
        <v>38.200000000000003</v>
      </c>
      <c r="T311" s="3">
        <v>60</v>
      </c>
      <c r="U311" s="3" t="s">
        <v>676</v>
      </c>
      <c r="V311" s="3" t="s">
        <v>668</v>
      </c>
      <c r="W311" s="3">
        <f t="shared" si="80"/>
        <v>4</v>
      </c>
      <c r="X311" s="3"/>
      <c r="Y311" s="3">
        <f t="shared" si="81"/>
        <v>152.80000000000001</v>
      </c>
      <c r="Z311" s="3"/>
      <c r="AA311" s="3"/>
      <c r="AB311" s="6">
        <v>42684</v>
      </c>
      <c r="AC311" s="3" t="s">
        <v>643</v>
      </c>
      <c r="AD311" s="6">
        <v>44973</v>
      </c>
      <c r="AE311" s="3" t="s">
        <v>864</v>
      </c>
      <c r="AF311" s="3" t="s">
        <v>662</v>
      </c>
      <c r="AG311" s="3"/>
      <c r="AH311" s="3"/>
      <c r="AI311" s="3"/>
      <c r="AJ311" s="3"/>
      <c r="AK311" s="3" t="str">
        <f>IFERROR(VLOOKUP(I311,'Control Producción'!$B$13:$K$406,10,FALSE),"")</f>
        <v>Bombeo Mecánico</v>
      </c>
      <c r="AL311" s="3" t="str">
        <f t="shared" si="97"/>
        <v>Batch</v>
      </c>
      <c r="AM311" s="3" t="s">
        <v>810</v>
      </c>
      <c r="AN311" s="3" t="s">
        <v>865</v>
      </c>
      <c r="AO311" s="3">
        <f>_xlfn.IFS(L311="Inhibidor de corrosión",T311*Q311/1000,L311="Inhibidor de incrustaciones",T311*Q311/1000,L311="Biocida",T311*Q311/1000,L311="Inhibidor de corrosión/incrustaciones",T311*Q311/1000,L311="Inhibidor de parafinas y asfaltenos",T311*P311/1000,L311="Inhibidor de parafinas",T311*P311/1000,L311="Inhibidor de asfaltenos",T311*P311/1000,L311="Reductor de fricción",T311*P311/1000,L311="Encapsulado",0,L311="Inhibidor de hidratos",VLOOKUP(I311,Intermedia!$B$485:$E$502,4,FALSE),L311="Secuestrante de sulfhídrico",VLOOKUP(I311,Intermedia!$B$485:$E$502,4,FALSE))</f>
        <v>5.4572399999999996</v>
      </c>
      <c r="AP311" s="3">
        <f t="shared" si="83"/>
        <v>38.200000000000003</v>
      </c>
      <c r="AQ311" s="3">
        <f t="shared" si="84"/>
        <v>38.200000000000003</v>
      </c>
      <c r="AR311" s="3">
        <f t="shared" si="85"/>
        <v>38.200000000000003</v>
      </c>
      <c r="AS311" s="7">
        <v>1</v>
      </c>
      <c r="AT311" s="3" cm="1">
        <f t="array" ref="AT311">IFERROR(ROUND(IF(AL311="Continua",AO311*_xlfn.IFS(AS311=100%,1,AS311=20%,5,AS311=50%,2),IF(AL311="Batch",IF(AM311="M",30,IF(AM311="Q",15,7))*AO311)),0),"")</f>
        <v>38</v>
      </c>
      <c r="AU311" s="3">
        <f t="shared" si="86"/>
        <v>38</v>
      </c>
      <c r="AV311" s="3">
        <f t="shared" si="87"/>
        <v>38</v>
      </c>
      <c r="AW311" s="3" t="s">
        <v>670</v>
      </c>
      <c r="AX311" s="3"/>
      <c r="AY311" s="14">
        <f ca="1">IFERROR(TODAY()-VLOOKUP(H311,IDEF!$A$6:$H$1602,8,FALSE),"S/D")</f>
        <v>1596</v>
      </c>
      <c r="AZ311" s="3" t="str">
        <f>IFERROR(VLOOKUP(H311,'Control Producción'!$B$13:$L$406,11,FALSE),"S/C")</f>
        <v>B</v>
      </c>
      <c r="BA311" s="3" t="str">
        <f t="shared" si="88"/>
        <v>SP- 02</v>
      </c>
      <c r="BB311" s="3" t="str">
        <f>IFERROR(VLOOKUP(I311,Referencias!$A$2:$Z$800,26,FALSE),"")</f>
        <v>Señal Picada</v>
      </c>
      <c r="BC311" s="3"/>
      <c r="BD311" s="3"/>
      <c r="BO311" s="68" t="str">
        <f t="shared" si="78"/>
        <v>SP- 02</v>
      </c>
    </row>
    <row r="312" spans="1:67" ht="15" customHeight="1" x14ac:dyDescent="0.25">
      <c r="A312" s="3" t="s">
        <v>636</v>
      </c>
      <c r="B312" s="5">
        <v>45139</v>
      </c>
      <c r="C312" s="3" t="s">
        <v>637</v>
      </c>
      <c r="D312" s="3" t="s">
        <v>638</v>
      </c>
      <c r="E312" s="3" t="str">
        <f>IFERROR(VLOOKUP(H312,Referencias!$A$2:$F$671,6,FALSE),"")</f>
        <v>SP- 02</v>
      </c>
      <c r="F312" s="3">
        <f>IFERROR(VLOOKUP(I312,Referencias!$A$2:$T$800,20,FALSE),"")</f>
        <v>222052</v>
      </c>
      <c r="G312" s="3" t="s">
        <v>651</v>
      </c>
      <c r="H312" s="3" t="s">
        <v>157</v>
      </c>
      <c r="I312" s="3" t="s">
        <v>157</v>
      </c>
      <c r="J312" s="3"/>
      <c r="K312" s="3" t="s">
        <v>652</v>
      </c>
      <c r="L312" s="3" t="str">
        <f>IFERROR(VLOOKUP(M312,Referencias!$X$2:$Y$139,2,FALSE),"")</f>
        <v>Inhibidor de corrosión</v>
      </c>
      <c r="M312" s="3" t="s">
        <v>566</v>
      </c>
      <c r="N312" s="3">
        <f>IFERROR(VLOOKUP(M312,Referencias!$K$2:$L$138,2,FALSE),"")</f>
        <v>1000232729</v>
      </c>
      <c r="O312" s="3">
        <f>IFERROR(VLOOKUP(I312,'Control Producción'!$B$13:$L$408,4,FALSE),0)</f>
        <v>113</v>
      </c>
      <c r="P312" s="3">
        <f>IFERROR(VLOOKUP(I312,'Control Producción'!$B$13:$L$408,5,FALSE),0)</f>
        <v>3.9550000000000001</v>
      </c>
      <c r="Q312" s="3">
        <f>IFERROR(VLOOKUP(I312,'Control Producción'!$B$13:$L$408,7,FALSE),0)</f>
        <v>109.045</v>
      </c>
      <c r="R312" s="3">
        <f>IFERROR(VLOOKUP(I312,'Control Producción'!$B$13:$L$408,8,FALSE),0)</f>
        <v>150</v>
      </c>
      <c r="S312" s="3">
        <f t="shared" si="79"/>
        <v>40.89</v>
      </c>
      <c r="T312" s="3">
        <v>25</v>
      </c>
      <c r="U312" s="3" t="s">
        <v>676</v>
      </c>
      <c r="V312" s="3" t="s">
        <v>668</v>
      </c>
      <c r="W312" s="3">
        <f t="shared" si="80"/>
        <v>2</v>
      </c>
      <c r="X312" s="3"/>
      <c r="Y312" s="3">
        <f t="shared" si="81"/>
        <v>81.78</v>
      </c>
      <c r="Z312" s="3"/>
      <c r="AA312" s="3"/>
      <c r="AB312" s="6">
        <v>39952</v>
      </c>
      <c r="AC312" s="3" t="s">
        <v>643</v>
      </c>
      <c r="AD312" s="6">
        <v>44012</v>
      </c>
      <c r="AE312" s="3" t="s">
        <v>683</v>
      </c>
      <c r="AF312" s="3" t="s">
        <v>656</v>
      </c>
      <c r="AG312" s="3"/>
      <c r="AH312" s="3"/>
      <c r="AI312" s="3"/>
      <c r="AJ312" s="3"/>
      <c r="AK312" s="3" t="str">
        <f>IFERROR(VLOOKUP(I312,'Control Producción'!$B$13:$K$406,10,FALSE),"")</f>
        <v>Cavidad Progresiva</v>
      </c>
      <c r="AL312" s="3" t="str">
        <f t="shared" si="97"/>
        <v>Batch</v>
      </c>
      <c r="AM312" s="3" t="s">
        <v>669</v>
      </c>
      <c r="AN312" s="3" t="s">
        <v>556</v>
      </c>
      <c r="AO312" s="3">
        <f>_xlfn.IFS(L312="Inhibidor de corrosión",T312*Q312/1000,L312="Inhibidor de incrustaciones",T312*Q312/1000,L312="Biocida",T312*Q312/1000,L312="Inhibidor de corrosión/incrustaciones",T312*Q312/1000,L312="Inhibidor de parafinas y asfaltenos",T312*P312/1000,L312="Inhibidor de parafinas",T312*P312/1000,L312="Inhibidor de asfaltenos",T312*P312/1000,L312="Reductor de fricción",T312*P312/1000,L312="Encapsulado",0,L312="Inhibidor de hidratos",VLOOKUP(I312,Intermedia!$B$485:$E$502,4,FALSE),L312="Secuestrante de sulfhídrico",VLOOKUP(I312,Intermedia!$B$485:$E$502,4,FALSE))</f>
        <v>2.7261250000000001</v>
      </c>
      <c r="AP312" s="3">
        <f t="shared" si="83"/>
        <v>40.89</v>
      </c>
      <c r="AQ312" s="3">
        <f t="shared" si="84"/>
        <v>40.89</v>
      </c>
      <c r="AR312" s="3">
        <f t="shared" si="85"/>
        <v>40.89</v>
      </c>
      <c r="AS312" s="7">
        <v>1</v>
      </c>
      <c r="AT312" s="3" cm="1">
        <f t="array" ref="AT312">IFERROR(ROUND(IF(AL312="Continua",AO312*_xlfn.IFS(AS312=100%,1,AS312=20%,5,AS312=50%,2),IF(AL312="Batch",IF(AM312="M",30,IF(AM312="Q",15,7))*AO312)),0),"")</f>
        <v>41</v>
      </c>
      <c r="AU312" s="3">
        <f t="shared" si="86"/>
        <v>41</v>
      </c>
      <c r="AV312" s="3">
        <f t="shared" si="87"/>
        <v>41</v>
      </c>
      <c r="AW312" s="3" t="s">
        <v>670</v>
      </c>
      <c r="AX312" s="3"/>
      <c r="AY312" s="14">
        <f ca="1">IFERROR(TODAY()-VLOOKUP(H312,IDEF!$A$6:$H$1602,8,FALSE),"S/D")</f>
        <v>2933</v>
      </c>
      <c r="AZ312" s="3" t="str">
        <f>IFERROR(VLOOKUP(H312,'Control Producción'!$B$13:$L$406,11,FALSE),"S/C")</f>
        <v>A</v>
      </c>
      <c r="BA312" s="3" t="str">
        <f t="shared" si="88"/>
        <v>SP- 02</v>
      </c>
      <c r="BB312" s="3" t="str">
        <f>IFERROR(VLOOKUP(I312,Referencias!$A$2:$Z$800,26,FALSE),"")</f>
        <v>Señal Picada</v>
      </c>
      <c r="BC312" s="3"/>
      <c r="BD312" s="3"/>
      <c r="BO312" s="68" t="str">
        <f t="shared" si="78"/>
        <v>SP- 02</v>
      </c>
    </row>
    <row r="313" spans="1:67" ht="15" customHeight="1" x14ac:dyDescent="0.25">
      <c r="A313" s="3" t="s">
        <v>636</v>
      </c>
      <c r="B313" s="5">
        <v>45139</v>
      </c>
      <c r="C313" s="3" t="s">
        <v>637</v>
      </c>
      <c r="D313" s="3" t="s">
        <v>638</v>
      </c>
      <c r="E313" s="3" t="str">
        <f>IFERROR(VLOOKUP(H313,Referencias!$A$2:$F$671,6,FALSE),"")</f>
        <v>SP- 02</v>
      </c>
      <c r="F313" s="3">
        <f>IFERROR(VLOOKUP(I313,Referencias!$A$2:$T$800,20,FALSE),"")</f>
        <v>222052</v>
      </c>
      <c r="G313" s="3" t="s">
        <v>651</v>
      </c>
      <c r="H313" s="3" t="s">
        <v>158</v>
      </c>
      <c r="I313" s="3" t="s">
        <v>158</v>
      </c>
      <c r="J313" s="3"/>
      <c r="K313" s="3" t="s">
        <v>652</v>
      </c>
      <c r="L313" s="3" t="str">
        <f>IFERROR(VLOOKUP(M313,Referencias!$X$2:$Y$139,2,FALSE),"")</f>
        <v>Inhibidor de corrosión</v>
      </c>
      <c r="M313" s="3" t="s">
        <v>566</v>
      </c>
      <c r="N313" s="3">
        <f>IFERROR(VLOOKUP(M313,Referencias!$K$2:$L$138,2,FALSE),"")</f>
        <v>1000232729</v>
      </c>
      <c r="O313" s="3">
        <f>IFERROR(VLOOKUP(I313,'Control Producción'!$B$13:$L$408,4,FALSE),0)</f>
        <v>118</v>
      </c>
      <c r="P313" s="3">
        <f>IFERROR(VLOOKUP(I313,'Control Producción'!$B$13:$L$408,5,FALSE),0)</f>
        <v>5.31</v>
      </c>
      <c r="Q313" s="3">
        <f>IFERROR(VLOOKUP(I313,'Control Producción'!$B$13:$L$408,7,FALSE),0)</f>
        <v>112.69</v>
      </c>
      <c r="R313" s="3">
        <f>IFERROR(VLOOKUP(I313,'Control Producción'!$B$13:$L$408,8,FALSE),0)</f>
        <v>100</v>
      </c>
      <c r="S313" s="3">
        <f t="shared" si="79"/>
        <v>54.09</v>
      </c>
      <c r="T313" s="3">
        <v>32</v>
      </c>
      <c r="U313" s="3" t="s">
        <v>676</v>
      </c>
      <c r="V313" s="3" t="s">
        <v>668</v>
      </c>
      <c r="W313" s="3">
        <f t="shared" si="80"/>
        <v>2</v>
      </c>
      <c r="X313" s="3"/>
      <c r="Y313" s="3">
        <f t="shared" si="81"/>
        <v>108.18</v>
      </c>
      <c r="Z313" s="3"/>
      <c r="AA313" s="3"/>
      <c r="AB313" s="6">
        <v>42947</v>
      </c>
      <c r="AC313" s="3" t="s">
        <v>643</v>
      </c>
      <c r="AD313" s="6">
        <v>44012</v>
      </c>
      <c r="AE313" s="3" t="s">
        <v>683</v>
      </c>
      <c r="AF313" s="3" t="s">
        <v>656</v>
      </c>
      <c r="AG313" s="3"/>
      <c r="AH313" s="3"/>
      <c r="AI313" s="3"/>
      <c r="AJ313" s="3"/>
      <c r="AK313" s="3" t="str">
        <f>IFERROR(VLOOKUP(I313,'Control Producción'!$B$13:$K$406,10,FALSE),"")</f>
        <v>Electro Sumergible</v>
      </c>
      <c r="AL313" s="3" t="str">
        <f t="shared" si="97"/>
        <v>Batch</v>
      </c>
      <c r="AM313" s="3" t="s">
        <v>669</v>
      </c>
      <c r="AN313" s="3" t="s">
        <v>556</v>
      </c>
      <c r="AO313" s="3">
        <f>_xlfn.IFS(L313="Inhibidor de corrosión",T313*Q313/1000,L313="Inhibidor de incrustaciones",T313*Q313/1000,L313="Biocida",T313*Q313/1000,L313="Inhibidor de corrosión/incrustaciones",T313*Q313/1000,L313="Inhibidor de parafinas y asfaltenos",T313*P313/1000,L313="Inhibidor de parafinas",T313*P313/1000,L313="Inhibidor de asfaltenos",T313*P313/1000,L313="Reductor de fricción",T313*P313/1000,L313="Encapsulado",0,L313="Inhibidor de hidratos",VLOOKUP(I313,Intermedia!$B$485:$E$502,4,FALSE),L313="Secuestrante de sulfhídrico",VLOOKUP(I313,Intermedia!$B$485:$E$502,4,FALSE))</f>
        <v>3.60608</v>
      </c>
      <c r="AP313" s="3">
        <f t="shared" si="83"/>
        <v>54.09</v>
      </c>
      <c r="AQ313" s="3">
        <f t="shared" si="84"/>
        <v>54.09</v>
      </c>
      <c r="AR313" s="3">
        <f t="shared" si="85"/>
        <v>54.09</v>
      </c>
      <c r="AS313" s="7">
        <v>1</v>
      </c>
      <c r="AT313" s="3" cm="1">
        <f t="array" ref="AT313">IFERROR(ROUND(IF(AL313="Continua",AO313*_xlfn.IFS(AS313=100%,1,AS313=20%,5,AS313=50%,2),IF(AL313="Batch",IF(AM313="M",30,IF(AM313="Q",15,7))*AO313)),0),"")</f>
        <v>54</v>
      </c>
      <c r="AU313" s="3">
        <f t="shared" si="86"/>
        <v>54</v>
      </c>
      <c r="AV313" s="3">
        <f t="shared" si="87"/>
        <v>54</v>
      </c>
      <c r="AW313" s="3" t="s">
        <v>670</v>
      </c>
      <c r="AX313" s="3"/>
      <c r="AY313" s="14">
        <f ca="1">IFERROR(TODAY()-VLOOKUP(H313,IDEF!$A$6:$H$1602,8,FALSE),"S/D")</f>
        <v>2375</v>
      </c>
      <c r="AZ313" s="3" t="str">
        <f>IFERROR(VLOOKUP(H313,'Control Producción'!$B$13:$L$406,11,FALSE),"S/C")</f>
        <v>A</v>
      </c>
      <c r="BA313" s="3" t="str">
        <f t="shared" si="88"/>
        <v>SP- 02</v>
      </c>
      <c r="BB313" s="3" t="str">
        <f>IFERROR(VLOOKUP(I313,Referencias!$A$2:$Z$800,26,FALSE),"")</f>
        <v>Señal Picada</v>
      </c>
      <c r="BC313" s="3"/>
      <c r="BD313" s="3"/>
      <c r="BO313" s="68" t="str">
        <f t="shared" si="78"/>
        <v>SP- 02</v>
      </c>
    </row>
    <row r="314" spans="1:67" ht="15" customHeight="1" x14ac:dyDescent="0.25">
      <c r="A314" s="3" t="s">
        <v>636</v>
      </c>
      <c r="B314" s="5">
        <v>45139</v>
      </c>
      <c r="C314" s="3" t="s">
        <v>637</v>
      </c>
      <c r="D314" s="3" t="s">
        <v>638</v>
      </c>
      <c r="E314" s="3" t="str">
        <f>IFERROR(VLOOKUP(H314,Referencias!$A$2:$F$671,6,FALSE),"")</f>
        <v>SP- 02</v>
      </c>
      <c r="F314" s="3">
        <f>IFERROR(VLOOKUP(I314,Referencias!$A$2:$T$800,20,FALSE),"")</f>
        <v>222052</v>
      </c>
      <c r="G314" s="3" t="s">
        <v>651</v>
      </c>
      <c r="H314" s="3" t="s">
        <v>164</v>
      </c>
      <c r="I314" s="3" t="s">
        <v>164</v>
      </c>
      <c r="J314" s="3"/>
      <c r="K314" s="3" t="s">
        <v>652</v>
      </c>
      <c r="L314" s="3" t="str">
        <f>IFERROR(VLOOKUP(M314,Referencias!$X$2:$Y$139,2,FALSE),"")</f>
        <v>Inhibidor de corrosión</v>
      </c>
      <c r="M314" s="3" t="s">
        <v>566</v>
      </c>
      <c r="N314" s="3">
        <f>IFERROR(VLOOKUP(M314,Referencias!$K$2:$L$138,2,FALSE),"")</f>
        <v>1000232729</v>
      </c>
      <c r="O314" s="3">
        <f>IFERROR(VLOOKUP(I314,'Control Producción'!$B$13:$L$408,4,FALSE),0)</f>
        <v>199</v>
      </c>
      <c r="P314" s="3">
        <f>IFERROR(VLOOKUP(I314,'Control Producción'!$B$13:$L$408,5,FALSE),0)</f>
        <v>1.99</v>
      </c>
      <c r="Q314" s="3">
        <f>IFERROR(VLOOKUP(I314,'Control Producción'!$B$13:$L$408,7,FALSE),0)</f>
        <v>197.01</v>
      </c>
      <c r="R314" s="3">
        <f>IFERROR(VLOOKUP(I314,'Control Producción'!$B$13:$L$408,8,FALSE),0)</f>
        <v>50</v>
      </c>
      <c r="S314" s="3">
        <f t="shared" si="79"/>
        <v>50.24</v>
      </c>
      <c r="T314" s="3">
        <v>17</v>
      </c>
      <c r="U314" s="3" t="s">
        <v>676</v>
      </c>
      <c r="V314" s="3" t="s">
        <v>668</v>
      </c>
      <c r="W314" s="3">
        <f t="shared" si="80"/>
        <v>2</v>
      </c>
      <c r="X314" s="3"/>
      <c r="Y314" s="3">
        <f t="shared" si="81"/>
        <v>100.48</v>
      </c>
      <c r="Z314" s="3"/>
      <c r="AA314" s="3"/>
      <c r="AB314" s="6">
        <v>40568</v>
      </c>
      <c r="AC314" s="3" t="s">
        <v>643</v>
      </c>
      <c r="AD314" s="6">
        <v>44302</v>
      </c>
      <c r="AE314" s="3" t="s">
        <v>731</v>
      </c>
      <c r="AF314" s="3" t="s">
        <v>656</v>
      </c>
      <c r="AG314" s="3"/>
      <c r="AH314" s="3"/>
      <c r="AI314" s="3"/>
      <c r="AJ314" s="3"/>
      <c r="AK314" s="3" t="str">
        <f>IFERROR(VLOOKUP(I314,'Control Producción'!$B$13:$K$406,10,FALSE),"")</f>
        <v>Electro Sumergible</v>
      </c>
      <c r="AL314" s="3" t="str">
        <f t="shared" si="97"/>
        <v>Batch</v>
      </c>
      <c r="AM314" s="3" t="s">
        <v>669</v>
      </c>
      <c r="AN314" s="3" t="s">
        <v>556</v>
      </c>
      <c r="AO314" s="3">
        <f>_xlfn.IFS(L314="Inhibidor de corrosión",T314*Q314/1000,L314="Inhibidor de incrustaciones",T314*Q314/1000,L314="Biocida",T314*Q314/1000,L314="Inhibidor de corrosión/incrustaciones",T314*Q314/1000,L314="Inhibidor de parafinas y asfaltenos",T314*P314/1000,L314="Inhibidor de parafinas",T314*P314/1000,L314="Inhibidor de asfaltenos",T314*P314/1000,L314="Reductor de fricción",T314*P314/1000,L314="Encapsulado",0,L314="Inhibidor de hidratos",VLOOKUP(I314,Intermedia!$B$485:$E$502,4,FALSE),L314="Secuestrante de sulfhídrico",VLOOKUP(I314,Intermedia!$B$485:$E$502,4,FALSE))</f>
        <v>3.34917</v>
      </c>
      <c r="AP314" s="3">
        <f t="shared" si="83"/>
        <v>50.24</v>
      </c>
      <c r="AQ314" s="3">
        <f t="shared" si="84"/>
        <v>50.24</v>
      </c>
      <c r="AR314" s="3">
        <f t="shared" si="85"/>
        <v>50.24</v>
      </c>
      <c r="AS314" s="7">
        <v>1</v>
      </c>
      <c r="AT314" s="3" cm="1">
        <f t="array" ref="AT314">IFERROR(ROUND(IF(AL314="Continua",AO314*_xlfn.IFS(AS314=100%,1,AS314=20%,5,AS314=50%,2),IF(AL314="Batch",IF(AM314="M",30,IF(AM314="Q",15,7))*AO314)),0),"")</f>
        <v>50</v>
      </c>
      <c r="AU314" s="3">
        <f t="shared" si="86"/>
        <v>50</v>
      </c>
      <c r="AV314" s="3">
        <f t="shared" si="87"/>
        <v>50</v>
      </c>
      <c r="AW314" s="3" t="s">
        <v>670</v>
      </c>
      <c r="AX314" s="3"/>
      <c r="AY314" s="14">
        <f ca="1">IFERROR(TODAY()-VLOOKUP(H314,IDEF!$A$6:$H$1602,8,FALSE),"S/D")</f>
        <v>2901</v>
      </c>
      <c r="AZ314" s="3" t="str">
        <f>IFERROR(VLOOKUP(H314,'Control Producción'!$B$13:$L$406,11,FALSE),"S/C")</f>
        <v>C</v>
      </c>
      <c r="BA314" s="3" t="str">
        <f t="shared" si="88"/>
        <v>SP- 02</v>
      </c>
      <c r="BB314" s="3" t="str">
        <f>IFERROR(VLOOKUP(I314,Referencias!$A$2:$Z$800,26,FALSE),"")</f>
        <v>Señal Picada</v>
      </c>
      <c r="BC314" s="3"/>
      <c r="BD314" s="3"/>
      <c r="BO314" s="68" t="str">
        <f t="shared" si="78"/>
        <v>SP- 02</v>
      </c>
    </row>
    <row r="315" spans="1:67" ht="15" customHeight="1" x14ac:dyDescent="0.25">
      <c r="A315" s="3" t="s">
        <v>636</v>
      </c>
      <c r="B315" s="5">
        <v>45139</v>
      </c>
      <c r="C315" s="3" t="s">
        <v>637</v>
      </c>
      <c r="D315" s="3" t="s">
        <v>638</v>
      </c>
      <c r="E315" s="3" t="str">
        <f>IFERROR(VLOOKUP(H315,Referencias!$A$2:$F$671,6,FALSE),"")</f>
        <v>SP- 02</v>
      </c>
      <c r="F315" s="3">
        <f>IFERROR(VLOOKUP(I315,Referencias!$A$2:$T$800,20,FALSE),"")</f>
        <v>222052</v>
      </c>
      <c r="G315" s="3" t="s">
        <v>651</v>
      </c>
      <c r="H315" s="3" t="s">
        <v>165</v>
      </c>
      <c r="I315" s="3" t="s">
        <v>165</v>
      </c>
      <c r="J315" s="3"/>
      <c r="K315" s="3" t="s">
        <v>652</v>
      </c>
      <c r="L315" s="3" t="str">
        <f>IFERROR(VLOOKUP(M315,Referencias!$X$2:$Y$139,2,FALSE),"")</f>
        <v>Biocida</v>
      </c>
      <c r="M315" s="3" t="s">
        <v>565</v>
      </c>
      <c r="N315" s="3">
        <f>IFERROR(VLOOKUP(M315,Referencias!$K$2:$L$138,2,FALSE),"")</f>
        <v>50600926</v>
      </c>
      <c r="O315" s="3">
        <f>IFERROR(VLOOKUP(I315,'Control Producción'!$B$13:$L$408,4,FALSE),0)</f>
        <v>171.6</v>
      </c>
      <c r="P315" s="3">
        <f>IFERROR(VLOOKUP(I315,'Control Producción'!$B$13:$L$408,5,FALSE),0)</f>
        <v>6.5209999999999999</v>
      </c>
      <c r="Q315" s="3">
        <f>IFERROR(VLOOKUP(I315,'Control Producción'!$B$13:$L$408,7,FALSE),0)</f>
        <v>165.07900000000001</v>
      </c>
      <c r="R315" s="3">
        <f>IFERROR(VLOOKUP(I315,'Control Producción'!$B$13:$L$408,8,FALSE),0)</f>
        <v>100</v>
      </c>
      <c r="S315" s="3">
        <f t="shared" si="79"/>
        <v>99.05</v>
      </c>
      <c r="T315" s="3">
        <v>40</v>
      </c>
      <c r="U315" s="3" t="s">
        <v>676</v>
      </c>
      <c r="V315" s="3" t="s">
        <v>668</v>
      </c>
      <c r="W315" s="3">
        <f t="shared" si="80"/>
        <v>2</v>
      </c>
      <c r="X315" s="3"/>
      <c r="Y315" s="3">
        <f t="shared" si="81"/>
        <v>198.1</v>
      </c>
      <c r="Z315" s="3"/>
      <c r="AA315" s="3"/>
      <c r="AB315" s="6">
        <v>40836</v>
      </c>
      <c r="AC315" s="3" t="s">
        <v>643</v>
      </c>
      <c r="AD315" s="6">
        <v>44012</v>
      </c>
      <c r="AE315" s="37" t="s">
        <v>683</v>
      </c>
      <c r="AF315" s="3" t="s">
        <v>656</v>
      </c>
      <c r="AG315" s="3"/>
      <c r="AH315" s="3"/>
      <c r="AI315" s="3"/>
      <c r="AJ315" s="3"/>
      <c r="AK315" s="3" t="str">
        <f>IFERROR(VLOOKUP(I315,'Control Producción'!$B$13:$K$406,10,FALSE),"")</f>
        <v>Cavidad Progresiva</v>
      </c>
      <c r="AL315" s="3" t="str">
        <f t="shared" si="97"/>
        <v>Batch</v>
      </c>
      <c r="AM315" s="3" t="s">
        <v>669</v>
      </c>
      <c r="AN315" s="3" t="s">
        <v>556</v>
      </c>
      <c r="AO315" s="3">
        <f>_xlfn.IFS(L315="Inhibidor de corrosión",T315*Q315/1000,L315="Inhibidor de incrustaciones",T315*Q315/1000,L315="Biocida",T315*Q315/1000,L315="Inhibidor de corrosión/incrustaciones",T315*Q315/1000,L315="Inhibidor de parafinas y asfaltenos",T315*P315/1000,L315="Inhibidor de parafinas",T315*P315/1000,L315="Inhibidor de asfaltenos",T315*P315/1000,L315="Reductor de fricción",T315*P315/1000,L315="Encapsulado",0,L315="Inhibidor de hidratos",VLOOKUP(I315,Intermedia!$B$485:$E$502,4,FALSE),L315="Secuestrante de sulfhídrico",VLOOKUP(I315,Intermedia!$B$485:$E$502,4,FALSE))</f>
        <v>6.6031599999999999</v>
      </c>
      <c r="AP315" s="3">
        <f t="shared" si="83"/>
        <v>99.05</v>
      </c>
      <c r="AQ315" s="3">
        <f t="shared" si="84"/>
        <v>99.05</v>
      </c>
      <c r="AR315" s="3">
        <f t="shared" si="85"/>
        <v>99.05</v>
      </c>
      <c r="AS315" s="7">
        <v>1</v>
      </c>
      <c r="AT315" s="3" cm="1">
        <f t="array" ref="AT315">IFERROR(ROUND(IF(AL315="Continua",AO315*_xlfn.IFS(AS315=100%,1,AS315=20%,5,AS315=50%,2),IF(AL315="Batch",IF(AM315="M",30,IF(AM315="Q",15,7))*AO315)),0),"")</f>
        <v>99</v>
      </c>
      <c r="AU315" s="3">
        <f t="shared" si="86"/>
        <v>99</v>
      </c>
      <c r="AV315" s="3">
        <f t="shared" si="87"/>
        <v>99</v>
      </c>
      <c r="AW315" s="3" t="s">
        <v>670</v>
      </c>
      <c r="AX315" s="3"/>
      <c r="AY315" s="14">
        <f ca="1">IFERROR(TODAY()-VLOOKUP(H315,IDEF!$A$6:$H$1602,8,FALSE),"S/D")</f>
        <v>2462</v>
      </c>
      <c r="AZ315" s="3" t="str">
        <f>IFERROR(VLOOKUP(H315,'Control Producción'!$B$13:$L$406,11,FALSE),"S/C")</f>
        <v>A</v>
      </c>
      <c r="BA315" s="3" t="str">
        <f t="shared" si="88"/>
        <v>SP- 02</v>
      </c>
      <c r="BB315" s="3" t="str">
        <f>IFERROR(VLOOKUP(I315,Referencias!$A$2:$Z$800,26,FALSE),"")</f>
        <v>Señal Picada</v>
      </c>
      <c r="BC315" s="3"/>
      <c r="BD315" s="3"/>
      <c r="BO315" s="68" t="str">
        <f t="shared" si="78"/>
        <v>SP- 02</v>
      </c>
    </row>
    <row r="316" spans="1:67" ht="15" customHeight="1" x14ac:dyDescent="0.25">
      <c r="A316" s="3" t="s">
        <v>636</v>
      </c>
      <c r="B316" s="5">
        <v>45139</v>
      </c>
      <c r="C316" s="3" t="s">
        <v>637</v>
      </c>
      <c r="D316" s="3" t="s">
        <v>638</v>
      </c>
      <c r="E316" s="3" t="str">
        <f>IFERROR(VLOOKUP(H316,Referencias!$A$2:$F$671,6,FALSE),"")</f>
        <v>SP- 02</v>
      </c>
      <c r="F316" s="3">
        <f>IFERROR(VLOOKUP(I316,Referencias!$A$2:$T$800,20,FALSE),"")</f>
        <v>222052</v>
      </c>
      <c r="G316" s="3" t="s">
        <v>651</v>
      </c>
      <c r="H316" s="3" t="s">
        <v>166</v>
      </c>
      <c r="I316" s="3" t="s">
        <v>166</v>
      </c>
      <c r="J316" s="3"/>
      <c r="K316" s="3" t="s">
        <v>652</v>
      </c>
      <c r="L316" s="3" t="str">
        <f>IFERROR(VLOOKUP(M316,Referencias!$X$2:$Y$139,2,FALSE),"")</f>
        <v>Inhibidor de corrosión</v>
      </c>
      <c r="M316" s="3" t="s">
        <v>566</v>
      </c>
      <c r="N316" s="3">
        <f>IFERROR(VLOOKUP(M316,Referencias!$K$2:$L$138,2,FALSE),"")</f>
        <v>1000232729</v>
      </c>
      <c r="O316" s="3">
        <f>IFERROR(VLOOKUP(I316,'Control Producción'!$B$13:$L$408,4,FALSE),0)</f>
        <v>26</v>
      </c>
      <c r="P316" s="3">
        <f>IFERROR(VLOOKUP(I316,'Control Producción'!$B$13:$L$408,5,FALSE),0)</f>
        <v>0.39</v>
      </c>
      <c r="Q316" s="3">
        <f>IFERROR(VLOOKUP(I316,'Control Producción'!$B$13:$L$408,7,FALSE),0)</f>
        <v>25.61</v>
      </c>
      <c r="R316" s="3">
        <f>IFERROR(VLOOKUP(I316,'Control Producción'!$B$13:$L$408,8,FALSE),0)</f>
        <v>50</v>
      </c>
      <c r="S316" s="3">
        <f t="shared" si="79"/>
        <v>20</v>
      </c>
      <c r="T316" s="3">
        <v>45</v>
      </c>
      <c r="U316" s="3" t="s">
        <v>676</v>
      </c>
      <c r="V316" s="3" t="s">
        <v>668</v>
      </c>
      <c r="W316" s="3">
        <f t="shared" si="80"/>
        <v>2</v>
      </c>
      <c r="X316" s="3"/>
      <c r="Y316" s="3">
        <f t="shared" si="81"/>
        <v>40</v>
      </c>
      <c r="Z316" s="3"/>
      <c r="AA316" s="3"/>
      <c r="AB316" s="6">
        <v>41532</v>
      </c>
      <c r="AC316" s="3" t="s">
        <v>643</v>
      </c>
      <c r="AD316" s="6">
        <v>44012</v>
      </c>
      <c r="AE316" s="3" t="s">
        <v>683</v>
      </c>
      <c r="AF316" s="3" t="s">
        <v>656</v>
      </c>
      <c r="AG316" s="3"/>
      <c r="AH316" s="3"/>
      <c r="AI316" s="3"/>
      <c r="AJ316" s="3"/>
      <c r="AK316" s="3" t="str">
        <f>IFERROR(VLOOKUP(I316,'Control Producción'!$B$13:$K$406,10,FALSE),"")</f>
        <v>Cavidad Progresiva</v>
      </c>
      <c r="AL316" s="3" t="str">
        <f t="shared" si="97"/>
        <v>Batch</v>
      </c>
      <c r="AM316" s="3" t="s">
        <v>669</v>
      </c>
      <c r="AN316" s="3" t="s">
        <v>556</v>
      </c>
      <c r="AO316" s="3">
        <f>_xlfn.IFS(L316="Inhibidor de corrosión",T316*Q316/1000,L316="Inhibidor de incrustaciones",T316*Q316/1000,L316="Biocida",T316*Q316/1000,L316="Inhibidor de corrosión/incrustaciones",T316*Q316/1000,L316="Inhibidor de parafinas y asfaltenos",T316*P316/1000,L316="Inhibidor de parafinas",T316*P316/1000,L316="Inhibidor de asfaltenos",T316*P316/1000,L316="Reductor de fricción",T316*P316/1000,L316="Encapsulado",0,L316="Inhibidor de hidratos",VLOOKUP(I316,Intermedia!$B$485:$E$502,4,FALSE),L316="Secuestrante de sulfhídrico",VLOOKUP(I316,Intermedia!$B$485:$E$502,4,FALSE))</f>
        <v>1.15245</v>
      </c>
      <c r="AP316" s="3">
        <f t="shared" si="83"/>
        <v>17.29</v>
      </c>
      <c r="AQ316" s="3">
        <f t="shared" si="84"/>
        <v>20</v>
      </c>
      <c r="AR316" s="3">
        <f t="shared" si="85"/>
        <v>20</v>
      </c>
      <c r="AS316" s="7">
        <v>1</v>
      </c>
      <c r="AT316" s="3" cm="1">
        <f t="array" ref="AT316">IFERROR(ROUND(IF(AL316="Continua",AO316*_xlfn.IFS(AS316=100%,1,AS316=20%,5,AS316=50%,2),IF(AL316="Batch",IF(AM316="M",30,IF(AM316="Q",15,7))*AO316)),0),"")</f>
        <v>17</v>
      </c>
      <c r="AU316" s="3">
        <f t="shared" si="86"/>
        <v>20</v>
      </c>
      <c r="AV316" s="3">
        <f t="shared" si="87"/>
        <v>20</v>
      </c>
      <c r="AW316" s="3" t="s">
        <v>670</v>
      </c>
      <c r="AX316" s="3"/>
      <c r="AY316" s="14">
        <f ca="1">IFERROR(TODAY()-VLOOKUP(H316,IDEF!$A$6:$H$1602,8,FALSE),"S/D")</f>
        <v>1961</v>
      </c>
      <c r="AZ316" s="3" t="str">
        <f>IFERROR(VLOOKUP(H316,'Control Producción'!$B$13:$L$406,11,FALSE),"S/C")</f>
        <v>C</v>
      </c>
      <c r="BA316" s="3" t="str">
        <f t="shared" si="88"/>
        <v>SP- 02</v>
      </c>
      <c r="BB316" s="3" t="str">
        <f>IFERROR(VLOOKUP(I316,Referencias!$A$2:$Z$800,26,FALSE),"")</f>
        <v>Señal Picada</v>
      </c>
      <c r="BC316" s="3"/>
      <c r="BD316" s="3"/>
      <c r="BO316" s="68" t="str">
        <f t="shared" si="78"/>
        <v>SP- 02</v>
      </c>
    </row>
    <row r="317" spans="1:67" ht="15" customHeight="1" x14ac:dyDescent="0.25">
      <c r="A317" s="3" t="s">
        <v>636</v>
      </c>
      <c r="B317" s="5">
        <v>45139</v>
      </c>
      <c r="C317" s="3" t="s">
        <v>637</v>
      </c>
      <c r="D317" s="3" t="s">
        <v>638</v>
      </c>
      <c r="E317" s="3" t="str">
        <f>IFERROR(VLOOKUP(H317,Referencias!$A$2:$F$671,6,FALSE),"")</f>
        <v>SP- 02</v>
      </c>
      <c r="F317" s="3">
        <f>IFERROR(VLOOKUP(I317,Referencias!$A$2:$T$800,20,FALSE),"")</f>
        <v>222052</v>
      </c>
      <c r="G317" s="3" t="s">
        <v>651</v>
      </c>
      <c r="H317" s="3" t="s">
        <v>171</v>
      </c>
      <c r="I317" s="3" t="s">
        <v>171</v>
      </c>
      <c r="J317" s="3"/>
      <c r="K317" s="3" t="s">
        <v>652</v>
      </c>
      <c r="L317" s="3" t="str">
        <f>IFERROR(VLOOKUP(M317,Referencias!$X$2:$Y$139,2,FALSE),"")</f>
        <v>Biocida</v>
      </c>
      <c r="M317" s="3" t="s">
        <v>565</v>
      </c>
      <c r="N317" s="3">
        <f>IFERROR(VLOOKUP(M317,Referencias!$K$2:$L$138,2,FALSE),"")</f>
        <v>50600926</v>
      </c>
      <c r="O317" s="3">
        <f>IFERROR(VLOOKUP(I317,'Control Producción'!$B$13:$L$408,4,FALSE),0)</f>
        <v>22</v>
      </c>
      <c r="P317" s="3">
        <f>IFERROR(VLOOKUP(I317,'Control Producción'!$B$13:$L$408,5,FALSE),0)</f>
        <v>1.32</v>
      </c>
      <c r="Q317" s="3">
        <f>IFERROR(VLOOKUP(I317,'Control Producción'!$B$13:$L$408,7,FALSE),0)</f>
        <v>20.68</v>
      </c>
      <c r="R317" s="3">
        <f>IFERROR(VLOOKUP(I317,'Control Producción'!$B$13:$L$408,8,FALSE),0)</f>
        <v>150</v>
      </c>
      <c r="S317" s="3">
        <f t="shared" si="79"/>
        <v>24.82</v>
      </c>
      <c r="T317" s="3">
        <v>40</v>
      </c>
      <c r="U317" s="3" t="s">
        <v>676</v>
      </c>
      <c r="V317" s="3" t="s">
        <v>668</v>
      </c>
      <c r="W317" s="3">
        <f t="shared" si="80"/>
        <v>1</v>
      </c>
      <c r="X317" s="3"/>
      <c r="Y317" s="3">
        <f t="shared" si="81"/>
        <v>24.82</v>
      </c>
      <c r="Z317" s="3"/>
      <c r="AA317" s="3"/>
      <c r="AB317" s="6">
        <v>42352</v>
      </c>
      <c r="AC317" s="3" t="s">
        <v>643</v>
      </c>
      <c r="AD317" s="6">
        <v>42976</v>
      </c>
      <c r="AE317" s="3" t="s">
        <v>866</v>
      </c>
      <c r="AF317" s="3" t="s">
        <v>656</v>
      </c>
      <c r="AG317" s="3"/>
      <c r="AH317" s="3"/>
      <c r="AI317" s="3"/>
      <c r="AJ317" s="3"/>
      <c r="AK317" s="3" t="str">
        <f>IFERROR(VLOOKUP(I317,'Control Producción'!$B$13:$K$406,10,FALSE),"")</f>
        <v>Cavidad Progresiva</v>
      </c>
      <c r="AL317" s="3" t="str">
        <f t="shared" si="97"/>
        <v>Batch</v>
      </c>
      <c r="AM317" s="3" t="s">
        <v>817</v>
      </c>
      <c r="AN317" s="3" t="s">
        <v>556</v>
      </c>
      <c r="AO317" s="3">
        <f>_xlfn.IFS(L317="Inhibidor de corrosión",T317*Q317/1000,L317="Inhibidor de incrustaciones",T317*Q317/1000,L317="Biocida",T317*Q317/1000,L317="Inhibidor de corrosión/incrustaciones",T317*Q317/1000,L317="Inhibidor de parafinas y asfaltenos",T317*P317/1000,L317="Inhibidor de parafinas",T317*P317/1000,L317="Inhibidor de asfaltenos",T317*P317/1000,L317="Reductor de fricción",T317*P317/1000,L317="Encapsulado",0,L317="Inhibidor de hidratos",VLOOKUP(I317,Intermedia!$B$485:$E$502,4,FALSE),L317="Secuestrante de sulfhídrico",VLOOKUP(I317,Intermedia!$B$485:$E$502,4,FALSE))</f>
        <v>0.82720000000000005</v>
      </c>
      <c r="AP317" s="3">
        <f t="shared" si="83"/>
        <v>24.82</v>
      </c>
      <c r="AQ317" s="3">
        <f t="shared" si="84"/>
        <v>24.82</v>
      </c>
      <c r="AR317" s="3">
        <f t="shared" si="85"/>
        <v>24.82</v>
      </c>
      <c r="AS317" s="7">
        <v>1</v>
      </c>
      <c r="AT317" s="3" cm="1">
        <f t="array" ref="AT317">IFERROR(ROUND(IF(AL317="Continua",AO317*_xlfn.IFS(AS317=100%,1,AS317=20%,5,AS317=50%,2),IF(AL317="Batch",IF(AM317="M",30,IF(AM317="Q",15,7))*AO317)),0),"")</f>
        <v>25</v>
      </c>
      <c r="AU317" s="3">
        <f t="shared" si="86"/>
        <v>25</v>
      </c>
      <c r="AV317" s="3">
        <f t="shared" si="87"/>
        <v>25</v>
      </c>
      <c r="AW317" s="3" t="s">
        <v>670</v>
      </c>
      <c r="AX317" s="3"/>
      <c r="AY317" s="14">
        <f ca="1">IFERROR(TODAY()-VLOOKUP(H317,IDEF!$A$6:$H$1602,8,FALSE),"S/D")</f>
        <v>2344</v>
      </c>
      <c r="AZ317" s="3" t="str">
        <f>IFERROR(VLOOKUP(H317,'Control Producción'!$B$13:$L$406,11,FALSE),"S/C")</f>
        <v>C</v>
      </c>
      <c r="BA317" s="3" t="str">
        <f t="shared" si="88"/>
        <v>SP- 02</v>
      </c>
      <c r="BB317" s="3" t="str">
        <f>IFERROR(VLOOKUP(I317,Referencias!$A$2:$Z$800,26,FALSE),"")</f>
        <v>Señal Picada</v>
      </c>
      <c r="BC317" s="3"/>
      <c r="BD317" s="3"/>
      <c r="BO317" s="68" t="str">
        <f t="shared" si="78"/>
        <v>SP- 02</v>
      </c>
    </row>
    <row r="318" spans="1:67" ht="15" customHeight="1" x14ac:dyDescent="0.25">
      <c r="A318" s="3" t="s">
        <v>636</v>
      </c>
      <c r="B318" s="5">
        <v>45139</v>
      </c>
      <c r="C318" s="3" t="s">
        <v>637</v>
      </c>
      <c r="D318" s="3" t="s">
        <v>638</v>
      </c>
      <c r="E318" s="3" t="str">
        <f>IFERROR(VLOOKUP(H318,Referencias!$A$2:$F$671,6,FALSE),"")</f>
        <v>SP- 02</v>
      </c>
      <c r="F318" s="3">
        <f>IFERROR(VLOOKUP(I318,Referencias!$A$2:$T$800,20,FALSE),"")</f>
        <v>222052</v>
      </c>
      <c r="G318" s="3" t="s">
        <v>651</v>
      </c>
      <c r="H318" s="3" t="s">
        <v>172</v>
      </c>
      <c r="I318" s="3" t="s">
        <v>172</v>
      </c>
      <c r="J318" s="3"/>
      <c r="K318" s="3" t="s">
        <v>652</v>
      </c>
      <c r="L318" s="3" t="str">
        <f>IFERROR(VLOOKUP(M318,Referencias!$X$2:$Y$139,2,FALSE),"")</f>
        <v>Biocida</v>
      </c>
      <c r="M318" s="3" t="s">
        <v>565</v>
      </c>
      <c r="N318" s="3">
        <f>IFERROR(VLOOKUP(M318,Referencias!$K$2:$L$138,2,FALSE),"")</f>
        <v>50600926</v>
      </c>
      <c r="O318" s="3">
        <f>IFERROR(VLOOKUP(I318,'Control Producción'!$B$13:$L$408,4,FALSE),0)</f>
        <v>191</v>
      </c>
      <c r="P318" s="3">
        <f>IFERROR(VLOOKUP(I318,'Control Producción'!$B$13:$L$408,5,FALSE),0)</f>
        <v>2.6739999999999999</v>
      </c>
      <c r="Q318" s="3">
        <f>IFERROR(VLOOKUP(I318,'Control Producción'!$B$13:$L$408,7,FALSE),0)</f>
        <v>188.32599999999999</v>
      </c>
      <c r="R318" s="3">
        <f>IFERROR(VLOOKUP(I318,'Control Producción'!$B$13:$L$408,8,FALSE),0)</f>
        <v>50</v>
      </c>
      <c r="S318" s="3">
        <f t="shared" si="79"/>
        <v>70.62</v>
      </c>
      <c r="T318" s="3">
        <v>25</v>
      </c>
      <c r="U318" s="3" t="s">
        <v>676</v>
      </c>
      <c r="V318" s="3" t="s">
        <v>668</v>
      </c>
      <c r="W318" s="3">
        <f t="shared" si="80"/>
        <v>2</v>
      </c>
      <c r="X318" s="3"/>
      <c r="Y318" s="3">
        <f t="shared" si="81"/>
        <v>141.24</v>
      </c>
      <c r="Z318" s="3"/>
      <c r="AA318" s="3"/>
      <c r="AB318" s="6">
        <v>43434</v>
      </c>
      <c r="AC318" s="3" t="s">
        <v>643</v>
      </c>
      <c r="AD318" s="6">
        <v>43434</v>
      </c>
      <c r="AE318" s="3" t="s">
        <v>867</v>
      </c>
      <c r="AF318" s="3" t="s">
        <v>656</v>
      </c>
      <c r="AG318" s="3"/>
      <c r="AH318" s="3"/>
      <c r="AI318" s="3"/>
      <c r="AJ318" s="3"/>
      <c r="AK318" s="3" t="str">
        <f>IFERROR(VLOOKUP(I318,'Control Producción'!$B$13:$K$406,10,FALSE),"")</f>
        <v>Electro Sumergible</v>
      </c>
      <c r="AL318" s="3" t="str">
        <f t="shared" si="97"/>
        <v>Batch</v>
      </c>
      <c r="AM318" s="3" t="s">
        <v>669</v>
      </c>
      <c r="AN318" s="3" t="s">
        <v>684</v>
      </c>
      <c r="AO318" s="3">
        <f>_xlfn.IFS(L318="Inhibidor de corrosión",T318*Q318/1000,L318="Inhibidor de incrustaciones",T318*Q318/1000,L318="Biocida",T318*Q318/1000,L318="Inhibidor de corrosión/incrustaciones",T318*Q318/1000,L318="Inhibidor de parafinas y asfaltenos",T318*P318/1000,L318="Inhibidor de parafinas",T318*P318/1000,L318="Inhibidor de asfaltenos",T318*P318/1000,L318="Reductor de fricción",T318*P318/1000,L318="Encapsulado",0,L318="Inhibidor de hidratos",VLOOKUP(I318,Intermedia!$B$485:$E$502,4,FALSE),L318="Secuestrante de sulfhídrico",VLOOKUP(I318,Intermedia!$B$485:$E$502,4,FALSE))</f>
        <v>4.7081499999999998</v>
      </c>
      <c r="AP318" s="3">
        <f t="shared" si="83"/>
        <v>70.62</v>
      </c>
      <c r="AQ318" s="3">
        <f t="shared" si="84"/>
        <v>70.62</v>
      </c>
      <c r="AR318" s="3">
        <f t="shared" si="85"/>
        <v>70.62</v>
      </c>
      <c r="AS318" s="7">
        <v>1</v>
      </c>
      <c r="AT318" s="3" cm="1">
        <f t="array" ref="AT318">IFERROR(ROUND(IF(AL318="Continua",AO318*_xlfn.IFS(AS318=100%,1,AS318=20%,5,AS318=50%,2),IF(AL318="Batch",IF(AM318="M",30,IF(AM318="Q",15,7))*AO318)),0),"")</f>
        <v>71</v>
      </c>
      <c r="AU318" s="3">
        <f t="shared" si="86"/>
        <v>71</v>
      </c>
      <c r="AV318" s="3">
        <f t="shared" si="87"/>
        <v>71</v>
      </c>
      <c r="AW318" s="3" t="s">
        <v>670</v>
      </c>
      <c r="AX318" s="3"/>
      <c r="AY318" s="14">
        <f ca="1">IFERROR(TODAY()-VLOOKUP(H318,IDEF!$A$6:$H$1602,8,FALSE),"S/D")</f>
        <v>1896</v>
      </c>
      <c r="AZ318" s="3" t="str">
        <f>IFERROR(VLOOKUP(H318,'Control Producción'!$B$13:$L$406,11,FALSE),"S/C")</f>
        <v>A</v>
      </c>
      <c r="BA318" s="3" t="str">
        <f t="shared" si="88"/>
        <v>SP- 02</v>
      </c>
      <c r="BB318" s="3" t="str">
        <f>IFERROR(VLOOKUP(I318,Referencias!$A$2:$Z$800,26,FALSE),"")</f>
        <v>Señal Picada</v>
      </c>
      <c r="BC318" s="3"/>
      <c r="BD318" s="3"/>
      <c r="BO318" s="68" t="str">
        <f t="shared" si="78"/>
        <v>SP- 02</v>
      </c>
    </row>
    <row r="319" spans="1:67" ht="15" customHeight="1" x14ac:dyDescent="0.25">
      <c r="A319" s="3" t="s">
        <v>636</v>
      </c>
      <c r="B319" s="5">
        <v>45139</v>
      </c>
      <c r="C319" s="3" t="s">
        <v>637</v>
      </c>
      <c r="D319" s="3" t="s">
        <v>638</v>
      </c>
      <c r="E319" s="3" t="str">
        <f>IFERROR(VLOOKUP(H319,Referencias!$A$2:$F$671,6,FALSE),"")</f>
        <v>SP- 01</v>
      </c>
      <c r="F319" s="3">
        <f>IFERROR(VLOOKUP(I319,Referencias!$A$2:$T$800,20,FALSE),"")</f>
        <v>222052</v>
      </c>
      <c r="G319" s="3" t="s">
        <v>651</v>
      </c>
      <c r="H319" s="3" t="s">
        <v>143</v>
      </c>
      <c r="I319" s="3" t="s">
        <v>143</v>
      </c>
      <c r="J319" s="3"/>
      <c r="K319" s="3" t="s">
        <v>652</v>
      </c>
      <c r="L319" s="3" t="str">
        <f>IFERROR(VLOOKUP(M319,Referencias!$X$2:$Y$139,2,FALSE),"")</f>
        <v>Biocida</v>
      </c>
      <c r="M319" s="3" t="s">
        <v>565</v>
      </c>
      <c r="N319" s="3">
        <f>IFERROR(VLOOKUP(M319,Referencias!$K$2:$L$138,2,FALSE),"")</f>
        <v>50600926</v>
      </c>
      <c r="O319" s="3">
        <f>IFERROR(VLOOKUP(I319,'Control Producción'!$B$13:$L$408,4,FALSE),0)</f>
        <v>175</v>
      </c>
      <c r="P319" s="3">
        <f>IFERROR(VLOOKUP(I319,'Control Producción'!$B$13:$L$408,5,FALSE),0)</f>
        <v>4.9000000000000004</v>
      </c>
      <c r="Q319" s="3">
        <f>IFERROR(VLOOKUP(I319,'Control Producción'!$B$13:$L$408,7,FALSE),0)</f>
        <v>170.1</v>
      </c>
      <c r="R319" s="3">
        <f>IFERROR(VLOOKUP(I319,'Control Producción'!$B$13:$L$408,8,FALSE),0)</f>
        <v>150</v>
      </c>
      <c r="S319" s="3">
        <f t="shared" si="79"/>
        <v>63.79</v>
      </c>
      <c r="T319" s="3">
        <v>25</v>
      </c>
      <c r="U319" s="3" t="s">
        <v>676</v>
      </c>
      <c r="V319" s="3" t="s">
        <v>668</v>
      </c>
      <c r="W319" s="3">
        <f t="shared" si="80"/>
        <v>2</v>
      </c>
      <c r="X319" s="3"/>
      <c r="Y319" s="3">
        <f t="shared" si="81"/>
        <v>127.58</v>
      </c>
      <c r="Z319" s="3"/>
      <c r="AA319" s="3"/>
      <c r="AB319" s="6">
        <v>43032</v>
      </c>
      <c r="AC319" s="3" t="s">
        <v>643</v>
      </c>
      <c r="AD319" s="6">
        <v>44928</v>
      </c>
      <c r="AE319" s="3" t="s">
        <v>868</v>
      </c>
      <c r="AF319" s="3" t="s">
        <v>656</v>
      </c>
      <c r="AG319" s="3"/>
      <c r="AH319" s="3"/>
      <c r="AI319" s="3"/>
      <c r="AJ319" s="3"/>
      <c r="AK319" s="3" t="str">
        <f>IFERROR(VLOOKUP(I319,'Control Producción'!$B$13:$K$406,10,FALSE),"")</f>
        <v>Cavidad Progresiva</v>
      </c>
      <c r="AL319" s="3" t="str">
        <f t="shared" si="97"/>
        <v>Batch</v>
      </c>
      <c r="AM319" s="3" t="s">
        <v>669</v>
      </c>
      <c r="AN319" s="3" t="s">
        <v>556</v>
      </c>
      <c r="AO319" s="3">
        <f>_xlfn.IFS(L319="Inhibidor de corrosión",T319*Q319/1000,L319="Inhibidor de incrustaciones",T319*Q319/1000,L319="Biocida",T319*Q319/1000,L319="Inhibidor de corrosión/incrustaciones",T319*Q319/1000,L319="Inhibidor de parafinas y asfaltenos",T319*P319/1000,L319="Inhibidor de parafinas",T319*P319/1000,L319="Inhibidor de asfaltenos",T319*P319/1000,L319="Reductor de fricción",T319*P319/1000,L319="Encapsulado",0,L319="Inhibidor de hidratos",VLOOKUP(I319,Intermedia!$B$485:$E$502,4,FALSE),L319="Secuestrante de sulfhídrico",VLOOKUP(I319,Intermedia!$B$485:$E$502,4,FALSE))</f>
        <v>4.2525000000000004</v>
      </c>
      <c r="AP319" s="3">
        <f t="shared" si="83"/>
        <v>63.79</v>
      </c>
      <c r="AQ319" s="3">
        <f t="shared" si="84"/>
        <v>63.79</v>
      </c>
      <c r="AR319" s="3">
        <f t="shared" si="85"/>
        <v>63.79</v>
      </c>
      <c r="AS319" s="7">
        <v>1</v>
      </c>
      <c r="AT319" s="3" cm="1">
        <f t="array" ref="AT319">IFERROR(ROUND(IF(AL319="Continua",AO319*_xlfn.IFS(AS319=100%,1,AS319=20%,5,AS319=50%,2),IF(AL319="Batch",IF(AM319="M",30,IF(AM319="Q",15,7))*AO319)),0),"")</f>
        <v>64</v>
      </c>
      <c r="AU319" s="3">
        <f t="shared" si="86"/>
        <v>64</v>
      </c>
      <c r="AV319" s="3">
        <f t="shared" si="87"/>
        <v>64</v>
      </c>
      <c r="AW319" s="3" t="s">
        <v>670</v>
      </c>
      <c r="AX319" s="3"/>
      <c r="AY319" s="14">
        <f ca="1">IFERROR(TODAY()-VLOOKUP(H319,IDEF!$A$6:$H$1602,8,FALSE),"S/D")</f>
        <v>1928</v>
      </c>
      <c r="AZ319" s="3" t="str">
        <f>IFERROR(VLOOKUP(H319,'Control Producción'!$B$13:$L$406,11,FALSE),"S/C")</f>
        <v>A</v>
      </c>
      <c r="BA319" s="3" t="str">
        <f t="shared" si="88"/>
        <v>SP- 01</v>
      </c>
      <c r="BB319" s="3" t="str">
        <f>IFERROR(VLOOKUP(I319,Referencias!$A$2:$Z$800,26,FALSE),"")</f>
        <v>Señal Picada</v>
      </c>
      <c r="BC319" s="3"/>
      <c r="BD319" s="3"/>
      <c r="BO319" s="68" t="str">
        <f t="shared" ref="BO319:BO380" si="109">+E319</f>
        <v>SP- 01</v>
      </c>
    </row>
    <row r="320" spans="1:67" ht="15" customHeight="1" x14ac:dyDescent="0.25">
      <c r="A320" s="3" t="s">
        <v>636</v>
      </c>
      <c r="B320" s="5">
        <v>45139</v>
      </c>
      <c r="C320" s="3" t="s">
        <v>637</v>
      </c>
      <c r="D320" s="3" t="s">
        <v>638</v>
      </c>
      <c r="E320" s="3" t="str">
        <f>IFERROR(VLOOKUP(H320,Referencias!$A$2:$F$671,6,FALSE),"")</f>
        <v>SP- 01</v>
      </c>
      <c r="F320" s="3">
        <f>IFERROR(VLOOKUP(I320,Referencias!$A$2:$T$800,20,FALSE),"")</f>
        <v>222052</v>
      </c>
      <c r="G320" s="3" t="s">
        <v>651</v>
      </c>
      <c r="H320" s="3" t="s">
        <v>143</v>
      </c>
      <c r="I320" s="3" t="s">
        <v>143</v>
      </c>
      <c r="J320" s="3"/>
      <c r="K320" s="3" t="s">
        <v>652</v>
      </c>
      <c r="L320" s="3" t="str">
        <f>IFERROR(VLOOKUP(M320,Referencias!$X$2:$Y$139,2,FALSE),"")</f>
        <v>Inhibidor de corrosión</v>
      </c>
      <c r="M320" s="3" t="s">
        <v>566</v>
      </c>
      <c r="N320" s="3">
        <f>IFERROR(VLOOKUP(M320,Referencias!$K$2:$L$138,2,FALSE),"")</f>
        <v>1000232729</v>
      </c>
      <c r="O320" s="3">
        <f>IFERROR(VLOOKUP(I320,'Control Producción'!$B$13:$L$408,4,FALSE),0)</f>
        <v>175</v>
      </c>
      <c r="P320" s="3">
        <f>IFERROR(VLOOKUP(I320,'Control Producción'!$B$13:$L$408,5,FALSE),0)</f>
        <v>4.9000000000000004</v>
      </c>
      <c r="Q320" s="3">
        <f>IFERROR(VLOOKUP(I320,'Control Producción'!$B$13:$L$408,7,FALSE),0)</f>
        <v>170.1</v>
      </c>
      <c r="R320" s="3">
        <f>IFERROR(VLOOKUP(I320,'Control Producción'!$B$13:$L$408,8,FALSE),0)</f>
        <v>150</v>
      </c>
      <c r="S320" s="3">
        <f t="shared" si="79"/>
        <v>83.35</v>
      </c>
      <c r="T320" s="3">
        <v>70</v>
      </c>
      <c r="U320" s="3" t="s">
        <v>676</v>
      </c>
      <c r="V320" s="3" t="s">
        <v>668</v>
      </c>
      <c r="W320" s="3">
        <f t="shared" si="80"/>
        <v>4</v>
      </c>
      <c r="X320" s="3"/>
      <c r="Y320" s="3">
        <f t="shared" si="81"/>
        <v>333.4</v>
      </c>
      <c r="Z320" s="3"/>
      <c r="AA320" s="3"/>
      <c r="AB320" s="6">
        <v>41642</v>
      </c>
      <c r="AC320" s="3" t="s">
        <v>643</v>
      </c>
      <c r="AD320" s="6">
        <v>44928</v>
      </c>
      <c r="AE320" s="3" t="s">
        <v>868</v>
      </c>
      <c r="AF320" s="3" t="s">
        <v>656</v>
      </c>
      <c r="AG320" s="3"/>
      <c r="AH320" s="3"/>
      <c r="AI320" s="3"/>
      <c r="AJ320" s="3"/>
      <c r="AK320" s="3" t="str">
        <f>IFERROR(VLOOKUP(I320,'Control Producción'!$B$13:$K$406,10,FALSE),"")</f>
        <v>Cavidad Progresiva</v>
      </c>
      <c r="AL320" s="3" t="str">
        <f t="shared" si="97"/>
        <v>Batch</v>
      </c>
      <c r="AM320" s="3" t="s">
        <v>810</v>
      </c>
      <c r="AN320" s="3" t="s">
        <v>556</v>
      </c>
      <c r="AO320" s="3">
        <f>_xlfn.IFS(L320="Inhibidor de corrosión",T320*Q320/1000,L320="Inhibidor de incrustaciones",T320*Q320/1000,L320="Biocida",T320*Q320/1000,L320="Inhibidor de corrosión/incrustaciones",T320*Q320/1000,L320="Inhibidor de parafinas y asfaltenos",T320*P320/1000,L320="Inhibidor de parafinas",T320*P320/1000,L320="Inhibidor de asfaltenos",T320*P320/1000,L320="Reductor de fricción",T320*P320/1000,L320="Encapsulado",0,L320="Inhibidor de hidratos",VLOOKUP(I320,Intermedia!$B$485:$E$502,4,FALSE),L320="Secuestrante de sulfhídrico",VLOOKUP(I320,Intermedia!$B$485:$E$502,4,FALSE))</f>
        <v>11.907</v>
      </c>
      <c r="AP320" s="3">
        <f t="shared" si="83"/>
        <v>83.35</v>
      </c>
      <c r="AQ320" s="3">
        <f t="shared" si="84"/>
        <v>83.35</v>
      </c>
      <c r="AR320" s="3">
        <f t="shared" si="85"/>
        <v>83.35</v>
      </c>
      <c r="AS320" s="7">
        <v>1</v>
      </c>
      <c r="AT320" s="3" cm="1">
        <f t="array" ref="AT320">IFERROR(ROUND(IF(AL320="Continua",AO320*_xlfn.IFS(AS320=100%,1,AS320=20%,5,AS320=50%,2),IF(AL320="Batch",IF(AM320="M",30,IF(AM320="Q",15,7))*AO320)),0),"")</f>
        <v>83</v>
      </c>
      <c r="AU320" s="3">
        <f t="shared" si="86"/>
        <v>83</v>
      </c>
      <c r="AV320" s="3">
        <f t="shared" si="87"/>
        <v>83</v>
      </c>
      <c r="AW320" s="3" t="s">
        <v>670</v>
      </c>
      <c r="AX320" s="3"/>
      <c r="AY320" s="14">
        <f ca="1">IFERROR(TODAY()-VLOOKUP(H320,IDEF!$A$6:$H$1602,8,FALSE),"S/D")</f>
        <v>1928</v>
      </c>
      <c r="AZ320" s="3" t="str">
        <f>IFERROR(VLOOKUP(H320,'Control Producción'!$B$13:$L$406,11,FALSE),"S/C")</f>
        <v>A</v>
      </c>
      <c r="BA320" s="3" t="str">
        <f t="shared" si="88"/>
        <v>SP- 01</v>
      </c>
      <c r="BB320" s="3" t="str">
        <f>IFERROR(VLOOKUP(I320,Referencias!$A$2:$Z$800,26,FALSE),"")</f>
        <v>Señal Picada</v>
      </c>
      <c r="BC320" s="3"/>
      <c r="BD320" s="3"/>
      <c r="BO320" s="68" t="str">
        <f t="shared" si="109"/>
        <v>SP- 01</v>
      </c>
    </row>
    <row r="321" spans="1:67" ht="15" customHeight="1" x14ac:dyDescent="0.25">
      <c r="A321" s="3" t="s">
        <v>636</v>
      </c>
      <c r="B321" s="5">
        <v>45139</v>
      </c>
      <c r="C321" s="3" t="s">
        <v>637</v>
      </c>
      <c r="D321" s="3" t="s">
        <v>638</v>
      </c>
      <c r="E321" s="3" t="str">
        <f>IFERROR(VLOOKUP(H321,Referencias!$A$2:$F$671,6,FALSE),"")</f>
        <v>SP- 03</v>
      </c>
      <c r="F321" s="3">
        <f>IFERROR(VLOOKUP(I321,Referencias!$A$2:$T$800,20,FALSE),"")</f>
        <v>222052</v>
      </c>
      <c r="G321" s="3" t="s">
        <v>651</v>
      </c>
      <c r="H321" s="3" t="s">
        <v>175</v>
      </c>
      <c r="I321" s="3" t="s">
        <v>175</v>
      </c>
      <c r="J321" s="3"/>
      <c r="K321" s="3" t="s">
        <v>652</v>
      </c>
      <c r="L321" s="3" t="str">
        <f>IFERROR(VLOOKUP(M321,Referencias!$X$2:$Y$139,2,FALSE),"")</f>
        <v>Inhibidor de corrosión</v>
      </c>
      <c r="M321" s="3" t="s">
        <v>566</v>
      </c>
      <c r="N321" s="3">
        <f>IFERROR(VLOOKUP(M321,Referencias!$K$2:$L$138,2,FALSE),"")</f>
        <v>1000232729</v>
      </c>
      <c r="O321" s="3">
        <f>IFERROR(VLOOKUP(I321,'Control Producción'!$B$13:$L$408,4,FALSE),0)</f>
        <v>228.1</v>
      </c>
      <c r="P321" s="3">
        <f>IFERROR(VLOOKUP(I321,'Control Producción'!$B$13:$L$408,5,FALSE),0)</f>
        <v>2.5089999999999999</v>
      </c>
      <c r="Q321" s="3">
        <f>IFERROR(VLOOKUP(I321,'Control Producción'!$B$13:$L$408,7,FALSE),0)</f>
        <v>225.59100000000001</v>
      </c>
      <c r="R321" s="3">
        <f>IFERROR(VLOOKUP(I321,'Control Producción'!$B$13:$L$408,8,FALSE),0)</f>
        <v>50</v>
      </c>
      <c r="S321" s="3">
        <f t="shared" si="79"/>
        <v>67.680000000000007</v>
      </c>
      <c r="T321" s="3">
        <v>20</v>
      </c>
      <c r="U321" s="3" t="s">
        <v>676</v>
      </c>
      <c r="V321" s="3" t="s">
        <v>668</v>
      </c>
      <c r="W321" s="3">
        <f t="shared" si="80"/>
        <v>2</v>
      </c>
      <c r="X321" s="3"/>
      <c r="Y321" s="3">
        <f t="shared" si="81"/>
        <v>135.36000000000001</v>
      </c>
      <c r="Z321" s="3"/>
      <c r="AA321" s="3"/>
      <c r="AB321" s="6">
        <v>42382</v>
      </c>
      <c r="AC321" s="3" t="s">
        <v>643</v>
      </c>
      <c r="AD321" s="6">
        <v>44012</v>
      </c>
      <c r="AE321" s="3" t="s">
        <v>683</v>
      </c>
      <c r="AF321" s="3" t="s">
        <v>656</v>
      </c>
      <c r="AG321" s="3"/>
      <c r="AH321" s="3"/>
      <c r="AI321" s="3"/>
      <c r="AJ321" s="3"/>
      <c r="AK321" s="3" t="str">
        <f>IFERROR(VLOOKUP(I321,'Control Producción'!$B$13:$K$406,10,FALSE),"")</f>
        <v>Electro Sumergible</v>
      </c>
      <c r="AL321" s="3" t="str">
        <f t="shared" si="97"/>
        <v>Batch</v>
      </c>
      <c r="AM321" s="3" t="s">
        <v>669</v>
      </c>
      <c r="AN321" s="3" t="s">
        <v>556</v>
      </c>
      <c r="AO321" s="3">
        <f>_xlfn.IFS(L321="Inhibidor de corrosión",T321*Q321/1000,L321="Inhibidor de incrustaciones",T321*Q321/1000,L321="Biocida",T321*Q321/1000,L321="Inhibidor de corrosión/incrustaciones",T321*Q321/1000,L321="Inhibidor de parafinas y asfaltenos",T321*P321/1000,L321="Inhibidor de parafinas",T321*P321/1000,L321="Inhibidor de asfaltenos",T321*P321/1000,L321="Reductor de fricción",T321*P321/1000,L321="Encapsulado",0,L321="Inhibidor de hidratos",VLOOKUP(I321,Intermedia!$B$485:$E$502,4,FALSE),L321="Secuestrante de sulfhídrico",VLOOKUP(I321,Intermedia!$B$485:$E$502,4,FALSE))</f>
        <v>4.5118199999999993</v>
      </c>
      <c r="AP321" s="3">
        <f t="shared" si="83"/>
        <v>67.680000000000007</v>
      </c>
      <c r="AQ321" s="3">
        <f t="shared" si="84"/>
        <v>67.680000000000007</v>
      </c>
      <c r="AR321" s="3">
        <f t="shared" si="85"/>
        <v>67.680000000000007</v>
      </c>
      <c r="AS321" s="7">
        <v>1</v>
      </c>
      <c r="AT321" s="3" cm="1">
        <f t="array" ref="AT321">IFERROR(ROUND(IF(AL321="Continua",AO321*_xlfn.IFS(AS321=100%,1,AS321=20%,5,AS321=50%,2),IF(AL321="Batch",IF(AM321="M",30,IF(AM321="Q",15,7))*AO321)),0),"")</f>
        <v>68</v>
      </c>
      <c r="AU321" s="3">
        <f t="shared" si="86"/>
        <v>68</v>
      </c>
      <c r="AV321" s="3">
        <f t="shared" si="87"/>
        <v>68</v>
      </c>
      <c r="AW321" s="3" t="s">
        <v>670</v>
      </c>
      <c r="AX321" s="3"/>
      <c r="AY321" s="14">
        <f ca="1">IFERROR(TODAY()-VLOOKUP(H321,IDEF!$A$6:$H$1602,8,FALSE),"S/D")</f>
        <v>2938</v>
      </c>
      <c r="AZ321" s="3" t="str">
        <f>IFERROR(VLOOKUP(H321,'Control Producción'!$B$13:$L$406,11,FALSE),"S/C")</f>
        <v>B</v>
      </c>
      <c r="BA321" s="3" t="str">
        <f t="shared" si="88"/>
        <v>SP- 03</v>
      </c>
      <c r="BB321" s="3" t="str">
        <f>IFERROR(VLOOKUP(I321,Referencias!$A$2:$Z$800,26,FALSE),"")</f>
        <v>Señal Picada</v>
      </c>
      <c r="BC321" s="3"/>
      <c r="BD321" s="3"/>
      <c r="BO321" s="68" t="str">
        <f t="shared" si="109"/>
        <v>SP- 03</v>
      </c>
    </row>
    <row r="322" spans="1:67" ht="15" customHeight="1" x14ac:dyDescent="0.25">
      <c r="A322" s="3" t="s">
        <v>636</v>
      </c>
      <c r="B322" s="5">
        <v>45139</v>
      </c>
      <c r="C322" s="3" t="s">
        <v>637</v>
      </c>
      <c r="D322" s="3" t="s">
        <v>638</v>
      </c>
      <c r="E322" s="3" t="str">
        <f>IFERROR(VLOOKUP(H322,Referencias!$A$2:$F$671,6,FALSE),"")</f>
        <v>SP- 03</v>
      </c>
      <c r="F322" s="3">
        <f>IFERROR(VLOOKUP(I322,Referencias!$A$2:$T$800,20,FALSE),"")</f>
        <v>222052</v>
      </c>
      <c r="G322" s="3" t="s">
        <v>651</v>
      </c>
      <c r="H322" s="3" t="s">
        <v>181</v>
      </c>
      <c r="I322" s="3" t="s">
        <v>181</v>
      </c>
      <c r="J322" s="3"/>
      <c r="K322" s="3" t="s">
        <v>652</v>
      </c>
      <c r="L322" s="3" t="str">
        <f>IFERROR(VLOOKUP(M322,Referencias!$X$2:$Y$139,2,FALSE),"")</f>
        <v>Biocida</v>
      </c>
      <c r="M322" s="3" t="s">
        <v>565</v>
      </c>
      <c r="N322" s="3">
        <f>IFERROR(VLOOKUP(M322,Referencias!$K$2:$L$138,2,FALSE),"")</f>
        <v>50600926</v>
      </c>
      <c r="O322" s="3">
        <f>IFERROR(VLOOKUP(I322,'Control Producción'!$B$13:$L$408,4,FALSE),0)</f>
        <v>201</v>
      </c>
      <c r="P322" s="3">
        <f>IFERROR(VLOOKUP(I322,'Control Producción'!$B$13:$L$408,5,FALSE),0)</f>
        <v>1.6080000000000001</v>
      </c>
      <c r="Q322" s="3">
        <f>IFERROR(VLOOKUP(I322,'Control Producción'!$B$13:$L$408,7,FALSE),0)</f>
        <v>199.392</v>
      </c>
      <c r="R322" s="3">
        <f>IFERROR(VLOOKUP(I322,'Control Producción'!$B$13:$L$408,8,FALSE),0)</f>
        <v>100</v>
      </c>
      <c r="S322" s="3">
        <f t="shared" si="79"/>
        <v>23.93</v>
      </c>
      <c r="T322" s="3">
        <v>4</v>
      </c>
      <c r="U322" s="3" t="s">
        <v>676</v>
      </c>
      <c r="V322" s="3" t="s">
        <v>668</v>
      </c>
      <c r="W322" s="3">
        <f t="shared" si="80"/>
        <v>1</v>
      </c>
      <c r="X322" s="3"/>
      <c r="Y322" s="3">
        <f t="shared" si="81"/>
        <v>23.93</v>
      </c>
      <c r="Z322" s="3"/>
      <c r="AA322" s="3"/>
      <c r="AB322" s="6">
        <v>42573</v>
      </c>
      <c r="AC322" s="3" t="s">
        <v>643</v>
      </c>
      <c r="AD322" s="6">
        <v>44971</v>
      </c>
      <c r="AE322" s="3" t="s">
        <v>735</v>
      </c>
      <c r="AF322" s="3" t="s">
        <v>656</v>
      </c>
      <c r="AG322" s="3"/>
      <c r="AH322" s="3"/>
      <c r="AI322" s="3"/>
      <c r="AJ322" s="3"/>
      <c r="AK322" s="3" t="str">
        <f>IFERROR(VLOOKUP(I322,'Control Producción'!$B$13:$K$406,10,FALSE),"")</f>
        <v>Electro Sumergible</v>
      </c>
      <c r="AL322" s="3" t="str">
        <f t="shared" si="97"/>
        <v>Batch</v>
      </c>
      <c r="AM322" s="3" t="s">
        <v>817</v>
      </c>
      <c r="AN322" s="3" t="s">
        <v>556</v>
      </c>
      <c r="AO322" s="3">
        <f>_xlfn.IFS(L322="Inhibidor de corrosión",T322*Q322/1000,L322="Inhibidor de incrustaciones",T322*Q322/1000,L322="Biocida",T322*Q322/1000,L322="Inhibidor de corrosión/incrustaciones",T322*Q322/1000,L322="Inhibidor de parafinas y asfaltenos",T322*P322/1000,L322="Inhibidor de parafinas",T322*P322/1000,L322="Inhibidor de asfaltenos",T322*P322/1000,L322="Reductor de fricción",T322*P322/1000,L322="Encapsulado",0,L322="Inhibidor de hidratos",VLOOKUP(I322,Intermedia!$B$485:$E$502,4,FALSE),L322="Secuestrante de sulfhídrico",VLOOKUP(I322,Intermedia!$B$485:$E$502,4,FALSE))</f>
        <v>0.79756799999999994</v>
      </c>
      <c r="AP322" s="3">
        <f t="shared" si="83"/>
        <v>23.93</v>
      </c>
      <c r="AQ322" s="3">
        <f t="shared" si="84"/>
        <v>23.93</v>
      </c>
      <c r="AR322" s="3">
        <f t="shared" si="85"/>
        <v>23.93</v>
      </c>
      <c r="AS322" s="7">
        <v>1</v>
      </c>
      <c r="AT322" s="3" cm="1">
        <f t="array" ref="AT322">IFERROR(ROUND(IF(AL322="Continua",AO322*_xlfn.IFS(AS322=100%,1,AS322=20%,5,AS322=50%,2),IF(AL322="Batch",IF(AM322="M",30,IF(AM322="Q",15,7))*AO322)),0),"")</f>
        <v>24</v>
      </c>
      <c r="AU322" s="3">
        <f t="shared" si="86"/>
        <v>24</v>
      </c>
      <c r="AV322" s="3">
        <f t="shared" si="87"/>
        <v>24</v>
      </c>
      <c r="AW322" s="3" t="s">
        <v>670</v>
      </c>
      <c r="AX322" s="3"/>
      <c r="AY322" s="14">
        <f ca="1">IFERROR(TODAY()-VLOOKUP(H322,IDEF!$A$6:$H$1602,8,FALSE),"S/D")</f>
        <v>2745</v>
      </c>
      <c r="AZ322" s="3" t="str">
        <f>IFERROR(VLOOKUP(H322,'Control Producción'!$B$13:$L$406,11,FALSE),"S/C")</f>
        <v>B</v>
      </c>
      <c r="BA322" s="3" t="str">
        <f t="shared" si="88"/>
        <v>SP- 03</v>
      </c>
      <c r="BB322" s="3" t="str">
        <f>IFERROR(VLOOKUP(I322,Referencias!$A$2:$Z$800,26,FALSE),"")</f>
        <v>Señal Picada</v>
      </c>
      <c r="BC322" s="3"/>
      <c r="BD322" s="3"/>
      <c r="BO322" s="68" t="str">
        <f t="shared" si="109"/>
        <v>SP- 03</v>
      </c>
    </row>
    <row r="323" spans="1:67" ht="15" customHeight="1" x14ac:dyDescent="0.25">
      <c r="A323" s="3" t="s">
        <v>636</v>
      </c>
      <c r="B323" s="5">
        <v>45139</v>
      </c>
      <c r="C323" s="3" t="s">
        <v>637</v>
      </c>
      <c r="D323" s="3" t="s">
        <v>638</v>
      </c>
      <c r="E323" s="3" t="str">
        <f>IFERROR(VLOOKUP(H323,Referencias!$A$2:$F$671,6,FALSE),"")</f>
        <v>SP- 03</v>
      </c>
      <c r="F323" s="3">
        <f>IFERROR(VLOOKUP(I323,Referencias!$A$2:$T$800,20,FALSE),"")</f>
        <v>222052</v>
      </c>
      <c r="G323" s="3" t="s">
        <v>651</v>
      </c>
      <c r="H323" s="3" t="s">
        <v>188</v>
      </c>
      <c r="I323" s="3" t="s">
        <v>188</v>
      </c>
      <c r="J323" s="3"/>
      <c r="K323" s="3" t="s">
        <v>652</v>
      </c>
      <c r="L323" s="3" t="str">
        <f>IFERROR(VLOOKUP(M323,Referencias!$X$2:$Y$139,2,FALSE),"")</f>
        <v>Inhibidor de corrosión</v>
      </c>
      <c r="M323" s="3" t="s">
        <v>566</v>
      </c>
      <c r="N323" s="3">
        <f>IFERROR(VLOOKUP(M323,Referencias!$K$2:$L$138,2,FALSE),"")</f>
        <v>1000232729</v>
      </c>
      <c r="O323" s="3">
        <f>IFERROR(VLOOKUP(I323,'Control Producción'!$B$13:$L$408,4,FALSE),0)</f>
        <v>6</v>
      </c>
      <c r="P323" s="3">
        <f>IFERROR(VLOOKUP(I323,'Control Producción'!$B$13:$L$408,5,FALSE),0)</f>
        <v>0.39</v>
      </c>
      <c r="Q323" s="3">
        <f>IFERROR(VLOOKUP(I323,'Control Producción'!$B$13:$L$408,7,FALSE),0)</f>
        <v>5.61</v>
      </c>
      <c r="R323" s="3">
        <f>IFERROR(VLOOKUP(I323,'Control Producción'!$B$13:$L$408,8,FALSE),0)</f>
        <v>100</v>
      </c>
      <c r="S323" s="3">
        <f t="shared" ref="S323:S383" si="110">AR323</f>
        <v>20</v>
      </c>
      <c r="T323" s="3">
        <v>115</v>
      </c>
      <c r="U323" s="3" t="s">
        <v>676</v>
      </c>
      <c r="V323" s="3" t="s">
        <v>668</v>
      </c>
      <c r="W323" s="3">
        <f t="shared" ref="W323:W383" si="111">_xlfn.IFS(AM323="C",31,AM323="M",1,AM323="Q",2,AM323="S",4)</f>
        <v>1</v>
      </c>
      <c r="X323" s="3"/>
      <c r="Y323" s="3">
        <f t="shared" ref="Y323:Y383" si="112">W323*S323</f>
        <v>20</v>
      </c>
      <c r="Z323" s="3"/>
      <c r="AA323" s="3"/>
      <c r="AB323" s="6">
        <v>40588</v>
      </c>
      <c r="AC323" s="3" t="s">
        <v>643</v>
      </c>
      <c r="AD323" s="6">
        <v>44012</v>
      </c>
      <c r="AE323" s="3" t="s">
        <v>683</v>
      </c>
      <c r="AF323" s="3" t="s">
        <v>656</v>
      </c>
      <c r="AG323" s="3"/>
      <c r="AH323" s="3"/>
      <c r="AI323" s="3"/>
      <c r="AJ323" s="3"/>
      <c r="AK323" s="3" t="str">
        <f>IFERROR(VLOOKUP(I323,'Control Producción'!$B$13:$K$406,10,FALSE),"")</f>
        <v>Bombeo Mecánico</v>
      </c>
      <c r="AL323" s="3" t="str">
        <f t="shared" si="97"/>
        <v>Batch</v>
      </c>
      <c r="AM323" s="3" t="s">
        <v>817</v>
      </c>
      <c r="AN323" s="3" t="s">
        <v>556</v>
      </c>
      <c r="AO323" s="3">
        <f>_xlfn.IFS(L323="Inhibidor de corrosión",T323*Q323/1000,L323="Inhibidor de incrustaciones",T323*Q323/1000,L323="Biocida",T323*Q323/1000,L323="Inhibidor de corrosión/incrustaciones",T323*Q323/1000,L323="Inhibidor de parafinas y asfaltenos",T323*P323/1000,L323="Inhibidor de parafinas",T323*P323/1000,L323="Inhibidor de asfaltenos",T323*P323/1000,L323="Reductor de fricción",T323*P323/1000,L323="Encapsulado",0,L323="Inhibidor de hidratos",VLOOKUP(I323,Intermedia!$B$485:$E$502,4,FALSE),L323="Secuestrante de sulfhídrico",VLOOKUP(I323,Intermedia!$B$485:$E$502,4,FALSE))</f>
        <v>0.64515000000000011</v>
      </c>
      <c r="AP323" s="3">
        <f t="shared" ref="AP323:AP383" si="113">IFERROR(ROUND(IF(AL323="Continua",AO323,IF(AL323="Batch",IF(AM323="M",30,IF(AM323="Q",15,7))*AO323)),2),"")</f>
        <v>19.350000000000001</v>
      </c>
      <c r="AQ323" s="3">
        <f t="shared" ref="AQ323:AQ383" si="114">IF(AP323&lt;=20,20,AP323)</f>
        <v>20</v>
      </c>
      <c r="AR323" s="3">
        <f t="shared" ref="AR323:AR383" si="115">IF(AL323="Batch",AQ323,AP323)</f>
        <v>20</v>
      </c>
      <c r="AS323" s="7">
        <v>1</v>
      </c>
      <c r="AT323" s="3" cm="1">
        <f t="array" ref="AT323">IFERROR(ROUND(IF(AL323="Continua",AO323*_xlfn.IFS(AS323=100%,1,AS323=20%,5,AS323=50%,2),IF(AL323="Batch",IF(AM323="M",30,IF(AM323="Q",15,7))*AO323)),0),"")</f>
        <v>19</v>
      </c>
      <c r="AU323" s="3">
        <f t="shared" ref="AU323:AU383" si="116">IF(AT323&lt;=20,20,AT323)</f>
        <v>20</v>
      </c>
      <c r="AV323" s="3">
        <f t="shared" ref="AV323:AV383" si="117">IF(AL323="Batch",AU323,AT323)</f>
        <v>20</v>
      </c>
      <c r="AW323" s="3" t="s">
        <v>670</v>
      </c>
      <c r="AX323" s="3"/>
      <c r="AY323" s="14">
        <f ca="1">IFERROR(TODAY()-VLOOKUP(H323,IDEF!$A$6:$H$1602,8,FALSE),"S/D")</f>
        <v>2403</v>
      </c>
      <c r="AZ323" s="3" t="str">
        <f>IFERROR(VLOOKUP(H323,'Control Producción'!$B$13:$L$406,11,FALSE),"S/C")</f>
        <v>C</v>
      </c>
      <c r="BA323" s="3" t="str">
        <f t="shared" ref="BA323:BA383" si="118">E323</f>
        <v>SP- 03</v>
      </c>
      <c r="BB323" s="3" t="str">
        <f>IFERROR(VLOOKUP(I323,Referencias!$A$2:$Z$800,26,FALSE),"")</f>
        <v>Señal Picada</v>
      </c>
      <c r="BC323" s="3"/>
      <c r="BD323" s="3"/>
      <c r="BO323" s="68" t="str">
        <f t="shared" si="109"/>
        <v>SP- 03</v>
      </c>
    </row>
    <row r="324" spans="1:67" ht="15" customHeight="1" x14ac:dyDescent="0.25">
      <c r="A324" s="3" t="s">
        <v>636</v>
      </c>
      <c r="B324" s="5">
        <v>45139</v>
      </c>
      <c r="C324" s="3" t="s">
        <v>637</v>
      </c>
      <c r="D324" s="3" t="s">
        <v>638</v>
      </c>
      <c r="E324" s="3" t="str">
        <f>IFERROR(VLOOKUP(H324,Referencias!$A$2:$F$671,6,FALSE),"")</f>
        <v>SP- 02</v>
      </c>
      <c r="F324" s="3">
        <f>IFERROR(VLOOKUP(I324,Referencias!$A$2:$T$800,20,FALSE),"")</f>
        <v>222052</v>
      </c>
      <c r="G324" s="3" t="s">
        <v>651</v>
      </c>
      <c r="H324" s="3" t="s">
        <v>174</v>
      </c>
      <c r="I324" s="3" t="s">
        <v>174</v>
      </c>
      <c r="J324" s="3"/>
      <c r="K324" s="3" t="s">
        <v>652</v>
      </c>
      <c r="L324" s="3" t="str">
        <f>IFERROR(VLOOKUP(M324,Referencias!$X$2:$Y$139,2,FALSE),"")</f>
        <v>Inhibidor de corrosión</v>
      </c>
      <c r="M324" s="3" t="s">
        <v>566</v>
      </c>
      <c r="N324" s="3">
        <f>IFERROR(VLOOKUP(M324,Referencias!$K$2:$L$138,2,FALSE),"")</f>
        <v>1000232729</v>
      </c>
      <c r="O324" s="3">
        <f>IFERROR(VLOOKUP(I324,'Control Producción'!$B$13:$L$408,4,FALSE),0)</f>
        <v>386</v>
      </c>
      <c r="P324" s="3">
        <f>IFERROR(VLOOKUP(I324,'Control Producción'!$B$13:$L$408,5,FALSE),0)</f>
        <v>2.702</v>
      </c>
      <c r="Q324" s="3">
        <f>IFERROR(VLOOKUP(I324,'Control Producción'!$B$13:$L$408,7,FALSE),0)</f>
        <v>383.298</v>
      </c>
      <c r="R324" s="3">
        <f>IFERROR(VLOOKUP(I324,'Control Producción'!$B$13:$L$408,8,FALSE),0)</f>
        <v>100</v>
      </c>
      <c r="S324" s="3">
        <f t="shared" si="110"/>
        <v>57.49</v>
      </c>
      <c r="T324" s="3">
        <v>10</v>
      </c>
      <c r="U324" s="3" t="s">
        <v>676</v>
      </c>
      <c r="V324" s="3" t="s">
        <v>668</v>
      </c>
      <c r="W324" s="3">
        <f t="shared" si="111"/>
        <v>2</v>
      </c>
      <c r="X324" s="3"/>
      <c r="Y324" s="3">
        <f t="shared" si="112"/>
        <v>114.98</v>
      </c>
      <c r="Z324" s="3"/>
      <c r="AA324" s="3"/>
      <c r="AB324" s="6">
        <v>40179</v>
      </c>
      <c r="AC324" s="3" t="s">
        <v>643</v>
      </c>
      <c r="AD324" s="6">
        <v>44344</v>
      </c>
      <c r="AE324" s="3" t="s">
        <v>736</v>
      </c>
      <c r="AF324" s="3" t="s">
        <v>656</v>
      </c>
      <c r="AG324" s="3"/>
      <c r="AH324" s="3"/>
      <c r="AI324" s="3"/>
      <c r="AJ324" s="3"/>
      <c r="AK324" s="3" t="str">
        <f>IFERROR(VLOOKUP(I324,'Control Producción'!$B$13:$K$406,10,FALSE),"")</f>
        <v>Electro Sumergible</v>
      </c>
      <c r="AL324" s="3" t="str">
        <f t="shared" si="97"/>
        <v>Batch</v>
      </c>
      <c r="AM324" s="3" t="s">
        <v>669</v>
      </c>
      <c r="AN324" s="3" t="s">
        <v>556</v>
      </c>
      <c r="AO324" s="3">
        <f>_xlfn.IFS(L324="Inhibidor de corrosión",T324*Q324/1000,L324="Inhibidor de incrustaciones",T324*Q324/1000,L324="Biocida",T324*Q324/1000,L324="Inhibidor de corrosión/incrustaciones",T324*Q324/1000,L324="Inhibidor de parafinas y asfaltenos",T324*P324/1000,L324="Inhibidor de parafinas",T324*P324/1000,L324="Inhibidor de asfaltenos",T324*P324/1000,L324="Reductor de fricción",T324*P324/1000,L324="Encapsulado",0,L324="Inhibidor de hidratos",VLOOKUP(I324,Intermedia!$B$485:$E$502,4,FALSE),L324="Secuestrante de sulfhídrico",VLOOKUP(I324,Intermedia!$B$485:$E$502,4,FALSE))</f>
        <v>3.8329800000000001</v>
      </c>
      <c r="AP324" s="3">
        <f t="shared" si="113"/>
        <v>57.49</v>
      </c>
      <c r="AQ324" s="3">
        <f t="shared" si="114"/>
        <v>57.49</v>
      </c>
      <c r="AR324" s="3">
        <f t="shared" si="115"/>
        <v>57.49</v>
      </c>
      <c r="AS324" s="7">
        <v>1</v>
      </c>
      <c r="AT324" s="3" cm="1">
        <f t="array" ref="AT324">IFERROR(ROUND(IF(AL324="Continua",AO324*_xlfn.IFS(AS324=100%,1,AS324=20%,5,AS324=50%,2),IF(AL324="Batch",IF(AM324="M",30,IF(AM324="Q",15,7))*AO324)),0),"")</f>
        <v>57</v>
      </c>
      <c r="AU324" s="3">
        <f t="shared" si="116"/>
        <v>57</v>
      </c>
      <c r="AV324" s="3">
        <f t="shared" si="117"/>
        <v>57</v>
      </c>
      <c r="AW324" s="3" t="s">
        <v>670</v>
      </c>
      <c r="AX324" s="3"/>
      <c r="AY324" s="14">
        <f ca="1">IFERROR(TODAY()-VLOOKUP(H324,IDEF!$A$6:$H$1602,8,FALSE),"S/D")</f>
        <v>2586</v>
      </c>
      <c r="AZ324" s="3" t="str">
        <f>IFERROR(VLOOKUP(H324,'Control Producción'!$B$13:$L$406,11,FALSE),"S/C")</f>
        <v>A</v>
      </c>
      <c r="BA324" s="3" t="str">
        <f t="shared" si="118"/>
        <v>SP- 02</v>
      </c>
      <c r="BB324" s="3" t="str">
        <f>IFERROR(VLOOKUP(I324,Referencias!$A$2:$Z$800,26,FALSE),"")</f>
        <v>Señal Picada</v>
      </c>
      <c r="BC324" s="3"/>
      <c r="BD324" s="3"/>
      <c r="BO324" s="68" t="str">
        <f t="shared" si="109"/>
        <v>SP- 02</v>
      </c>
    </row>
    <row r="325" spans="1:67" ht="15" customHeight="1" x14ac:dyDescent="0.25">
      <c r="A325" s="3" t="s">
        <v>636</v>
      </c>
      <c r="B325" s="5">
        <v>45139</v>
      </c>
      <c r="C325" s="3" t="s">
        <v>637</v>
      </c>
      <c r="D325" s="3" t="s">
        <v>638</v>
      </c>
      <c r="E325" s="3" t="str">
        <f>IFERROR(VLOOKUP(H325,Referencias!$A$2:$F$671,6,FALSE),"")</f>
        <v>SP- 03</v>
      </c>
      <c r="F325" s="3">
        <f>IFERROR(VLOOKUP(I325,Referencias!$A$2:$T$800,20,FALSE),"")</f>
        <v>222052</v>
      </c>
      <c r="G325" s="3" t="s">
        <v>651</v>
      </c>
      <c r="H325" s="3" t="s">
        <v>197</v>
      </c>
      <c r="I325" s="3" t="s">
        <v>197</v>
      </c>
      <c r="J325" s="3"/>
      <c r="K325" s="3" t="s">
        <v>652</v>
      </c>
      <c r="L325" s="3" t="str">
        <f>IFERROR(VLOOKUP(M325,Referencias!$X$2:$Y$139,2,FALSE),"")</f>
        <v>Inhibidor de corrosión</v>
      </c>
      <c r="M325" s="3" t="s">
        <v>566</v>
      </c>
      <c r="N325" s="3">
        <f>IFERROR(VLOOKUP(M325,Referencias!$K$2:$L$138,2,FALSE),"")</f>
        <v>1000232729</v>
      </c>
      <c r="O325" s="3">
        <f>IFERROR(VLOOKUP(I325,'Control Producción'!$B$13:$L$408,4,FALSE),0)</f>
        <v>78</v>
      </c>
      <c r="P325" s="3">
        <f>IFERROR(VLOOKUP(I325,'Control Producción'!$B$13:$L$408,5,FALSE),0)</f>
        <v>1.95</v>
      </c>
      <c r="Q325" s="3">
        <f>IFERROR(VLOOKUP(I325,'Control Producción'!$B$13:$L$408,7,FALSE),0)</f>
        <v>76.05</v>
      </c>
      <c r="R325" s="3">
        <f>IFERROR(VLOOKUP(I325,'Control Producción'!$B$13:$L$408,8,FALSE),0)</f>
        <v>100</v>
      </c>
      <c r="S325" s="3">
        <f t="shared" si="110"/>
        <v>29.28</v>
      </c>
      <c r="T325" s="3">
        <v>55</v>
      </c>
      <c r="U325" s="3" t="s">
        <v>676</v>
      </c>
      <c r="V325" s="3" t="s">
        <v>668</v>
      </c>
      <c r="W325" s="3">
        <f t="shared" si="111"/>
        <v>4</v>
      </c>
      <c r="X325" s="3"/>
      <c r="Y325" s="3">
        <f t="shared" si="112"/>
        <v>117.12</v>
      </c>
      <c r="Z325" s="3"/>
      <c r="AA325" s="3"/>
      <c r="AB325" s="6">
        <v>43163</v>
      </c>
      <c r="AC325" s="3" t="s">
        <v>643</v>
      </c>
      <c r="AD325" s="6">
        <v>44225</v>
      </c>
      <c r="AE325" s="3" t="s">
        <v>869</v>
      </c>
      <c r="AF325" s="3" t="s">
        <v>656</v>
      </c>
      <c r="AG325" s="3"/>
      <c r="AH325" s="3"/>
      <c r="AI325" s="3"/>
      <c r="AJ325" s="3"/>
      <c r="AK325" s="3" t="str">
        <f>IFERROR(VLOOKUP(I325,'Control Producción'!$B$13:$K$406,10,FALSE),"")</f>
        <v>Bombeo Mecánico</v>
      </c>
      <c r="AL325" s="3" t="str">
        <f t="shared" si="97"/>
        <v>Batch</v>
      </c>
      <c r="AM325" s="3" t="s">
        <v>810</v>
      </c>
      <c r="AN325" s="3" t="s">
        <v>556</v>
      </c>
      <c r="AO325" s="3">
        <f>_xlfn.IFS(L325="Inhibidor de corrosión",T325*Q325/1000,L325="Inhibidor de incrustaciones",T325*Q325/1000,L325="Biocida",T325*Q325/1000,L325="Inhibidor de corrosión/incrustaciones",T325*Q325/1000,L325="Inhibidor de parafinas y asfaltenos",T325*P325/1000,L325="Inhibidor de parafinas",T325*P325/1000,L325="Inhibidor de asfaltenos",T325*P325/1000,L325="Reductor de fricción",T325*P325/1000,L325="Encapsulado",0,L325="Inhibidor de hidratos",VLOOKUP(I325,Intermedia!$B$485:$E$502,4,FALSE),L325="Secuestrante de sulfhídrico",VLOOKUP(I325,Intermedia!$B$485:$E$502,4,FALSE))</f>
        <v>4.1827500000000004</v>
      </c>
      <c r="AP325" s="3">
        <f t="shared" si="113"/>
        <v>29.28</v>
      </c>
      <c r="AQ325" s="3">
        <f t="shared" si="114"/>
        <v>29.28</v>
      </c>
      <c r="AR325" s="3">
        <f t="shared" si="115"/>
        <v>29.28</v>
      </c>
      <c r="AS325" s="7">
        <v>1</v>
      </c>
      <c r="AT325" s="3" cm="1">
        <f t="array" ref="AT325">IFERROR(ROUND(IF(AL325="Continua",AO325*_xlfn.IFS(AS325=100%,1,AS325=20%,5,AS325=50%,2),IF(AL325="Batch",IF(AM325="M",30,IF(AM325="Q",15,7))*AO325)),0),"")</f>
        <v>29</v>
      </c>
      <c r="AU325" s="3">
        <f t="shared" si="116"/>
        <v>29</v>
      </c>
      <c r="AV325" s="3">
        <f t="shared" si="117"/>
        <v>29</v>
      </c>
      <c r="AW325" s="3" t="s">
        <v>670</v>
      </c>
      <c r="AX325" s="3"/>
      <c r="AY325" s="14">
        <f ca="1">IFERROR(TODAY()-VLOOKUP(H325,IDEF!$A$6:$H$1602,8,FALSE),"S/D")</f>
        <v>1976</v>
      </c>
      <c r="AZ325" s="3" t="str">
        <f>IFERROR(VLOOKUP(H325,'Control Producción'!$B$13:$L$406,11,FALSE),"S/C")</f>
        <v>B</v>
      </c>
      <c r="BA325" s="3" t="str">
        <f t="shared" si="118"/>
        <v>SP- 03</v>
      </c>
      <c r="BB325" s="3" t="str">
        <f>IFERROR(VLOOKUP(I325,Referencias!$A$2:$Z$800,26,FALSE),"")</f>
        <v>Señal Picada</v>
      </c>
      <c r="BC325" s="3"/>
      <c r="BD325" s="3"/>
      <c r="BO325" s="68" t="str">
        <f t="shared" si="109"/>
        <v>SP- 03</v>
      </c>
    </row>
    <row r="326" spans="1:67" ht="15" customHeight="1" x14ac:dyDescent="0.25">
      <c r="A326" s="3" t="s">
        <v>636</v>
      </c>
      <c r="B326" s="5">
        <v>45139</v>
      </c>
      <c r="C326" s="3" t="s">
        <v>637</v>
      </c>
      <c r="D326" s="3" t="s">
        <v>638</v>
      </c>
      <c r="E326" s="3" t="str">
        <f>IFERROR(VLOOKUP(H326,Referencias!$A$2:$F$671,6,FALSE),"")</f>
        <v>SP- 03</v>
      </c>
      <c r="F326" s="3">
        <f>IFERROR(VLOOKUP(I326,Referencias!$A$2:$T$800,20,FALSE),"")</f>
        <v>222052</v>
      </c>
      <c r="G326" s="3" t="s">
        <v>651</v>
      </c>
      <c r="H326" s="3" t="s">
        <v>197</v>
      </c>
      <c r="I326" s="3" t="s">
        <v>197</v>
      </c>
      <c r="J326" s="3"/>
      <c r="K326" s="3" t="s">
        <v>652</v>
      </c>
      <c r="L326" s="3" t="str">
        <f>IFERROR(VLOOKUP(M326,Referencias!$X$2:$Y$139,2,FALSE),"")</f>
        <v>Biocida</v>
      </c>
      <c r="M326" s="3" t="s">
        <v>565</v>
      </c>
      <c r="N326" s="3">
        <f>IFERROR(VLOOKUP(M326,Referencias!$K$2:$L$138,2,FALSE),"")</f>
        <v>50600926</v>
      </c>
      <c r="O326" s="3">
        <f>IFERROR(VLOOKUP(I326,'Control Producción'!$B$13:$L$408,4,FALSE),0)</f>
        <v>78</v>
      </c>
      <c r="P326" s="3">
        <f>IFERROR(VLOOKUP(I326,'Control Producción'!$B$13:$L$408,5,FALSE),0)</f>
        <v>1.95</v>
      </c>
      <c r="Q326" s="3">
        <f>IFERROR(VLOOKUP(I326,'Control Producción'!$B$13:$L$408,7,FALSE),0)</f>
        <v>76.05</v>
      </c>
      <c r="R326" s="3">
        <f>IFERROR(VLOOKUP(I326,'Control Producción'!$B$13:$L$408,8,FALSE),0)</f>
        <v>100</v>
      </c>
      <c r="S326" s="3">
        <f t="shared" si="110"/>
        <v>57.04</v>
      </c>
      <c r="T326" s="3">
        <v>50</v>
      </c>
      <c r="U326" s="3" t="s">
        <v>676</v>
      </c>
      <c r="V326" s="3" t="s">
        <v>668</v>
      </c>
      <c r="W326" s="3">
        <f t="shared" si="111"/>
        <v>2</v>
      </c>
      <c r="X326" s="3"/>
      <c r="Y326" s="3">
        <f t="shared" si="112"/>
        <v>114.08</v>
      </c>
      <c r="Z326" s="3"/>
      <c r="AA326" s="3"/>
      <c r="AB326" s="6">
        <v>43879</v>
      </c>
      <c r="AC326" s="3" t="s">
        <v>643</v>
      </c>
      <c r="AD326" s="6">
        <v>44225</v>
      </c>
      <c r="AE326" s="3" t="s">
        <v>869</v>
      </c>
      <c r="AF326" s="3" t="s">
        <v>656</v>
      </c>
      <c r="AG326" s="3"/>
      <c r="AH326" s="3"/>
      <c r="AI326" s="3"/>
      <c r="AJ326" s="3"/>
      <c r="AK326" s="3" t="str">
        <f>IFERROR(VLOOKUP(I326,'Control Producción'!$B$13:$K$406,10,FALSE),"")</f>
        <v>Bombeo Mecánico</v>
      </c>
      <c r="AL326" s="3" t="str">
        <f t="shared" si="97"/>
        <v>Batch</v>
      </c>
      <c r="AM326" s="3" t="s">
        <v>669</v>
      </c>
      <c r="AN326" s="3" t="s">
        <v>556</v>
      </c>
      <c r="AO326" s="3">
        <f>_xlfn.IFS(L326="Inhibidor de corrosión",T326*Q326/1000,L326="Inhibidor de incrustaciones",T326*Q326/1000,L326="Biocida",T326*Q326/1000,L326="Inhibidor de corrosión/incrustaciones",T326*Q326/1000,L326="Inhibidor de parafinas y asfaltenos",T326*P326/1000,L326="Inhibidor de parafinas",T326*P326/1000,L326="Inhibidor de asfaltenos",T326*P326/1000,L326="Reductor de fricción",T326*P326/1000,L326="Encapsulado",0,L326="Inhibidor de hidratos",VLOOKUP(I326,Intermedia!$B$485:$E$502,4,FALSE),L326="Secuestrante de sulfhídrico",VLOOKUP(I326,Intermedia!$B$485:$E$502,4,FALSE))</f>
        <v>3.8025000000000002</v>
      </c>
      <c r="AP326" s="3">
        <f t="shared" si="113"/>
        <v>57.04</v>
      </c>
      <c r="AQ326" s="3">
        <f t="shared" si="114"/>
        <v>57.04</v>
      </c>
      <c r="AR326" s="3">
        <f t="shared" si="115"/>
        <v>57.04</v>
      </c>
      <c r="AS326" s="7">
        <v>1</v>
      </c>
      <c r="AT326" s="3" cm="1">
        <f t="array" ref="AT326">IFERROR(ROUND(IF(AL326="Continua",AO326*_xlfn.IFS(AS326=100%,1,AS326=20%,5,AS326=50%,2),IF(AL326="Batch",IF(AM326="M",30,IF(AM326="Q",15,7))*AO326)),0),"")</f>
        <v>57</v>
      </c>
      <c r="AU326" s="3">
        <f t="shared" si="116"/>
        <v>57</v>
      </c>
      <c r="AV326" s="3">
        <f t="shared" si="117"/>
        <v>57</v>
      </c>
      <c r="AW326" s="3" t="s">
        <v>670</v>
      </c>
      <c r="AX326" s="3"/>
      <c r="AY326" s="14">
        <f ca="1">IFERROR(TODAY()-VLOOKUP(H326,IDEF!$A$6:$H$1602,8,FALSE),"S/D")</f>
        <v>1976</v>
      </c>
      <c r="AZ326" s="3" t="str">
        <f>IFERROR(VLOOKUP(H326,'Control Producción'!$B$13:$L$406,11,FALSE),"S/C")</f>
        <v>B</v>
      </c>
      <c r="BA326" s="3" t="str">
        <f t="shared" si="118"/>
        <v>SP- 03</v>
      </c>
      <c r="BB326" s="3" t="str">
        <f>IFERROR(VLOOKUP(I326,Referencias!$A$2:$Z$800,26,FALSE),"")</f>
        <v>Señal Picada</v>
      </c>
      <c r="BC326" s="3"/>
      <c r="BD326" s="3"/>
      <c r="BO326" s="68" t="str">
        <f t="shared" si="109"/>
        <v>SP- 03</v>
      </c>
    </row>
    <row r="327" spans="1:67" ht="15" customHeight="1" x14ac:dyDescent="0.25">
      <c r="A327" s="3" t="s">
        <v>636</v>
      </c>
      <c r="B327" s="5">
        <v>45139</v>
      </c>
      <c r="C327" s="3" t="s">
        <v>637</v>
      </c>
      <c r="D327" s="3" t="s">
        <v>638</v>
      </c>
      <c r="E327" s="3" t="str">
        <f>IFERROR(VLOOKUP(H327,Referencias!$A$2:$F$671,6,FALSE),"")</f>
        <v>SP- 04</v>
      </c>
      <c r="F327" s="3">
        <f>IFERROR(VLOOKUP(I327,Referencias!$A$2:$T$800,20,FALSE),"")</f>
        <v>222052</v>
      </c>
      <c r="G327" s="3" t="s">
        <v>651</v>
      </c>
      <c r="H327" s="3" t="s">
        <v>201</v>
      </c>
      <c r="I327" s="3" t="s">
        <v>201</v>
      </c>
      <c r="J327" s="3"/>
      <c r="K327" s="3" t="s">
        <v>652</v>
      </c>
      <c r="L327" s="3" t="str">
        <f>IFERROR(VLOOKUP(M327,Referencias!$X$2:$Y$139,2,FALSE),"")</f>
        <v>Inhibidor de corrosión</v>
      </c>
      <c r="M327" s="3" t="s">
        <v>566</v>
      </c>
      <c r="N327" s="3">
        <f>IFERROR(VLOOKUP(M327,Referencias!$K$2:$L$138,2,FALSE),"")</f>
        <v>1000232729</v>
      </c>
      <c r="O327" s="3">
        <f>IFERROR(VLOOKUP(I327,'Control Producción'!$B$13:$L$408,4,FALSE),0)</f>
        <v>131</v>
      </c>
      <c r="P327" s="3">
        <f>IFERROR(VLOOKUP(I327,'Control Producción'!$B$13:$L$408,5,FALSE),0)</f>
        <v>4.7160000000000002</v>
      </c>
      <c r="Q327" s="3">
        <f>IFERROR(VLOOKUP(I327,'Control Producción'!$B$13:$L$408,7,FALSE),0)</f>
        <v>126.28400000000001</v>
      </c>
      <c r="R327" s="3">
        <f>IFERROR(VLOOKUP(I327,'Control Producción'!$B$13:$L$408,8,FALSE),0)</f>
        <v>10</v>
      </c>
      <c r="S327" s="3">
        <f t="shared" si="110"/>
        <v>47.36</v>
      </c>
      <c r="T327" s="3">
        <v>25</v>
      </c>
      <c r="U327" s="3" t="s">
        <v>676</v>
      </c>
      <c r="V327" s="3" t="s">
        <v>668</v>
      </c>
      <c r="W327" s="3">
        <f t="shared" si="111"/>
        <v>2</v>
      </c>
      <c r="X327" s="3"/>
      <c r="Y327" s="3">
        <f t="shared" si="112"/>
        <v>94.72</v>
      </c>
      <c r="Z327" s="3"/>
      <c r="AA327" s="3"/>
      <c r="AB327" s="6">
        <v>44315</v>
      </c>
      <c r="AC327" s="3" t="s">
        <v>643</v>
      </c>
      <c r="AD327" s="6">
        <v>44315</v>
      </c>
      <c r="AE327" s="3" t="s">
        <v>699</v>
      </c>
      <c r="AF327" s="3" t="s">
        <v>656</v>
      </c>
      <c r="AG327" s="3"/>
      <c r="AH327" s="3"/>
      <c r="AI327" s="3"/>
      <c r="AJ327" s="3"/>
      <c r="AK327" s="3" t="str">
        <f>IFERROR(VLOOKUP(I327,'Control Producción'!$B$13:$K$406,10,FALSE),"")</f>
        <v>Bombeo Mecánico</v>
      </c>
      <c r="AL327" s="3" t="str">
        <f t="shared" si="97"/>
        <v>Batch</v>
      </c>
      <c r="AM327" s="3" t="s">
        <v>669</v>
      </c>
      <c r="AN327" s="3" t="s">
        <v>556</v>
      </c>
      <c r="AO327" s="3">
        <f>_xlfn.IFS(L327="Inhibidor de corrosión",T327*Q327/1000,L327="Inhibidor de incrustaciones",T327*Q327/1000,L327="Biocida",T327*Q327/1000,L327="Inhibidor de corrosión/incrustaciones",T327*Q327/1000,L327="Inhibidor de parafinas y asfaltenos",T327*P327/1000,L327="Inhibidor de parafinas",T327*P327/1000,L327="Inhibidor de asfaltenos",T327*P327/1000,L327="Reductor de fricción",T327*P327/1000,L327="Encapsulado",0,L327="Inhibidor de hidratos",VLOOKUP(I327,Intermedia!$B$485:$E$502,4,FALSE),L327="Secuestrante de sulfhídrico",VLOOKUP(I327,Intermedia!$B$485:$E$502,4,FALSE))</f>
        <v>3.1571000000000002</v>
      </c>
      <c r="AP327" s="3">
        <f t="shared" si="113"/>
        <v>47.36</v>
      </c>
      <c r="AQ327" s="3">
        <f t="shared" si="114"/>
        <v>47.36</v>
      </c>
      <c r="AR327" s="3">
        <f t="shared" si="115"/>
        <v>47.36</v>
      </c>
      <c r="AS327" s="7">
        <v>1</v>
      </c>
      <c r="AT327" s="3" cm="1">
        <f t="array" ref="AT327">IFERROR(ROUND(IF(AL327="Continua",AO327*_xlfn.IFS(AS327=100%,1,AS327=20%,5,AS327=50%,2),IF(AL327="Batch",IF(AM327="M",30,IF(AM327="Q",15,7))*AO327)),0),"")</f>
        <v>47</v>
      </c>
      <c r="AU327" s="3">
        <f t="shared" si="116"/>
        <v>47</v>
      </c>
      <c r="AV327" s="3">
        <f t="shared" si="117"/>
        <v>47</v>
      </c>
      <c r="AW327" s="3" t="s">
        <v>670</v>
      </c>
      <c r="AX327" s="3"/>
      <c r="AY327" s="14">
        <f ca="1">IFERROR(TODAY()-VLOOKUP(H327,IDEF!$A$6:$H$1602,8,FALSE),"S/D")</f>
        <v>2198</v>
      </c>
      <c r="AZ327" s="3" t="str">
        <f>IFERROR(VLOOKUP(H327,'Control Producción'!$B$13:$L$406,11,FALSE),"S/C")</f>
        <v>A</v>
      </c>
      <c r="BA327" s="3" t="str">
        <f t="shared" si="118"/>
        <v>SP- 04</v>
      </c>
      <c r="BB327" s="3" t="str">
        <f>IFERROR(VLOOKUP(I327,Referencias!$A$2:$Z$800,26,FALSE),"")</f>
        <v>Señal Picada</v>
      </c>
      <c r="BC327" s="3"/>
      <c r="BD327" s="3"/>
      <c r="BO327" s="68" t="str">
        <f t="shared" si="109"/>
        <v>SP- 04</v>
      </c>
    </row>
    <row r="328" spans="1:67" ht="15" customHeight="1" x14ac:dyDescent="0.25">
      <c r="A328" s="3" t="s">
        <v>636</v>
      </c>
      <c r="B328" s="5">
        <v>45139</v>
      </c>
      <c r="C328" s="3" t="s">
        <v>637</v>
      </c>
      <c r="D328" s="3" t="s">
        <v>638</v>
      </c>
      <c r="E328" s="3" t="str">
        <f>IFERROR(VLOOKUP(H328,Referencias!$A$2:$F$671,6,FALSE),"")</f>
        <v>SP- 04</v>
      </c>
      <c r="F328" s="3">
        <f>IFERROR(VLOOKUP(I328,Referencias!$A$2:$T$800,20,FALSE),"")</f>
        <v>222052</v>
      </c>
      <c r="G328" s="3" t="s">
        <v>651</v>
      </c>
      <c r="H328" s="3" t="s">
        <v>201</v>
      </c>
      <c r="I328" s="3" t="s">
        <v>201</v>
      </c>
      <c r="J328" s="3"/>
      <c r="K328" s="3" t="s">
        <v>652</v>
      </c>
      <c r="L328" s="3" t="str">
        <f>IFERROR(VLOOKUP(M328,Referencias!$X$2:$Y$139,2,FALSE),"")</f>
        <v>Biocida</v>
      </c>
      <c r="M328" s="3" t="s">
        <v>565</v>
      </c>
      <c r="N328" s="3">
        <f>IFERROR(VLOOKUP(M328,Referencias!$K$2:$L$138,2,FALSE),"")</f>
        <v>50600926</v>
      </c>
      <c r="O328" s="3">
        <f>IFERROR(VLOOKUP(I328,'Control Producción'!$B$13:$L$408,4,FALSE),0)</f>
        <v>131</v>
      </c>
      <c r="P328" s="3">
        <f>IFERROR(VLOOKUP(I328,'Control Producción'!$B$13:$L$408,5,FALSE),0)</f>
        <v>4.7160000000000002</v>
      </c>
      <c r="Q328" s="3">
        <f>IFERROR(VLOOKUP(I328,'Control Producción'!$B$13:$L$408,7,FALSE),0)</f>
        <v>126.28400000000001</v>
      </c>
      <c r="R328" s="3">
        <f>IFERROR(VLOOKUP(I328,'Control Producción'!$B$13:$L$408,8,FALSE),0)</f>
        <v>10</v>
      </c>
      <c r="S328" s="3">
        <f t="shared" si="110"/>
        <v>47.36</v>
      </c>
      <c r="T328" s="3">
        <v>25</v>
      </c>
      <c r="U328" s="3" t="s">
        <v>676</v>
      </c>
      <c r="V328" s="3" t="s">
        <v>668</v>
      </c>
      <c r="W328" s="3">
        <f t="shared" si="111"/>
        <v>2</v>
      </c>
      <c r="X328" s="3"/>
      <c r="Y328" s="3">
        <f t="shared" si="112"/>
        <v>94.72</v>
      </c>
      <c r="Z328" s="3"/>
      <c r="AA328" s="3"/>
      <c r="AB328" s="6">
        <v>42105</v>
      </c>
      <c r="AC328" s="3" t="s">
        <v>643</v>
      </c>
      <c r="AD328" s="6">
        <v>44286</v>
      </c>
      <c r="AE328" s="3" t="s">
        <v>870</v>
      </c>
      <c r="AF328" s="3" t="s">
        <v>656</v>
      </c>
      <c r="AG328" s="3"/>
      <c r="AH328" s="3"/>
      <c r="AI328" s="3"/>
      <c r="AJ328" s="3"/>
      <c r="AK328" s="3" t="str">
        <f>IFERROR(VLOOKUP(I328,'Control Producción'!$B$13:$K$406,10,FALSE),"")</f>
        <v>Bombeo Mecánico</v>
      </c>
      <c r="AL328" s="3" t="str">
        <f t="shared" si="97"/>
        <v>Batch</v>
      </c>
      <c r="AM328" s="3" t="s">
        <v>669</v>
      </c>
      <c r="AN328" s="3" t="s">
        <v>807</v>
      </c>
      <c r="AO328" s="3">
        <f>_xlfn.IFS(L328="Inhibidor de corrosión",T328*Q328/1000,L328="Inhibidor de incrustaciones",T328*Q328/1000,L328="Biocida",T328*Q328/1000,L328="Inhibidor de corrosión/incrustaciones",T328*Q328/1000,L328="Inhibidor de parafinas y asfaltenos",T328*P328/1000,L328="Inhibidor de parafinas",T328*P328/1000,L328="Inhibidor de asfaltenos",T328*P328/1000,L328="Reductor de fricción",T328*P328/1000,L328="Encapsulado",0,L328="Inhibidor de hidratos",VLOOKUP(I328,Intermedia!$B$485:$E$502,4,FALSE),L328="Secuestrante de sulfhídrico",VLOOKUP(I328,Intermedia!$B$485:$E$502,4,FALSE))</f>
        <v>3.1571000000000002</v>
      </c>
      <c r="AP328" s="3">
        <f t="shared" si="113"/>
        <v>47.36</v>
      </c>
      <c r="AQ328" s="3">
        <f t="shared" si="114"/>
        <v>47.36</v>
      </c>
      <c r="AR328" s="3">
        <f t="shared" si="115"/>
        <v>47.36</v>
      </c>
      <c r="AS328" s="7">
        <v>1</v>
      </c>
      <c r="AT328" s="3" cm="1">
        <f t="array" ref="AT328">IFERROR(ROUND(IF(AL328="Continua",AO328*_xlfn.IFS(AS328=100%,1,AS328=20%,5,AS328=50%,2),IF(AL328="Batch",IF(AM328="M",30,IF(AM328="Q",15,7))*AO328)),0),"")</f>
        <v>47</v>
      </c>
      <c r="AU328" s="3">
        <f t="shared" si="116"/>
        <v>47</v>
      </c>
      <c r="AV328" s="3">
        <f t="shared" si="117"/>
        <v>47</v>
      </c>
      <c r="AW328" s="3" t="s">
        <v>670</v>
      </c>
      <c r="AX328" s="3"/>
      <c r="AY328" s="14">
        <f ca="1">IFERROR(TODAY()-VLOOKUP(H328,IDEF!$A$6:$H$1602,8,FALSE),"S/D")</f>
        <v>2198</v>
      </c>
      <c r="AZ328" s="3" t="str">
        <f>IFERROR(VLOOKUP(H328,'Control Producción'!$B$13:$L$406,11,FALSE),"S/C")</f>
        <v>A</v>
      </c>
      <c r="BA328" s="3" t="str">
        <f t="shared" si="118"/>
        <v>SP- 04</v>
      </c>
      <c r="BB328" s="3" t="str">
        <f>IFERROR(VLOOKUP(I328,Referencias!$A$2:$Z$800,26,FALSE),"")</f>
        <v>Señal Picada</v>
      </c>
      <c r="BC328" s="3"/>
      <c r="BD328" s="3"/>
      <c r="BO328" s="68" t="str">
        <f t="shared" si="109"/>
        <v>SP- 04</v>
      </c>
    </row>
    <row r="329" spans="1:67" ht="15" customHeight="1" x14ac:dyDescent="0.25">
      <c r="A329" s="3" t="s">
        <v>636</v>
      </c>
      <c r="B329" s="5">
        <v>45139</v>
      </c>
      <c r="C329" s="3" t="s">
        <v>637</v>
      </c>
      <c r="D329" s="3" t="s">
        <v>638</v>
      </c>
      <c r="E329" s="3" t="str">
        <f>IFERROR(VLOOKUP(H329,Referencias!$A$2:$F$671,6,FALSE),"")</f>
        <v>SP- 04</v>
      </c>
      <c r="F329" s="3">
        <f>IFERROR(VLOOKUP(I329,Referencias!$A$2:$T$800,20,FALSE),"")</f>
        <v>222052</v>
      </c>
      <c r="G329" s="3" t="s">
        <v>651</v>
      </c>
      <c r="H329" s="3" t="s">
        <v>203</v>
      </c>
      <c r="I329" s="3" t="s">
        <v>203</v>
      </c>
      <c r="J329" s="3"/>
      <c r="K329" s="3" t="s">
        <v>652</v>
      </c>
      <c r="L329" s="3" t="str">
        <f>IFERROR(VLOOKUP(M329,Referencias!$X$2:$Y$139,2,FALSE),"")</f>
        <v>Inhibidor de corrosión</v>
      </c>
      <c r="M329" s="3" t="s">
        <v>566</v>
      </c>
      <c r="N329" s="3">
        <f>IFERROR(VLOOKUP(M329,Referencias!$K$2:$L$138,2,FALSE),"")</f>
        <v>1000232729</v>
      </c>
      <c r="O329" s="3">
        <f>IFERROR(VLOOKUP(I329,'Control Producción'!$B$13:$L$408,4,FALSE),0)</f>
        <v>17</v>
      </c>
      <c r="P329" s="3">
        <f>IFERROR(VLOOKUP(I329,'Control Producción'!$B$13:$L$408,5,FALSE),0)</f>
        <v>2.5499999999999998</v>
      </c>
      <c r="Q329" s="3">
        <f>IFERROR(VLOOKUP(I329,'Control Producción'!$B$13:$L$408,7,FALSE),0)</f>
        <v>14.45</v>
      </c>
      <c r="R329" s="3">
        <f>IFERROR(VLOOKUP(I329,'Control Producción'!$B$13:$L$408,8,FALSE),0)</f>
        <v>10</v>
      </c>
      <c r="S329" s="3">
        <f t="shared" si="110"/>
        <v>32.51</v>
      </c>
      <c r="T329" s="3">
        <v>150</v>
      </c>
      <c r="U329" s="3" t="s">
        <v>676</v>
      </c>
      <c r="V329" s="3" t="s">
        <v>668</v>
      </c>
      <c r="W329" s="3">
        <f t="shared" si="111"/>
        <v>2</v>
      </c>
      <c r="X329" s="3"/>
      <c r="Y329" s="3">
        <f t="shared" si="112"/>
        <v>65.02</v>
      </c>
      <c r="Z329" s="3"/>
      <c r="AA329" s="3"/>
      <c r="AB329" s="6">
        <v>42479</v>
      </c>
      <c r="AC329" s="3" t="s">
        <v>643</v>
      </c>
      <c r="AD329" s="6">
        <v>44012</v>
      </c>
      <c r="AE329" s="3" t="s">
        <v>683</v>
      </c>
      <c r="AF329" s="3" t="s">
        <v>656</v>
      </c>
      <c r="AG329" s="3"/>
      <c r="AH329" s="3"/>
      <c r="AI329" s="3"/>
      <c r="AJ329" s="3"/>
      <c r="AK329" s="3" t="str">
        <f>IFERROR(VLOOKUP(I329,'Control Producción'!$B$13:$K$406,10,FALSE),"")</f>
        <v>Bombeo Mecánico</v>
      </c>
      <c r="AL329" s="3" t="str">
        <f t="shared" si="97"/>
        <v>Batch</v>
      </c>
      <c r="AM329" s="3" t="s">
        <v>669</v>
      </c>
      <c r="AN329" s="3" t="s">
        <v>556</v>
      </c>
      <c r="AO329" s="3">
        <f>_xlfn.IFS(L329="Inhibidor de corrosión",T329*Q329/1000,L329="Inhibidor de incrustaciones",T329*Q329/1000,L329="Biocida",T329*Q329/1000,L329="Inhibidor de corrosión/incrustaciones",T329*Q329/1000,L329="Inhibidor de parafinas y asfaltenos",T329*P329/1000,L329="Inhibidor de parafinas",T329*P329/1000,L329="Inhibidor de asfaltenos",T329*P329/1000,L329="Reductor de fricción",T329*P329/1000,L329="Encapsulado",0,L329="Inhibidor de hidratos",VLOOKUP(I329,Intermedia!$B$485:$E$502,4,FALSE),L329="Secuestrante de sulfhídrico",VLOOKUP(I329,Intermedia!$B$485:$E$502,4,FALSE))</f>
        <v>2.1675</v>
      </c>
      <c r="AP329" s="3">
        <f t="shared" si="113"/>
        <v>32.51</v>
      </c>
      <c r="AQ329" s="3">
        <f t="shared" si="114"/>
        <v>32.51</v>
      </c>
      <c r="AR329" s="3">
        <f t="shared" si="115"/>
        <v>32.51</v>
      </c>
      <c r="AS329" s="7">
        <v>1</v>
      </c>
      <c r="AT329" s="3" cm="1">
        <f t="array" ref="AT329">IFERROR(ROUND(IF(AL329="Continua",AO329*_xlfn.IFS(AS329=100%,1,AS329=20%,5,AS329=50%,2),IF(AL329="Batch",IF(AM329="M",30,IF(AM329="Q",15,7))*AO329)),0),"")</f>
        <v>33</v>
      </c>
      <c r="AU329" s="3">
        <f t="shared" si="116"/>
        <v>33</v>
      </c>
      <c r="AV329" s="3">
        <f t="shared" si="117"/>
        <v>33</v>
      </c>
      <c r="AW329" s="3" t="s">
        <v>670</v>
      </c>
      <c r="AX329" s="3"/>
      <c r="AY329" s="14">
        <f ca="1">IFERROR(TODAY()-VLOOKUP(H329,IDEF!$A$6:$H$1602,8,FALSE),"S/D")</f>
        <v>2174</v>
      </c>
      <c r="AZ329" s="3" t="str">
        <f>IFERROR(VLOOKUP(H329,'Control Producción'!$B$13:$L$406,11,FALSE),"S/C")</f>
        <v>B</v>
      </c>
      <c r="BA329" s="3" t="str">
        <f t="shared" si="118"/>
        <v>SP- 04</v>
      </c>
      <c r="BB329" s="3" t="str">
        <f>IFERROR(VLOOKUP(I329,Referencias!$A$2:$Z$800,26,FALSE),"")</f>
        <v>Señal Picada</v>
      </c>
      <c r="BC329" s="3"/>
      <c r="BD329" s="3"/>
      <c r="BO329" s="68" t="str">
        <f t="shared" si="109"/>
        <v>SP- 04</v>
      </c>
    </row>
    <row r="330" spans="1:67" ht="15" customHeight="1" x14ac:dyDescent="0.25">
      <c r="A330" s="3" t="s">
        <v>636</v>
      </c>
      <c r="B330" s="5">
        <v>45139</v>
      </c>
      <c r="C330" s="3" t="s">
        <v>637</v>
      </c>
      <c r="D330" s="3" t="s">
        <v>638</v>
      </c>
      <c r="E330" s="3" t="str">
        <f>IFERROR(VLOOKUP(H330,Referencias!$A$2:$F$671,6,FALSE),"")</f>
        <v>SP- 04</v>
      </c>
      <c r="F330" s="3">
        <f>IFERROR(VLOOKUP(I330,Referencias!$A$2:$T$800,20,FALSE),"")</f>
        <v>222052</v>
      </c>
      <c r="G330" s="3" t="s">
        <v>651</v>
      </c>
      <c r="H330" s="3" t="s">
        <v>204</v>
      </c>
      <c r="I330" s="3" t="s">
        <v>204</v>
      </c>
      <c r="J330" s="3"/>
      <c r="K330" s="3" t="s">
        <v>652</v>
      </c>
      <c r="L330" s="3" t="str">
        <f>IFERROR(VLOOKUP(M330,Referencias!$X$2:$Y$139,2,FALSE),"")</f>
        <v>Inhibidor de corrosión</v>
      </c>
      <c r="M330" s="3" t="s">
        <v>566</v>
      </c>
      <c r="N330" s="3">
        <f>IFERROR(VLOOKUP(M330,Referencias!$K$2:$L$138,2,FALSE),"")</f>
        <v>1000232729</v>
      </c>
      <c r="O330" s="3">
        <f>IFERROR(VLOOKUP(I330,'Control Producción'!$B$13:$L$408,4,FALSE),0)</f>
        <v>114</v>
      </c>
      <c r="P330" s="3">
        <f>IFERROR(VLOOKUP(I330,'Control Producción'!$B$13:$L$408,5,FALSE),0)</f>
        <v>8.5500000000000007</v>
      </c>
      <c r="Q330" s="3">
        <f>IFERROR(VLOOKUP(I330,'Control Producción'!$B$13:$L$408,7,FALSE),0)</f>
        <v>105.45</v>
      </c>
      <c r="R330" s="3">
        <f>IFERROR(VLOOKUP(I330,'Control Producción'!$B$13:$L$408,8,FALSE),0)</f>
        <v>10</v>
      </c>
      <c r="S330" s="3">
        <f t="shared" si="110"/>
        <v>47.45</v>
      </c>
      <c r="T330" s="3">
        <v>30</v>
      </c>
      <c r="U330" s="3" t="s">
        <v>676</v>
      </c>
      <c r="V330" s="3" t="s">
        <v>668</v>
      </c>
      <c r="W330" s="3">
        <f t="shared" si="111"/>
        <v>2</v>
      </c>
      <c r="X330" s="3"/>
      <c r="Y330" s="3">
        <f t="shared" si="112"/>
        <v>94.9</v>
      </c>
      <c r="Z330" s="3"/>
      <c r="AA330" s="3"/>
      <c r="AB330" s="6">
        <v>41863</v>
      </c>
      <c r="AC330" s="3" t="s">
        <v>643</v>
      </c>
      <c r="AD330" s="6">
        <v>44468</v>
      </c>
      <c r="AE330" s="3" t="s">
        <v>871</v>
      </c>
      <c r="AF330" s="3" t="s">
        <v>656</v>
      </c>
      <c r="AG330" s="3"/>
      <c r="AH330" s="3"/>
      <c r="AI330" s="3"/>
      <c r="AJ330" s="3"/>
      <c r="AK330" s="3" t="str">
        <f>IFERROR(VLOOKUP(I330,'Control Producción'!$B$13:$K$406,10,FALSE),"")</f>
        <v>Bombeo Mecánico</v>
      </c>
      <c r="AL330" s="3" t="str">
        <f t="shared" si="97"/>
        <v>Batch</v>
      </c>
      <c r="AM330" s="3" t="s">
        <v>669</v>
      </c>
      <c r="AN330" s="3" t="s">
        <v>556</v>
      </c>
      <c r="AO330" s="3">
        <f>_xlfn.IFS(L330="Inhibidor de corrosión",T330*Q330/1000,L330="Inhibidor de incrustaciones",T330*Q330/1000,L330="Biocida",T330*Q330/1000,L330="Inhibidor de corrosión/incrustaciones",T330*Q330/1000,L330="Inhibidor de parafinas y asfaltenos",T330*P330/1000,L330="Inhibidor de parafinas",T330*P330/1000,L330="Inhibidor de asfaltenos",T330*P330/1000,L330="Reductor de fricción",T330*P330/1000,L330="Encapsulado",0,L330="Inhibidor de hidratos",VLOOKUP(I330,Intermedia!$B$485:$E$502,4,FALSE),L330="Secuestrante de sulfhídrico",VLOOKUP(I330,Intermedia!$B$485:$E$502,4,FALSE))</f>
        <v>3.1635</v>
      </c>
      <c r="AP330" s="3">
        <f t="shared" si="113"/>
        <v>47.45</v>
      </c>
      <c r="AQ330" s="3">
        <f t="shared" si="114"/>
        <v>47.45</v>
      </c>
      <c r="AR330" s="3">
        <f t="shared" si="115"/>
        <v>47.45</v>
      </c>
      <c r="AS330" s="7">
        <v>1</v>
      </c>
      <c r="AT330" s="3" cm="1">
        <f t="array" ref="AT330">IFERROR(ROUND(IF(AL330="Continua",AO330*_xlfn.IFS(AS330=100%,1,AS330=20%,5,AS330=50%,2),IF(AL330="Batch",IF(AM330="M",30,IF(AM330="Q",15,7))*AO330)),0),"")</f>
        <v>47</v>
      </c>
      <c r="AU330" s="3">
        <f t="shared" si="116"/>
        <v>47</v>
      </c>
      <c r="AV330" s="3">
        <f t="shared" si="117"/>
        <v>47</v>
      </c>
      <c r="AW330" s="3" t="s">
        <v>670</v>
      </c>
      <c r="AX330" s="3"/>
      <c r="AY330" s="14" t="str">
        <f ca="1">IFERROR(TODAY()-VLOOKUP(H330,IDEF!$A$6:$H$1602,8,FALSE),"S/D")</f>
        <v>S/D</v>
      </c>
      <c r="AZ330" s="3" t="str">
        <f>IFERROR(VLOOKUP(H330,'Control Producción'!$B$13:$L$406,11,FALSE),"S/C")</f>
        <v>A</v>
      </c>
      <c r="BA330" s="3" t="str">
        <f t="shared" si="118"/>
        <v>SP- 04</v>
      </c>
      <c r="BB330" s="3" t="str">
        <f>IFERROR(VLOOKUP(I330,Referencias!$A$2:$Z$800,26,FALSE),"")</f>
        <v>Señal Picada</v>
      </c>
      <c r="BC330" s="3"/>
      <c r="BD330" s="3"/>
      <c r="BO330" s="68" t="str">
        <f t="shared" si="109"/>
        <v>SP- 04</v>
      </c>
    </row>
    <row r="331" spans="1:67" ht="15" customHeight="1" x14ac:dyDescent="0.25">
      <c r="A331" s="3" t="s">
        <v>636</v>
      </c>
      <c r="B331" s="5">
        <v>45139</v>
      </c>
      <c r="C331" s="3" t="s">
        <v>637</v>
      </c>
      <c r="D331" s="3" t="s">
        <v>638</v>
      </c>
      <c r="E331" s="3" t="str">
        <f>IFERROR(VLOOKUP(H331,Referencias!$A$2:$F$671,6,FALSE),"")</f>
        <v>SP- 04</v>
      </c>
      <c r="F331" s="3">
        <f>IFERROR(VLOOKUP(I331,Referencias!$A$2:$T$800,20,FALSE),"")</f>
        <v>222052</v>
      </c>
      <c r="G331" s="3" t="s">
        <v>651</v>
      </c>
      <c r="H331" s="3" t="s">
        <v>204</v>
      </c>
      <c r="I331" s="3" t="s">
        <v>204</v>
      </c>
      <c r="J331" s="3"/>
      <c r="K331" s="3" t="s">
        <v>652</v>
      </c>
      <c r="L331" s="3" t="str">
        <f>IFERROR(VLOOKUP(M331,Referencias!$X$2:$Y$139,2,FALSE),"")</f>
        <v>Biocida</v>
      </c>
      <c r="M331" s="3" t="s">
        <v>565</v>
      </c>
      <c r="N331" s="3">
        <f>IFERROR(VLOOKUP(M331,Referencias!$K$2:$L$138,2,FALSE),"")</f>
        <v>50600926</v>
      </c>
      <c r="O331" s="3">
        <f>IFERROR(VLOOKUP(I331,'Control Producción'!$B$13:$L$408,4,FALSE),0)</f>
        <v>114</v>
      </c>
      <c r="P331" s="3">
        <f>IFERROR(VLOOKUP(I331,'Control Producción'!$B$13:$L$408,5,FALSE),0)</f>
        <v>8.5500000000000007</v>
      </c>
      <c r="Q331" s="3">
        <f>IFERROR(VLOOKUP(I331,'Control Producción'!$B$13:$L$408,7,FALSE),0)</f>
        <v>105.45</v>
      </c>
      <c r="R331" s="3">
        <f>IFERROR(VLOOKUP(I331,'Control Producción'!$B$13:$L$408,8,FALSE),0)</f>
        <v>10</v>
      </c>
      <c r="S331" s="3">
        <f t="shared" si="110"/>
        <v>39.54</v>
      </c>
      <c r="T331" s="3">
        <v>25</v>
      </c>
      <c r="U331" s="3" t="s">
        <v>676</v>
      </c>
      <c r="V331" s="3" t="s">
        <v>668</v>
      </c>
      <c r="W331" s="3">
        <f t="shared" si="111"/>
        <v>2</v>
      </c>
      <c r="X331" s="3"/>
      <c r="Y331" s="3">
        <f t="shared" si="112"/>
        <v>79.08</v>
      </c>
      <c r="Z331" s="3"/>
      <c r="AA331" s="3"/>
      <c r="AB331" s="6">
        <v>44469</v>
      </c>
      <c r="AC331" s="3" t="s">
        <v>643</v>
      </c>
      <c r="AD331" s="6">
        <v>44469</v>
      </c>
      <c r="AE331" s="3" t="s">
        <v>697</v>
      </c>
      <c r="AF331" s="3" t="s">
        <v>656</v>
      </c>
      <c r="AG331" s="3"/>
      <c r="AH331" s="3"/>
      <c r="AI331" s="3"/>
      <c r="AJ331" s="3"/>
      <c r="AK331" s="3" t="str">
        <f>IFERROR(VLOOKUP(I331,'Control Producción'!$B$13:$K$406,10,FALSE),"")</f>
        <v>Bombeo Mecánico</v>
      </c>
      <c r="AL331" s="3" t="str">
        <f t="shared" si="97"/>
        <v>Batch</v>
      </c>
      <c r="AM331" s="3" t="s">
        <v>669</v>
      </c>
      <c r="AN331" s="3" t="s">
        <v>556</v>
      </c>
      <c r="AO331" s="3">
        <f>_xlfn.IFS(L331="Inhibidor de corrosión",T331*Q331/1000,L331="Inhibidor de incrustaciones",T331*Q331/1000,L331="Biocida",T331*Q331/1000,L331="Inhibidor de corrosión/incrustaciones",T331*Q331/1000,L331="Inhibidor de parafinas y asfaltenos",T331*P331/1000,L331="Inhibidor de parafinas",T331*P331/1000,L331="Inhibidor de asfaltenos",T331*P331/1000,L331="Reductor de fricción",T331*P331/1000,L331="Encapsulado",0,L331="Inhibidor de hidratos",VLOOKUP(I331,Intermedia!$B$485:$E$502,4,FALSE),L331="Secuestrante de sulfhídrico",VLOOKUP(I331,Intermedia!$B$485:$E$502,4,FALSE))</f>
        <v>2.63625</v>
      </c>
      <c r="AP331" s="3">
        <f t="shared" si="113"/>
        <v>39.54</v>
      </c>
      <c r="AQ331" s="3">
        <f t="shared" si="114"/>
        <v>39.54</v>
      </c>
      <c r="AR331" s="3">
        <f t="shared" si="115"/>
        <v>39.54</v>
      </c>
      <c r="AS331" s="7">
        <v>1</v>
      </c>
      <c r="AT331" s="3" cm="1">
        <f t="array" ref="AT331">IFERROR(ROUND(IF(AL331="Continua",AO331*_xlfn.IFS(AS331=100%,1,AS331=20%,5,AS331=50%,2),IF(AL331="Batch",IF(AM331="M",30,IF(AM331="Q",15,7))*AO331)),0),"")</f>
        <v>40</v>
      </c>
      <c r="AU331" s="3">
        <f t="shared" si="116"/>
        <v>40</v>
      </c>
      <c r="AV331" s="3">
        <f t="shared" si="117"/>
        <v>40</v>
      </c>
      <c r="AW331" s="3" t="s">
        <v>670</v>
      </c>
      <c r="AX331" s="3"/>
      <c r="AY331" s="14" t="str">
        <f ca="1">IFERROR(TODAY()-VLOOKUP(H331,IDEF!$A$6:$H$1602,8,FALSE),"S/D")</f>
        <v>S/D</v>
      </c>
      <c r="AZ331" s="3" t="str">
        <f>IFERROR(VLOOKUP(H331,'Control Producción'!$B$13:$L$406,11,FALSE),"S/C")</f>
        <v>A</v>
      </c>
      <c r="BA331" s="3" t="str">
        <f t="shared" si="118"/>
        <v>SP- 04</v>
      </c>
      <c r="BB331" s="3" t="str">
        <f>IFERROR(VLOOKUP(I331,Referencias!$A$2:$Z$800,26,FALSE),"")</f>
        <v>Señal Picada</v>
      </c>
      <c r="BC331" s="3"/>
      <c r="BD331" s="3"/>
      <c r="BO331" s="68" t="str">
        <f t="shared" si="109"/>
        <v>SP- 04</v>
      </c>
    </row>
    <row r="332" spans="1:67" ht="15" customHeight="1" x14ac:dyDescent="0.25">
      <c r="A332" s="3" t="s">
        <v>636</v>
      </c>
      <c r="B332" s="5">
        <v>45139</v>
      </c>
      <c r="C332" s="3" t="s">
        <v>637</v>
      </c>
      <c r="D332" s="3" t="s">
        <v>638</v>
      </c>
      <c r="E332" s="3" t="str">
        <f>IFERROR(VLOOKUP(H332,Referencias!$A$2:$F$671,6,FALSE),"")</f>
        <v>SP- 04</v>
      </c>
      <c r="F332" s="3">
        <f>IFERROR(VLOOKUP(I332,Referencias!$A$2:$T$800,20,FALSE),"")</f>
        <v>222052</v>
      </c>
      <c r="G332" s="3" t="s">
        <v>651</v>
      </c>
      <c r="H332" s="3" t="s">
        <v>205</v>
      </c>
      <c r="I332" s="3" t="s">
        <v>205</v>
      </c>
      <c r="J332" s="3"/>
      <c r="K332" s="3" t="s">
        <v>652</v>
      </c>
      <c r="L332" s="3" t="str">
        <f>IFERROR(VLOOKUP(M332,Referencias!$X$2:$Y$139,2,FALSE),"")</f>
        <v>Inhibidor de corrosión</v>
      </c>
      <c r="M332" s="3" t="s">
        <v>566</v>
      </c>
      <c r="N332" s="3">
        <f>IFERROR(VLOOKUP(M332,Referencias!$K$2:$L$138,2,FALSE),"")</f>
        <v>1000232729</v>
      </c>
      <c r="O332" s="3">
        <f>IFERROR(VLOOKUP(I332,'Control Producción'!$B$13:$L$408,4,FALSE),0)</f>
        <v>41</v>
      </c>
      <c r="P332" s="3">
        <f>IFERROR(VLOOKUP(I332,'Control Producción'!$B$13:$L$408,5,FALSE),0)</f>
        <v>2.0499999999999998</v>
      </c>
      <c r="Q332" s="3">
        <f>IFERROR(VLOOKUP(I332,'Control Producción'!$B$13:$L$408,7,FALSE),0)</f>
        <v>38.950000000000003</v>
      </c>
      <c r="R332" s="3">
        <f>IFERROR(VLOOKUP(I332,'Control Producción'!$B$13:$L$408,8,FALSE),0)</f>
        <v>10</v>
      </c>
      <c r="S332" s="3">
        <f t="shared" si="110"/>
        <v>35.06</v>
      </c>
      <c r="T332" s="3">
        <v>60</v>
      </c>
      <c r="U332" s="3" t="s">
        <v>676</v>
      </c>
      <c r="V332" s="3" t="s">
        <v>668</v>
      </c>
      <c r="W332" s="3">
        <f t="shared" si="111"/>
        <v>2</v>
      </c>
      <c r="X332" s="3"/>
      <c r="Y332" s="3">
        <f t="shared" si="112"/>
        <v>70.12</v>
      </c>
      <c r="Z332" s="3"/>
      <c r="AA332" s="3"/>
      <c r="AB332" s="6">
        <v>40397</v>
      </c>
      <c r="AC332" s="3" t="s">
        <v>643</v>
      </c>
      <c r="AD332" s="6">
        <v>44012</v>
      </c>
      <c r="AE332" s="3" t="s">
        <v>683</v>
      </c>
      <c r="AF332" s="3" t="s">
        <v>656</v>
      </c>
      <c r="AG332" s="3"/>
      <c r="AH332" s="3"/>
      <c r="AI332" s="3"/>
      <c r="AJ332" s="3"/>
      <c r="AK332" s="3" t="str">
        <f>IFERROR(VLOOKUP(I332,'Control Producción'!$B$13:$K$406,10,FALSE),"")</f>
        <v>Bombeo Mecánico</v>
      </c>
      <c r="AL332" s="3" t="str">
        <f t="shared" si="97"/>
        <v>Batch</v>
      </c>
      <c r="AM332" s="3" t="s">
        <v>669</v>
      </c>
      <c r="AN332" s="3" t="s">
        <v>556</v>
      </c>
      <c r="AO332" s="3">
        <f>_xlfn.IFS(L332="Inhibidor de corrosión",T332*Q332/1000,L332="Inhibidor de incrustaciones",T332*Q332/1000,L332="Biocida",T332*Q332/1000,L332="Inhibidor de corrosión/incrustaciones",T332*Q332/1000,L332="Inhibidor de parafinas y asfaltenos",T332*P332/1000,L332="Inhibidor de parafinas",T332*P332/1000,L332="Inhibidor de asfaltenos",T332*P332/1000,L332="Reductor de fricción",T332*P332/1000,L332="Encapsulado",0,L332="Inhibidor de hidratos",VLOOKUP(I332,Intermedia!$B$485:$E$502,4,FALSE),L332="Secuestrante de sulfhídrico",VLOOKUP(I332,Intermedia!$B$485:$E$502,4,FALSE))</f>
        <v>2.3370000000000002</v>
      </c>
      <c r="AP332" s="3">
        <f t="shared" si="113"/>
        <v>35.06</v>
      </c>
      <c r="AQ332" s="3">
        <f t="shared" si="114"/>
        <v>35.06</v>
      </c>
      <c r="AR332" s="3">
        <f t="shared" si="115"/>
        <v>35.06</v>
      </c>
      <c r="AS332" s="7">
        <v>1</v>
      </c>
      <c r="AT332" s="3" cm="1">
        <f t="array" ref="AT332">IFERROR(ROUND(IF(AL332="Continua",AO332*_xlfn.IFS(AS332=100%,1,AS332=20%,5,AS332=50%,2),IF(AL332="Batch",IF(AM332="M",30,IF(AM332="Q",15,7))*AO332)),0),"")</f>
        <v>35</v>
      </c>
      <c r="AU332" s="3">
        <f t="shared" si="116"/>
        <v>35</v>
      </c>
      <c r="AV332" s="3">
        <f t="shared" si="117"/>
        <v>35</v>
      </c>
      <c r="AW332" s="3" t="s">
        <v>670</v>
      </c>
      <c r="AX332" s="3"/>
      <c r="AY332" s="14">
        <f ca="1">IFERROR(TODAY()-VLOOKUP(H332,IDEF!$A$6:$H$1602,8,FALSE),"S/D")</f>
        <v>2266</v>
      </c>
      <c r="AZ332" s="3" t="str">
        <f>IFERROR(VLOOKUP(H332,'Control Producción'!$B$13:$L$406,11,FALSE),"S/C")</f>
        <v>B</v>
      </c>
      <c r="BA332" s="3" t="str">
        <f t="shared" si="118"/>
        <v>SP- 04</v>
      </c>
      <c r="BB332" s="3" t="str">
        <f>IFERROR(VLOOKUP(I332,Referencias!$A$2:$Z$800,26,FALSE),"")</f>
        <v>Señal Picada</v>
      </c>
      <c r="BC332" s="3"/>
      <c r="BD332" s="3"/>
      <c r="BO332" s="68" t="str">
        <f t="shared" si="109"/>
        <v>SP- 04</v>
      </c>
    </row>
    <row r="333" spans="1:67" ht="15" customHeight="1" x14ac:dyDescent="0.25">
      <c r="A333" s="3" t="s">
        <v>636</v>
      </c>
      <c r="B333" s="5">
        <v>45139</v>
      </c>
      <c r="C333" s="3" t="s">
        <v>637</v>
      </c>
      <c r="D333" s="3" t="s">
        <v>638</v>
      </c>
      <c r="E333" s="3" t="str">
        <f>IFERROR(VLOOKUP(H333,Referencias!$A$2:$F$671,6,FALSE),"")</f>
        <v>SP- 04</v>
      </c>
      <c r="F333" s="3">
        <f>IFERROR(VLOOKUP(I333,Referencias!$A$2:$T$800,20,FALSE),"")</f>
        <v>222052</v>
      </c>
      <c r="G333" s="3" t="s">
        <v>651</v>
      </c>
      <c r="H333" s="3" t="s">
        <v>207</v>
      </c>
      <c r="I333" s="3" t="s">
        <v>207</v>
      </c>
      <c r="J333" s="3"/>
      <c r="K333" s="3" t="s">
        <v>652</v>
      </c>
      <c r="L333" s="3" t="str">
        <f>IFERROR(VLOOKUP(M333,Referencias!$X$2:$Y$139,2,FALSE),"")</f>
        <v>Inhibidor de corrosión</v>
      </c>
      <c r="M333" s="3" t="s">
        <v>566</v>
      </c>
      <c r="N333" s="3">
        <f>IFERROR(VLOOKUP(M333,Referencias!$K$2:$L$138,2,FALSE),"")</f>
        <v>1000232729</v>
      </c>
      <c r="O333" s="3">
        <f>IFERROR(VLOOKUP(I333,'Control Producción'!$B$13:$L$408,4,FALSE),0)</f>
        <v>161.9</v>
      </c>
      <c r="P333" s="3">
        <f>IFERROR(VLOOKUP(I333,'Control Producción'!$B$13:$L$408,5,FALSE),0)</f>
        <v>4.5330000000000004</v>
      </c>
      <c r="Q333" s="3">
        <f>IFERROR(VLOOKUP(I333,'Control Producción'!$B$13:$L$408,7,FALSE),0)</f>
        <v>157.36699999999999</v>
      </c>
      <c r="R333" s="3">
        <f>IFERROR(VLOOKUP(I333,'Control Producción'!$B$13:$L$408,8,FALSE),0)</f>
        <v>10</v>
      </c>
      <c r="S333" s="3">
        <f t="shared" si="110"/>
        <v>94.42</v>
      </c>
      <c r="T333" s="3">
        <v>40</v>
      </c>
      <c r="U333" s="3" t="s">
        <v>676</v>
      </c>
      <c r="V333" s="3" t="s">
        <v>668</v>
      </c>
      <c r="W333" s="3">
        <f t="shared" si="111"/>
        <v>2</v>
      </c>
      <c r="X333" s="3"/>
      <c r="Y333" s="3">
        <f t="shared" si="112"/>
        <v>188.84</v>
      </c>
      <c r="Z333" s="3"/>
      <c r="AA333" s="3"/>
      <c r="AB333" s="6">
        <v>41983</v>
      </c>
      <c r="AC333" s="3" t="s">
        <v>643</v>
      </c>
      <c r="AD333" s="6">
        <v>44365</v>
      </c>
      <c r="AE333" s="3" t="s">
        <v>872</v>
      </c>
      <c r="AF333" s="3" t="s">
        <v>656</v>
      </c>
      <c r="AG333" s="3"/>
      <c r="AH333" s="3"/>
      <c r="AI333" s="3"/>
      <c r="AJ333" s="3"/>
      <c r="AK333" s="3" t="str">
        <f>IFERROR(VLOOKUP(I333,'Control Producción'!$B$13:$K$406,10,FALSE),"")</f>
        <v>Cavidad Progresiva</v>
      </c>
      <c r="AL333" s="3" t="str">
        <f t="shared" si="97"/>
        <v>Batch</v>
      </c>
      <c r="AM333" s="3" t="s">
        <v>669</v>
      </c>
      <c r="AN333" s="3" t="s">
        <v>556</v>
      </c>
      <c r="AO333" s="3">
        <f>_xlfn.IFS(L333="Inhibidor de corrosión",T333*Q333/1000,L333="Inhibidor de incrustaciones",T333*Q333/1000,L333="Biocida",T333*Q333/1000,L333="Inhibidor de corrosión/incrustaciones",T333*Q333/1000,L333="Inhibidor de parafinas y asfaltenos",T333*P333/1000,L333="Inhibidor de parafinas",T333*P333/1000,L333="Inhibidor de asfaltenos",T333*P333/1000,L333="Reductor de fricción",T333*P333/1000,L333="Encapsulado",0,L333="Inhibidor de hidratos",VLOOKUP(I333,Intermedia!$B$485:$E$502,4,FALSE),L333="Secuestrante de sulfhídrico",VLOOKUP(I333,Intermedia!$B$485:$E$502,4,FALSE))</f>
        <v>6.2946799999999996</v>
      </c>
      <c r="AP333" s="3">
        <f t="shared" si="113"/>
        <v>94.42</v>
      </c>
      <c r="AQ333" s="3">
        <f t="shared" si="114"/>
        <v>94.42</v>
      </c>
      <c r="AR333" s="3">
        <f t="shared" si="115"/>
        <v>94.42</v>
      </c>
      <c r="AS333" s="7">
        <v>1</v>
      </c>
      <c r="AT333" s="3" cm="1">
        <f t="array" ref="AT333">IFERROR(ROUND(IF(AL333="Continua",AO333*_xlfn.IFS(AS333=100%,1,AS333=20%,5,AS333=50%,2),IF(AL333="Batch",IF(AM333="M",30,IF(AM333="Q",15,7))*AO333)),0),"")</f>
        <v>94</v>
      </c>
      <c r="AU333" s="3">
        <f t="shared" si="116"/>
        <v>94</v>
      </c>
      <c r="AV333" s="3">
        <f t="shared" si="117"/>
        <v>94</v>
      </c>
      <c r="AW333" s="3" t="s">
        <v>670</v>
      </c>
      <c r="AX333" s="3"/>
      <c r="AY333" s="14" t="str">
        <f ca="1">IFERROR(TODAY()-VLOOKUP(H333,IDEF!$A$6:$H$1602,8,FALSE),"S/D")</f>
        <v>S/D</v>
      </c>
      <c r="AZ333" s="3" t="str">
        <f>IFERROR(VLOOKUP(H333,'Control Producción'!$B$13:$L$406,11,FALSE),"S/C")</f>
        <v>A</v>
      </c>
      <c r="BA333" s="3" t="str">
        <f t="shared" si="118"/>
        <v>SP- 04</v>
      </c>
      <c r="BB333" s="3" t="str">
        <f>IFERROR(VLOOKUP(I333,Referencias!$A$2:$Z$800,26,FALSE),"")</f>
        <v>Señal Picada</v>
      </c>
      <c r="BC333" s="3"/>
      <c r="BD333" s="3"/>
      <c r="BO333" s="68" t="str">
        <f t="shared" si="109"/>
        <v>SP- 04</v>
      </c>
    </row>
    <row r="334" spans="1:67" ht="15" customHeight="1" x14ac:dyDescent="0.25">
      <c r="A334" s="3" t="s">
        <v>636</v>
      </c>
      <c r="B334" s="5">
        <v>45139</v>
      </c>
      <c r="C334" s="3" t="s">
        <v>637</v>
      </c>
      <c r="D334" s="3" t="s">
        <v>638</v>
      </c>
      <c r="E334" s="3" t="str">
        <f>IFERROR(VLOOKUP(H334,Referencias!$A$2:$F$671,6,FALSE),"")</f>
        <v>SP- 04</v>
      </c>
      <c r="F334" s="3">
        <f>IFERROR(VLOOKUP(I334,Referencias!$A$2:$T$800,20,FALSE),"")</f>
        <v>222052</v>
      </c>
      <c r="G334" s="3" t="s">
        <v>651</v>
      </c>
      <c r="H334" s="3" t="s">
        <v>208</v>
      </c>
      <c r="I334" s="3" t="s">
        <v>208</v>
      </c>
      <c r="J334" s="3"/>
      <c r="K334" s="3" t="s">
        <v>652</v>
      </c>
      <c r="L334" s="3" t="str">
        <f>IFERROR(VLOOKUP(M334,Referencias!$X$2:$Y$139,2,FALSE),"")</f>
        <v>Inhibidor de corrosión</v>
      </c>
      <c r="M334" s="3" t="s">
        <v>566</v>
      </c>
      <c r="N334" s="3">
        <f>IFERROR(VLOOKUP(M334,Referencias!$K$2:$L$138,2,FALSE),"")</f>
        <v>1000232729</v>
      </c>
      <c r="O334" s="3">
        <f>IFERROR(VLOOKUP(I334,'Control Producción'!$B$13:$L$408,4,FALSE),0)</f>
        <v>178</v>
      </c>
      <c r="P334" s="3">
        <f>IFERROR(VLOOKUP(I334,'Control Producción'!$B$13:$L$408,5,FALSE),0)</f>
        <v>1.958</v>
      </c>
      <c r="Q334" s="3">
        <f>IFERROR(VLOOKUP(I334,'Control Producción'!$B$13:$L$408,7,FALSE),0)</f>
        <v>176.042</v>
      </c>
      <c r="R334" s="3">
        <f>IFERROR(VLOOKUP(I334,'Control Producción'!$B$13:$L$408,8,FALSE),0)</f>
        <v>10</v>
      </c>
      <c r="S334" s="3">
        <f t="shared" si="110"/>
        <v>42.25</v>
      </c>
      <c r="T334" s="3">
        <v>8</v>
      </c>
      <c r="U334" s="3" t="s">
        <v>676</v>
      </c>
      <c r="V334" s="3" t="s">
        <v>668</v>
      </c>
      <c r="W334" s="3">
        <f t="shared" si="111"/>
        <v>1</v>
      </c>
      <c r="X334" s="3"/>
      <c r="Y334" s="3">
        <f t="shared" si="112"/>
        <v>42.25</v>
      </c>
      <c r="Z334" s="3"/>
      <c r="AA334" s="3"/>
      <c r="AB334" s="6">
        <v>42955</v>
      </c>
      <c r="AC334" s="3" t="s">
        <v>643</v>
      </c>
      <c r="AD334" s="6">
        <v>44012</v>
      </c>
      <c r="AE334" s="3" t="s">
        <v>683</v>
      </c>
      <c r="AF334" s="3" t="s">
        <v>656</v>
      </c>
      <c r="AG334" s="3"/>
      <c r="AH334" s="3"/>
      <c r="AI334" s="3"/>
      <c r="AJ334" s="3"/>
      <c r="AK334" s="3" t="str">
        <f>IFERROR(VLOOKUP(I334,'Control Producción'!$B$13:$K$406,10,FALSE),"")</f>
        <v>Electro Sumergible</v>
      </c>
      <c r="AL334" s="3" t="str">
        <f t="shared" si="97"/>
        <v>Batch</v>
      </c>
      <c r="AM334" s="3" t="s">
        <v>817</v>
      </c>
      <c r="AN334" s="3" t="s">
        <v>556</v>
      </c>
      <c r="AO334" s="3">
        <f>_xlfn.IFS(L334="Inhibidor de corrosión",T334*Q334/1000,L334="Inhibidor de incrustaciones",T334*Q334/1000,L334="Biocida",T334*Q334/1000,L334="Inhibidor de corrosión/incrustaciones",T334*Q334/1000,L334="Inhibidor de parafinas y asfaltenos",T334*P334/1000,L334="Inhibidor de parafinas",T334*P334/1000,L334="Inhibidor de asfaltenos",T334*P334/1000,L334="Reductor de fricción",T334*P334/1000,L334="Encapsulado",0,L334="Inhibidor de hidratos",VLOOKUP(I334,Intermedia!$B$485:$E$502,4,FALSE),L334="Secuestrante de sulfhídrico",VLOOKUP(I334,Intermedia!$B$485:$E$502,4,FALSE))</f>
        <v>1.408336</v>
      </c>
      <c r="AP334" s="3">
        <f t="shared" si="113"/>
        <v>42.25</v>
      </c>
      <c r="AQ334" s="3">
        <f t="shared" si="114"/>
        <v>42.25</v>
      </c>
      <c r="AR334" s="3">
        <f t="shared" si="115"/>
        <v>42.25</v>
      </c>
      <c r="AS334" s="7">
        <v>1</v>
      </c>
      <c r="AT334" s="3" cm="1">
        <f t="array" ref="AT334">IFERROR(ROUND(IF(AL334="Continua",AO334*_xlfn.IFS(AS334=100%,1,AS334=20%,5,AS334=50%,2),IF(AL334="Batch",IF(AM334="M",30,IF(AM334="Q",15,7))*AO334)),0),"")</f>
        <v>42</v>
      </c>
      <c r="AU334" s="3">
        <f t="shared" si="116"/>
        <v>42</v>
      </c>
      <c r="AV334" s="3">
        <f t="shared" si="117"/>
        <v>42</v>
      </c>
      <c r="AW334" s="3" t="s">
        <v>670</v>
      </c>
      <c r="AX334" s="3"/>
      <c r="AY334" s="14">
        <f ca="1">IFERROR(TODAY()-VLOOKUP(H334,IDEF!$A$6:$H$1602,8,FALSE),"S/D")</f>
        <v>1964</v>
      </c>
      <c r="AZ334" s="3" t="str">
        <f>IFERROR(VLOOKUP(H334,'Control Producción'!$B$13:$L$406,11,FALSE),"S/C")</f>
        <v>C</v>
      </c>
      <c r="BA334" s="3" t="str">
        <f t="shared" si="118"/>
        <v>SP- 04</v>
      </c>
      <c r="BB334" s="3" t="str">
        <f>IFERROR(VLOOKUP(I334,Referencias!$A$2:$Z$800,26,FALSE),"")</f>
        <v>Señal Picada</v>
      </c>
      <c r="BC334" s="3"/>
      <c r="BD334" s="3"/>
      <c r="BO334" s="68" t="str">
        <f t="shared" si="109"/>
        <v>SP- 04</v>
      </c>
    </row>
    <row r="335" spans="1:67" ht="15" customHeight="1" x14ac:dyDescent="0.25">
      <c r="A335" s="3" t="s">
        <v>636</v>
      </c>
      <c r="B335" s="5">
        <v>45139</v>
      </c>
      <c r="C335" s="3" t="s">
        <v>637</v>
      </c>
      <c r="D335" s="3" t="s">
        <v>638</v>
      </c>
      <c r="E335" s="3" t="str">
        <f>IFERROR(VLOOKUP(H335,Referencias!$A$2:$F$671,6,FALSE),"")</f>
        <v>SP- 04</v>
      </c>
      <c r="F335" s="3">
        <f>IFERROR(VLOOKUP(I335,Referencias!$A$2:$T$800,20,FALSE),"")</f>
        <v>222052</v>
      </c>
      <c r="G335" s="3" t="s">
        <v>651</v>
      </c>
      <c r="H335" s="3" t="s">
        <v>209</v>
      </c>
      <c r="I335" s="3" t="s">
        <v>209</v>
      </c>
      <c r="J335" s="3"/>
      <c r="K335" s="3" t="s">
        <v>652</v>
      </c>
      <c r="L335" s="3" t="str">
        <f>IFERROR(VLOOKUP(M335,Referencias!$X$2:$Y$139,2,FALSE),"")</f>
        <v>Inhibidor de corrosión</v>
      </c>
      <c r="M335" s="3" t="s">
        <v>566</v>
      </c>
      <c r="N335" s="3">
        <f>IFERROR(VLOOKUP(M335,Referencias!$K$2:$L$138,2,FALSE),"")</f>
        <v>1000232729</v>
      </c>
      <c r="O335" s="3">
        <f>IFERROR(VLOOKUP(I335,'Control Producción'!$B$13:$L$408,4,FALSE),0)</f>
        <v>318</v>
      </c>
      <c r="P335" s="3">
        <f>IFERROR(VLOOKUP(I335,'Control Producción'!$B$13:$L$408,5,FALSE),0)</f>
        <v>3.18</v>
      </c>
      <c r="Q335" s="3">
        <f>IFERROR(VLOOKUP(I335,'Control Producción'!$B$13:$L$408,7,FALSE),0)</f>
        <v>314.82</v>
      </c>
      <c r="R335" s="3">
        <f>IFERROR(VLOOKUP(I335,'Control Producción'!$B$13:$L$408,8,FALSE),0)</f>
        <v>10</v>
      </c>
      <c r="S335" s="3">
        <f t="shared" si="110"/>
        <v>56.67</v>
      </c>
      <c r="T335" s="3">
        <v>12</v>
      </c>
      <c r="U335" s="3" t="s">
        <v>676</v>
      </c>
      <c r="V335" s="3" t="s">
        <v>668</v>
      </c>
      <c r="W335" s="3">
        <f t="shared" si="111"/>
        <v>2</v>
      </c>
      <c r="X335" s="3"/>
      <c r="Y335" s="3">
        <f t="shared" si="112"/>
        <v>113.34</v>
      </c>
      <c r="Z335" s="3"/>
      <c r="AA335" s="3"/>
      <c r="AB335" s="6">
        <v>41482</v>
      </c>
      <c r="AC335" s="3" t="s">
        <v>643</v>
      </c>
      <c r="AD335" s="6">
        <v>44160</v>
      </c>
      <c r="AE335" s="3" t="s">
        <v>738</v>
      </c>
      <c r="AF335" s="3" t="s">
        <v>656</v>
      </c>
      <c r="AG335" s="3"/>
      <c r="AH335" s="3"/>
      <c r="AI335" s="3"/>
      <c r="AJ335" s="3"/>
      <c r="AK335" s="3" t="str">
        <f>IFERROR(VLOOKUP(I335,'Control Producción'!$B$13:$K$406,10,FALSE),"")</f>
        <v>Electro Sumergible</v>
      </c>
      <c r="AL335" s="3" t="str">
        <f t="shared" si="97"/>
        <v>Batch</v>
      </c>
      <c r="AM335" s="3" t="s">
        <v>669</v>
      </c>
      <c r="AN335" s="3" t="s">
        <v>556</v>
      </c>
      <c r="AO335" s="3">
        <f>_xlfn.IFS(L335="Inhibidor de corrosión",T335*Q335/1000,L335="Inhibidor de incrustaciones",T335*Q335/1000,L335="Biocida",T335*Q335/1000,L335="Inhibidor de corrosión/incrustaciones",T335*Q335/1000,L335="Inhibidor de parafinas y asfaltenos",T335*P335/1000,L335="Inhibidor de parafinas",T335*P335/1000,L335="Inhibidor de asfaltenos",T335*P335/1000,L335="Reductor de fricción",T335*P335/1000,L335="Encapsulado",0,L335="Inhibidor de hidratos",VLOOKUP(I335,Intermedia!$B$485:$E$502,4,FALSE),L335="Secuestrante de sulfhídrico",VLOOKUP(I335,Intermedia!$B$485:$E$502,4,FALSE))</f>
        <v>3.7778400000000003</v>
      </c>
      <c r="AP335" s="3">
        <f t="shared" si="113"/>
        <v>56.67</v>
      </c>
      <c r="AQ335" s="3">
        <f t="shared" si="114"/>
        <v>56.67</v>
      </c>
      <c r="AR335" s="3">
        <f t="shared" si="115"/>
        <v>56.67</v>
      </c>
      <c r="AS335" s="7">
        <v>1</v>
      </c>
      <c r="AT335" s="3" cm="1">
        <f t="array" ref="AT335">IFERROR(ROUND(IF(AL335="Continua",AO335*_xlfn.IFS(AS335=100%,1,AS335=20%,5,AS335=50%,2),IF(AL335="Batch",IF(AM335="M",30,IF(AM335="Q",15,7))*AO335)),0),"")</f>
        <v>57</v>
      </c>
      <c r="AU335" s="3">
        <f t="shared" si="116"/>
        <v>57</v>
      </c>
      <c r="AV335" s="3">
        <f t="shared" si="117"/>
        <v>57</v>
      </c>
      <c r="AW335" s="3" t="s">
        <v>670</v>
      </c>
      <c r="AX335" s="3"/>
      <c r="AY335" s="14">
        <f ca="1">IFERROR(TODAY()-VLOOKUP(H335,IDEF!$A$6:$H$1602,8,FALSE),"S/D")</f>
        <v>3291</v>
      </c>
      <c r="AZ335" s="3" t="str">
        <f>IFERROR(VLOOKUP(H335,'Control Producción'!$B$13:$L$406,11,FALSE),"S/C")</f>
        <v>A</v>
      </c>
      <c r="BA335" s="3" t="str">
        <f t="shared" si="118"/>
        <v>SP- 04</v>
      </c>
      <c r="BB335" s="3" t="str">
        <f>IFERROR(VLOOKUP(I335,Referencias!$A$2:$Z$800,26,FALSE),"")</f>
        <v>Señal Picada</v>
      </c>
      <c r="BC335" s="3"/>
      <c r="BD335" s="3"/>
      <c r="BO335" s="68" t="str">
        <f t="shared" si="109"/>
        <v>SP- 04</v>
      </c>
    </row>
    <row r="336" spans="1:67" ht="15" customHeight="1" x14ac:dyDescent="0.25">
      <c r="A336" s="3" t="s">
        <v>636</v>
      </c>
      <c r="B336" s="5">
        <v>45139</v>
      </c>
      <c r="C336" s="3" t="s">
        <v>637</v>
      </c>
      <c r="D336" s="3" t="s">
        <v>638</v>
      </c>
      <c r="E336" s="3" t="str">
        <f>IFERROR(VLOOKUP(H336,Referencias!$A$2:$F$671,6,FALSE),"")</f>
        <v>SP- 04</v>
      </c>
      <c r="F336" s="3">
        <f>IFERROR(VLOOKUP(I336,Referencias!$A$2:$T$800,20,FALSE),"")</f>
        <v>222052</v>
      </c>
      <c r="G336" s="3" t="s">
        <v>651</v>
      </c>
      <c r="H336" s="3" t="s">
        <v>210</v>
      </c>
      <c r="I336" s="3" t="s">
        <v>210</v>
      </c>
      <c r="J336" s="3"/>
      <c r="K336" s="3" t="s">
        <v>652</v>
      </c>
      <c r="L336" s="3" t="str">
        <f>IFERROR(VLOOKUP(M336,Referencias!$X$2:$Y$139,2,FALSE),"")</f>
        <v>Inhibidor de corrosión</v>
      </c>
      <c r="M336" s="3" t="s">
        <v>566</v>
      </c>
      <c r="N336" s="3">
        <f>IFERROR(VLOOKUP(M336,Referencias!$K$2:$L$138,2,FALSE),"")</f>
        <v>1000232729</v>
      </c>
      <c r="O336" s="3">
        <f>IFERROR(VLOOKUP(I336,'Control Producción'!$B$13:$L$408,4,FALSE),0)</f>
        <v>169</v>
      </c>
      <c r="P336" s="3">
        <f>IFERROR(VLOOKUP(I336,'Control Producción'!$B$13:$L$408,5,FALSE),0)</f>
        <v>1.234</v>
      </c>
      <c r="Q336" s="3">
        <f>IFERROR(VLOOKUP(I336,'Control Producción'!$B$13:$L$408,7,FALSE),0)</f>
        <v>167.76599999999999</v>
      </c>
      <c r="R336" s="3">
        <f>IFERROR(VLOOKUP(I336,'Control Producción'!$B$13:$L$408,8,FALSE),0)</f>
        <v>10</v>
      </c>
      <c r="S336" s="3">
        <f t="shared" si="110"/>
        <v>30.2</v>
      </c>
      <c r="T336" s="3">
        <v>12</v>
      </c>
      <c r="U336" s="3" t="s">
        <v>676</v>
      </c>
      <c r="V336" s="3" t="s">
        <v>668</v>
      </c>
      <c r="W336" s="3">
        <f t="shared" si="111"/>
        <v>2</v>
      </c>
      <c r="X336" s="3"/>
      <c r="Y336" s="3">
        <f t="shared" si="112"/>
        <v>60.4</v>
      </c>
      <c r="Z336" s="3"/>
      <c r="AA336" s="3"/>
      <c r="AB336" s="6">
        <v>39804</v>
      </c>
      <c r="AC336" s="3" t="s">
        <v>643</v>
      </c>
      <c r="AD336" s="6">
        <v>44012</v>
      </c>
      <c r="AE336" s="3" t="s">
        <v>683</v>
      </c>
      <c r="AF336" s="3" t="s">
        <v>656</v>
      </c>
      <c r="AG336" s="3"/>
      <c r="AH336" s="3"/>
      <c r="AI336" s="3"/>
      <c r="AJ336" s="3"/>
      <c r="AK336" s="3" t="str">
        <f>IFERROR(VLOOKUP(I336,'Control Producción'!$B$13:$K$406,10,FALSE),"")</f>
        <v>Electro Sumergible</v>
      </c>
      <c r="AL336" s="3" t="str">
        <f t="shared" si="97"/>
        <v>Batch</v>
      </c>
      <c r="AM336" s="3" t="s">
        <v>669</v>
      </c>
      <c r="AN336" s="3" t="s">
        <v>556</v>
      </c>
      <c r="AO336" s="3">
        <f>_xlfn.IFS(L336="Inhibidor de corrosión",T336*Q336/1000,L336="Inhibidor de incrustaciones",T336*Q336/1000,L336="Biocida",T336*Q336/1000,L336="Inhibidor de corrosión/incrustaciones",T336*Q336/1000,L336="Inhibidor de parafinas y asfaltenos",T336*P336/1000,L336="Inhibidor de parafinas",T336*P336/1000,L336="Inhibidor de asfaltenos",T336*P336/1000,L336="Reductor de fricción",T336*P336/1000,L336="Encapsulado",0,L336="Inhibidor de hidratos",VLOOKUP(I336,Intermedia!$B$485:$E$502,4,FALSE),L336="Secuestrante de sulfhídrico",VLOOKUP(I336,Intermedia!$B$485:$E$502,4,FALSE))</f>
        <v>2.0131920000000001</v>
      </c>
      <c r="AP336" s="3">
        <f t="shared" si="113"/>
        <v>30.2</v>
      </c>
      <c r="AQ336" s="3">
        <f t="shared" si="114"/>
        <v>30.2</v>
      </c>
      <c r="AR336" s="3">
        <f t="shared" si="115"/>
        <v>30.2</v>
      </c>
      <c r="AS336" s="7">
        <v>1</v>
      </c>
      <c r="AT336" s="3" cm="1">
        <f t="array" ref="AT336">IFERROR(ROUND(IF(AL336="Continua",AO336*_xlfn.IFS(AS336=100%,1,AS336=20%,5,AS336=50%,2),IF(AL336="Batch",IF(AM336="M",30,IF(AM336="Q",15,7))*AO336)),0),"")</f>
        <v>30</v>
      </c>
      <c r="AU336" s="3">
        <f t="shared" si="116"/>
        <v>30</v>
      </c>
      <c r="AV336" s="3">
        <f t="shared" si="117"/>
        <v>30</v>
      </c>
      <c r="AW336" s="3" t="s">
        <v>670</v>
      </c>
      <c r="AX336" s="3"/>
      <c r="AY336" s="14">
        <f ca="1">IFERROR(TODAY()-VLOOKUP(H336,IDEF!$A$6:$H$1602,8,FALSE),"S/D")</f>
        <v>2527</v>
      </c>
      <c r="AZ336" s="3" t="str">
        <f>IFERROR(VLOOKUP(H336,'Control Producción'!$B$13:$L$406,11,FALSE),"S/C")</f>
        <v>C</v>
      </c>
      <c r="BA336" s="3" t="str">
        <f t="shared" si="118"/>
        <v>SP- 04</v>
      </c>
      <c r="BB336" s="3" t="str">
        <f>IFERROR(VLOOKUP(I336,Referencias!$A$2:$Z$800,26,FALSE),"")</f>
        <v>Señal Picada</v>
      </c>
      <c r="BC336" s="3"/>
      <c r="BD336" s="3"/>
      <c r="BO336" s="68" t="str">
        <f t="shared" si="109"/>
        <v>SP- 04</v>
      </c>
    </row>
    <row r="337" spans="1:67" ht="15" customHeight="1" x14ac:dyDescent="0.25">
      <c r="A337" s="3" t="s">
        <v>636</v>
      </c>
      <c r="B337" s="5">
        <v>45139</v>
      </c>
      <c r="C337" s="3" t="s">
        <v>637</v>
      </c>
      <c r="D337" s="3" t="s">
        <v>638</v>
      </c>
      <c r="E337" s="3" t="str">
        <f>IFERROR(VLOOKUP(H337,Referencias!$A$2:$F$671,6,FALSE),"")</f>
        <v>SP- 04</v>
      </c>
      <c r="F337" s="3">
        <f>IFERROR(VLOOKUP(I337,Referencias!$A$2:$T$800,20,FALSE),"")</f>
        <v>222052</v>
      </c>
      <c r="G337" s="3" t="s">
        <v>651</v>
      </c>
      <c r="H337" s="3" t="s">
        <v>215</v>
      </c>
      <c r="I337" s="3" t="s">
        <v>215</v>
      </c>
      <c r="J337" s="3"/>
      <c r="K337" s="3" t="s">
        <v>652</v>
      </c>
      <c r="L337" s="3" t="str">
        <f>IFERROR(VLOOKUP(M337,Referencias!$X$2:$Y$139,2,FALSE),"")</f>
        <v>Inhibidor de corrosión</v>
      </c>
      <c r="M337" s="3" t="s">
        <v>566</v>
      </c>
      <c r="N337" s="3">
        <f>IFERROR(VLOOKUP(M337,Referencias!$K$2:$L$138,2,FALSE),"")</f>
        <v>1000232729</v>
      </c>
      <c r="O337" s="3">
        <f>IFERROR(VLOOKUP(I337,'Control Producción'!$B$13:$L$408,4,FALSE),0)</f>
        <v>24</v>
      </c>
      <c r="P337" s="3">
        <f>IFERROR(VLOOKUP(I337,'Control Producción'!$B$13:$L$408,5,FALSE),0)</f>
        <v>1.2</v>
      </c>
      <c r="Q337" s="3">
        <f>IFERROR(VLOOKUP(I337,'Control Producción'!$B$13:$L$408,7,FALSE),0)</f>
        <v>22.8</v>
      </c>
      <c r="R337" s="3">
        <f>IFERROR(VLOOKUP(I337,'Control Producción'!$B$13:$L$408,8,FALSE),0)</f>
        <v>0</v>
      </c>
      <c r="S337" s="3">
        <f t="shared" si="110"/>
        <v>29.41</v>
      </c>
      <c r="T337" s="3">
        <v>43</v>
      </c>
      <c r="U337" s="3" t="s">
        <v>676</v>
      </c>
      <c r="V337" s="3" t="s">
        <v>668</v>
      </c>
      <c r="W337" s="3">
        <f t="shared" si="111"/>
        <v>1</v>
      </c>
      <c r="X337" s="3"/>
      <c r="Y337" s="3">
        <f t="shared" si="112"/>
        <v>29.41</v>
      </c>
      <c r="Z337" s="3"/>
      <c r="AA337" s="3"/>
      <c r="AB337" s="6">
        <v>41045</v>
      </c>
      <c r="AC337" s="3" t="s">
        <v>643</v>
      </c>
      <c r="AD337" s="6">
        <v>44286</v>
      </c>
      <c r="AE337" s="3" t="s">
        <v>739</v>
      </c>
      <c r="AF337" s="3" t="s">
        <v>656</v>
      </c>
      <c r="AG337" s="3"/>
      <c r="AH337" s="3"/>
      <c r="AI337" s="3"/>
      <c r="AJ337" s="3"/>
      <c r="AK337" s="3" t="str">
        <f>IFERROR(VLOOKUP(I337,'Control Producción'!$B$13:$K$406,10,FALSE),"")</f>
        <v>Bombeo Mecánico</v>
      </c>
      <c r="AL337" s="3" t="str">
        <f t="shared" ref="AL337:AL367" si="119">_xlfn.IFS(V337="Continua","Continua",V337="Batch Camión","Batch",V337="Batch Cuba","Batch")</f>
        <v>Batch</v>
      </c>
      <c r="AM337" s="3" t="s">
        <v>817</v>
      </c>
      <c r="AN337" s="3" t="s">
        <v>556</v>
      </c>
      <c r="AO337" s="3">
        <f>_xlfn.IFS(L337="Inhibidor de corrosión",T337*Q337/1000,L337="Inhibidor de incrustaciones",T337*Q337/1000,L337="Biocida",T337*Q337/1000,L337="Inhibidor de corrosión/incrustaciones",T337*Q337/1000,L337="Inhibidor de parafinas y asfaltenos",T337*P337/1000,L337="Inhibidor de parafinas",T337*P337/1000,L337="Inhibidor de asfaltenos",T337*P337/1000,L337="Reductor de fricción",T337*P337/1000,L337="Encapsulado",0,L337="Inhibidor de hidratos",VLOOKUP(I337,Intermedia!$B$485:$E$502,4,FALSE),L337="Secuestrante de sulfhídrico",VLOOKUP(I337,Intermedia!$B$485:$E$502,4,FALSE))</f>
        <v>0.98039999999999994</v>
      </c>
      <c r="AP337" s="3">
        <f t="shared" si="113"/>
        <v>29.41</v>
      </c>
      <c r="AQ337" s="3">
        <f t="shared" si="114"/>
        <v>29.41</v>
      </c>
      <c r="AR337" s="3">
        <f t="shared" si="115"/>
        <v>29.41</v>
      </c>
      <c r="AS337" s="7">
        <v>1</v>
      </c>
      <c r="AT337" s="3" cm="1">
        <f t="array" ref="AT337">IFERROR(ROUND(IF(AL337="Continua",AO337*_xlfn.IFS(AS337=100%,1,AS337=20%,5,AS337=50%,2),IF(AL337="Batch",IF(AM337="M",30,IF(AM337="Q",15,7))*AO337)),0),"")</f>
        <v>29</v>
      </c>
      <c r="AU337" s="3">
        <f t="shared" si="116"/>
        <v>29</v>
      </c>
      <c r="AV337" s="3">
        <f t="shared" si="117"/>
        <v>29</v>
      </c>
      <c r="AW337" s="3" t="s">
        <v>670</v>
      </c>
      <c r="AX337" s="3"/>
      <c r="AY337" s="14">
        <f ca="1">IFERROR(TODAY()-VLOOKUP(H337,IDEF!$A$6:$H$1602,8,FALSE),"S/D")</f>
        <v>2352</v>
      </c>
      <c r="AZ337" s="3" t="str">
        <f>IFERROR(VLOOKUP(H337,'Control Producción'!$B$13:$L$406,11,FALSE),"S/C")</f>
        <v>C</v>
      </c>
      <c r="BA337" s="3" t="str">
        <f t="shared" si="118"/>
        <v>SP- 04</v>
      </c>
      <c r="BB337" s="3" t="str">
        <f>IFERROR(VLOOKUP(I337,Referencias!$A$2:$Z$800,26,FALSE),"")</f>
        <v>Señal Picada</v>
      </c>
      <c r="BC337" s="3"/>
      <c r="BD337" s="3"/>
      <c r="BO337" s="68" t="str">
        <f t="shared" si="109"/>
        <v>SP- 04</v>
      </c>
    </row>
    <row r="338" spans="1:67" ht="15" customHeight="1" x14ac:dyDescent="0.25">
      <c r="A338" s="3" t="s">
        <v>636</v>
      </c>
      <c r="B338" s="5">
        <v>45139</v>
      </c>
      <c r="C338" s="3" t="s">
        <v>637</v>
      </c>
      <c r="D338" s="3" t="s">
        <v>638</v>
      </c>
      <c r="E338" s="3" t="str">
        <f>IFERROR(VLOOKUP(H338,Referencias!$A$2:$F$671,6,FALSE),"")</f>
        <v>SP- 03</v>
      </c>
      <c r="F338" s="3">
        <f>IFERROR(VLOOKUP(I338,Referencias!$A$2:$T$800,20,FALSE),"")</f>
        <v>222052</v>
      </c>
      <c r="G338" s="3" t="s">
        <v>651</v>
      </c>
      <c r="H338" s="3" t="s">
        <v>198</v>
      </c>
      <c r="I338" s="3" t="s">
        <v>198</v>
      </c>
      <c r="J338" s="3"/>
      <c r="K338" s="3" t="s">
        <v>652</v>
      </c>
      <c r="L338" s="3" t="str">
        <f>IFERROR(VLOOKUP(M338,Referencias!$X$2:$Y$139,2,FALSE),"")</f>
        <v>Inhibidor de corrosión</v>
      </c>
      <c r="M338" s="3" t="s">
        <v>566</v>
      </c>
      <c r="N338" s="3">
        <f>IFERROR(VLOOKUP(M338,Referencias!$K$2:$L$138,2,FALSE),"")</f>
        <v>1000232729</v>
      </c>
      <c r="O338" s="3">
        <f>IFERROR(VLOOKUP(I338,'Control Producción'!$B$13:$L$408,4,FALSE),0)</f>
        <v>83.8</v>
      </c>
      <c r="P338" s="3">
        <f>IFERROR(VLOOKUP(I338,'Control Producción'!$B$13:$L$408,5,FALSE),0)</f>
        <v>4.1900000000000004</v>
      </c>
      <c r="Q338" s="3">
        <f>IFERROR(VLOOKUP(I338,'Control Producción'!$B$13:$L$408,7,FALSE),0)</f>
        <v>79.61</v>
      </c>
      <c r="R338" s="3">
        <f>IFERROR(VLOOKUP(I338,'Control Producción'!$B$13:$L$408,8,FALSE),0)</f>
        <v>100</v>
      </c>
      <c r="S338" s="3">
        <f t="shared" si="110"/>
        <v>36.22</v>
      </c>
      <c r="T338" s="3">
        <v>65</v>
      </c>
      <c r="U338" s="3" t="s">
        <v>676</v>
      </c>
      <c r="V338" s="3" t="s">
        <v>668</v>
      </c>
      <c r="W338" s="3">
        <f t="shared" si="111"/>
        <v>4</v>
      </c>
      <c r="X338" s="3"/>
      <c r="Y338" s="3">
        <f t="shared" si="112"/>
        <v>144.88</v>
      </c>
      <c r="Z338" s="3"/>
      <c r="AA338" s="3"/>
      <c r="AB338" s="6">
        <v>43231</v>
      </c>
      <c r="AC338" s="3" t="s">
        <v>643</v>
      </c>
      <c r="AD338" s="6">
        <v>44302</v>
      </c>
      <c r="AE338" s="3" t="s">
        <v>873</v>
      </c>
      <c r="AF338" s="3" t="s">
        <v>656</v>
      </c>
      <c r="AG338" s="3"/>
      <c r="AH338" s="3"/>
      <c r="AI338" s="3"/>
      <c r="AJ338" s="3"/>
      <c r="AK338" s="3" t="str">
        <f>IFERROR(VLOOKUP(I338,'Control Producción'!$B$13:$K$406,10,FALSE),"")</f>
        <v>Cavidad Progresiva</v>
      </c>
      <c r="AL338" s="3" t="str">
        <f t="shared" si="119"/>
        <v>Batch</v>
      </c>
      <c r="AM338" s="3" t="s">
        <v>810</v>
      </c>
      <c r="AN338" s="3" t="s">
        <v>556</v>
      </c>
      <c r="AO338" s="3">
        <f>_xlfn.IFS(L338="Inhibidor de corrosión",T338*Q338/1000,L338="Inhibidor de incrustaciones",T338*Q338/1000,L338="Biocida",T338*Q338/1000,L338="Inhibidor de corrosión/incrustaciones",T338*Q338/1000,L338="Inhibidor de parafinas y asfaltenos",T338*P338/1000,L338="Inhibidor de parafinas",T338*P338/1000,L338="Inhibidor de asfaltenos",T338*P338/1000,L338="Reductor de fricción",T338*P338/1000,L338="Encapsulado",0,L338="Inhibidor de hidratos",VLOOKUP(I338,Intermedia!$B$485:$E$502,4,FALSE),L338="Secuestrante de sulfhídrico",VLOOKUP(I338,Intermedia!$B$485:$E$502,4,FALSE))</f>
        <v>5.1746499999999997</v>
      </c>
      <c r="AP338" s="3">
        <f t="shared" si="113"/>
        <v>36.22</v>
      </c>
      <c r="AQ338" s="3">
        <f t="shared" si="114"/>
        <v>36.22</v>
      </c>
      <c r="AR338" s="3">
        <f t="shared" si="115"/>
        <v>36.22</v>
      </c>
      <c r="AS338" s="7">
        <v>1</v>
      </c>
      <c r="AT338" s="3" cm="1">
        <f t="array" ref="AT338">IFERROR(ROUND(IF(AL338="Continua",AO338*_xlfn.IFS(AS338=100%,1,AS338=20%,5,AS338=50%,2),IF(AL338="Batch",IF(AM338="M",30,IF(AM338="Q",15,7))*AO338)),0),"")</f>
        <v>36</v>
      </c>
      <c r="AU338" s="3">
        <f t="shared" si="116"/>
        <v>36</v>
      </c>
      <c r="AV338" s="3">
        <f t="shared" si="117"/>
        <v>36</v>
      </c>
      <c r="AW338" s="3" t="s">
        <v>670</v>
      </c>
      <c r="AX338" s="3"/>
      <c r="AY338" s="14">
        <f ca="1">IFERROR(TODAY()-VLOOKUP(H338,IDEF!$A$6:$H$1602,8,FALSE),"S/D")</f>
        <v>2087</v>
      </c>
      <c r="AZ338" s="3" t="str">
        <f>IFERROR(VLOOKUP(H338,'Control Producción'!$B$13:$L$406,11,FALSE),"S/C")</f>
        <v>A</v>
      </c>
      <c r="BA338" s="3" t="str">
        <f t="shared" si="118"/>
        <v>SP- 03</v>
      </c>
      <c r="BB338" s="3" t="str">
        <f>IFERROR(VLOOKUP(I338,Referencias!$A$2:$Z$800,26,FALSE),"")</f>
        <v>Señal Picada</v>
      </c>
      <c r="BC338" s="3"/>
      <c r="BD338" s="3"/>
      <c r="BO338" s="68" t="str">
        <f t="shared" si="109"/>
        <v>SP- 03</v>
      </c>
    </row>
    <row r="339" spans="1:67" ht="15" customHeight="1" x14ac:dyDescent="0.25">
      <c r="A339" s="3" t="s">
        <v>636</v>
      </c>
      <c r="B339" s="5">
        <v>45139</v>
      </c>
      <c r="C339" s="3" t="s">
        <v>637</v>
      </c>
      <c r="D339" s="3" t="s">
        <v>638</v>
      </c>
      <c r="E339" s="3" t="str">
        <f>IFERROR(VLOOKUP(H339,Referencias!$A$2:$F$671,6,FALSE),"")</f>
        <v>SP- 03</v>
      </c>
      <c r="F339" s="3">
        <f>IFERROR(VLOOKUP(I339,Referencias!$A$2:$T$800,20,FALSE),"")</f>
        <v>222052</v>
      </c>
      <c r="G339" s="3" t="s">
        <v>651</v>
      </c>
      <c r="H339" s="3" t="s">
        <v>198</v>
      </c>
      <c r="I339" s="3" t="s">
        <v>198</v>
      </c>
      <c r="J339" s="3"/>
      <c r="K339" s="3" t="s">
        <v>652</v>
      </c>
      <c r="L339" s="3" t="str">
        <f>IFERROR(VLOOKUP(M339,Referencias!$X$2:$Y$139,2,FALSE),"")</f>
        <v>Biocida</v>
      </c>
      <c r="M339" s="3" t="s">
        <v>565</v>
      </c>
      <c r="N339" s="3">
        <f>IFERROR(VLOOKUP(M339,Referencias!$K$2:$L$138,2,FALSE),"")</f>
        <v>50600926</v>
      </c>
      <c r="O339" s="3">
        <f>IFERROR(VLOOKUP(I339,'Control Producción'!$B$13:$L$408,4,FALSE),0)</f>
        <v>83.8</v>
      </c>
      <c r="P339" s="3">
        <f>IFERROR(VLOOKUP(I339,'Control Producción'!$B$13:$L$408,5,FALSE),0)</f>
        <v>4.1900000000000004</v>
      </c>
      <c r="Q339" s="3">
        <f>IFERROR(VLOOKUP(I339,'Control Producción'!$B$13:$L$408,7,FALSE),0)</f>
        <v>79.61</v>
      </c>
      <c r="R339" s="3">
        <f>IFERROR(VLOOKUP(I339,'Control Producción'!$B$13:$L$408,8,FALSE),0)</f>
        <v>100</v>
      </c>
      <c r="S339" s="3">
        <f t="shared" si="110"/>
        <v>35.82</v>
      </c>
      <c r="T339" s="3">
        <v>30</v>
      </c>
      <c r="U339" s="3" t="s">
        <v>676</v>
      </c>
      <c r="V339" s="3" t="s">
        <v>668</v>
      </c>
      <c r="W339" s="3">
        <f t="shared" si="111"/>
        <v>2</v>
      </c>
      <c r="X339" s="3"/>
      <c r="Y339" s="3">
        <f t="shared" si="112"/>
        <v>71.64</v>
      </c>
      <c r="Z339" s="3"/>
      <c r="AA339" s="3"/>
      <c r="AB339" s="6">
        <v>41806</v>
      </c>
      <c r="AC339" s="3" t="s">
        <v>643</v>
      </c>
      <c r="AD339" s="6">
        <v>44302</v>
      </c>
      <c r="AE339" s="3" t="s">
        <v>873</v>
      </c>
      <c r="AF339" s="3" t="s">
        <v>656</v>
      </c>
      <c r="AG339" s="3"/>
      <c r="AH339" s="3"/>
      <c r="AI339" s="3"/>
      <c r="AJ339" s="3"/>
      <c r="AK339" s="3" t="str">
        <f>IFERROR(VLOOKUP(I339,'Control Producción'!$B$13:$K$406,10,FALSE),"")</f>
        <v>Cavidad Progresiva</v>
      </c>
      <c r="AL339" s="3" t="str">
        <f t="shared" si="119"/>
        <v>Batch</v>
      </c>
      <c r="AM339" s="3" t="s">
        <v>669</v>
      </c>
      <c r="AN339" s="3" t="s">
        <v>556</v>
      </c>
      <c r="AO339" s="3">
        <f>_xlfn.IFS(L339="Inhibidor de corrosión",T339*Q339/1000,L339="Inhibidor de incrustaciones",T339*Q339/1000,L339="Biocida",T339*Q339/1000,L339="Inhibidor de corrosión/incrustaciones",T339*Q339/1000,L339="Inhibidor de parafinas y asfaltenos",T339*P339/1000,L339="Inhibidor de parafinas",T339*P339/1000,L339="Inhibidor de asfaltenos",T339*P339/1000,L339="Reductor de fricción",T339*P339/1000,L339="Encapsulado",0,L339="Inhibidor de hidratos",VLOOKUP(I339,Intermedia!$B$485:$E$502,4,FALSE),L339="Secuestrante de sulfhídrico",VLOOKUP(I339,Intermedia!$B$485:$E$502,4,FALSE))</f>
        <v>2.3883000000000001</v>
      </c>
      <c r="AP339" s="3">
        <f t="shared" si="113"/>
        <v>35.82</v>
      </c>
      <c r="AQ339" s="3">
        <f t="shared" si="114"/>
        <v>35.82</v>
      </c>
      <c r="AR339" s="3">
        <f t="shared" si="115"/>
        <v>35.82</v>
      </c>
      <c r="AS339" s="7">
        <v>1</v>
      </c>
      <c r="AT339" s="3" cm="1">
        <f t="array" ref="AT339">IFERROR(ROUND(IF(AL339="Continua",AO339*_xlfn.IFS(AS339=100%,1,AS339=20%,5,AS339=50%,2),IF(AL339="Batch",IF(AM339="M",30,IF(AM339="Q",15,7))*AO339)),0),"")</f>
        <v>36</v>
      </c>
      <c r="AU339" s="3">
        <f t="shared" si="116"/>
        <v>36</v>
      </c>
      <c r="AV339" s="3">
        <f t="shared" si="117"/>
        <v>36</v>
      </c>
      <c r="AW339" s="3" t="s">
        <v>670</v>
      </c>
      <c r="AX339" s="3"/>
      <c r="AY339" s="14">
        <f ca="1">IFERROR(TODAY()-VLOOKUP(H339,IDEF!$A$6:$H$1602,8,FALSE),"S/D")</f>
        <v>2087</v>
      </c>
      <c r="AZ339" s="3" t="str">
        <f>IFERROR(VLOOKUP(H339,'Control Producción'!$B$13:$L$406,11,FALSE),"S/C")</f>
        <v>A</v>
      </c>
      <c r="BA339" s="3" t="str">
        <f t="shared" si="118"/>
        <v>SP- 03</v>
      </c>
      <c r="BB339" s="3" t="str">
        <f>IFERROR(VLOOKUP(I339,Referencias!$A$2:$Z$800,26,FALSE),"")</f>
        <v>Señal Picada</v>
      </c>
      <c r="BC339" s="3"/>
      <c r="BD339" s="3"/>
      <c r="BO339" s="68" t="str">
        <f t="shared" si="109"/>
        <v>SP- 03</v>
      </c>
    </row>
    <row r="340" spans="1:67" ht="15" customHeight="1" x14ac:dyDescent="0.25">
      <c r="A340" s="3" t="s">
        <v>636</v>
      </c>
      <c r="B340" s="5">
        <v>45292</v>
      </c>
      <c r="C340" s="3" t="s">
        <v>637</v>
      </c>
      <c r="D340" s="3" t="s">
        <v>638</v>
      </c>
      <c r="E340" s="3" t="str">
        <f>IFERROR(VLOOKUP(H340,Referencias!$A$2:$F$671,6,FALSE),"")</f>
        <v>SP- 04</v>
      </c>
      <c r="F340" s="3">
        <f>IFERROR(VLOOKUP(I340,Referencias!$A$2:$T$800,20,FALSE),"")</f>
        <v>222052</v>
      </c>
      <c r="G340" s="3" t="s">
        <v>651</v>
      </c>
      <c r="H340" s="3" t="s">
        <v>216</v>
      </c>
      <c r="I340" s="3" t="s">
        <v>216</v>
      </c>
      <c r="J340" s="3"/>
      <c r="K340" s="3" t="s">
        <v>652</v>
      </c>
      <c r="L340" s="3" t="str">
        <f>IFERROR(VLOOKUP(M340,Referencias!$X$2:$Y$139,2,FALSE),"")</f>
        <v>Biocida</v>
      </c>
      <c r="M340" s="3" t="s">
        <v>565</v>
      </c>
      <c r="N340" s="3">
        <f>IFERROR(VLOOKUP(M340,Referencias!$K$2:$L$138,2,FALSE),"")</f>
        <v>50600926</v>
      </c>
      <c r="O340" s="3">
        <f>IFERROR(VLOOKUP(I340,'Control Producción'!$B$13:$L$408,4,FALSE),0)</f>
        <v>108</v>
      </c>
      <c r="P340" s="3">
        <f>IFERROR(VLOOKUP(I340,'Control Producción'!$B$13:$L$408,5,FALSE),0)</f>
        <v>3.78</v>
      </c>
      <c r="Q340" s="3">
        <f>IFERROR(VLOOKUP(I340,'Control Producción'!$B$13:$L$408,7,FALSE),0)</f>
        <v>104.22</v>
      </c>
      <c r="R340" s="3">
        <f>IFERROR(VLOOKUP(I340,'Control Producción'!$B$13:$L$408,8,FALSE),0)</f>
        <v>10</v>
      </c>
      <c r="S340" s="3">
        <f t="shared" si="110"/>
        <v>39.08</v>
      </c>
      <c r="T340" s="3">
        <v>25</v>
      </c>
      <c r="U340" s="3" t="s">
        <v>676</v>
      </c>
      <c r="V340" s="3" t="s">
        <v>668</v>
      </c>
      <c r="W340" s="3">
        <f t="shared" si="111"/>
        <v>2</v>
      </c>
      <c r="X340" s="3"/>
      <c r="Y340" s="3">
        <f t="shared" si="112"/>
        <v>78.16</v>
      </c>
      <c r="Z340" s="3"/>
      <c r="AA340" s="3"/>
      <c r="AB340" s="6">
        <v>40564</v>
      </c>
      <c r="AC340" s="3" t="s">
        <v>643</v>
      </c>
      <c r="AD340" s="6">
        <v>44503</v>
      </c>
      <c r="AE340" s="3" t="s">
        <v>673</v>
      </c>
      <c r="AF340" s="3" t="s">
        <v>656</v>
      </c>
      <c r="AG340" s="3"/>
      <c r="AH340" s="3"/>
      <c r="AI340" s="3"/>
      <c r="AJ340" s="3"/>
      <c r="AK340" s="3" t="str">
        <f>IFERROR(VLOOKUP(I340,'Control Producción'!$B$13:$K$406,10,FALSE),"")</f>
        <v>Cavidad Progresiva</v>
      </c>
      <c r="AL340" s="3" t="str">
        <f t="shared" si="119"/>
        <v>Batch</v>
      </c>
      <c r="AM340" s="3" t="s">
        <v>669</v>
      </c>
      <c r="AN340" s="3" t="s">
        <v>556</v>
      </c>
      <c r="AO340" s="3">
        <f>_xlfn.IFS(L340="Inhibidor de corrosión",T340*Q340/1000,L340="Inhibidor de incrustaciones",T340*Q340/1000,L340="Biocida",T340*Q340/1000,L340="Inhibidor de corrosión/incrustaciones",T340*Q340/1000,L340="Inhibidor de parafinas y asfaltenos",T340*P340/1000,L340="Inhibidor de parafinas",T340*P340/1000,L340="Inhibidor de asfaltenos",T340*P340/1000,L340="Reductor de fricción",T340*P340/1000,L340="Encapsulado",0,L340="Inhibidor de hidratos",VLOOKUP(I340,Intermedia!$B$485:$E$502,4,FALSE),L340="Secuestrante de sulfhídrico",VLOOKUP(I340,Intermedia!$B$485:$E$502,4,FALSE))</f>
        <v>2.6055000000000001</v>
      </c>
      <c r="AP340" s="3">
        <f t="shared" si="113"/>
        <v>39.08</v>
      </c>
      <c r="AQ340" s="3">
        <f t="shared" si="114"/>
        <v>39.08</v>
      </c>
      <c r="AR340" s="3">
        <f t="shared" si="115"/>
        <v>39.08</v>
      </c>
      <c r="AS340" s="7">
        <v>1</v>
      </c>
      <c r="AT340" s="3" cm="1">
        <f t="array" ref="AT340">IFERROR(ROUND(IF(AL340="Continua",AO340*_xlfn.IFS(AS340=100%,1,AS340=20%,5,AS340=50%,2),IF(AL340="Batch",IF(AM340="M",30,IF(AM340="Q",15,7))*AO340)),0),"")</f>
        <v>39</v>
      </c>
      <c r="AU340" s="3">
        <f t="shared" si="116"/>
        <v>39</v>
      </c>
      <c r="AV340" s="3">
        <f t="shared" si="117"/>
        <v>39</v>
      </c>
      <c r="AW340" s="3" t="s">
        <v>670</v>
      </c>
      <c r="AX340" s="3"/>
      <c r="AY340" s="14">
        <f ca="1">IFERROR(TODAY()-VLOOKUP(H340,IDEF!$A$6:$H$1602,8,FALSE),"S/D")</f>
        <v>2764</v>
      </c>
      <c r="AZ340" s="3" t="str">
        <f>IFERROR(VLOOKUP(H340,'Control Producción'!$B$13:$L$406,11,FALSE),"S/C")</f>
        <v>A</v>
      </c>
      <c r="BA340" s="3" t="str">
        <f t="shared" si="118"/>
        <v>SP- 04</v>
      </c>
      <c r="BB340" s="3" t="str">
        <f>IFERROR(VLOOKUP(I340,Referencias!$A$2:$Z$800,26,FALSE),"")</f>
        <v>Señal Picada</v>
      </c>
      <c r="BC340" s="3"/>
      <c r="BD340" s="3"/>
      <c r="BO340" s="68" t="str">
        <f t="shared" si="109"/>
        <v>SP- 04</v>
      </c>
    </row>
    <row r="341" spans="1:67" ht="15" customHeight="1" x14ac:dyDescent="0.25">
      <c r="A341" s="3" t="s">
        <v>636</v>
      </c>
      <c r="B341" s="5">
        <v>45139</v>
      </c>
      <c r="C341" s="3" t="s">
        <v>637</v>
      </c>
      <c r="D341" s="3" t="s">
        <v>638</v>
      </c>
      <c r="E341" s="3" t="str">
        <f>IFERROR(VLOOKUP(H341,Referencias!$A$2:$F$671,6,FALSE),"")</f>
        <v>SP- 06</v>
      </c>
      <c r="F341" s="3">
        <f>IFERROR(VLOOKUP(I341,Referencias!$A$2:$T$800,20,FALSE),"")</f>
        <v>222052</v>
      </c>
      <c r="G341" s="3" t="s">
        <v>651</v>
      </c>
      <c r="H341" s="3" t="s">
        <v>224</v>
      </c>
      <c r="I341" s="3" t="s">
        <v>224</v>
      </c>
      <c r="J341" s="3"/>
      <c r="K341" s="3" t="s">
        <v>652</v>
      </c>
      <c r="L341" s="3" t="str">
        <f>IFERROR(VLOOKUP(M341,Referencias!$X$2:$Y$139,2,FALSE),"")</f>
        <v>Inhibidor de corrosión</v>
      </c>
      <c r="M341" s="3" t="s">
        <v>566</v>
      </c>
      <c r="N341" s="3">
        <f>IFERROR(VLOOKUP(M341,Referencias!$K$2:$L$138,2,FALSE),"")</f>
        <v>1000232729</v>
      </c>
      <c r="O341" s="3">
        <f>IFERROR(VLOOKUP(I341,'Control Producción'!$B$13:$L$408,4,FALSE),0)</f>
        <v>54</v>
      </c>
      <c r="P341" s="3">
        <f>IFERROR(VLOOKUP(I341,'Control Producción'!$B$13:$L$408,5,FALSE),0)</f>
        <v>6.1020000000000003</v>
      </c>
      <c r="Q341" s="3">
        <f>IFERROR(VLOOKUP(I341,'Control Producción'!$B$13:$L$408,7,FALSE),0)</f>
        <v>47.898000000000003</v>
      </c>
      <c r="R341" s="3">
        <f>IFERROR(VLOOKUP(I341,'Control Producción'!$B$13:$L$408,8,FALSE),0)</f>
        <v>200</v>
      </c>
      <c r="S341" s="3">
        <f t="shared" si="110"/>
        <v>20</v>
      </c>
      <c r="T341" s="3">
        <v>38</v>
      </c>
      <c r="U341" s="3" t="s">
        <v>676</v>
      </c>
      <c r="V341" s="3" t="s">
        <v>668</v>
      </c>
      <c r="W341" s="3">
        <f t="shared" si="111"/>
        <v>4</v>
      </c>
      <c r="X341" s="3"/>
      <c r="Y341" s="3">
        <f t="shared" si="112"/>
        <v>80</v>
      </c>
      <c r="Z341" s="3"/>
      <c r="AA341" s="3"/>
      <c r="AB341" s="6">
        <v>42800</v>
      </c>
      <c r="AC341" s="3" t="s">
        <v>643</v>
      </c>
      <c r="AD341" s="6">
        <v>44867</v>
      </c>
      <c r="AE341" s="3" t="s">
        <v>874</v>
      </c>
      <c r="AF341" s="3" t="s">
        <v>656</v>
      </c>
      <c r="AG341" s="3"/>
      <c r="AH341" s="3"/>
      <c r="AI341" s="3"/>
      <c r="AJ341" s="3"/>
      <c r="AK341" s="3" t="str">
        <f>IFERROR(VLOOKUP(I341,'Control Producción'!$B$13:$K$406,10,FALSE),"")</f>
        <v>Cavidad Progresiva</v>
      </c>
      <c r="AL341" s="3" t="str">
        <f t="shared" si="119"/>
        <v>Batch</v>
      </c>
      <c r="AM341" s="3" t="s">
        <v>810</v>
      </c>
      <c r="AN341" s="3" t="s">
        <v>556</v>
      </c>
      <c r="AO341" s="3">
        <f>_xlfn.IFS(L341="Inhibidor de corrosión",T341*Q341/1000,L341="Inhibidor de incrustaciones",T341*Q341/1000,L341="Biocida",T341*Q341/1000,L341="Inhibidor de corrosión/incrustaciones",T341*Q341/1000,L341="Inhibidor de parafinas y asfaltenos",T341*P341/1000,L341="Inhibidor de parafinas",T341*P341/1000,L341="Inhibidor de asfaltenos",T341*P341/1000,L341="Reductor de fricción",T341*P341/1000,L341="Encapsulado",0,L341="Inhibidor de hidratos",VLOOKUP(I341,Intermedia!$B$485:$E$502,4,FALSE),L341="Secuestrante de sulfhídrico",VLOOKUP(I341,Intermedia!$B$485:$E$502,4,FALSE))</f>
        <v>1.8201240000000001</v>
      </c>
      <c r="AP341" s="3">
        <f t="shared" si="113"/>
        <v>12.74</v>
      </c>
      <c r="AQ341" s="3">
        <f t="shared" si="114"/>
        <v>20</v>
      </c>
      <c r="AR341" s="3">
        <f t="shared" si="115"/>
        <v>20</v>
      </c>
      <c r="AS341" s="7">
        <v>1</v>
      </c>
      <c r="AT341" s="3" cm="1">
        <f t="array" ref="AT341">IFERROR(ROUND(IF(AL341="Continua",AO341*_xlfn.IFS(AS341=100%,1,AS341=20%,5,AS341=50%,2),IF(AL341="Batch",IF(AM341="M",30,IF(AM341="Q",15,7))*AO341)),0),"")</f>
        <v>13</v>
      </c>
      <c r="AU341" s="3">
        <f t="shared" si="116"/>
        <v>20</v>
      </c>
      <c r="AV341" s="3">
        <f t="shared" si="117"/>
        <v>20</v>
      </c>
      <c r="AW341" s="3" t="s">
        <v>670</v>
      </c>
      <c r="AX341" s="3"/>
      <c r="AY341" s="14">
        <f ca="1">IFERROR(TODAY()-VLOOKUP(H341,IDEF!$A$6:$H$1602,8,FALSE),"S/D")</f>
        <v>2520</v>
      </c>
      <c r="AZ341" s="3" t="str">
        <f>IFERROR(VLOOKUP(H341,'Control Producción'!$B$13:$L$406,11,FALSE),"S/C")</f>
        <v>A</v>
      </c>
      <c r="BA341" s="3" t="str">
        <f t="shared" si="118"/>
        <v>SP- 06</v>
      </c>
      <c r="BB341" s="3" t="str">
        <f>IFERROR(VLOOKUP(I341,Referencias!$A$2:$Z$800,26,FALSE),"")</f>
        <v>Señal Picada</v>
      </c>
      <c r="BC341" s="3"/>
      <c r="BD341" s="3"/>
      <c r="BO341" s="68" t="str">
        <f t="shared" si="109"/>
        <v>SP- 06</v>
      </c>
    </row>
    <row r="342" spans="1:67" ht="15" customHeight="1" x14ac:dyDescent="0.25">
      <c r="A342" s="3" t="s">
        <v>636</v>
      </c>
      <c r="B342" s="5">
        <v>45139</v>
      </c>
      <c r="C342" s="3" t="s">
        <v>637</v>
      </c>
      <c r="D342" s="3" t="s">
        <v>638</v>
      </c>
      <c r="E342" s="3" t="str">
        <f>IFERROR(VLOOKUP(H342,Referencias!$A$2:$F$671,6,FALSE),"")</f>
        <v>SP- 06</v>
      </c>
      <c r="F342" s="3">
        <f>IFERROR(VLOOKUP(I342,Referencias!$A$2:$T$800,20,FALSE),"")</f>
        <v>222052</v>
      </c>
      <c r="G342" s="3" t="s">
        <v>651</v>
      </c>
      <c r="H342" s="3" t="s">
        <v>227</v>
      </c>
      <c r="I342" s="3" t="s">
        <v>227</v>
      </c>
      <c r="J342" s="3"/>
      <c r="K342" s="3" t="s">
        <v>652</v>
      </c>
      <c r="L342" s="3" t="str">
        <f>IFERROR(VLOOKUP(M342,Referencias!$X$2:$Y$139,2,FALSE),"")</f>
        <v>Inhibidor de corrosión</v>
      </c>
      <c r="M342" s="3" t="s">
        <v>566</v>
      </c>
      <c r="N342" s="3">
        <f>IFERROR(VLOOKUP(M342,Referencias!$K$2:$L$138,2,FALSE),"")</f>
        <v>1000232729</v>
      </c>
      <c r="O342" s="3">
        <f>IFERROR(VLOOKUP(I342,'Control Producción'!$B$13:$L$408,4,FALSE),0)</f>
        <v>78.5</v>
      </c>
      <c r="P342" s="3">
        <f>IFERROR(VLOOKUP(I342,'Control Producción'!$B$13:$L$408,5,FALSE),0)</f>
        <v>2.512</v>
      </c>
      <c r="Q342" s="3">
        <f>IFERROR(VLOOKUP(I342,'Control Producción'!$B$13:$L$408,7,FALSE),0)</f>
        <v>75.988</v>
      </c>
      <c r="R342" s="3">
        <f>IFERROR(VLOOKUP(I342,'Control Producción'!$B$13:$L$408,8,FALSE),0)</f>
        <v>10</v>
      </c>
      <c r="S342" s="3">
        <f t="shared" si="110"/>
        <v>70.67</v>
      </c>
      <c r="T342" s="3">
        <v>62</v>
      </c>
      <c r="U342" s="3" t="s">
        <v>676</v>
      </c>
      <c r="V342" s="3" t="s">
        <v>668</v>
      </c>
      <c r="W342" s="3">
        <f t="shared" si="111"/>
        <v>2</v>
      </c>
      <c r="X342" s="3"/>
      <c r="Y342" s="3">
        <f t="shared" si="112"/>
        <v>141.34</v>
      </c>
      <c r="Z342" s="3"/>
      <c r="AA342" s="3"/>
      <c r="AB342" s="6">
        <v>42111</v>
      </c>
      <c r="AC342" s="3" t="s">
        <v>643</v>
      </c>
      <c r="AD342" s="6">
        <v>44207</v>
      </c>
      <c r="AE342" s="3" t="s">
        <v>875</v>
      </c>
      <c r="AF342" s="3" t="s">
        <v>656</v>
      </c>
      <c r="AG342" s="3"/>
      <c r="AH342" s="3"/>
      <c r="AI342" s="3"/>
      <c r="AJ342" s="3"/>
      <c r="AK342" s="3" t="str">
        <f>IFERROR(VLOOKUP(I342,'Control Producción'!$B$13:$K$406,10,FALSE),"")</f>
        <v>Bombeo Mecánico</v>
      </c>
      <c r="AL342" s="3" t="str">
        <f t="shared" si="119"/>
        <v>Batch</v>
      </c>
      <c r="AM342" s="3" t="s">
        <v>669</v>
      </c>
      <c r="AN342" s="3" t="s">
        <v>556</v>
      </c>
      <c r="AO342" s="3">
        <f>_xlfn.IFS(L342="Inhibidor de corrosión",T342*Q342/1000,L342="Inhibidor de incrustaciones",T342*Q342/1000,L342="Biocida",T342*Q342/1000,L342="Inhibidor de corrosión/incrustaciones",T342*Q342/1000,L342="Inhibidor de parafinas y asfaltenos",T342*P342/1000,L342="Inhibidor de parafinas",T342*P342/1000,L342="Inhibidor de asfaltenos",T342*P342/1000,L342="Reductor de fricción",T342*P342/1000,L342="Encapsulado",0,L342="Inhibidor de hidratos",VLOOKUP(I342,Intermedia!$B$485:$E$502,4,FALSE),L342="Secuestrante de sulfhídrico",VLOOKUP(I342,Intermedia!$B$485:$E$502,4,FALSE))</f>
        <v>4.7112560000000006</v>
      </c>
      <c r="AP342" s="3">
        <f t="shared" si="113"/>
        <v>70.67</v>
      </c>
      <c r="AQ342" s="3">
        <f t="shared" si="114"/>
        <v>70.67</v>
      </c>
      <c r="AR342" s="3">
        <f t="shared" si="115"/>
        <v>70.67</v>
      </c>
      <c r="AS342" s="7">
        <v>1</v>
      </c>
      <c r="AT342" s="3" cm="1">
        <f t="array" ref="AT342">IFERROR(ROUND(IF(AL342="Continua",AO342*_xlfn.IFS(AS342=100%,1,AS342=20%,5,AS342=50%,2),IF(AL342="Batch",IF(AM342="M",30,IF(AM342="Q",15,7))*AO342)),0),"")</f>
        <v>71</v>
      </c>
      <c r="AU342" s="3">
        <f t="shared" si="116"/>
        <v>71</v>
      </c>
      <c r="AV342" s="3">
        <f t="shared" si="117"/>
        <v>71</v>
      </c>
      <c r="AW342" s="3" t="s">
        <v>670</v>
      </c>
      <c r="AX342" s="3"/>
      <c r="AY342" s="14">
        <f ca="1">IFERROR(TODAY()-VLOOKUP(H342,IDEF!$A$6:$H$1602,8,FALSE),"S/D")</f>
        <v>1812</v>
      </c>
      <c r="AZ342" s="3" t="str">
        <f>IFERROR(VLOOKUP(H342,'Control Producción'!$B$13:$L$406,11,FALSE),"S/C")</f>
        <v>B</v>
      </c>
      <c r="BA342" s="3" t="str">
        <f t="shared" si="118"/>
        <v>SP- 06</v>
      </c>
      <c r="BB342" s="3" t="str">
        <f>IFERROR(VLOOKUP(I342,Referencias!$A$2:$Z$800,26,FALSE),"")</f>
        <v>Señal Picada</v>
      </c>
      <c r="BC342" s="3"/>
      <c r="BD342" s="3"/>
      <c r="BO342" s="68" t="str">
        <f t="shared" si="109"/>
        <v>SP- 06</v>
      </c>
    </row>
    <row r="343" spans="1:67" ht="15" customHeight="1" x14ac:dyDescent="0.25">
      <c r="A343" s="3" t="s">
        <v>636</v>
      </c>
      <c r="B343" s="5">
        <v>45139</v>
      </c>
      <c r="C343" s="3" t="s">
        <v>637</v>
      </c>
      <c r="D343" s="3" t="s">
        <v>638</v>
      </c>
      <c r="E343" s="3" t="str">
        <f>IFERROR(VLOOKUP(H343,Referencias!$A$2:$F$671,6,FALSE),"")</f>
        <v>SP- 06</v>
      </c>
      <c r="F343" s="3">
        <f>IFERROR(VLOOKUP(I343,Referencias!$A$2:$T$800,20,FALSE),"")</f>
        <v>222052</v>
      </c>
      <c r="G343" s="3" t="s">
        <v>651</v>
      </c>
      <c r="H343" s="3" t="s">
        <v>229</v>
      </c>
      <c r="I343" s="3" t="s">
        <v>229</v>
      </c>
      <c r="J343" s="3"/>
      <c r="K343" s="3" t="s">
        <v>652</v>
      </c>
      <c r="L343" s="3" t="str">
        <f>IFERROR(VLOOKUP(M343,Referencias!$X$2:$Y$139,2,FALSE),"")</f>
        <v>Inhibidor de corrosión</v>
      </c>
      <c r="M343" s="3" t="s">
        <v>566</v>
      </c>
      <c r="N343" s="3">
        <f>IFERROR(VLOOKUP(M343,Referencias!$K$2:$L$138,2,FALSE),"")</f>
        <v>1000232729</v>
      </c>
      <c r="O343" s="3">
        <f>IFERROR(VLOOKUP(I343,'Control Producción'!$B$13:$L$408,4,FALSE),0)</f>
        <v>90</v>
      </c>
      <c r="P343" s="3">
        <f>IFERROR(VLOOKUP(I343,'Control Producción'!$B$13:$L$408,5,FALSE),0)</f>
        <v>2.25</v>
      </c>
      <c r="Q343" s="3">
        <f>IFERROR(VLOOKUP(I343,'Control Producción'!$B$13:$L$408,7,FALSE),0)</f>
        <v>87.75</v>
      </c>
      <c r="R343" s="3">
        <f>IFERROR(VLOOKUP(I343,'Control Producción'!$B$13:$L$408,8,FALSE),0)</f>
        <v>100</v>
      </c>
      <c r="S343" s="3">
        <f t="shared" si="110"/>
        <v>59.23</v>
      </c>
      <c r="T343" s="3">
        <v>45</v>
      </c>
      <c r="U343" s="3" t="s">
        <v>676</v>
      </c>
      <c r="V343" s="3" t="s">
        <v>668</v>
      </c>
      <c r="W343" s="3">
        <f t="shared" si="111"/>
        <v>2</v>
      </c>
      <c r="X343" s="3"/>
      <c r="Y343" s="3">
        <f t="shared" si="112"/>
        <v>118.46</v>
      </c>
      <c r="Z343" s="3"/>
      <c r="AA343" s="3"/>
      <c r="AB343" s="6">
        <v>42120</v>
      </c>
      <c r="AC343" s="3" t="s">
        <v>643</v>
      </c>
      <c r="AD343" s="6">
        <v>44084</v>
      </c>
      <c r="AE343" s="3" t="s">
        <v>876</v>
      </c>
      <c r="AF343" s="3" t="s">
        <v>656</v>
      </c>
      <c r="AG343" s="3"/>
      <c r="AH343" s="3"/>
      <c r="AI343" s="3"/>
      <c r="AJ343" s="3"/>
      <c r="AK343" s="3" t="str">
        <f>IFERROR(VLOOKUP(I343,'Control Producción'!$B$13:$K$406,10,FALSE),"")</f>
        <v>Cavidad Progresiva</v>
      </c>
      <c r="AL343" s="3" t="str">
        <f t="shared" si="119"/>
        <v>Batch</v>
      </c>
      <c r="AM343" s="3" t="s">
        <v>669</v>
      </c>
      <c r="AN343" s="3" t="s">
        <v>556</v>
      </c>
      <c r="AO343" s="3">
        <f>_xlfn.IFS(L343="Inhibidor de corrosión",T343*Q343/1000,L343="Inhibidor de incrustaciones",T343*Q343/1000,L343="Biocida",T343*Q343/1000,L343="Inhibidor de corrosión/incrustaciones",T343*Q343/1000,L343="Inhibidor de parafinas y asfaltenos",T343*P343/1000,L343="Inhibidor de parafinas",T343*P343/1000,L343="Inhibidor de asfaltenos",T343*P343/1000,L343="Reductor de fricción",T343*P343/1000,L343="Encapsulado",0,L343="Inhibidor de hidratos",VLOOKUP(I343,Intermedia!$B$485:$E$502,4,FALSE),L343="Secuestrante de sulfhídrico",VLOOKUP(I343,Intermedia!$B$485:$E$502,4,FALSE))</f>
        <v>3.94875</v>
      </c>
      <c r="AP343" s="3">
        <f t="shared" si="113"/>
        <v>59.23</v>
      </c>
      <c r="AQ343" s="3">
        <f t="shared" si="114"/>
        <v>59.23</v>
      </c>
      <c r="AR343" s="3">
        <f t="shared" si="115"/>
        <v>59.23</v>
      </c>
      <c r="AS343" s="7">
        <v>1</v>
      </c>
      <c r="AT343" s="3" cm="1">
        <f t="array" ref="AT343">IFERROR(ROUND(IF(AL343="Continua",AO343*_xlfn.IFS(AS343=100%,1,AS343=20%,5,AS343=50%,2),IF(AL343="Batch",IF(AM343="M",30,IF(AM343="Q",15,7))*AO343)),0),"")</f>
        <v>59</v>
      </c>
      <c r="AU343" s="3">
        <f t="shared" si="116"/>
        <v>59</v>
      </c>
      <c r="AV343" s="3">
        <f t="shared" si="117"/>
        <v>59</v>
      </c>
      <c r="AW343" s="3" t="s">
        <v>670</v>
      </c>
      <c r="AX343" s="3"/>
      <c r="AY343" s="14">
        <f ca="1">IFERROR(TODAY()-VLOOKUP(H343,IDEF!$A$6:$H$1602,8,FALSE),"S/D")</f>
        <v>1603</v>
      </c>
      <c r="AZ343" s="3" t="str">
        <f>IFERROR(VLOOKUP(H343,'Control Producción'!$B$13:$L$406,11,FALSE),"S/C")</f>
        <v>A</v>
      </c>
      <c r="BA343" s="3" t="str">
        <f t="shared" si="118"/>
        <v>SP- 06</v>
      </c>
      <c r="BB343" s="3" t="str">
        <f>IFERROR(VLOOKUP(I343,Referencias!$A$2:$Z$800,26,FALSE),"")</f>
        <v>Señal Picada</v>
      </c>
      <c r="BC343" s="3"/>
      <c r="BD343" s="3"/>
      <c r="BO343" s="68" t="str">
        <f t="shared" si="109"/>
        <v>SP- 06</v>
      </c>
    </row>
    <row r="344" spans="1:67" ht="15" customHeight="1" x14ac:dyDescent="0.25">
      <c r="A344" s="3" t="s">
        <v>636</v>
      </c>
      <c r="B344" s="5">
        <v>45139</v>
      </c>
      <c r="C344" s="3" t="s">
        <v>637</v>
      </c>
      <c r="D344" s="3" t="s">
        <v>638</v>
      </c>
      <c r="E344" s="3" t="str">
        <f>IFERROR(VLOOKUP(H344,Referencias!$A$2:$F$671,6,FALSE),"")</f>
        <v>SP- 06</v>
      </c>
      <c r="F344" s="3">
        <f>IFERROR(VLOOKUP(I344,Referencias!$A$2:$T$800,20,FALSE),"")</f>
        <v>222052</v>
      </c>
      <c r="G344" s="3" t="s">
        <v>651</v>
      </c>
      <c r="H344" s="3" t="s">
        <v>234</v>
      </c>
      <c r="I344" s="3" t="s">
        <v>234</v>
      </c>
      <c r="J344" s="3"/>
      <c r="K344" s="3" t="s">
        <v>652</v>
      </c>
      <c r="L344" s="3" t="str">
        <f>IFERROR(VLOOKUP(M344,Referencias!$X$2:$Y$139,2,FALSE),"")</f>
        <v>Inhibidor de corrosión</v>
      </c>
      <c r="M344" s="3" t="s">
        <v>566</v>
      </c>
      <c r="N344" s="3">
        <f>IFERROR(VLOOKUP(M344,Referencias!$K$2:$L$138,2,FALSE),"")</f>
        <v>1000232729</v>
      </c>
      <c r="O344" s="3">
        <f>IFERROR(VLOOKUP(I344,'Control Producción'!$B$13:$L$408,4,FALSE),0)</f>
        <v>29</v>
      </c>
      <c r="P344" s="3">
        <f>IFERROR(VLOOKUP(I344,'Control Producción'!$B$13:$L$408,5,FALSE),0)</f>
        <v>4.3499999999999996</v>
      </c>
      <c r="Q344" s="3">
        <f>IFERROR(VLOOKUP(I344,'Control Producción'!$B$13:$L$408,7,FALSE),0)</f>
        <v>24.65</v>
      </c>
      <c r="R344" s="3">
        <f>IFERROR(VLOOKUP(I344,'Control Producción'!$B$13:$L$408,8,FALSE),0)</f>
        <v>200</v>
      </c>
      <c r="S344" s="3">
        <f t="shared" si="110"/>
        <v>20</v>
      </c>
      <c r="T344" s="3">
        <v>38</v>
      </c>
      <c r="U344" s="3" t="s">
        <v>676</v>
      </c>
      <c r="V344" s="3" t="s">
        <v>668</v>
      </c>
      <c r="W344" s="3">
        <f t="shared" si="111"/>
        <v>2</v>
      </c>
      <c r="X344" s="3"/>
      <c r="Y344" s="3">
        <f t="shared" si="112"/>
        <v>40</v>
      </c>
      <c r="Z344" s="3"/>
      <c r="AA344" s="3"/>
      <c r="AB344" s="6">
        <v>42866</v>
      </c>
      <c r="AC344" s="3" t="s">
        <v>643</v>
      </c>
      <c r="AD344" s="6">
        <v>42965</v>
      </c>
      <c r="AE344" s="37" t="s">
        <v>877</v>
      </c>
      <c r="AF344" s="3" t="s">
        <v>656</v>
      </c>
      <c r="AG344" s="3"/>
      <c r="AH344" s="3"/>
      <c r="AI344" s="3"/>
      <c r="AJ344" s="3"/>
      <c r="AK344" s="3" t="str">
        <f>IFERROR(VLOOKUP(I344,'Control Producción'!$B$13:$K$406,10,FALSE),"")</f>
        <v>Cavidad Progresiva</v>
      </c>
      <c r="AL344" s="3" t="str">
        <f t="shared" si="119"/>
        <v>Batch</v>
      </c>
      <c r="AM344" s="3" t="s">
        <v>669</v>
      </c>
      <c r="AN344" s="3" t="s">
        <v>556</v>
      </c>
      <c r="AO344" s="3">
        <f>_xlfn.IFS(L344="Inhibidor de corrosión",T344*Q344/1000,L344="Inhibidor de incrustaciones",T344*Q344/1000,L344="Biocida",T344*Q344/1000,L344="Inhibidor de corrosión/incrustaciones",T344*Q344/1000,L344="Inhibidor de parafinas y asfaltenos",T344*P344/1000,L344="Inhibidor de parafinas",T344*P344/1000,L344="Inhibidor de asfaltenos",T344*P344/1000,L344="Reductor de fricción",T344*P344/1000,L344="Encapsulado",0,L344="Inhibidor de hidratos",VLOOKUP(I344,Intermedia!$B$485:$E$502,4,FALSE),L344="Secuestrante de sulfhídrico",VLOOKUP(I344,Intermedia!$B$485:$E$502,4,FALSE))</f>
        <v>0.93669999999999998</v>
      </c>
      <c r="AP344" s="3">
        <f t="shared" si="113"/>
        <v>14.05</v>
      </c>
      <c r="AQ344" s="3">
        <f t="shared" si="114"/>
        <v>20</v>
      </c>
      <c r="AR344" s="3">
        <f t="shared" si="115"/>
        <v>20</v>
      </c>
      <c r="AS344" s="7">
        <v>1</v>
      </c>
      <c r="AT344" s="3" cm="1">
        <f t="array" ref="AT344">IFERROR(ROUND(IF(AL344="Continua",AO344*_xlfn.IFS(AS344=100%,1,AS344=20%,5,AS344=50%,2),IF(AL344="Batch",IF(AM344="M",30,IF(AM344="Q",15,7))*AO344)),0),"")</f>
        <v>14</v>
      </c>
      <c r="AU344" s="3">
        <f t="shared" si="116"/>
        <v>20</v>
      </c>
      <c r="AV344" s="3">
        <f t="shared" si="117"/>
        <v>20</v>
      </c>
      <c r="AW344" s="3" t="s">
        <v>670</v>
      </c>
      <c r="AX344" s="3"/>
      <c r="AY344" s="14">
        <f ca="1">IFERROR(TODAY()-VLOOKUP(H344,IDEF!$A$6:$H$1602,8,FALSE),"S/D")</f>
        <v>2451</v>
      </c>
      <c r="AZ344" s="3" t="str">
        <f>IFERROR(VLOOKUP(H344,'Control Producción'!$B$13:$L$406,11,FALSE),"S/C")</f>
        <v>A</v>
      </c>
      <c r="BA344" s="3" t="str">
        <f t="shared" si="118"/>
        <v>SP- 06</v>
      </c>
      <c r="BB344" s="3" t="str">
        <f>IFERROR(VLOOKUP(I344,Referencias!$A$2:$Z$800,26,FALSE),"")</f>
        <v>Señal Picada</v>
      </c>
      <c r="BC344" s="3"/>
      <c r="BD344" s="3"/>
      <c r="BO344" s="68" t="str">
        <f t="shared" si="109"/>
        <v>SP- 06</v>
      </c>
    </row>
    <row r="345" spans="1:67" ht="15" customHeight="1" x14ac:dyDescent="0.25">
      <c r="A345" s="3" t="s">
        <v>636</v>
      </c>
      <c r="B345" s="5">
        <v>45139</v>
      </c>
      <c r="C345" s="3" t="s">
        <v>637</v>
      </c>
      <c r="D345" s="3" t="s">
        <v>638</v>
      </c>
      <c r="E345" s="3" t="str">
        <f>IFERROR(VLOOKUP(H345,Referencias!$A$2:$F$671,6,FALSE),"")</f>
        <v>SP- 06</v>
      </c>
      <c r="F345" s="3">
        <f>IFERROR(VLOOKUP(I345,Referencias!$A$2:$T$800,20,FALSE),"")</f>
        <v>222052</v>
      </c>
      <c r="G345" s="3" t="s">
        <v>651</v>
      </c>
      <c r="H345" s="3" t="s">
        <v>239</v>
      </c>
      <c r="I345" s="3" t="s">
        <v>239</v>
      </c>
      <c r="J345" s="3"/>
      <c r="K345" s="3" t="s">
        <v>652</v>
      </c>
      <c r="L345" s="3" t="str">
        <f>IFERROR(VLOOKUP(M345,Referencias!$X$2:$Y$139,2,FALSE),"")</f>
        <v>Inhibidor de corrosión</v>
      </c>
      <c r="M345" s="3" t="s">
        <v>566</v>
      </c>
      <c r="N345" s="3">
        <f>IFERROR(VLOOKUP(M345,Referencias!$K$2:$L$138,2,FALSE),"")</f>
        <v>1000232729</v>
      </c>
      <c r="O345" s="3">
        <f>IFERROR(VLOOKUP(I345,'Control Producción'!$B$13:$L$408,4,FALSE),0)</f>
        <v>88.4</v>
      </c>
      <c r="P345" s="3">
        <f>IFERROR(VLOOKUP(I345,'Control Producción'!$B$13:$L$408,5,FALSE),0)</f>
        <v>2.4750000000000001</v>
      </c>
      <c r="Q345" s="3">
        <f>IFERROR(VLOOKUP(I345,'Control Producción'!$B$13:$L$408,7,FALSE),0)</f>
        <v>85.924999999999997</v>
      </c>
      <c r="R345" s="3">
        <f>IFERROR(VLOOKUP(I345,'Control Producción'!$B$13:$L$408,8,FALSE),0)</f>
        <v>150</v>
      </c>
      <c r="S345" s="3">
        <f t="shared" si="110"/>
        <v>38.67</v>
      </c>
      <c r="T345" s="3">
        <v>30</v>
      </c>
      <c r="U345" s="3" t="s">
        <v>676</v>
      </c>
      <c r="V345" s="3" t="s">
        <v>668</v>
      </c>
      <c r="W345" s="3">
        <f t="shared" si="111"/>
        <v>2</v>
      </c>
      <c r="X345" s="3"/>
      <c r="Y345" s="3">
        <f t="shared" si="112"/>
        <v>77.34</v>
      </c>
      <c r="Z345" s="3"/>
      <c r="AA345" s="3"/>
      <c r="AB345" s="6">
        <v>40756</v>
      </c>
      <c r="AC345" s="3" t="s">
        <v>643</v>
      </c>
      <c r="AD345" s="6">
        <v>44012</v>
      </c>
      <c r="AE345" s="3" t="s">
        <v>683</v>
      </c>
      <c r="AF345" s="3" t="s">
        <v>656</v>
      </c>
      <c r="AG345" s="3"/>
      <c r="AH345" s="3"/>
      <c r="AI345" s="3"/>
      <c r="AJ345" s="3"/>
      <c r="AK345" s="3" t="str">
        <f>IFERROR(VLOOKUP(I345,'Control Producción'!$B$13:$K$406,10,FALSE),"")</f>
        <v>Cavidad Progresiva</v>
      </c>
      <c r="AL345" s="3" t="str">
        <f t="shared" si="119"/>
        <v>Batch</v>
      </c>
      <c r="AM345" s="3" t="s">
        <v>669</v>
      </c>
      <c r="AN345" s="3" t="s">
        <v>556</v>
      </c>
      <c r="AO345" s="3">
        <f>_xlfn.IFS(L345="Inhibidor de corrosión",T345*Q345/1000,L345="Inhibidor de incrustaciones",T345*Q345/1000,L345="Biocida",T345*Q345/1000,L345="Inhibidor de corrosión/incrustaciones",T345*Q345/1000,L345="Inhibidor de parafinas y asfaltenos",T345*P345/1000,L345="Inhibidor de parafinas",T345*P345/1000,L345="Inhibidor de asfaltenos",T345*P345/1000,L345="Reductor de fricción",T345*P345/1000,L345="Encapsulado",0,L345="Inhibidor de hidratos",VLOOKUP(I345,Intermedia!$B$485:$E$502,4,FALSE),L345="Secuestrante de sulfhídrico",VLOOKUP(I345,Intermedia!$B$485:$E$502,4,FALSE))</f>
        <v>2.57775</v>
      </c>
      <c r="AP345" s="3">
        <f t="shared" si="113"/>
        <v>38.67</v>
      </c>
      <c r="AQ345" s="3">
        <f t="shared" si="114"/>
        <v>38.67</v>
      </c>
      <c r="AR345" s="3">
        <f t="shared" si="115"/>
        <v>38.67</v>
      </c>
      <c r="AS345" s="7">
        <v>1</v>
      </c>
      <c r="AT345" s="3" cm="1">
        <f t="array" ref="AT345">IFERROR(ROUND(IF(AL345="Continua",AO345*_xlfn.IFS(AS345=100%,1,AS345=20%,5,AS345=50%,2),IF(AL345="Batch",IF(AM345="M",30,IF(AM345="Q",15,7))*AO345)),0),"")</f>
        <v>39</v>
      </c>
      <c r="AU345" s="3">
        <f t="shared" si="116"/>
        <v>39</v>
      </c>
      <c r="AV345" s="3">
        <f t="shared" si="117"/>
        <v>39</v>
      </c>
      <c r="AW345" s="3" t="s">
        <v>670</v>
      </c>
      <c r="AX345" s="3"/>
      <c r="AY345" s="14">
        <f ca="1">IFERROR(TODAY()-VLOOKUP(H345,IDEF!$A$6:$H$1602,8,FALSE),"S/D")</f>
        <v>2146</v>
      </c>
      <c r="AZ345" s="3" t="str">
        <f>IFERROR(VLOOKUP(H345,'Control Producción'!$B$13:$L$406,11,FALSE),"S/C")</f>
        <v>A</v>
      </c>
      <c r="BA345" s="3" t="str">
        <f t="shared" si="118"/>
        <v>SP- 06</v>
      </c>
      <c r="BB345" s="3" t="str">
        <f>IFERROR(VLOOKUP(I345,Referencias!$A$2:$Z$800,26,FALSE),"")</f>
        <v>Señal Picada</v>
      </c>
      <c r="BC345" s="3"/>
      <c r="BD345" s="3"/>
      <c r="BO345" s="68" t="str">
        <f t="shared" si="109"/>
        <v>SP- 06</v>
      </c>
    </row>
    <row r="346" spans="1:67" ht="15" customHeight="1" x14ac:dyDescent="0.25">
      <c r="A346" s="3" t="s">
        <v>636</v>
      </c>
      <c r="B346" s="5">
        <v>45139</v>
      </c>
      <c r="C346" s="3" t="s">
        <v>637</v>
      </c>
      <c r="D346" s="3" t="s">
        <v>638</v>
      </c>
      <c r="E346" s="3" t="str">
        <f>IFERROR(VLOOKUP(H346,Referencias!$A$2:$F$671,6,FALSE),"")</f>
        <v>SP- 06</v>
      </c>
      <c r="F346" s="3">
        <f>IFERROR(VLOOKUP(I346,Referencias!$A$2:$T$800,20,FALSE),"")</f>
        <v>222052</v>
      </c>
      <c r="G346" s="3" t="s">
        <v>651</v>
      </c>
      <c r="H346" s="3" t="s">
        <v>241</v>
      </c>
      <c r="I346" s="3" t="s">
        <v>241</v>
      </c>
      <c r="J346" s="3"/>
      <c r="K346" s="3" t="s">
        <v>652</v>
      </c>
      <c r="L346" s="3" t="str">
        <f>IFERROR(VLOOKUP(M346,Referencias!$X$2:$Y$139,2,FALSE),"")</f>
        <v>Inhibidor de corrosión</v>
      </c>
      <c r="M346" s="3" t="s">
        <v>566</v>
      </c>
      <c r="N346" s="3">
        <f>IFERROR(VLOOKUP(M346,Referencias!$K$2:$L$138,2,FALSE),"")</f>
        <v>1000232729</v>
      </c>
      <c r="O346" s="3">
        <f>IFERROR(VLOOKUP(I346,'Control Producción'!$B$13:$L$408,4,FALSE),0)</f>
        <v>19.100000000000001</v>
      </c>
      <c r="P346" s="3">
        <f>IFERROR(VLOOKUP(I346,'Control Producción'!$B$13:$L$408,5,FALSE),0)</f>
        <v>0.191</v>
      </c>
      <c r="Q346" s="3">
        <f>IFERROR(VLOOKUP(I346,'Control Producción'!$B$13:$L$408,7,FALSE),0)</f>
        <v>18.908999999999999</v>
      </c>
      <c r="R346" s="3">
        <f>IFERROR(VLOOKUP(I346,'Control Producción'!$B$13:$L$408,8,FALSE),0)</f>
        <v>100</v>
      </c>
      <c r="S346" s="3">
        <f t="shared" si="110"/>
        <v>22.69</v>
      </c>
      <c r="T346" s="3">
        <v>40</v>
      </c>
      <c r="U346" s="3" t="s">
        <v>676</v>
      </c>
      <c r="V346" s="3" t="s">
        <v>668</v>
      </c>
      <c r="W346" s="3">
        <f t="shared" si="111"/>
        <v>1</v>
      </c>
      <c r="X346" s="3"/>
      <c r="Y346" s="3">
        <f t="shared" si="112"/>
        <v>22.69</v>
      </c>
      <c r="Z346" s="3"/>
      <c r="AA346" s="3"/>
      <c r="AB346" s="6">
        <v>43131</v>
      </c>
      <c r="AC346" s="3" t="s">
        <v>643</v>
      </c>
      <c r="AD346" s="6">
        <v>44818</v>
      </c>
      <c r="AE346" s="3" t="s">
        <v>878</v>
      </c>
      <c r="AF346" s="3"/>
      <c r="AG346" s="3"/>
      <c r="AH346" s="3"/>
      <c r="AI346" s="3"/>
      <c r="AJ346" s="3"/>
      <c r="AK346" s="3" t="str">
        <f>IFERROR(VLOOKUP(I346,'Control Producción'!$B$13:$K$406,10,FALSE),"")</f>
        <v>Cavidad Progresiva</v>
      </c>
      <c r="AL346" s="3" t="str">
        <f t="shared" si="119"/>
        <v>Batch</v>
      </c>
      <c r="AM346" s="3" t="s">
        <v>817</v>
      </c>
      <c r="AN346" s="3" t="s">
        <v>807</v>
      </c>
      <c r="AO346" s="3">
        <f>_xlfn.IFS(L346="Inhibidor de corrosión",T346*Q346/1000,L346="Inhibidor de incrustaciones",T346*Q346/1000,L346="Biocida",T346*Q346/1000,L346="Inhibidor de corrosión/incrustaciones",T346*Q346/1000,L346="Inhibidor de parafinas y asfaltenos",T346*P346/1000,L346="Inhibidor de parafinas",T346*P346/1000,L346="Inhibidor de asfaltenos",T346*P346/1000,L346="Reductor de fricción",T346*P346/1000,L346="Encapsulado",0,L346="Inhibidor de hidratos",VLOOKUP(I346,Intermedia!$B$485:$E$502,4,FALSE),L346="Secuestrante de sulfhídrico",VLOOKUP(I346,Intermedia!$B$485:$E$502,4,FALSE))</f>
        <v>0.75635999999999992</v>
      </c>
      <c r="AP346" s="3">
        <f t="shared" si="113"/>
        <v>22.69</v>
      </c>
      <c r="AQ346" s="3">
        <f t="shared" si="114"/>
        <v>22.69</v>
      </c>
      <c r="AR346" s="3">
        <f t="shared" si="115"/>
        <v>22.69</v>
      </c>
      <c r="AS346" s="7">
        <v>1</v>
      </c>
      <c r="AT346" s="3" cm="1">
        <f t="array" ref="AT346">IFERROR(ROUND(IF(AL346="Continua",AO346*_xlfn.IFS(AS346=100%,1,AS346=20%,5,AS346=50%,2),IF(AL346="Batch",IF(AM346="M",30,IF(AM346="Q",15,7))*AO346)),0),"")</f>
        <v>23</v>
      </c>
      <c r="AU346" s="3">
        <f t="shared" si="116"/>
        <v>23</v>
      </c>
      <c r="AV346" s="3">
        <f t="shared" si="117"/>
        <v>23</v>
      </c>
      <c r="AW346" s="3" t="s">
        <v>670</v>
      </c>
      <c r="AX346" s="3"/>
      <c r="AY346" s="14">
        <f ca="1">IFERROR(TODAY()-VLOOKUP(H346,IDEF!$A$6:$H$1602,8,FALSE),"S/D")</f>
        <v>2196</v>
      </c>
      <c r="AZ346" s="3" t="str">
        <f>IFERROR(VLOOKUP(H346,'Control Producción'!$B$13:$L$406,11,FALSE),"S/C")</f>
        <v>A</v>
      </c>
      <c r="BA346" s="3" t="str">
        <f t="shared" si="118"/>
        <v>SP- 06</v>
      </c>
      <c r="BB346" s="3" t="str">
        <f>IFERROR(VLOOKUP(I346,Referencias!$A$2:$Z$800,26,FALSE),"")</f>
        <v>Señal Picada</v>
      </c>
      <c r="BC346" s="3"/>
      <c r="BD346" s="3"/>
      <c r="BO346" s="68" t="str">
        <f t="shared" si="109"/>
        <v>SP- 06</v>
      </c>
    </row>
    <row r="347" spans="1:67" ht="15" customHeight="1" x14ac:dyDescent="0.25">
      <c r="A347" s="3" t="s">
        <v>636</v>
      </c>
      <c r="B347" s="5">
        <v>45139</v>
      </c>
      <c r="C347" s="3" t="s">
        <v>637</v>
      </c>
      <c r="D347" s="3" t="s">
        <v>638</v>
      </c>
      <c r="E347" s="3" t="str">
        <f>IFERROR(VLOOKUP(H347,Referencias!$A$2:$F$671,6,FALSE),"")</f>
        <v>SP- 06</v>
      </c>
      <c r="F347" s="3">
        <f>IFERROR(VLOOKUP(I347,Referencias!$A$2:$T$800,20,FALSE),"")</f>
        <v>222052</v>
      </c>
      <c r="G347" s="3" t="s">
        <v>651</v>
      </c>
      <c r="H347" s="3" t="s">
        <v>243</v>
      </c>
      <c r="I347" s="3" t="s">
        <v>243</v>
      </c>
      <c r="J347" s="3"/>
      <c r="K347" s="3" t="s">
        <v>652</v>
      </c>
      <c r="L347" s="3" t="str">
        <f>IFERROR(VLOOKUP(M347,Referencias!$X$2:$Y$139,2,FALSE),"")</f>
        <v>Inhibidor de corrosión</v>
      </c>
      <c r="M347" s="3" t="s">
        <v>566</v>
      </c>
      <c r="N347" s="3">
        <f>IFERROR(VLOOKUP(M347,Referencias!$K$2:$L$138,2,FALSE),"")</f>
        <v>1000232729</v>
      </c>
      <c r="O347" s="3">
        <f>IFERROR(VLOOKUP(I347,'Control Producción'!$B$13:$L$408,4,FALSE),0)</f>
        <v>25.2</v>
      </c>
      <c r="P347" s="3">
        <f>IFERROR(VLOOKUP(I347,'Control Producción'!$B$13:$L$408,5,FALSE),0)</f>
        <v>1.462</v>
      </c>
      <c r="Q347" s="3">
        <f>IFERROR(VLOOKUP(I347,'Control Producción'!$B$13:$L$408,7,FALSE),0)</f>
        <v>23.738</v>
      </c>
      <c r="R347" s="3">
        <f>IFERROR(VLOOKUP(I347,'Control Producción'!$B$13:$L$408,8,FALSE),0)</f>
        <v>100</v>
      </c>
      <c r="S347" s="3">
        <f t="shared" si="110"/>
        <v>24.92</v>
      </c>
      <c r="T347" s="3">
        <v>70</v>
      </c>
      <c r="U347" s="3" t="s">
        <v>676</v>
      </c>
      <c r="V347" s="3" t="s">
        <v>668</v>
      </c>
      <c r="W347" s="3">
        <f t="shared" si="111"/>
        <v>2</v>
      </c>
      <c r="X347" s="3"/>
      <c r="Y347" s="3">
        <f t="shared" si="112"/>
        <v>49.84</v>
      </c>
      <c r="Z347" s="3"/>
      <c r="AA347" s="3"/>
      <c r="AB347" s="6">
        <v>42476</v>
      </c>
      <c r="AC347" s="3" t="s">
        <v>643</v>
      </c>
      <c r="AD347" s="6">
        <v>44705</v>
      </c>
      <c r="AE347" s="3" t="s">
        <v>879</v>
      </c>
      <c r="AF347" s="3"/>
      <c r="AG347" s="3"/>
      <c r="AH347" s="3"/>
      <c r="AI347" s="3"/>
      <c r="AJ347" s="3"/>
      <c r="AK347" s="3" t="str">
        <f>IFERROR(VLOOKUP(I347,'Control Producción'!$B$13:$K$406,10,FALSE),"")</f>
        <v>Bombeo Mecánico</v>
      </c>
      <c r="AL347" s="3" t="str">
        <f t="shared" si="119"/>
        <v>Batch</v>
      </c>
      <c r="AM347" s="3" t="s">
        <v>669</v>
      </c>
      <c r="AN347" s="3" t="s">
        <v>556</v>
      </c>
      <c r="AO347" s="3">
        <f>_xlfn.IFS(L347="Inhibidor de corrosión",T347*Q347/1000,L347="Inhibidor de incrustaciones",T347*Q347/1000,L347="Biocida",T347*Q347/1000,L347="Inhibidor de corrosión/incrustaciones",T347*Q347/1000,L347="Inhibidor de parafinas y asfaltenos",T347*P347/1000,L347="Inhibidor de parafinas",T347*P347/1000,L347="Inhibidor de asfaltenos",T347*P347/1000,L347="Reductor de fricción",T347*P347/1000,L347="Encapsulado",0,L347="Inhibidor de hidratos",VLOOKUP(I347,Intermedia!$B$485:$E$502,4,FALSE),L347="Secuestrante de sulfhídrico",VLOOKUP(I347,Intermedia!$B$485:$E$502,4,FALSE))</f>
        <v>1.6616599999999999</v>
      </c>
      <c r="AP347" s="3">
        <f t="shared" si="113"/>
        <v>24.92</v>
      </c>
      <c r="AQ347" s="3">
        <f t="shared" si="114"/>
        <v>24.92</v>
      </c>
      <c r="AR347" s="3">
        <f t="shared" si="115"/>
        <v>24.92</v>
      </c>
      <c r="AS347" s="7">
        <v>1</v>
      </c>
      <c r="AT347" s="3" cm="1">
        <f t="array" ref="AT347">IFERROR(ROUND(IF(AL347="Continua",AO347*_xlfn.IFS(AS347=100%,1,AS347=20%,5,AS347=50%,2),IF(AL347="Batch",IF(AM347="M",30,IF(AM347="Q",15,7))*AO347)),0),"")</f>
        <v>25</v>
      </c>
      <c r="AU347" s="3">
        <f t="shared" si="116"/>
        <v>25</v>
      </c>
      <c r="AV347" s="3">
        <f t="shared" si="117"/>
        <v>25</v>
      </c>
      <c r="AW347" s="3" t="s">
        <v>670</v>
      </c>
      <c r="AX347" s="3"/>
      <c r="AY347" s="14">
        <f ca="1">IFERROR(TODAY()-VLOOKUP(H347,IDEF!$A$6:$H$1602,8,FALSE),"S/D")</f>
        <v>2207</v>
      </c>
      <c r="AZ347" s="3" t="str">
        <f>IFERROR(VLOOKUP(H347,'Control Producción'!$B$13:$L$406,11,FALSE),"S/C")</f>
        <v>C</v>
      </c>
      <c r="BA347" s="3" t="str">
        <f t="shared" si="118"/>
        <v>SP- 06</v>
      </c>
      <c r="BB347" s="3" t="str">
        <f>IFERROR(VLOOKUP(I347,Referencias!$A$2:$Z$800,26,FALSE),"")</f>
        <v>Señal Picada</v>
      </c>
      <c r="BC347" s="3"/>
      <c r="BD347" s="3"/>
      <c r="BO347" s="68" t="str">
        <f t="shared" si="109"/>
        <v>SP- 06</v>
      </c>
    </row>
    <row r="348" spans="1:67" ht="15" customHeight="1" x14ac:dyDescent="0.25">
      <c r="A348" s="3" t="s">
        <v>636</v>
      </c>
      <c r="B348" s="5">
        <v>45139</v>
      </c>
      <c r="C348" s="3" t="s">
        <v>637</v>
      </c>
      <c r="D348" s="3" t="s">
        <v>638</v>
      </c>
      <c r="E348" s="3" t="str">
        <f>IFERROR(VLOOKUP(H348,Referencias!$A$2:$F$671,6,FALSE),"")</f>
        <v>SP- 06</v>
      </c>
      <c r="F348" s="3">
        <f>IFERROR(VLOOKUP(I348,Referencias!$A$2:$T$800,20,FALSE),"")</f>
        <v>222052</v>
      </c>
      <c r="G348" s="3" t="s">
        <v>651</v>
      </c>
      <c r="H348" s="3" t="s">
        <v>243</v>
      </c>
      <c r="I348" s="3" t="s">
        <v>243</v>
      </c>
      <c r="J348" s="3"/>
      <c r="K348" s="3" t="s">
        <v>652</v>
      </c>
      <c r="L348" s="3" t="str">
        <f>IFERROR(VLOOKUP(M348,Referencias!$X$2:$Y$139,2,FALSE),"")</f>
        <v>Biocida</v>
      </c>
      <c r="M348" s="3" t="s">
        <v>565</v>
      </c>
      <c r="N348" s="3">
        <f>IFERROR(VLOOKUP(M348,Referencias!$K$2:$L$138,2,FALSE),"")</f>
        <v>50600926</v>
      </c>
      <c r="O348" s="3">
        <f>IFERROR(VLOOKUP(I348,'Control Producción'!$B$13:$L$408,4,FALSE),0)</f>
        <v>25.2</v>
      </c>
      <c r="P348" s="3">
        <f>IFERROR(VLOOKUP(I348,'Control Producción'!$B$13:$L$408,5,FALSE),0)</f>
        <v>1.462</v>
      </c>
      <c r="Q348" s="3">
        <f>IFERROR(VLOOKUP(I348,'Control Producción'!$B$13:$L$408,7,FALSE),0)</f>
        <v>23.738</v>
      </c>
      <c r="R348" s="3">
        <f>IFERROR(VLOOKUP(I348,'Control Producción'!$B$13:$L$408,8,FALSE),0)</f>
        <v>100</v>
      </c>
      <c r="S348" s="3">
        <f t="shared" si="110"/>
        <v>24.92</v>
      </c>
      <c r="T348" s="3">
        <v>70</v>
      </c>
      <c r="U348" s="3" t="s">
        <v>676</v>
      </c>
      <c r="V348" s="3" t="s">
        <v>668</v>
      </c>
      <c r="W348" s="3">
        <f t="shared" si="111"/>
        <v>2</v>
      </c>
      <c r="X348" s="3"/>
      <c r="Y348" s="3">
        <f t="shared" si="112"/>
        <v>49.84</v>
      </c>
      <c r="Z348" s="3"/>
      <c r="AA348" s="3"/>
      <c r="AB348" s="6">
        <v>43118</v>
      </c>
      <c r="AC348" s="3" t="s">
        <v>643</v>
      </c>
      <c r="AD348" s="6">
        <v>44705</v>
      </c>
      <c r="AE348" s="3" t="s">
        <v>879</v>
      </c>
      <c r="AF348" s="3"/>
      <c r="AG348" s="3"/>
      <c r="AH348" s="3"/>
      <c r="AI348" s="3"/>
      <c r="AJ348" s="3"/>
      <c r="AK348" s="3" t="str">
        <f>IFERROR(VLOOKUP(I348,'Control Producción'!$B$13:$K$406,10,FALSE),"")</f>
        <v>Bombeo Mecánico</v>
      </c>
      <c r="AL348" s="3" t="str">
        <f t="shared" si="119"/>
        <v>Batch</v>
      </c>
      <c r="AM348" s="3" t="s">
        <v>669</v>
      </c>
      <c r="AN348" s="3" t="s">
        <v>556</v>
      </c>
      <c r="AO348" s="3">
        <f>_xlfn.IFS(L348="Inhibidor de corrosión",T348*Q348/1000,L348="Inhibidor de incrustaciones",T348*Q348/1000,L348="Biocida",T348*Q348/1000,L348="Inhibidor de corrosión/incrustaciones",T348*Q348/1000,L348="Inhibidor de parafinas y asfaltenos",T348*P348/1000,L348="Inhibidor de parafinas",T348*P348/1000,L348="Inhibidor de asfaltenos",T348*P348/1000,L348="Reductor de fricción",T348*P348/1000,L348="Encapsulado",0,L348="Inhibidor de hidratos",VLOOKUP(I348,Intermedia!$B$485:$E$502,4,FALSE),L348="Secuestrante de sulfhídrico",VLOOKUP(I348,Intermedia!$B$485:$E$502,4,FALSE))</f>
        <v>1.6616599999999999</v>
      </c>
      <c r="AP348" s="3">
        <f t="shared" si="113"/>
        <v>24.92</v>
      </c>
      <c r="AQ348" s="3">
        <f t="shared" si="114"/>
        <v>24.92</v>
      </c>
      <c r="AR348" s="3">
        <f t="shared" si="115"/>
        <v>24.92</v>
      </c>
      <c r="AS348" s="7">
        <v>1</v>
      </c>
      <c r="AT348" s="3" cm="1">
        <f t="array" ref="AT348">IFERROR(ROUND(IF(AL348="Continua",AO348*_xlfn.IFS(AS348=100%,1,AS348=20%,5,AS348=50%,2),IF(AL348="Batch",IF(AM348="M",30,IF(AM348="Q",15,7))*AO348)),0),"")</f>
        <v>25</v>
      </c>
      <c r="AU348" s="3">
        <f t="shared" si="116"/>
        <v>25</v>
      </c>
      <c r="AV348" s="3">
        <f t="shared" si="117"/>
        <v>25</v>
      </c>
      <c r="AW348" s="3" t="s">
        <v>670</v>
      </c>
      <c r="AX348" s="3"/>
      <c r="AY348" s="14">
        <f ca="1">IFERROR(TODAY()-VLOOKUP(H348,IDEF!$A$6:$H$1602,8,FALSE),"S/D")</f>
        <v>2207</v>
      </c>
      <c r="AZ348" s="3" t="str">
        <f>IFERROR(VLOOKUP(H348,'Control Producción'!$B$13:$L$406,11,FALSE),"S/C")</f>
        <v>C</v>
      </c>
      <c r="BA348" s="3" t="str">
        <f t="shared" si="118"/>
        <v>SP- 06</v>
      </c>
      <c r="BB348" s="3" t="str">
        <f>IFERROR(VLOOKUP(I348,Referencias!$A$2:$Z$800,26,FALSE),"")</f>
        <v>Señal Picada</v>
      </c>
      <c r="BC348" s="3"/>
      <c r="BD348" s="3"/>
      <c r="BO348" s="68" t="str">
        <f t="shared" si="109"/>
        <v>SP- 06</v>
      </c>
    </row>
    <row r="349" spans="1:67" ht="15" customHeight="1" x14ac:dyDescent="0.25">
      <c r="A349" s="3" t="s">
        <v>636</v>
      </c>
      <c r="B349" s="5">
        <v>45139</v>
      </c>
      <c r="C349" s="3" t="s">
        <v>637</v>
      </c>
      <c r="D349" s="3" t="s">
        <v>638</v>
      </c>
      <c r="E349" s="3" t="str">
        <f>IFERROR(VLOOKUP(H349,Referencias!$A$2:$F$671,6,FALSE),"")</f>
        <v>SP- 06</v>
      </c>
      <c r="F349" s="3">
        <f>IFERROR(VLOOKUP(I349,Referencias!$A$2:$T$800,20,FALSE),"")</f>
        <v>222052</v>
      </c>
      <c r="G349" s="3" t="s">
        <v>651</v>
      </c>
      <c r="H349" s="3" t="s">
        <v>247</v>
      </c>
      <c r="I349" s="3" t="s">
        <v>247</v>
      </c>
      <c r="J349" s="3"/>
      <c r="K349" s="3" t="s">
        <v>652</v>
      </c>
      <c r="L349" s="3" t="str">
        <f>IFERROR(VLOOKUP(M349,Referencias!$X$2:$Y$139,2,FALSE),"")</f>
        <v>Inhibidor de corrosión</v>
      </c>
      <c r="M349" s="3" t="s">
        <v>566</v>
      </c>
      <c r="N349" s="3">
        <f>IFERROR(VLOOKUP(M349,Referencias!$K$2:$L$138,2,FALSE),"")</f>
        <v>1000232729</v>
      </c>
      <c r="O349" s="3">
        <f>IFERROR(VLOOKUP(I349,'Control Producción'!$B$13:$L$408,4,FALSE),0)</f>
        <v>94.7</v>
      </c>
      <c r="P349" s="3">
        <f>IFERROR(VLOOKUP(I349,'Control Producción'!$B$13:$L$408,5,FALSE),0)</f>
        <v>1.7609999999999999</v>
      </c>
      <c r="Q349" s="3">
        <f>IFERROR(VLOOKUP(I349,'Control Producción'!$B$13:$L$408,7,FALSE),0)</f>
        <v>92.938999999999993</v>
      </c>
      <c r="R349" s="3">
        <f>IFERROR(VLOOKUP(I349,'Control Producción'!$B$13:$L$408,8,FALSE),0)</f>
        <v>150</v>
      </c>
      <c r="S349" s="3">
        <f t="shared" si="110"/>
        <v>35.78</v>
      </c>
      <c r="T349" s="3">
        <v>55</v>
      </c>
      <c r="U349" s="3" t="s">
        <v>676</v>
      </c>
      <c r="V349" s="3" t="s">
        <v>668</v>
      </c>
      <c r="W349" s="3">
        <f t="shared" si="111"/>
        <v>4</v>
      </c>
      <c r="X349" s="3"/>
      <c r="Y349" s="3">
        <f t="shared" si="112"/>
        <v>143.12</v>
      </c>
      <c r="Z349" s="3"/>
      <c r="AA349" s="3"/>
      <c r="AB349" s="6">
        <v>41046</v>
      </c>
      <c r="AC349" s="3" t="s">
        <v>643</v>
      </c>
      <c r="AD349" s="6">
        <v>44446</v>
      </c>
      <c r="AE349" s="3" t="s">
        <v>880</v>
      </c>
      <c r="AF349" s="3" t="s">
        <v>656</v>
      </c>
      <c r="AG349" s="3"/>
      <c r="AH349" s="3"/>
      <c r="AI349" s="3"/>
      <c r="AJ349" s="3"/>
      <c r="AK349" s="3" t="str">
        <f>IFERROR(VLOOKUP(I349,'Control Producción'!$B$13:$K$406,10,FALSE),"")</f>
        <v>Cavidad Progresiva</v>
      </c>
      <c r="AL349" s="3" t="str">
        <f t="shared" si="119"/>
        <v>Batch</v>
      </c>
      <c r="AM349" s="3" t="s">
        <v>810</v>
      </c>
      <c r="AN349" s="3" t="s">
        <v>556</v>
      </c>
      <c r="AO349" s="3">
        <f>_xlfn.IFS(L349="Inhibidor de corrosión",T349*Q349/1000,L349="Inhibidor de incrustaciones",T349*Q349/1000,L349="Biocida",T349*Q349/1000,L349="Inhibidor de corrosión/incrustaciones",T349*Q349/1000,L349="Inhibidor de parafinas y asfaltenos",T349*P349/1000,L349="Inhibidor de parafinas",T349*P349/1000,L349="Inhibidor de asfaltenos",T349*P349/1000,L349="Reductor de fricción",T349*P349/1000,L349="Encapsulado",0,L349="Inhibidor de hidratos",VLOOKUP(I349,Intermedia!$B$485:$E$502,4,FALSE),L349="Secuestrante de sulfhídrico",VLOOKUP(I349,Intermedia!$B$485:$E$502,4,FALSE))</f>
        <v>5.1116449999999993</v>
      </c>
      <c r="AP349" s="3">
        <f t="shared" si="113"/>
        <v>35.78</v>
      </c>
      <c r="AQ349" s="3">
        <f t="shared" si="114"/>
        <v>35.78</v>
      </c>
      <c r="AR349" s="3">
        <f t="shared" si="115"/>
        <v>35.78</v>
      </c>
      <c r="AS349" s="7">
        <v>1</v>
      </c>
      <c r="AT349" s="3" cm="1">
        <f t="array" ref="AT349">IFERROR(ROUND(IF(AL349="Continua",AO349*_xlfn.IFS(AS349=100%,1,AS349=20%,5,AS349=50%,2),IF(AL349="Batch",IF(AM349="M",30,IF(AM349="Q",15,7))*AO349)),0),"")</f>
        <v>36</v>
      </c>
      <c r="AU349" s="3">
        <f t="shared" si="116"/>
        <v>36</v>
      </c>
      <c r="AV349" s="3">
        <f t="shared" si="117"/>
        <v>36</v>
      </c>
      <c r="AW349" s="3" t="s">
        <v>670</v>
      </c>
      <c r="AX349" s="3"/>
      <c r="AY349" s="14">
        <f ca="1">IFERROR(TODAY()-VLOOKUP(H349,IDEF!$A$6:$H$1602,8,FALSE),"S/D")</f>
        <v>3069</v>
      </c>
      <c r="AZ349" s="3" t="str">
        <f>IFERROR(VLOOKUP(H349,'Control Producción'!$B$13:$L$406,11,FALSE),"S/C")</f>
        <v>A</v>
      </c>
      <c r="BA349" s="3" t="str">
        <f t="shared" si="118"/>
        <v>SP- 06</v>
      </c>
      <c r="BB349" s="3" t="str">
        <f>IFERROR(VLOOKUP(I349,Referencias!$A$2:$Z$800,26,FALSE),"")</f>
        <v>Señal Picada</v>
      </c>
      <c r="BC349" s="3"/>
      <c r="BD349" s="3"/>
      <c r="BO349" s="68" t="str">
        <f t="shared" si="109"/>
        <v>SP- 06</v>
      </c>
    </row>
    <row r="350" spans="1:67" ht="15" customHeight="1" x14ac:dyDescent="0.25">
      <c r="A350" s="3" t="s">
        <v>636</v>
      </c>
      <c r="B350" s="5">
        <v>45139</v>
      </c>
      <c r="C350" s="3" t="s">
        <v>637</v>
      </c>
      <c r="D350" s="3" t="s">
        <v>638</v>
      </c>
      <c r="E350" s="3" t="str">
        <f>IFERROR(VLOOKUP(H350,Referencias!$A$2:$F$671,6,FALSE),"")</f>
        <v>SP- 06</v>
      </c>
      <c r="F350" s="3">
        <f>IFERROR(VLOOKUP(I350,Referencias!$A$2:$T$800,20,FALSE),"")</f>
        <v>222052</v>
      </c>
      <c r="G350" s="3" t="s">
        <v>651</v>
      </c>
      <c r="H350" s="3" t="s">
        <v>248</v>
      </c>
      <c r="I350" s="3" t="s">
        <v>248</v>
      </c>
      <c r="J350" s="3"/>
      <c r="K350" s="3" t="s">
        <v>652</v>
      </c>
      <c r="L350" s="3" t="str">
        <f>IFERROR(VLOOKUP(M350,Referencias!$X$2:$Y$139,2,FALSE),"")</f>
        <v>Inhibidor de corrosión</v>
      </c>
      <c r="M350" s="3" t="s">
        <v>566</v>
      </c>
      <c r="N350" s="3">
        <f>IFERROR(VLOOKUP(M350,Referencias!$K$2:$L$138,2,FALSE),"")</f>
        <v>1000232729</v>
      </c>
      <c r="O350" s="3">
        <f>IFERROR(VLOOKUP(I350,'Control Producción'!$B$13:$L$408,4,FALSE),0)</f>
        <v>91.5</v>
      </c>
      <c r="P350" s="3">
        <f>IFERROR(VLOOKUP(I350,'Control Producción'!$B$13:$L$408,5,FALSE),0)</f>
        <v>1.464</v>
      </c>
      <c r="Q350" s="3">
        <f>IFERROR(VLOOKUP(I350,'Control Producción'!$B$13:$L$408,7,FALSE),0)</f>
        <v>90.036000000000001</v>
      </c>
      <c r="R350" s="3">
        <f>IFERROR(VLOOKUP(I350,'Control Producción'!$B$13:$L$408,8,FALSE),0)</f>
        <v>100</v>
      </c>
      <c r="S350" s="3">
        <f t="shared" si="110"/>
        <v>33.76</v>
      </c>
      <c r="T350" s="3">
        <v>25</v>
      </c>
      <c r="U350" s="3" t="s">
        <v>676</v>
      </c>
      <c r="V350" s="3" t="s">
        <v>668</v>
      </c>
      <c r="W350" s="3">
        <f t="shared" si="111"/>
        <v>2</v>
      </c>
      <c r="X350" s="3"/>
      <c r="Y350" s="3">
        <f t="shared" si="112"/>
        <v>67.52</v>
      </c>
      <c r="Z350" s="3"/>
      <c r="AA350" s="3"/>
      <c r="AB350" s="6">
        <v>41893</v>
      </c>
      <c r="AC350" s="3" t="s">
        <v>643</v>
      </c>
      <c r="AD350" s="6">
        <v>44216</v>
      </c>
      <c r="AE350" s="3" t="s">
        <v>881</v>
      </c>
      <c r="AF350" s="3" t="s">
        <v>656</v>
      </c>
      <c r="AG350" s="3"/>
      <c r="AH350" s="3"/>
      <c r="AI350" s="3"/>
      <c r="AJ350" s="3"/>
      <c r="AK350" s="3" t="str">
        <f>IFERROR(VLOOKUP(I350,'Control Producción'!$B$13:$K$406,10,FALSE),"")</f>
        <v>Cavidad Progresiva</v>
      </c>
      <c r="AL350" s="3" t="str">
        <f t="shared" si="119"/>
        <v>Batch</v>
      </c>
      <c r="AM350" s="3" t="s">
        <v>669</v>
      </c>
      <c r="AN350" s="3" t="s">
        <v>556</v>
      </c>
      <c r="AO350" s="3">
        <f>_xlfn.IFS(L350="Inhibidor de corrosión",T350*Q350/1000,L350="Inhibidor de incrustaciones",T350*Q350/1000,L350="Biocida",T350*Q350/1000,L350="Inhibidor de corrosión/incrustaciones",T350*Q350/1000,L350="Inhibidor de parafinas y asfaltenos",T350*P350/1000,L350="Inhibidor de parafinas",T350*P350/1000,L350="Inhibidor de asfaltenos",T350*P350/1000,L350="Reductor de fricción",T350*P350/1000,L350="Encapsulado",0,L350="Inhibidor de hidratos",VLOOKUP(I350,Intermedia!$B$485:$E$502,4,FALSE),L350="Secuestrante de sulfhídrico",VLOOKUP(I350,Intermedia!$B$485:$E$502,4,FALSE))</f>
        <v>2.2509000000000001</v>
      </c>
      <c r="AP350" s="3">
        <f t="shared" si="113"/>
        <v>33.76</v>
      </c>
      <c r="AQ350" s="3">
        <f t="shared" si="114"/>
        <v>33.76</v>
      </c>
      <c r="AR350" s="3">
        <f t="shared" si="115"/>
        <v>33.76</v>
      </c>
      <c r="AS350" s="7">
        <v>1</v>
      </c>
      <c r="AT350" s="3" cm="1">
        <f t="array" ref="AT350">IFERROR(ROUND(IF(AL350="Continua",AO350*_xlfn.IFS(AS350=100%,1,AS350=20%,5,AS350=50%,2),IF(AL350="Batch",IF(AM350="M",30,IF(AM350="Q",15,7))*AO350)),0),"")</f>
        <v>34</v>
      </c>
      <c r="AU350" s="3">
        <f t="shared" si="116"/>
        <v>34</v>
      </c>
      <c r="AV350" s="3">
        <f t="shared" si="117"/>
        <v>34</v>
      </c>
      <c r="AW350" s="3" t="s">
        <v>670</v>
      </c>
      <c r="AX350" s="3"/>
      <c r="AY350" s="14" t="str">
        <f ca="1">IFERROR(TODAY()-VLOOKUP(H350,IDEF!$A$6:$H$1602,8,FALSE),"S/D")</f>
        <v>S/D</v>
      </c>
      <c r="AZ350" s="3" t="str">
        <f>IFERROR(VLOOKUP(H350,'Control Producción'!$B$13:$L$406,11,FALSE),"S/C")</f>
        <v>C</v>
      </c>
      <c r="BA350" s="3" t="str">
        <f t="shared" si="118"/>
        <v>SP- 06</v>
      </c>
      <c r="BB350" s="3" t="str">
        <f>IFERROR(VLOOKUP(I350,Referencias!$A$2:$Z$800,26,FALSE),"")</f>
        <v>Señal Picada</v>
      </c>
      <c r="BC350" s="3"/>
      <c r="BD350" s="3"/>
      <c r="BO350" s="68" t="str">
        <f t="shared" si="109"/>
        <v>SP- 06</v>
      </c>
    </row>
    <row r="351" spans="1:67" ht="15" customHeight="1" x14ac:dyDescent="0.25">
      <c r="A351" s="3" t="s">
        <v>636</v>
      </c>
      <c r="B351" s="5">
        <v>45139</v>
      </c>
      <c r="C351" s="3" t="s">
        <v>637</v>
      </c>
      <c r="D351" s="3" t="s">
        <v>638</v>
      </c>
      <c r="E351" s="3" t="str">
        <f>IFERROR(VLOOKUP(H351,Referencias!$A$2:$F$671,6,FALSE),"")</f>
        <v>SP- 06</v>
      </c>
      <c r="F351" s="3">
        <f>IFERROR(VLOOKUP(I351,Referencias!$A$2:$T$800,20,FALSE),"")</f>
        <v>222052</v>
      </c>
      <c r="G351" s="3" t="s">
        <v>651</v>
      </c>
      <c r="H351" s="3" t="s">
        <v>250</v>
      </c>
      <c r="I351" s="3" t="s">
        <v>250</v>
      </c>
      <c r="J351" s="3"/>
      <c r="K351" s="3" t="s">
        <v>652</v>
      </c>
      <c r="L351" s="3" t="str">
        <f>IFERROR(VLOOKUP(M351,Referencias!$X$2:$Y$139,2,FALSE),"")</f>
        <v>Inhibidor de corrosión</v>
      </c>
      <c r="M351" s="3" t="s">
        <v>566</v>
      </c>
      <c r="N351" s="3">
        <f>IFERROR(VLOOKUP(M351,Referencias!$K$2:$L$138,2,FALSE),"")</f>
        <v>1000232729</v>
      </c>
      <c r="O351" s="3">
        <f>IFERROR(VLOOKUP(I351,'Control Producción'!$B$13:$L$408,4,FALSE),0)</f>
        <v>78</v>
      </c>
      <c r="P351" s="3">
        <f>IFERROR(VLOOKUP(I351,'Control Producción'!$B$13:$L$408,5,FALSE),0)</f>
        <v>4.0090000000000003</v>
      </c>
      <c r="Q351" s="3">
        <f>IFERROR(VLOOKUP(I351,'Control Producción'!$B$13:$L$408,7,FALSE),0)</f>
        <v>73.991</v>
      </c>
      <c r="R351" s="3">
        <f>IFERROR(VLOOKUP(I351,'Control Producción'!$B$13:$L$408,8,FALSE),0)</f>
        <v>100</v>
      </c>
      <c r="S351" s="3">
        <f t="shared" si="110"/>
        <v>23.31</v>
      </c>
      <c r="T351" s="3">
        <v>45</v>
      </c>
      <c r="U351" s="3" t="s">
        <v>676</v>
      </c>
      <c r="V351" s="3" t="s">
        <v>668</v>
      </c>
      <c r="W351" s="3">
        <f t="shared" si="111"/>
        <v>4</v>
      </c>
      <c r="X351" s="3"/>
      <c r="Y351" s="3">
        <f t="shared" si="112"/>
        <v>93.24</v>
      </c>
      <c r="Z351" s="3"/>
      <c r="AA351" s="3"/>
      <c r="AB351" s="6">
        <v>41505</v>
      </c>
      <c r="AC351" s="3" t="s">
        <v>643</v>
      </c>
      <c r="AD351" s="6">
        <v>44113</v>
      </c>
      <c r="AE351" s="3" t="s">
        <v>882</v>
      </c>
      <c r="AF351" s="3" t="s">
        <v>656</v>
      </c>
      <c r="AG351" s="3"/>
      <c r="AH351" s="3"/>
      <c r="AI351" s="3"/>
      <c r="AJ351" s="3"/>
      <c r="AK351" s="3" t="str">
        <f>IFERROR(VLOOKUP(I351,'Control Producción'!$B$13:$K$406,10,FALSE),"")</f>
        <v>Cavidad Progresiva</v>
      </c>
      <c r="AL351" s="3" t="str">
        <f t="shared" si="119"/>
        <v>Batch</v>
      </c>
      <c r="AM351" s="3" t="s">
        <v>810</v>
      </c>
      <c r="AN351" s="3" t="s">
        <v>556</v>
      </c>
      <c r="AO351" s="3">
        <f>_xlfn.IFS(L351="Inhibidor de corrosión",T351*Q351/1000,L351="Inhibidor de incrustaciones",T351*Q351/1000,L351="Biocida",T351*Q351/1000,L351="Inhibidor de corrosión/incrustaciones",T351*Q351/1000,L351="Inhibidor de parafinas y asfaltenos",T351*P351/1000,L351="Inhibidor de parafinas",T351*P351/1000,L351="Inhibidor de asfaltenos",T351*P351/1000,L351="Reductor de fricción",T351*P351/1000,L351="Encapsulado",0,L351="Inhibidor de hidratos",VLOOKUP(I351,Intermedia!$B$485:$E$502,4,FALSE),L351="Secuestrante de sulfhídrico",VLOOKUP(I351,Intermedia!$B$485:$E$502,4,FALSE))</f>
        <v>3.3295949999999999</v>
      </c>
      <c r="AP351" s="3">
        <f t="shared" si="113"/>
        <v>23.31</v>
      </c>
      <c r="AQ351" s="3">
        <f t="shared" si="114"/>
        <v>23.31</v>
      </c>
      <c r="AR351" s="3">
        <f t="shared" si="115"/>
        <v>23.31</v>
      </c>
      <c r="AS351" s="7">
        <v>1</v>
      </c>
      <c r="AT351" s="3" cm="1">
        <f t="array" ref="AT351">IFERROR(ROUND(IF(AL351="Continua",AO351*_xlfn.IFS(AS351=100%,1,AS351=20%,5,AS351=50%,2),IF(AL351="Batch",IF(AM351="M",30,IF(AM351="Q",15,7))*AO351)),0),"")</f>
        <v>23</v>
      </c>
      <c r="AU351" s="3">
        <f t="shared" si="116"/>
        <v>23</v>
      </c>
      <c r="AV351" s="3">
        <f t="shared" si="117"/>
        <v>23</v>
      </c>
      <c r="AW351" s="3" t="s">
        <v>670</v>
      </c>
      <c r="AX351" s="3"/>
      <c r="AY351" s="14">
        <f ca="1">IFERROR(TODAY()-VLOOKUP(H351,IDEF!$A$6:$H$1602,8,FALSE),"S/D")</f>
        <v>2355</v>
      </c>
      <c r="AZ351" s="3" t="str">
        <f>IFERROR(VLOOKUP(H351,'Control Producción'!$B$13:$L$406,11,FALSE),"S/C")</f>
        <v>A</v>
      </c>
      <c r="BA351" s="3" t="str">
        <f t="shared" si="118"/>
        <v>SP- 06</v>
      </c>
      <c r="BB351" s="3" t="str">
        <f>IFERROR(VLOOKUP(I351,Referencias!$A$2:$Z$800,26,FALSE),"")</f>
        <v>Señal Picada</v>
      </c>
      <c r="BC351" s="3"/>
      <c r="BD351" s="3"/>
      <c r="BO351" s="68" t="str">
        <f t="shared" si="109"/>
        <v>SP- 06</v>
      </c>
    </row>
    <row r="352" spans="1:67" ht="15" customHeight="1" x14ac:dyDescent="0.25">
      <c r="A352" s="3" t="s">
        <v>636</v>
      </c>
      <c r="B352" s="5">
        <v>45139</v>
      </c>
      <c r="C352" s="3" t="s">
        <v>637</v>
      </c>
      <c r="D352" s="3" t="s">
        <v>638</v>
      </c>
      <c r="E352" s="3" t="str">
        <f>IFERROR(VLOOKUP(H352,Referencias!$A$2:$F$671,6,FALSE),"")</f>
        <v>SP- 06</v>
      </c>
      <c r="F352" s="3">
        <f>IFERROR(VLOOKUP(I352,Referencias!$A$2:$T$800,20,FALSE),"")</f>
        <v>222052</v>
      </c>
      <c r="G352" s="3" t="s">
        <v>651</v>
      </c>
      <c r="H352" s="3" t="s">
        <v>251</v>
      </c>
      <c r="I352" s="3" t="s">
        <v>251</v>
      </c>
      <c r="J352" s="3"/>
      <c r="K352" s="3" t="s">
        <v>652</v>
      </c>
      <c r="L352" s="3" t="str">
        <f>IFERROR(VLOOKUP(M352,Referencias!$X$2:$Y$139,2,FALSE),"")</f>
        <v>Biocida</v>
      </c>
      <c r="M352" s="3" t="s">
        <v>565</v>
      </c>
      <c r="N352" s="3">
        <f>IFERROR(VLOOKUP(M352,Referencias!$K$2:$L$138,2,FALSE),"")</f>
        <v>50600926</v>
      </c>
      <c r="O352" s="3">
        <f>IFERROR(VLOOKUP(I352,'Control Producción'!$B$13:$L$408,4,FALSE),0)</f>
        <v>114.598</v>
      </c>
      <c r="P352" s="3">
        <f>IFERROR(VLOOKUP(I352,'Control Producción'!$B$13:$L$408,5,FALSE),0)</f>
        <v>3.4380000000000002</v>
      </c>
      <c r="Q352" s="3">
        <f>IFERROR(VLOOKUP(I352,'Control Producción'!$B$13:$L$408,7,FALSE),0)</f>
        <v>111.16</v>
      </c>
      <c r="R352" s="3">
        <f>IFERROR(VLOOKUP(I352,'Control Producción'!$B$13:$L$408,8,FALSE),0)</f>
        <v>100</v>
      </c>
      <c r="S352" s="3">
        <f t="shared" si="110"/>
        <v>38.35</v>
      </c>
      <c r="T352" s="3">
        <v>23</v>
      </c>
      <c r="U352" s="3" t="s">
        <v>676</v>
      </c>
      <c r="V352" s="3" t="s">
        <v>668</v>
      </c>
      <c r="W352" s="3">
        <f t="shared" si="111"/>
        <v>2</v>
      </c>
      <c r="X352" s="3"/>
      <c r="Y352" s="3">
        <f t="shared" si="112"/>
        <v>76.7</v>
      </c>
      <c r="Z352" s="3"/>
      <c r="AA352" s="3"/>
      <c r="AB352" s="6">
        <v>43502</v>
      </c>
      <c r="AC352" s="3" t="s">
        <v>643</v>
      </c>
      <c r="AD352" s="6">
        <v>43502</v>
      </c>
      <c r="AE352" s="3" t="s">
        <v>883</v>
      </c>
      <c r="AF352" s="3" t="s">
        <v>656</v>
      </c>
      <c r="AG352" s="3"/>
      <c r="AH352" s="3"/>
      <c r="AI352" s="3"/>
      <c r="AJ352" s="3"/>
      <c r="AK352" s="3" t="str">
        <f>IFERROR(VLOOKUP(I352,'Control Producción'!$B$13:$K$406,10,FALSE),"")</f>
        <v>Electro Sumergible</v>
      </c>
      <c r="AL352" s="3" t="str">
        <f t="shared" si="119"/>
        <v>Batch</v>
      </c>
      <c r="AM352" s="3" t="s">
        <v>669</v>
      </c>
      <c r="AN352" s="3" t="s">
        <v>556</v>
      </c>
      <c r="AO352" s="3">
        <f>_xlfn.IFS(L352="Inhibidor de corrosión",T352*Q352/1000,L352="Inhibidor de incrustaciones",T352*Q352/1000,L352="Biocida",T352*Q352/1000,L352="Inhibidor de corrosión/incrustaciones",T352*Q352/1000,L352="Inhibidor de parafinas y asfaltenos",T352*P352/1000,L352="Inhibidor de parafinas",T352*P352/1000,L352="Inhibidor de asfaltenos",T352*P352/1000,L352="Reductor de fricción",T352*P352/1000,L352="Encapsulado",0,L352="Inhibidor de hidratos",VLOOKUP(I352,Intermedia!$B$485:$E$502,4,FALSE),L352="Secuestrante de sulfhídrico",VLOOKUP(I352,Intermedia!$B$485:$E$502,4,FALSE))</f>
        <v>2.5566799999999996</v>
      </c>
      <c r="AP352" s="3">
        <f t="shared" si="113"/>
        <v>38.35</v>
      </c>
      <c r="AQ352" s="3">
        <f t="shared" si="114"/>
        <v>38.35</v>
      </c>
      <c r="AR352" s="3">
        <f t="shared" si="115"/>
        <v>38.35</v>
      </c>
      <c r="AS352" s="7">
        <v>1</v>
      </c>
      <c r="AT352" s="3" cm="1">
        <f t="array" ref="AT352">IFERROR(ROUND(IF(AL352="Continua",AO352*_xlfn.IFS(AS352=100%,1,AS352=20%,5,AS352=50%,2),IF(AL352="Batch",IF(AM352="M",30,IF(AM352="Q",15,7))*AO352)),0),"")</f>
        <v>38</v>
      </c>
      <c r="AU352" s="3">
        <f t="shared" si="116"/>
        <v>38</v>
      </c>
      <c r="AV352" s="3">
        <f t="shared" si="117"/>
        <v>38</v>
      </c>
      <c r="AW352" s="3" t="s">
        <v>670</v>
      </c>
      <c r="AX352" s="3"/>
      <c r="AY352" s="14">
        <f ca="1">IFERROR(TODAY()-VLOOKUP(H352,IDEF!$A$6:$H$1602,8,FALSE),"S/D")</f>
        <v>1824</v>
      </c>
      <c r="AZ352" s="3" t="str">
        <f>IFERROR(VLOOKUP(H352,'Control Producción'!$B$13:$L$406,11,FALSE),"S/C")</f>
        <v>A</v>
      </c>
      <c r="BA352" s="3" t="str">
        <f t="shared" si="118"/>
        <v>SP- 06</v>
      </c>
      <c r="BB352" s="3" t="str">
        <f>IFERROR(VLOOKUP(I352,Referencias!$A$2:$Z$800,26,FALSE),"")</f>
        <v>Señal Picada</v>
      </c>
      <c r="BC352" s="3"/>
      <c r="BD352" s="3"/>
      <c r="BO352" s="68" t="str">
        <f t="shared" si="109"/>
        <v>SP- 06</v>
      </c>
    </row>
    <row r="353" spans="1:67" ht="15" customHeight="1" x14ac:dyDescent="0.25">
      <c r="A353" s="3" t="s">
        <v>636</v>
      </c>
      <c r="B353" s="5">
        <v>45139</v>
      </c>
      <c r="C353" s="3" t="s">
        <v>637</v>
      </c>
      <c r="D353" s="3" t="s">
        <v>638</v>
      </c>
      <c r="E353" s="3" t="str">
        <f>IFERROR(VLOOKUP(H353,Referencias!$A$2:$F$671,6,FALSE),"")</f>
        <v>SP- 06</v>
      </c>
      <c r="F353" s="3">
        <f>IFERROR(VLOOKUP(I353,Referencias!$A$2:$T$800,20,FALSE),"")</f>
        <v>222052</v>
      </c>
      <c r="G353" s="3" t="s">
        <v>651</v>
      </c>
      <c r="H353" s="3" t="s">
        <v>253</v>
      </c>
      <c r="I353" s="3" t="s">
        <v>253</v>
      </c>
      <c r="J353" s="3"/>
      <c r="K353" s="3" t="s">
        <v>652</v>
      </c>
      <c r="L353" s="3" t="str">
        <f>IFERROR(VLOOKUP(M353,Referencias!$X$2:$Y$139,2,FALSE),"")</f>
        <v>Biocida</v>
      </c>
      <c r="M353" s="3" t="s">
        <v>565</v>
      </c>
      <c r="N353" s="3">
        <f>IFERROR(VLOOKUP(M353,Referencias!$K$2:$L$138,2,FALSE),"")</f>
        <v>50600926</v>
      </c>
      <c r="O353" s="3">
        <f>IFERROR(VLOOKUP(I353,'Control Producción'!$B$13:$L$408,4,FALSE),0)</f>
        <v>164.4</v>
      </c>
      <c r="P353" s="3">
        <f>IFERROR(VLOOKUP(I353,'Control Producción'!$B$13:$L$408,5,FALSE),0)</f>
        <v>1.9730000000000001</v>
      </c>
      <c r="Q353" s="3">
        <f>IFERROR(VLOOKUP(I353,'Control Producción'!$B$13:$L$408,7,FALSE),0)</f>
        <v>162.42699999999999</v>
      </c>
      <c r="R353" s="3">
        <f>IFERROR(VLOOKUP(I353,'Control Producción'!$B$13:$L$408,8,FALSE),0)</f>
        <v>100</v>
      </c>
      <c r="S353" s="3">
        <f t="shared" si="110"/>
        <v>48.73</v>
      </c>
      <c r="T353" s="3">
        <v>20</v>
      </c>
      <c r="U353" s="3" t="s">
        <v>676</v>
      </c>
      <c r="V353" s="3" t="s">
        <v>668</v>
      </c>
      <c r="W353" s="3">
        <f t="shared" si="111"/>
        <v>2</v>
      </c>
      <c r="X353" s="3"/>
      <c r="Y353" s="3">
        <f t="shared" si="112"/>
        <v>97.46</v>
      </c>
      <c r="Z353" s="3"/>
      <c r="AA353" s="3"/>
      <c r="AB353" s="6">
        <v>42965</v>
      </c>
      <c r="AC353" s="3" t="s">
        <v>643</v>
      </c>
      <c r="AD353" s="6">
        <v>44302</v>
      </c>
      <c r="AE353" s="3" t="s">
        <v>748</v>
      </c>
      <c r="AF353" s="3" t="s">
        <v>656</v>
      </c>
      <c r="AG353" s="3"/>
      <c r="AH353" s="3"/>
      <c r="AI353" s="3"/>
      <c r="AJ353" s="3"/>
      <c r="AK353" s="3" t="str">
        <f>IFERROR(VLOOKUP(I353,'Control Producción'!$B$13:$K$406,10,FALSE),"")</f>
        <v>Electro Sumergible</v>
      </c>
      <c r="AL353" s="3" t="str">
        <f t="shared" si="119"/>
        <v>Batch</v>
      </c>
      <c r="AM353" s="3" t="s">
        <v>669</v>
      </c>
      <c r="AN353" s="3" t="s">
        <v>556</v>
      </c>
      <c r="AO353" s="3">
        <f>_xlfn.IFS(L353="Inhibidor de corrosión",T353*Q353/1000,L353="Inhibidor de incrustaciones",T353*Q353/1000,L353="Biocida",T353*Q353/1000,L353="Inhibidor de corrosión/incrustaciones",T353*Q353/1000,L353="Inhibidor de parafinas y asfaltenos",T353*P353/1000,L353="Inhibidor de parafinas",T353*P353/1000,L353="Inhibidor de asfaltenos",T353*P353/1000,L353="Reductor de fricción",T353*P353/1000,L353="Encapsulado",0,L353="Inhibidor de hidratos",VLOOKUP(I353,Intermedia!$B$485:$E$502,4,FALSE),L353="Secuestrante de sulfhídrico",VLOOKUP(I353,Intermedia!$B$485:$E$502,4,FALSE))</f>
        <v>3.2485399999999998</v>
      </c>
      <c r="AP353" s="3">
        <f t="shared" si="113"/>
        <v>48.73</v>
      </c>
      <c r="AQ353" s="3">
        <f t="shared" si="114"/>
        <v>48.73</v>
      </c>
      <c r="AR353" s="3">
        <f t="shared" si="115"/>
        <v>48.73</v>
      </c>
      <c r="AS353" s="7">
        <v>1</v>
      </c>
      <c r="AT353" s="3" cm="1">
        <f t="array" ref="AT353">IFERROR(ROUND(IF(AL353="Continua",AO353*_xlfn.IFS(AS353=100%,1,AS353=20%,5,AS353=50%,2),IF(AL353="Batch",IF(AM353="M",30,IF(AM353="Q",15,7))*AO353)),0),"")</f>
        <v>49</v>
      </c>
      <c r="AU353" s="3">
        <f t="shared" si="116"/>
        <v>49</v>
      </c>
      <c r="AV353" s="3">
        <f t="shared" si="117"/>
        <v>49</v>
      </c>
      <c r="AW353" s="3" t="s">
        <v>670</v>
      </c>
      <c r="AX353" s="3"/>
      <c r="AY353" s="14">
        <f ca="1">IFERROR(TODAY()-VLOOKUP(H353,IDEF!$A$6:$H$1602,8,FALSE),"S/D")</f>
        <v>2482</v>
      </c>
      <c r="AZ353" s="3" t="str">
        <f>IFERROR(VLOOKUP(H353,'Control Producción'!$B$13:$L$406,11,FALSE),"S/C")</f>
        <v>A</v>
      </c>
      <c r="BA353" s="3" t="str">
        <f t="shared" si="118"/>
        <v>SP- 06</v>
      </c>
      <c r="BB353" s="3" t="str">
        <f>IFERROR(VLOOKUP(I353,Referencias!$A$2:$Z$800,26,FALSE),"")</f>
        <v>Señal Picada</v>
      </c>
      <c r="BC353" s="3"/>
      <c r="BD353" s="3"/>
      <c r="BO353" s="68" t="str">
        <f t="shared" si="109"/>
        <v>SP- 06</v>
      </c>
    </row>
    <row r="354" spans="1:67" ht="15" customHeight="1" x14ac:dyDescent="0.25">
      <c r="A354" s="3" t="s">
        <v>636</v>
      </c>
      <c r="B354" s="5">
        <v>45139</v>
      </c>
      <c r="C354" s="3" t="s">
        <v>637</v>
      </c>
      <c r="D354" s="3" t="s">
        <v>638</v>
      </c>
      <c r="E354" s="3" t="str">
        <f>IFERROR(VLOOKUP(H354,Referencias!$A$2:$F$671,6,FALSE),"")</f>
        <v>SP- 06</v>
      </c>
      <c r="F354" s="3">
        <f>IFERROR(VLOOKUP(I354,Referencias!$A$2:$T$800,20,FALSE),"")</f>
        <v>222052</v>
      </c>
      <c r="G354" s="3" t="s">
        <v>651</v>
      </c>
      <c r="H354" s="3" t="s">
        <v>255</v>
      </c>
      <c r="I354" s="3" t="s">
        <v>255</v>
      </c>
      <c r="J354" s="3"/>
      <c r="K354" s="3" t="s">
        <v>652</v>
      </c>
      <c r="L354" s="3" t="str">
        <f>IFERROR(VLOOKUP(M354,Referencias!$X$2:$Y$139,2,FALSE),"")</f>
        <v>Inhibidor de corrosión</v>
      </c>
      <c r="M354" s="3" t="s">
        <v>566</v>
      </c>
      <c r="N354" s="3">
        <f>IFERROR(VLOOKUP(M354,Referencias!$K$2:$L$138,2,FALSE),"")</f>
        <v>1000232729</v>
      </c>
      <c r="O354" s="3">
        <f>IFERROR(VLOOKUP(I354,'Control Producción'!$B$13:$L$408,4,FALSE),0)</f>
        <v>11.7</v>
      </c>
      <c r="P354" s="3">
        <f>IFERROR(VLOOKUP(I354,'Control Producción'!$B$13:$L$408,5,FALSE),0)</f>
        <v>2.1059999999999999</v>
      </c>
      <c r="Q354" s="3">
        <f>IFERROR(VLOOKUP(I354,'Control Producción'!$B$13:$L$408,7,FALSE),0)</f>
        <v>9.5939999999999994</v>
      </c>
      <c r="R354" s="3">
        <f>IFERROR(VLOOKUP(I354,'Control Producción'!$B$13:$L$408,8,FALSE),0)</f>
        <v>100</v>
      </c>
      <c r="S354" s="3">
        <f t="shared" si="110"/>
        <v>34.54</v>
      </c>
      <c r="T354" s="3">
        <v>120</v>
      </c>
      <c r="U354" s="3" t="s">
        <v>676</v>
      </c>
      <c r="V354" s="3" t="s">
        <v>668</v>
      </c>
      <c r="W354" s="3">
        <f t="shared" si="111"/>
        <v>1</v>
      </c>
      <c r="X354" s="3"/>
      <c r="Y354" s="3">
        <f t="shared" si="112"/>
        <v>34.54</v>
      </c>
      <c r="Z354" s="3"/>
      <c r="AA354" s="3"/>
      <c r="AB354" s="6">
        <v>40057</v>
      </c>
      <c r="AC354" s="3" t="s">
        <v>643</v>
      </c>
      <c r="AD354" s="6">
        <v>44566</v>
      </c>
      <c r="AE354" s="3" t="s">
        <v>745</v>
      </c>
      <c r="AF354" s="3" t="s">
        <v>656</v>
      </c>
      <c r="AG354" s="3"/>
      <c r="AH354" s="3"/>
      <c r="AI354" s="3"/>
      <c r="AJ354" s="3"/>
      <c r="AK354" s="3" t="str">
        <f>IFERROR(VLOOKUP(I354,'Control Producción'!$B$13:$K$406,10,FALSE),"")</f>
        <v>Bombeo Mecánico</v>
      </c>
      <c r="AL354" s="3" t="str">
        <f t="shared" si="119"/>
        <v>Batch</v>
      </c>
      <c r="AM354" s="3" t="s">
        <v>817</v>
      </c>
      <c r="AN354" s="3" t="s">
        <v>556</v>
      </c>
      <c r="AO354" s="3">
        <f>_xlfn.IFS(L354="Inhibidor de corrosión",T354*Q354/1000,L354="Inhibidor de incrustaciones",T354*Q354/1000,L354="Biocida",T354*Q354/1000,L354="Inhibidor de corrosión/incrustaciones",T354*Q354/1000,L354="Inhibidor de parafinas y asfaltenos",T354*P354/1000,L354="Inhibidor de parafinas",T354*P354/1000,L354="Inhibidor de asfaltenos",T354*P354/1000,L354="Reductor de fricción",T354*P354/1000,L354="Encapsulado",0,L354="Inhibidor de hidratos",VLOOKUP(I354,Intermedia!$B$485:$E$502,4,FALSE),L354="Secuestrante de sulfhídrico",VLOOKUP(I354,Intermedia!$B$485:$E$502,4,FALSE))</f>
        <v>1.1512800000000001</v>
      </c>
      <c r="AP354" s="3">
        <f t="shared" si="113"/>
        <v>34.54</v>
      </c>
      <c r="AQ354" s="3">
        <f t="shared" si="114"/>
        <v>34.54</v>
      </c>
      <c r="AR354" s="3">
        <f t="shared" si="115"/>
        <v>34.54</v>
      </c>
      <c r="AS354" s="7">
        <v>1</v>
      </c>
      <c r="AT354" s="3" cm="1">
        <f t="array" ref="AT354">IFERROR(ROUND(IF(AL354="Continua",AO354*_xlfn.IFS(AS354=100%,1,AS354=20%,5,AS354=50%,2),IF(AL354="Batch",IF(AM354="M",30,IF(AM354="Q",15,7))*AO354)),0),"")</f>
        <v>35</v>
      </c>
      <c r="AU354" s="3">
        <f t="shared" si="116"/>
        <v>35</v>
      </c>
      <c r="AV354" s="3">
        <f t="shared" si="117"/>
        <v>35</v>
      </c>
      <c r="AW354" s="3" t="s">
        <v>670</v>
      </c>
      <c r="AX354" s="3"/>
      <c r="AY354" s="14" t="str">
        <f ca="1">IFERROR(TODAY()-VLOOKUP(H354,IDEF!$A$6:$H$1602,8,FALSE),"S/D")</f>
        <v>S/D</v>
      </c>
      <c r="AZ354" s="3" t="str">
        <f>IFERROR(VLOOKUP(H354,'Control Producción'!$B$13:$L$406,11,FALSE),"S/C")</f>
        <v>B</v>
      </c>
      <c r="BA354" s="3" t="str">
        <f t="shared" si="118"/>
        <v>SP- 06</v>
      </c>
      <c r="BB354" s="3" t="str">
        <f>IFERROR(VLOOKUP(I354,Referencias!$A$2:$Z$800,26,FALSE),"")</f>
        <v>Señal Picada</v>
      </c>
      <c r="BC354" s="3"/>
      <c r="BD354" s="3"/>
      <c r="BO354" s="68" t="str">
        <f t="shared" si="109"/>
        <v>SP- 06</v>
      </c>
    </row>
    <row r="355" spans="1:67" ht="15" customHeight="1" x14ac:dyDescent="0.25">
      <c r="A355" s="3" t="s">
        <v>636</v>
      </c>
      <c r="B355" s="5">
        <v>45139</v>
      </c>
      <c r="C355" s="3" t="s">
        <v>637</v>
      </c>
      <c r="D355" s="3" t="s">
        <v>638</v>
      </c>
      <c r="E355" s="3" t="str">
        <f>IFERROR(VLOOKUP(H355,Referencias!$A$2:$F$671,6,FALSE),"")</f>
        <v>SP- 06</v>
      </c>
      <c r="F355" s="3">
        <f>IFERROR(VLOOKUP(I355,Referencias!$A$2:$T$800,20,FALSE),"")</f>
        <v>222052</v>
      </c>
      <c r="G355" s="3" t="s">
        <v>651</v>
      </c>
      <c r="H355" s="3" t="s">
        <v>256</v>
      </c>
      <c r="I355" s="3" t="s">
        <v>256</v>
      </c>
      <c r="J355" s="3"/>
      <c r="K355" s="3" t="s">
        <v>652</v>
      </c>
      <c r="L355" s="3" t="str">
        <f>IFERROR(VLOOKUP(M355,Referencias!$X$2:$Y$139,2,FALSE),"")</f>
        <v>Inhibidor de corrosión</v>
      </c>
      <c r="M355" s="3" t="s">
        <v>566</v>
      </c>
      <c r="N355" s="3">
        <f>IFERROR(VLOOKUP(M355,Referencias!$K$2:$L$138,2,FALSE),"")</f>
        <v>1000232729</v>
      </c>
      <c r="O355" s="3">
        <f>IFERROR(VLOOKUP(I355,'Control Producción'!$B$13:$L$408,4,FALSE),0)</f>
        <v>40</v>
      </c>
      <c r="P355" s="3">
        <f>IFERROR(VLOOKUP(I355,'Control Producción'!$B$13:$L$408,5,FALSE),0)</f>
        <v>4.8</v>
      </c>
      <c r="Q355" s="3">
        <f>IFERROR(VLOOKUP(I355,'Control Producción'!$B$13:$L$408,7,FALSE),0)</f>
        <v>35.200000000000003</v>
      </c>
      <c r="R355" s="3">
        <f>IFERROR(VLOOKUP(I355,'Control Producción'!$B$13:$L$408,8,FALSE),0)</f>
        <v>50</v>
      </c>
      <c r="S355" s="3">
        <f t="shared" si="110"/>
        <v>29.04</v>
      </c>
      <c r="T355" s="3">
        <v>55</v>
      </c>
      <c r="U355" s="3" t="s">
        <v>676</v>
      </c>
      <c r="V355" s="3" t="s">
        <v>668</v>
      </c>
      <c r="W355" s="3">
        <f t="shared" si="111"/>
        <v>2</v>
      </c>
      <c r="X355" s="3"/>
      <c r="Y355" s="3">
        <f t="shared" si="112"/>
        <v>58.08</v>
      </c>
      <c r="Z355" s="3"/>
      <c r="AA355" s="3"/>
      <c r="AB355" s="6">
        <v>43489</v>
      </c>
      <c r="AC355" s="3" t="s">
        <v>643</v>
      </c>
      <c r="AD355" s="6">
        <v>44013</v>
      </c>
      <c r="AE355" s="3" t="s">
        <v>751</v>
      </c>
      <c r="AF355" s="3" t="s">
        <v>656</v>
      </c>
      <c r="AG355" s="3"/>
      <c r="AH355" s="3"/>
      <c r="AI355" s="3"/>
      <c r="AJ355" s="3"/>
      <c r="AK355" s="3" t="str">
        <f>IFERROR(VLOOKUP(I355,'Control Producción'!$B$13:$K$406,10,FALSE),"")</f>
        <v>Cavidad Progresiva</v>
      </c>
      <c r="AL355" s="3" t="str">
        <f t="shared" si="119"/>
        <v>Batch</v>
      </c>
      <c r="AM355" s="3" t="s">
        <v>669</v>
      </c>
      <c r="AN355" s="3" t="s">
        <v>556</v>
      </c>
      <c r="AO355" s="3">
        <f>_xlfn.IFS(L355="Inhibidor de corrosión",T355*Q355/1000,L355="Inhibidor de incrustaciones",T355*Q355/1000,L355="Biocida",T355*Q355/1000,L355="Inhibidor de corrosión/incrustaciones",T355*Q355/1000,L355="Inhibidor de parafinas y asfaltenos",T355*P355/1000,L355="Inhibidor de parafinas",T355*P355/1000,L355="Inhibidor de asfaltenos",T355*P355/1000,L355="Reductor de fricción",T355*P355/1000,L355="Encapsulado",0,L355="Inhibidor de hidratos",VLOOKUP(I355,Intermedia!$B$485:$E$502,4,FALSE),L355="Secuestrante de sulfhídrico",VLOOKUP(I355,Intermedia!$B$485:$E$502,4,FALSE))</f>
        <v>1.9360000000000002</v>
      </c>
      <c r="AP355" s="3">
        <f t="shared" si="113"/>
        <v>29.04</v>
      </c>
      <c r="AQ355" s="3">
        <f t="shared" si="114"/>
        <v>29.04</v>
      </c>
      <c r="AR355" s="3">
        <f t="shared" si="115"/>
        <v>29.04</v>
      </c>
      <c r="AS355" s="7">
        <v>1</v>
      </c>
      <c r="AT355" s="3" cm="1">
        <f t="array" ref="AT355">IFERROR(ROUND(IF(AL355="Continua",AO355*_xlfn.IFS(AS355=100%,1,AS355=20%,5,AS355=50%,2),IF(AL355="Batch",IF(AM355="M",30,IF(AM355="Q",15,7))*AO355)),0),"")</f>
        <v>29</v>
      </c>
      <c r="AU355" s="3">
        <f t="shared" si="116"/>
        <v>29</v>
      </c>
      <c r="AV355" s="3">
        <f t="shared" si="117"/>
        <v>29</v>
      </c>
      <c r="AW355" s="3" t="s">
        <v>670</v>
      </c>
      <c r="AX355" s="3"/>
      <c r="AY355" s="14">
        <f ca="1">IFERROR(TODAY()-VLOOKUP(H355,IDEF!$A$6:$H$1602,8,FALSE),"S/D")</f>
        <v>1830</v>
      </c>
      <c r="AZ355" s="3" t="str">
        <f>IFERROR(VLOOKUP(H355,'Control Producción'!$B$13:$L$406,11,FALSE),"S/C")</f>
        <v>A</v>
      </c>
      <c r="BA355" s="3" t="str">
        <f t="shared" si="118"/>
        <v>SP- 06</v>
      </c>
      <c r="BB355" s="3" t="str">
        <f>IFERROR(VLOOKUP(I355,Referencias!$A$2:$Z$800,26,FALSE),"")</f>
        <v>Señal Picada</v>
      </c>
      <c r="BC355" s="3"/>
      <c r="BD355" s="3"/>
      <c r="BO355" s="68" t="str">
        <f t="shared" si="109"/>
        <v>SP- 06</v>
      </c>
    </row>
    <row r="356" spans="1:67" ht="15" customHeight="1" x14ac:dyDescent="0.25">
      <c r="A356" s="3" t="s">
        <v>636</v>
      </c>
      <c r="B356" s="5">
        <v>45139</v>
      </c>
      <c r="C356" s="3" t="s">
        <v>637</v>
      </c>
      <c r="D356" s="3" t="s">
        <v>638</v>
      </c>
      <c r="E356" s="3" t="str">
        <f>IFERROR(VLOOKUP(H356,Referencias!$A$2:$F$671,6,FALSE),"")</f>
        <v>SP- 06</v>
      </c>
      <c r="F356" s="3">
        <f>IFERROR(VLOOKUP(I356,Referencias!$A$2:$T$800,20,FALSE),"")</f>
        <v>222052</v>
      </c>
      <c r="G356" s="3" t="s">
        <v>651</v>
      </c>
      <c r="H356" s="3" t="s">
        <v>257</v>
      </c>
      <c r="I356" s="3" t="s">
        <v>257</v>
      </c>
      <c r="J356" s="3"/>
      <c r="K356" s="3" t="s">
        <v>652</v>
      </c>
      <c r="L356" s="3" t="str">
        <f>IFERROR(VLOOKUP(M356,Referencias!$X$2:$Y$139,2,FALSE),"")</f>
        <v>Inhibidor de corrosión</v>
      </c>
      <c r="M356" s="3" t="s">
        <v>566</v>
      </c>
      <c r="N356" s="3">
        <f>IFERROR(VLOOKUP(M356,Referencias!$K$2:$L$138,2,FALSE),"")</f>
        <v>1000232729</v>
      </c>
      <c r="O356" s="3">
        <f>IFERROR(VLOOKUP(I356,'Control Producción'!$B$13:$L$408,4,FALSE),0)</f>
        <v>46.7</v>
      </c>
      <c r="P356" s="3">
        <f>IFERROR(VLOOKUP(I356,'Control Producción'!$B$13:$L$408,5,FALSE),0)</f>
        <v>4.67</v>
      </c>
      <c r="Q356" s="3">
        <f>IFERROR(VLOOKUP(I356,'Control Producción'!$B$13:$L$408,7,FALSE),0)</f>
        <v>42.03</v>
      </c>
      <c r="R356" s="3">
        <f>IFERROR(VLOOKUP(I356,'Control Producción'!$B$13:$L$408,8,FALSE),0)</f>
        <v>100</v>
      </c>
      <c r="S356" s="3">
        <f t="shared" si="110"/>
        <v>25.22</v>
      </c>
      <c r="T356" s="3">
        <v>40</v>
      </c>
      <c r="U356" s="3" t="s">
        <v>676</v>
      </c>
      <c r="V356" s="3" t="s">
        <v>668</v>
      </c>
      <c r="W356" s="3">
        <f t="shared" si="111"/>
        <v>2</v>
      </c>
      <c r="X356" s="3"/>
      <c r="Y356" s="3">
        <f t="shared" si="112"/>
        <v>50.44</v>
      </c>
      <c r="Z356" s="3"/>
      <c r="AA356" s="3"/>
      <c r="AB356" s="6">
        <v>43334</v>
      </c>
      <c r="AC356" s="3" t="s">
        <v>643</v>
      </c>
      <c r="AD356" s="6">
        <v>43839</v>
      </c>
      <c r="AE356" s="3" t="s">
        <v>884</v>
      </c>
      <c r="AF356" s="3" t="s">
        <v>656</v>
      </c>
      <c r="AG356" s="3"/>
      <c r="AH356" s="3"/>
      <c r="AI356" s="3"/>
      <c r="AJ356" s="3"/>
      <c r="AK356" s="3" t="str">
        <f>IFERROR(VLOOKUP(I356,'Control Producción'!$B$13:$K$406,10,FALSE),"")</f>
        <v>Cavidad Progresiva</v>
      </c>
      <c r="AL356" s="3" t="str">
        <f t="shared" si="119"/>
        <v>Batch</v>
      </c>
      <c r="AM356" s="3" t="s">
        <v>669</v>
      </c>
      <c r="AN356" s="3" t="s">
        <v>807</v>
      </c>
      <c r="AO356" s="3">
        <f>_xlfn.IFS(L356="Inhibidor de corrosión",T356*Q356/1000,L356="Inhibidor de incrustaciones",T356*Q356/1000,L356="Biocida",T356*Q356/1000,L356="Inhibidor de corrosión/incrustaciones",T356*Q356/1000,L356="Inhibidor de parafinas y asfaltenos",T356*P356/1000,L356="Inhibidor de parafinas",T356*P356/1000,L356="Inhibidor de asfaltenos",T356*P356/1000,L356="Reductor de fricción",T356*P356/1000,L356="Encapsulado",0,L356="Inhibidor de hidratos",VLOOKUP(I356,Intermedia!$B$485:$E$502,4,FALSE),L356="Secuestrante de sulfhídrico",VLOOKUP(I356,Intermedia!$B$485:$E$502,4,FALSE))</f>
        <v>1.6812</v>
      </c>
      <c r="AP356" s="3">
        <f t="shared" si="113"/>
        <v>25.22</v>
      </c>
      <c r="AQ356" s="3">
        <f t="shared" si="114"/>
        <v>25.22</v>
      </c>
      <c r="AR356" s="3">
        <f t="shared" si="115"/>
        <v>25.22</v>
      </c>
      <c r="AS356" s="7">
        <v>1</v>
      </c>
      <c r="AT356" s="3" cm="1">
        <f t="array" ref="AT356">IFERROR(ROUND(IF(AL356="Continua",AO356*_xlfn.IFS(AS356=100%,1,AS356=20%,5,AS356=50%,2),IF(AL356="Batch",IF(AM356="M",30,IF(AM356="Q",15,7))*AO356)),0),"")</f>
        <v>25</v>
      </c>
      <c r="AU356" s="3">
        <f t="shared" si="116"/>
        <v>25</v>
      </c>
      <c r="AV356" s="3">
        <f t="shared" si="117"/>
        <v>25</v>
      </c>
      <c r="AW356" s="3" t="s">
        <v>670</v>
      </c>
      <c r="AX356" s="3"/>
      <c r="AY356" s="14">
        <f ca="1">IFERROR(TODAY()-VLOOKUP(H356,IDEF!$A$6:$H$1602,8,FALSE),"S/D")</f>
        <v>1979</v>
      </c>
      <c r="AZ356" s="3" t="str">
        <f>IFERROR(VLOOKUP(H356,'Control Producción'!$B$13:$L$406,11,FALSE),"S/C")</f>
        <v>A</v>
      </c>
      <c r="BA356" s="3" t="str">
        <f t="shared" si="118"/>
        <v>SP- 06</v>
      </c>
      <c r="BB356" s="3" t="str">
        <f>IFERROR(VLOOKUP(I356,Referencias!$A$2:$Z$800,26,FALSE),"")</f>
        <v>Señal Picada</v>
      </c>
      <c r="BC356" s="3"/>
      <c r="BD356" s="3"/>
      <c r="BO356" s="68" t="str">
        <f t="shared" si="109"/>
        <v>SP- 06</v>
      </c>
    </row>
    <row r="357" spans="1:67" ht="15" customHeight="1" x14ac:dyDescent="0.25">
      <c r="A357" s="3" t="s">
        <v>636</v>
      </c>
      <c r="B357" s="5">
        <v>45139</v>
      </c>
      <c r="C357" s="3" t="s">
        <v>637</v>
      </c>
      <c r="D357" s="3" t="s">
        <v>638</v>
      </c>
      <c r="E357" s="3" t="str">
        <f>IFERROR(VLOOKUP(H357,Referencias!$A$2:$F$671,6,FALSE),"")</f>
        <v>SP- 06</v>
      </c>
      <c r="F357" s="3">
        <f>IFERROR(VLOOKUP(I357,Referencias!$A$2:$T$800,20,FALSE),"")</f>
        <v>222052</v>
      </c>
      <c r="G357" s="3" t="s">
        <v>651</v>
      </c>
      <c r="H357" s="3" t="s">
        <v>259</v>
      </c>
      <c r="I357" s="3" t="s">
        <v>259</v>
      </c>
      <c r="J357" s="3"/>
      <c r="K357" s="3" t="s">
        <v>652</v>
      </c>
      <c r="L357" s="3" t="str">
        <f>IFERROR(VLOOKUP(M357,Referencias!$X$2:$Y$139,2,FALSE),"")</f>
        <v>Inhibidor de corrosión</v>
      </c>
      <c r="M357" s="3" t="s">
        <v>566</v>
      </c>
      <c r="N357" s="3">
        <f>IFERROR(VLOOKUP(M357,Referencias!$K$2:$L$138,2,FALSE),"")</f>
        <v>1000232729</v>
      </c>
      <c r="O357" s="3">
        <f>IFERROR(VLOOKUP(I357,'Control Producción'!$B$13:$L$408,4,FALSE),0)</f>
        <v>41.1</v>
      </c>
      <c r="P357" s="3">
        <f>IFERROR(VLOOKUP(I357,'Control Producción'!$B$13:$L$408,5,FALSE),0)</f>
        <v>6.5759999999999996</v>
      </c>
      <c r="Q357" s="3">
        <f>IFERROR(VLOOKUP(I357,'Control Producción'!$B$13:$L$408,7,FALSE),0)</f>
        <v>34.524000000000001</v>
      </c>
      <c r="R357" s="3">
        <f>IFERROR(VLOOKUP(I357,'Control Producción'!$B$13:$L$408,8,FALSE),0)</f>
        <v>100</v>
      </c>
      <c r="S357" s="3">
        <f t="shared" si="110"/>
        <v>64.73</v>
      </c>
      <c r="T357" s="3">
        <v>125</v>
      </c>
      <c r="U357" s="3" t="s">
        <v>676</v>
      </c>
      <c r="V357" s="3" t="s">
        <v>668</v>
      </c>
      <c r="W357" s="3">
        <f t="shared" si="111"/>
        <v>2</v>
      </c>
      <c r="X357" s="3"/>
      <c r="Y357" s="3">
        <f t="shared" si="112"/>
        <v>129.46</v>
      </c>
      <c r="Z357" s="3"/>
      <c r="AA357" s="3"/>
      <c r="AB357" s="6">
        <v>40056</v>
      </c>
      <c r="AC357" s="3" t="s">
        <v>643</v>
      </c>
      <c r="AD357" s="6">
        <v>44867</v>
      </c>
      <c r="AE357" s="3" t="s">
        <v>885</v>
      </c>
      <c r="AF357" s="3" t="s">
        <v>656</v>
      </c>
      <c r="AG357" s="3"/>
      <c r="AH357" s="3"/>
      <c r="AI357" s="3"/>
      <c r="AJ357" s="3"/>
      <c r="AK357" s="3" t="str">
        <f>IFERROR(VLOOKUP(I357,'Control Producción'!$B$13:$K$406,10,FALSE),"")</f>
        <v>Cavidad Progresiva</v>
      </c>
      <c r="AL357" s="3" t="str">
        <f t="shared" si="119"/>
        <v>Batch</v>
      </c>
      <c r="AM357" s="3" t="s">
        <v>669</v>
      </c>
      <c r="AN357" s="3" t="s">
        <v>556</v>
      </c>
      <c r="AO357" s="3">
        <f>_xlfn.IFS(L357="Inhibidor de corrosión",T357*Q357/1000,L357="Inhibidor de incrustaciones",T357*Q357/1000,L357="Biocida",T357*Q357/1000,L357="Inhibidor de corrosión/incrustaciones",T357*Q357/1000,L357="Inhibidor de parafinas y asfaltenos",T357*P357/1000,L357="Inhibidor de parafinas",T357*P357/1000,L357="Inhibidor de asfaltenos",T357*P357/1000,L357="Reductor de fricción",T357*P357/1000,L357="Encapsulado",0,L357="Inhibidor de hidratos",VLOOKUP(I357,Intermedia!$B$485:$E$502,4,FALSE),L357="Secuestrante de sulfhídrico",VLOOKUP(I357,Intermedia!$B$485:$E$502,4,FALSE))</f>
        <v>4.3155000000000001</v>
      </c>
      <c r="AP357" s="3">
        <f t="shared" si="113"/>
        <v>64.73</v>
      </c>
      <c r="AQ357" s="3">
        <f t="shared" si="114"/>
        <v>64.73</v>
      </c>
      <c r="AR357" s="3">
        <f t="shared" si="115"/>
        <v>64.73</v>
      </c>
      <c r="AS357" s="7">
        <v>1</v>
      </c>
      <c r="AT357" s="3" cm="1">
        <f t="array" ref="AT357">IFERROR(ROUND(IF(AL357="Continua",AO357*_xlfn.IFS(AS357=100%,1,AS357=20%,5,AS357=50%,2),IF(AL357="Batch",IF(AM357="M",30,IF(AM357="Q",15,7))*AO357)),0),"")</f>
        <v>65</v>
      </c>
      <c r="AU357" s="3">
        <f t="shared" si="116"/>
        <v>65</v>
      </c>
      <c r="AV357" s="3">
        <f t="shared" si="117"/>
        <v>65</v>
      </c>
      <c r="AW357" s="3" t="s">
        <v>670</v>
      </c>
      <c r="AX357" s="3"/>
      <c r="AY357" s="14">
        <f ca="1">IFERROR(TODAY()-VLOOKUP(H357,IDEF!$A$6:$H$1602,8,FALSE),"S/D")</f>
        <v>2773</v>
      </c>
      <c r="AZ357" s="3" t="str">
        <f>IFERROR(VLOOKUP(H357,'Control Producción'!$B$13:$L$406,11,FALSE),"S/C")</f>
        <v>A</v>
      </c>
      <c r="BA357" s="3" t="str">
        <f t="shared" si="118"/>
        <v>SP- 06</v>
      </c>
      <c r="BB357" s="3" t="str">
        <f>IFERROR(VLOOKUP(I357,Referencias!$A$2:$Z$800,26,FALSE),"")</f>
        <v>Señal Picada</v>
      </c>
      <c r="BC357" s="3"/>
      <c r="BD357" s="3"/>
      <c r="BO357" s="68" t="str">
        <f t="shared" si="109"/>
        <v>SP- 06</v>
      </c>
    </row>
    <row r="358" spans="1:67" ht="15" customHeight="1" x14ac:dyDescent="0.25">
      <c r="A358" s="3" t="s">
        <v>636</v>
      </c>
      <c r="B358" s="5">
        <v>45139</v>
      </c>
      <c r="C358" s="3" t="s">
        <v>637</v>
      </c>
      <c r="D358" s="3" t="s">
        <v>638</v>
      </c>
      <c r="E358" s="3" t="str">
        <f>IFERROR(VLOOKUP(H358,Referencias!$A$2:$F$671,6,FALSE),"")</f>
        <v>SP- 06</v>
      </c>
      <c r="F358" s="3">
        <f>IFERROR(VLOOKUP(I358,Referencias!$A$2:$T$800,20,FALSE),"")</f>
        <v>222052</v>
      </c>
      <c r="G358" s="3" t="s">
        <v>651</v>
      </c>
      <c r="H358" s="3" t="s">
        <v>261</v>
      </c>
      <c r="I358" s="3" t="s">
        <v>261</v>
      </c>
      <c r="J358" s="3"/>
      <c r="K358" s="3" t="s">
        <v>652</v>
      </c>
      <c r="L358" s="3" t="str">
        <f>IFERROR(VLOOKUP(M358,Referencias!$X$2:$Y$139,2,FALSE),"")</f>
        <v>Inhibidor de corrosión</v>
      </c>
      <c r="M358" s="3" t="s">
        <v>566</v>
      </c>
      <c r="N358" s="3">
        <f>IFERROR(VLOOKUP(M358,Referencias!$K$2:$L$138,2,FALSE),"")</f>
        <v>1000232729</v>
      </c>
      <c r="O358" s="3">
        <f>IFERROR(VLOOKUP(I358,'Control Producción'!$B$13:$L$408,4,FALSE),0)</f>
        <v>63</v>
      </c>
      <c r="P358" s="3">
        <f>IFERROR(VLOOKUP(I358,'Control Producción'!$B$13:$L$408,5,FALSE),0)</f>
        <v>3.15</v>
      </c>
      <c r="Q358" s="3">
        <f>IFERROR(VLOOKUP(I358,'Control Producción'!$B$13:$L$408,7,FALSE),0)</f>
        <v>59.85</v>
      </c>
      <c r="R358" s="3">
        <f>IFERROR(VLOOKUP(I358,'Control Producción'!$B$13:$L$408,8,FALSE),0)</f>
        <v>190</v>
      </c>
      <c r="S358" s="3">
        <f t="shared" si="110"/>
        <v>40.4</v>
      </c>
      <c r="T358" s="3">
        <v>45</v>
      </c>
      <c r="U358" s="3" t="s">
        <v>676</v>
      </c>
      <c r="V358" s="3" t="s">
        <v>668</v>
      </c>
      <c r="W358" s="3">
        <f t="shared" si="111"/>
        <v>2</v>
      </c>
      <c r="X358" s="3"/>
      <c r="Y358" s="3">
        <f t="shared" si="112"/>
        <v>80.8</v>
      </c>
      <c r="Z358" s="3"/>
      <c r="AA358" s="3"/>
      <c r="AB358" s="6">
        <v>42439</v>
      </c>
      <c r="AC358" s="3" t="s">
        <v>643</v>
      </c>
      <c r="AD358" s="6">
        <v>44175</v>
      </c>
      <c r="AE358" s="3" t="s">
        <v>886</v>
      </c>
      <c r="AF358" s="3" t="s">
        <v>656</v>
      </c>
      <c r="AG358" s="3"/>
      <c r="AH358" s="3"/>
      <c r="AI358" s="3"/>
      <c r="AJ358" s="3"/>
      <c r="AK358" s="3" t="str">
        <f>IFERROR(VLOOKUP(I358,'Control Producción'!$B$13:$K$406,10,FALSE),"")</f>
        <v>Cavidad Progresiva</v>
      </c>
      <c r="AL358" s="3" t="str">
        <f t="shared" si="119"/>
        <v>Batch</v>
      </c>
      <c r="AM358" s="3" t="s">
        <v>669</v>
      </c>
      <c r="AN358" s="3" t="s">
        <v>556</v>
      </c>
      <c r="AO358" s="3">
        <f>_xlfn.IFS(L358="Inhibidor de corrosión",T358*Q358/1000,L358="Inhibidor de incrustaciones",T358*Q358/1000,L358="Biocida",T358*Q358/1000,L358="Inhibidor de corrosión/incrustaciones",T358*Q358/1000,L358="Inhibidor de parafinas y asfaltenos",T358*P358/1000,L358="Inhibidor de parafinas",T358*P358/1000,L358="Inhibidor de asfaltenos",T358*P358/1000,L358="Reductor de fricción",T358*P358/1000,L358="Encapsulado",0,L358="Inhibidor de hidratos",VLOOKUP(I358,Intermedia!$B$485:$E$502,4,FALSE),L358="Secuestrante de sulfhídrico",VLOOKUP(I358,Intermedia!$B$485:$E$502,4,FALSE))</f>
        <v>2.6932499999999999</v>
      </c>
      <c r="AP358" s="3">
        <f t="shared" si="113"/>
        <v>40.4</v>
      </c>
      <c r="AQ358" s="3">
        <f t="shared" si="114"/>
        <v>40.4</v>
      </c>
      <c r="AR358" s="3">
        <f t="shared" si="115"/>
        <v>40.4</v>
      </c>
      <c r="AS358" s="7">
        <v>1</v>
      </c>
      <c r="AT358" s="3" cm="1">
        <f t="array" ref="AT358">IFERROR(ROUND(IF(AL358="Continua",AO358*_xlfn.IFS(AS358=100%,1,AS358=20%,5,AS358=50%,2),IF(AL358="Batch",IF(AM358="M",30,IF(AM358="Q",15,7))*AO358)),0),"")</f>
        <v>40</v>
      </c>
      <c r="AU358" s="3">
        <f t="shared" si="116"/>
        <v>40</v>
      </c>
      <c r="AV358" s="3">
        <f t="shared" si="117"/>
        <v>40</v>
      </c>
      <c r="AW358" s="3" t="s">
        <v>670</v>
      </c>
      <c r="AX358" s="3"/>
      <c r="AY358" s="14">
        <f ca="1">IFERROR(TODAY()-VLOOKUP(H358,IDEF!$A$6:$H$1602,8,FALSE),"S/D")</f>
        <v>2039</v>
      </c>
      <c r="AZ358" s="3" t="str">
        <f>IFERROR(VLOOKUP(H358,'Control Producción'!$B$13:$L$406,11,FALSE),"S/C")</f>
        <v>A</v>
      </c>
      <c r="BA358" s="3" t="str">
        <f t="shared" si="118"/>
        <v>SP- 06</v>
      </c>
      <c r="BB358" s="3" t="str">
        <f>IFERROR(VLOOKUP(I358,Referencias!$A$2:$Z$800,26,FALSE),"")</f>
        <v>Señal Picada</v>
      </c>
      <c r="BC358" s="3"/>
      <c r="BD358" s="3"/>
      <c r="BO358" s="68" t="str">
        <f t="shared" si="109"/>
        <v>SP- 06</v>
      </c>
    </row>
    <row r="359" spans="1:67" ht="15" customHeight="1" x14ac:dyDescent="0.25">
      <c r="A359" s="3" t="s">
        <v>636</v>
      </c>
      <c r="B359" s="5">
        <v>45139</v>
      </c>
      <c r="C359" s="3" t="s">
        <v>637</v>
      </c>
      <c r="D359" s="3" t="s">
        <v>638</v>
      </c>
      <c r="E359" s="3" t="str">
        <f>IFERROR(VLOOKUP(H359,Referencias!$A$2:$F$671,6,FALSE),"")</f>
        <v>SP- 06</v>
      </c>
      <c r="F359" s="3">
        <f>IFERROR(VLOOKUP(I359,Referencias!$A$2:$T$800,20,FALSE),"")</f>
        <v>222052</v>
      </c>
      <c r="G359" s="3" t="s">
        <v>651</v>
      </c>
      <c r="H359" s="3" t="s">
        <v>261</v>
      </c>
      <c r="I359" s="3" t="s">
        <v>261</v>
      </c>
      <c r="J359" s="3"/>
      <c r="K359" s="3" t="s">
        <v>652</v>
      </c>
      <c r="L359" s="3" t="str">
        <f>IFERROR(VLOOKUP(M359,Referencias!$X$2:$Y$139,2,FALSE),"")</f>
        <v>Biocida</v>
      </c>
      <c r="M359" s="3" t="s">
        <v>565</v>
      </c>
      <c r="N359" s="3">
        <f>IFERROR(VLOOKUP(M359,Referencias!$K$2:$L$138,2,FALSE),"")</f>
        <v>50600926</v>
      </c>
      <c r="O359" s="3">
        <f>IFERROR(VLOOKUP(I359,'Control Producción'!$B$13:$L$408,4,FALSE),0)</f>
        <v>63</v>
      </c>
      <c r="P359" s="3">
        <f>IFERROR(VLOOKUP(I359,'Control Producción'!$B$13:$L$408,5,FALSE),0)</f>
        <v>3.15</v>
      </c>
      <c r="Q359" s="3">
        <f>IFERROR(VLOOKUP(I359,'Control Producción'!$B$13:$L$408,7,FALSE),0)</f>
        <v>59.85</v>
      </c>
      <c r="R359" s="3">
        <f>IFERROR(VLOOKUP(I359,'Control Producción'!$B$13:$L$408,8,FALSE),0)</f>
        <v>190</v>
      </c>
      <c r="S359" s="3">
        <f t="shared" si="110"/>
        <v>31.42</v>
      </c>
      <c r="T359" s="3">
        <v>75</v>
      </c>
      <c r="U359" s="3" t="s">
        <v>676</v>
      </c>
      <c r="V359" s="3" t="s">
        <v>668</v>
      </c>
      <c r="W359" s="3">
        <f t="shared" si="111"/>
        <v>4</v>
      </c>
      <c r="X359" s="3"/>
      <c r="Y359" s="3">
        <f t="shared" si="112"/>
        <v>125.68</v>
      </c>
      <c r="Z359" s="3"/>
      <c r="AA359" s="3"/>
      <c r="AB359" s="6">
        <v>42439</v>
      </c>
      <c r="AC359" s="3" t="s">
        <v>643</v>
      </c>
      <c r="AD359" s="6">
        <v>44175</v>
      </c>
      <c r="AE359" s="3" t="s">
        <v>886</v>
      </c>
      <c r="AF359" s="3" t="s">
        <v>656</v>
      </c>
      <c r="AG359" s="3"/>
      <c r="AH359" s="3"/>
      <c r="AI359" s="3"/>
      <c r="AJ359" s="3"/>
      <c r="AK359" s="3" t="str">
        <f>IFERROR(VLOOKUP(I359,'Control Producción'!$B$13:$K$406,10,FALSE),"")</f>
        <v>Cavidad Progresiva</v>
      </c>
      <c r="AL359" s="3" t="str">
        <f t="shared" si="119"/>
        <v>Batch</v>
      </c>
      <c r="AM359" s="3" t="s">
        <v>810</v>
      </c>
      <c r="AN359" s="3" t="s">
        <v>807</v>
      </c>
      <c r="AO359" s="3">
        <f>_xlfn.IFS(L359="Inhibidor de corrosión",T359*Q359/1000,L359="Inhibidor de incrustaciones",T359*Q359/1000,L359="Biocida",T359*Q359/1000,L359="Inhibidor de corrosión/incrustaciones",T359*Q359/1000,L359="Inhibidor de parafinas y asfaltenos",T359*P359/1000,L359="Inhibidor de parafinas",T359*P359/1000,L359="Inhibidor de asfaltenos",T359*P359/1000,L359="Reductor de fricción",T359*P359/1000,L359="Encapsulado",0,L359="Inhibidor de hidratos",VLOOKUP(I359,Intermedia!$B$485:$E$502,4,FALSE),L359="Secuestrante de sulfhídrico",VLOOKUP(I359,Intermedia!$B$485:$E$502,4,FALSE))</f>
        <v>4.4887499999999996</v>
      </c>
      <c r="AP359" s="3">
        <f t="shared" si="113"/>
        <v>31.42</v>
      </c>
      <c r="AQ359" s="3">
        <f t="shared" si="114"/>
        <v>31.42</v>
      </c>
      <c r="AR359" s="3">
        <f t="shared" si="115"/>
        <v>31.42</v>
      </c>
      <c r="AS359" s="7">
        <v>1</v>
      </c>
      <c r="AT359" s="3" cm="1">
        <f t="array" ref="AT359">IFERROR(ROUND(IF(AL359="Continua",AO359*_xlfn.IFS(AS359=100%,1,AS359=20%,5,AS359=50%,2),IF(AL359="Batch",IF(AM359="M",30,IF(AM359="Q",15,7))*AO359)),0),"")</f>
        <v>31</v>
      </c>
      <c r="AU359" s="3">
        <f t="shared" si="116"/>
        <v>31</v>
      </c>
      <c r="AV359" s="3">
        <f t="shared" si="117"/>
        <v>31</v>
      </c>
      <c r="AW359" s="3" t="s">
        <v>670</v>
      </c>
      <c r="AX359" s="3"/>
      <c r="AY359" s="14">
        <f ca="1">IFERROR(TODAY()-VLOOKUP(H359,IDEF!$A$6:$H$1602,8,FALSE),"S/D")</f>
        <v>2039</v>
      </c>
      <c r="AZ359" s="3" t="str">
        <f>IFERROR(VLOOKUP(H359,'Control Producción'!$B$13:$L$406,11,FALSE),"S/C")</f>
        <v>A</v>
      </c>
      <c r="BA359" s="3" t="str">
        <f t="shared" si="118"/>
        <v>SP- 06</v>
      </c>
      <c r="BB359" s="3" t="str">
        <f>IFERROR(VLOOKUP(I359,Referencias!$A$2:$Z$800,26,FALSE),"")</f>
        <v>Señal Picada</v>
      </c>
      <c r="BC359" s="3"/>
      <c r="BD359" s="3"/>
      <c r="BO359" s="68" t="str">
        <f t="shared" si="109"/>
        <v>SP- 06</v>
      </c>
    </row>
    <row r="360" spans="1:67" ht="15" customHeight="1" x14ac:dyDescent="0.25">
      <c r="A360" s="3" t="s">
        <v>636</v>
      </c>
      <c r="B360" s="5">
        <v>45139</v>
      </c>
      <c r="C360" s="3" t="s">
        <v>637</v>
      </c>
      <c r="D360" s="3" t="s">
        <v>638</v>
      </c>
      <c r="E360" s="3" t="str">
        <f>IFERROR(VLOOKUP(H360,Referencias!$A$2:$F$671,6,FALSE),"")</f>
        <v>SP- 06</v>
      </c>
      <c r="F360" s="3">
        <f>IFERROR(VLOOKUP(I360,Referencias!$A$2:$T$800,20,FALSE),"")</f>
        <v>222052</v>
      </c>
      <c r="G360" s="3" t="s">
        <v>651</v>
      </c>
      <c r="H360" s="3" t="s">
        <v>262</v>
      </c>
      <c r="I360" s="3" t="s">
        <v>262</v>
      </c>
      <c r="J360" s="3"/>
      <c r="K360" s="3" t="s">
        <v>652</v>
      </c>
      <c r="L360" s="3" t="str">
        <f>IFERROR(VLOOKUP(M360,Referencias!$X$2:$Y$139,2,FALSE),"")</f>
        <v>Inhibidor de corrosión</v>
      </c>
      <c r="M360" s="3" t="s">
        <v>566</v>
      </c>
      <c r="N360" s="3">
        <f>IFERROR(VLOOKUP(M360,Referencias!$K$2:$L$138,2,FALSE),"")</f>
        <v>1000232729</v>
      </c>
      <c r="O360" s="3">
        <f>IFERROR(VLOOKUP(I360,'Control Producción'!$B$13:$L$408,4,FALSE),0)</f>
        <v>66.400000000000006</v>
      </c>
      <c r="P360" s="3">
        <f>IFERROR(VLOOKUP(I360,'Control Producción'!$B$13:$L$408,5,FALSE),0)</f>
        <v>0.19900000000000001</v>
      </c>
      <c r="Q360" s="3">
        <f>IFERROR(VLOOKUP(I360,'Control Producción'!$B$13:$L$408,7,FALSE),0)</f>
        <v>66.200999999999993</v>
      </c>
      <c r="R360" s="3">
        <f>IFERROR(VLOOKUP(I360,'Control Producción'!$B$13:$L$408,8,FALSE),0)</f>
        <v>100</v>
      </c>
      <c r="S360" s="3">
        <f t="shared" si="110"/>
        <v>20</v>
      </c>
      <c r="T360" s="3">
        <v>42</v>
      </c>
      <c r="U360" s="3" t="s">
        <v>676</v>
      </c>
      <c r="V360" s="3" t="s">
        <v>668</v>
      </c>
      <c r="W360" s="3">
        <f t="shared" si="111"/>
        <v>4</v>
      </c>
      <c r="X360" s="3"/>
      <c r="Y360" s="3">
        <f t="shared" si="112"/>
        <v>80</v>
      </c>
      <c r="Z360" s="3"/>
      <c r="AA360" s="3"/>
      <c r="AB360" s="6">
        <v>39952</v>
      </c>
      <c r="AC360" s="3" t="s">
        <v>643</v>
      </c>
      <c r="AD360" s="6">
        <v>44221</v>
      </c>
      <c r="AE360" s="3" t="s">
        <v>887</v>
      </c>
      <c r="AF360" s="3" t="s">
        <v>656</v>
      </c>
      <c r="AG360" s="3"/>
      <c r="AH360" s="3"/>
      <c r="AI360" s="3"/>
      <c r="AJ360" s="3"/>
      <c r="AK360" s="3" t="str">
        <f>IFERROR(VLOOKUP(I360,'Control Producción'!$B$13:$K$406,10,FALSE),"")</f>
        <v>Bombeo Mecánico</v>
      </c>
      <c r="AL360" s="3" t="str">
        <f t="shared" si="119"/>
        <v>Batch</v>
      </c>
      <c r="AM360" s="3" t="s">
        <v>810</v>
      </c>
      <c r="AN360" s="3" t="s">
        <v>556</v>
      </c>
      <c r="AO360" s="3">
        <f>_xlfn.IFS(L360="Inhibidor de corrosión",T360*Q360/1000,L360="Inhibidor de incrustaciones",T360*Q360/1000,L360="Biocida",T360*Q360/1000,L360="Inhibidor de corrosión/incrustaciones",T360*Q360/1000,L360="Inhibidor de parafinas y asfaltenos",T360*P360/1000,L360="Inhibidor de parafinas",T360*P360/1000,L360="Inhibidor de asfaltenos",T360*P360/1000,L360="Reductor de fricción",T360*P360/1000,L360="Encapsulado",0,L360="Inhibidor de hidratos",VLOOKUP(I360,Intermedia!$B$485:$E$502,4,FALSE),L360="Secuestrante de sulfhídrico",VLOOKUP(I360,Intermedia!$B$485:$E$502,4,FALSE))</f>
        <v>2.7804419999999994</v>
      </c>
      <c r="AP360" s="3">
        <f t="shared" si="113"/>
        <v>19.46</v>
      </c>
      <c r="AQ360" s="3">
        <f t="shared" si="114"/>
        <v>20</v>
      </c>
      <c r="AR360" s="3">
        <f t="shared" si="115"/>
        <v>20</v>
      </c>
      <c r="AS360" s="7">
        <v>1</v>
      </c>
      <c r="AT360" s="3" cm="1">
        <f t="array" ref="AT360">IFERROR(ROUND(IF(AL360="Continua",AO360*_xlfn.IFS(AS360=100%,1,AS360=20%,5,AS360=50%,2),IF(AL360="Batch",IF(AM360="M",30,IF(AM360="Q",15,7))*AO360)),0),"")</f>
        <v>19</v>
      </c>
      <c r="AU360" s="3">
        <f t="shared" si="116"/>
        <v>20</v>
      </c>
      <c r="AV360" s="3">
        <f t="shared" si="117"/>
        <v>20</v>
      </c>
      <c r="AW360" s="3" t="s">
        <v>670</v>
      </c>
      <c r="AX360" s="3"/>
      <c r="AY360" s="14">
        <f ca="1">IFERROR(TODAY()-VLOOKUP(H360,IDEF!$A$6:$H$1602,8,FALSE),"S/D")</f>
        <v>2355</v>
      </c>
      <c r="AZ360" s="3" t="str">
        <f>IFERROR(VLOOKUP(H360,'Control Producción'!$B$13:$L$406,11,FALSE),"S/C")</f>
        <v>B</v>
      </c>
      <c r="BA360" s="3" t="str">
        <f t="shared" si="118"/>
        <v>SP- 06</v>
      </c>
      <c r="BB360" s="3" t="str">
        <f>IFERROR(VLOOKUP(I360,Referencias!$A$2:$Z$800,26,FALSE),"")</f>
        <v>Señal Picada</v>
      </c>
      <c r="BC360" s="3"/>
      <c r="BD360" s="3"/>
      <c r="BO360" s="68" t="str">
        <f t="shared" si="109"/>
        <v>SP- 06</v>
      </c>
    </row>
    <row r="361" spans="1:67" ht="15" customHeight="1" x14ac:dyDescent="0.25">
      <c r="A361" s="3" t="s">
        <v>636</v>
      </c>
      <c r="B361" s="5">
        <v>45139</v>
      </c>
      <c r="C361" s="3" t="s">
        <v>637</v>
      </c>
      <c r="D361" s="3" t="s">
        <v>638</v>
      </c>
      <c r="E361" s="3" t="str">
        <f>IFERROR(VLOOKUP(H361,Referencias!$A$2:$F$671,6,FALSE),"")</f>
        <v>SP- 06</v>
      </c>
      <c r="F361" s="3">
        <f>IFERROR(VLOOKUP(I361,Referencias!$A$2:$T$800,20,FALSE),"")</f>
        <v>222052</v>
      </c>
      <c r="G361" s="3" t="s">
        <v>651</v>
      </c>
      <c r="H361" s="3" t="s">
        <v>262</v>
      </c>
      <c r="I361" s="3" t="s">
        <v>262</v>
      </c>
      <c r="J361" s="3"/>
      <c r="K361" s="3" t="s">
        <v>652</v>
      </c>
      <c r="L361" s="3" t="str">
        <f>IFERROR(VLOOKUP(M361,Referencias!$X$2:$Y$139,2,FALSE),"")</f>
        <v>Biocida</v>
      </c>
      <c r="M361" s="3" t="s">
        <v>565</v>
      </c>
      <c r="N361" s="3">
        <f>IFERROR(VLOOKUP(M361,Referencias!$K$2:$L$138,2,FALSE),"")</f>
        <v>50600926</v>
      </c>
      <c r="O361" s="3">
        <f>IFERROR(VLOOKUP(I361,'Control Producción'!$B$13:$L$408,4,FALSE),0)</f>
        <v>66.400000000000006</v>
      </c>
      <c r="P361" s="3">
        <f>IFERROR(VLOOKUP(I361,'Control Producción'!$B$13:$L$408,5,FALSE),0)</f>
        <v>0.19900000000000001</v>
      </c>
      <c r="Q361" s="3">
        <f>IFERROR(VLOOKUP(I361,'Control Producción'!$B$13:$L$408,7,FALSE),0)</f>
        <v>66.200999999999993</v>
      </c>
      <c r="R361" s="3">
        <f>IFERROR(VLOOKUP(I361,'Control Producción'!$B$13:$L$408,8,FALSE),0)</f>
        <v>100</v>
      </c>
      <c r="S361" s="3">
        <f t="shared" si="110"/>
        <v>34.76</v>
      </c>
      <c r="T361" s="3">
        <v>35</v>
      </c>
      <c r="U361" s="3" t="s">
        <v>676</v>
      </c>
      <c r="V361" s="3" t="s">
        <v>668</v>
      </c>
      <c r="W361" s="3">
        <f t="shared" si="111"/>
        <v>2</v>
      </c>
      <c r="X361" s="3"/>
      <c r="Y361" s="3">
        <f t="shared" si="112"/>
        <v>69.52</v>
      </c>
      <c r="Z361" s="3"/>
      <c r="AA361" s="3"/>
      <c r="AB361" s="6">
        <v>42171</v>
      </c>
      <c r="AC361" s="3" t="s">
        <v>643</v>
      </c>
      <c r="AD361" s="6">
        <v>44221</v>
      </c>
      <c r="AE361" s="3" t="s">
        <v>887</v>
      </c>
      <c r="AF361" s="3" t="s">
        <v>656</v>
      </c>
      <c r="AG361" s="3"/>
      <c r="AH361" s="3"/>
      <c r="AI361" s="3"/>
      <c r="AJ361" s="3"/>
      <c r="AK361" s="3" t="str">
        <f>IFERROR(VLOOKUP(I361,'Control Producción'!$B$13:$K$406,10,FALSE),"")</f>
        <v>Bombeo Mecánico</v>
      </c>
      <c r="AL361" s="3" t="str">
        <f t="shared" si="119"/>
        <v>Batch</v>
      </c>
      <c r="AM361" s="3" t="s">
        <v>669</v>
      </c>
      <c r="AN361" s="3" t="s">
        <v>556</v>
      </c>
      <c r="AO361" s="3">
        <f>_xlfn.IFS(L361="Inhibidor de corrosión",T361*Q361/1000,L361="Inhibidor de incrustaciones",T361*Q361/1000,L361="Biocida",T361*Q361/1000,L361="Inhibidor de corrosión/incrustaciones",T361*Q361/1000,L361="Inhibidor de parafinas y asfaltenos",T361*P361/1000,L361="Inhibidor de parafinas",T361*P361/1000,L361="Inhibidor de asfaltenos",T361*P361/1000,L361="Reductor de fricción",T361*P361/1000,L361="Encapsulado",0,L361="Inhibidor de hidratos",VLOOKUP(I361,Intermedia!$B$485:$E$502,4,FALSE),L361="Secuestrante de sulfhídrico",VLOOKUP(I361,Intermedia!$B$485:$E$502,4,FALSE))</f>
        <v>2.3170349999999997</v>
      </c>
      <c r="AP361" s="3">
        <f t="shared" si="113"/>
        <v>34.76</v>
      </c>
      <c r="AQ361" s="3">
        <f t="shared" si="114"/>
        <v>34.76</v>
      </c>
      <c r="AR361" s="3">
        <f t="shared" si="115"/>
        <v>34.76</v>
      </c>
      <c r="AS361" s="7">
        <v>1</v>
      </c>
      <c r="AT361" s="3" cm="1">
        <f t="array" ref="AT361">IFERROR(ROUND(IF(AL361="Continua",AO361*_xlfn.IFS(AS361=100%,1,AS361=20%,5,AS361=50%,2),IF(AL361="Batch",IF(AM361="M",30,IF(AM361="Q",15,7))*AO361)),0),"")</f>
        <v>35</v>
      </c>
      <c r="AU361" s="3">
        <f t="shared" si="116"/>
        <v>35</v>
      </c>
      <c r="AV361" s="3">
        <f t="shared" si="117"/>
        <v>35</v>
      </c>
      <c r="AW361" s="3" t="s">
        <v>670</v>
      </c>
      <c r="AX361" s="3"/>
      <c r="AY361" s="14">
        <f ca="1">IFERROR(TODAY()-VLOOKUP(H361,IDEF!$A$6:$H$1602,8,FALSE),"S/D")</f>
        <v>2355</v>
      </c>
      <c r="AZ361" s="3" t="str">
        <f>IFERROR(VLOOKUP(H361,'Control Producción'!$B$13:$L$406,11,FALSE),"S/C")</f>
        <v>B</v>
      </c>
      <c r="BA361" s="3" t="str">
        <f t="shared" si="118"/>
        <v>SP- 06</v>
      </c>
      <c r="BB361" s="3" t="str">
        <f>IFERROR(VLOOKUP(I361,Referencias!$A$2:$Z$800,26,FALSE),"")</f>
        <v>Señal Picada</v>
      </c>
      <c r="BC361" s="3"/>
      <c r="BD361" s="3"/>
      <c r="BO361" s="68" t="str">
        <f t="shared" si="109"/>
        <v>SP- 06</v>
      </c>
    </row>
    <row r="362" spans="1:67" ht="15" customHeight="1" x14ac:dyDescent="0.25">
      <c r="A362" s="3" t="s">
        <v>636</v>
      </c>
      <c r="B362" s="5">
        <v>45139</v>
      </c>
      <c r="C362" s="3" t="s">
        <v>637</v>
      </c>
      <c r="D362" s="3" t="s">
        <v>638</v>
      </c>
      <c r="E362" s="3" t="str">
        <f>IFERROR(VLOOKUP(H362,Referencias!$A$2:$F$671,6,FALSE),"")</f>
        <v>SP- 06</v>
      </c>
      <c r="F362" s="3">
        <f>IFERROR(VLOOKUP(I362,Referencias!$A$2:$T$800,20,FALSE),"")</f>
        <v>222052</v>
      </c>
      <c r="G362" s="3" t="s">
        <v>651</v>
      </c>
      <c r="H362" s="3" t="s">
        <v>263</v>
      </c>
      <c r="I362" s="3" t="s">
        <v>263</v>
      </c>
      <c r="J362" s="3"/>
      <c r="K362" s="3" t="s">
        <v>652</v>
      </c>
      <c r="L362" s="3" t="str">
        <f>IFERROR(VLOOKUP(M362,Referencias!$X$2:$Y$139,2,FALSE),"")</f>
        <v>Inhibidor de corrosión</v>
      </c>
      <c r="M362" s="3" t="s">
        <v>566</v>
      </c>
      <c r="N362" s="3">
        <f>IFERROR(VLOOKUP(M362,Referencias!$K$2:$L$138,2,FALSE),"")</f>
        <v>1000232729</v>
      </c>
      <c r="O362" s="3">
        <f>IFERROR(VLOOKUP(I362,'Control Producción'!$B$13:$L$408,4,FALSE),0)</f>
        <v>43.8</v>
      </c>
      <c r="P362" s="3">
        <f>IFERROR(VLOOKUP(I362,'Control Producción'!$B$13:$L$408,5,FALSE),0)</f>
        <v>1.9710000000000001</v>
      </c>
      <c r="Q362" s="3">
        <f>IFERROR(VLOOKUP(I362,'Control Producción'!$B$13:$L$408,7,FALSE),0)</f>
        <v>41.829000000000001</v>
      </c>
      <c r="R362" s="3">
        <f>IFERROR(VLOOKUP(I362,'Control Producción'!$B$13:$L$408,8,FALSE),0)</f>
        <v>100</v>
      </c>
      <c r="S362" s="3">
        <f t="shared" si="110"/>
        <v>37.65</v>
      </c>
      <c r="T362" s="3">
        <v>60</v>
      </c>
      <c r="U362" s="3" t="s">
        <v>676</v>
      </c>
      <c r="V362" s="3" t="s">
        <v>668</v>
      </c>
      <c r="W362" s="3">
        <f t="shared" si="111"/>
        <v>2</v>
      </c>
      <c r="X362" s="3"/>
      <c r="Y362" s="3">
        <f t="shared" si="112"/>
        <v>75.3</v>
      </c>
      <c r="Z362" s="3"/>
      <c r="AA362" s="3"/>
      <c r="AB362" s="6">
        <v>42873</v>
      </c>
      <c r="AC362" s="3" t="s">
        <v>643</v>
      </c>
      <c r="AD362" s="6">
        <v>44084</v>
      </c>
      <c r="AE362" s="3" t="s">
        <v>876</v>
      </c>
      <c r="AF362" s="3" t="s">
        <v>656</v>
      </c>
      <c r="AG362" s="3"/>
      <c r="AH362" s="3"/>
      <c r="AI362" s="3"/>
      <c r="AJ362" s="3"/>
      <c r="AK362" s="3" t="str">
        <f>IFERROR(VLOOKUP(I362,'Control Producción'!$B$13:$K$406,10,FALSE),"")</f>
        <v>Bombeo Mecánico</v>
      </c>
      <c r="AL362" s="3" t="str">
        <f t="shared" si="119"/>
        <v>Batch</v>
      </c>
      <c r="AM362" s="3" t="s">
        <v>669</v>
      </c>
      <c r="AN362" s="3" t="s">
        <v>556</v>
      </c>
      <c r="AO362" s="3">
        <f>_xlfn.IFS(L362="Inhibidor de corrosión",T362*Q362/1000,L362="Inhibidor de incrustaciones",T362*Q362/1000,L362="Biocida",T362*Q362/1000,L362="Inhibidor de corrosión/incrustaciones",T362*Q362/1000,L362="Inhibidor de parafinas y asfaltenos",T362*P362/1000,L362="Inhibidor de parafinas",T362*P362/1000,L362="Inhibidor de asfaltenos",T362*P362/1000,L362="Reductor de fricción",T362*P362/1000,L362="Encapsulado",0,L362="Inhibidor de hidratos",VLOOKUP(I362,Intermedia!$B$485:$E$502,4,FALSE),L362="Secuestrante de sulfhídrico",VLOOKUP(I362,Intermedia!$B$485:$E$502,4,FALSE))</f>
        <v>2.5097400000000003</v>
      </c>
      <c r="AP362" s="3">
        <f t="shared" si="113"/>
        <v>37.65</v>
      </c>
      <c r="AQ362" s="3">
        <f t="shared" si="114"/>
        <v>37.65</v>
      </c>
      <c r="AR362" s="3">
        <f t="shared" si="115"/>
        <v>37.65</v>
      </c>
      <c r="AS362" s="7">
        <v>1</v>
      </c>
      <c r="AT362" s="3" cm="1">
        <f t="array" ref="AT362">IFERROR(ROUND(IF(AL362="Continua",AO362*_xlfn.IFS(AS362=100%,1,AS362=20%,5,AS362=50%,2),IF(AL362="Batch",IF(AM362="M",30,IF(AM362="Q",15,7))*AO362)),0),"")</f>
        <v>38</v>
      </c>
      <c r="AU362" s="3">
        <f t="shared" si="116"/>
        <v>38</v>
      </c>
      <c r="AV362" s="3">
        <f t="shared" si="117"/>
        <v>38</v>
      </c>
      <c r="AW362" s="3" t="s">
        <v>670</v>
      </c>
      <c r="AX362" s="3"/>
      <c r="AY362" s="14">
        <f ca="1">IFERROR(TODAY()-VLOOKUP(H362,IDEF!$A$6:$H$1602,8,FALSE),"S/D")</f>
        <v>1868</v>
      </c>
      <c r="AZ362" s="3" t="str">
        <f>IFERROR(VLOOKUP(H362,'Control Producción'!$B$13:$L$406,11,FALSE),"S/C")</f>
        <v>B</v>
      </c>
      <c r="BA362" s="3" t="str">
        <f t="shared" si="118"/>
        <v>SP- 06</v>
      </c>
      <c r="BB362" s="3" t="str">
        <f>IFERROR(VLOOKUP(I362,Referencias!$A$2:$Z$800,26,FALSE),"")</f>
        <v>Señal Picada</v>
      </c>
      <c r="BC362" s="3"/>
      <c r="BD362" s="3"/>
      <c r="BO362" s="68" t="str">
        <f t="shared" si="109"/>
        <v>SP- 06</v>
      </c>
    </row>
    <row r="363" spans="1:67" ht="15" customHeight="1" x14ac:dyDescent="0.25">
      <c r="A363" s="3" t="s">
        <v>636</v>
      </c>
      <c r="B363" s="5">
        <v>45139</v>
      </c>
      <c r="C363" s="3" t="s">
        <v>637</v>
      </c>
      <c r="D363" s="3" t="s">
        <v>638</v>
      </c>
      <c r="E363" s="3" t="str">
        <f>IFERROR(VLOOKUP(H363,Referencias!$A$2:$F$671,6,FALSE),"")</f>
        <v>SP- 06</v>
      </c>
      <c r="F363" s="3">
        <f>IFERROR(VLOOKUP(I363,Referencias!$A$2:$T$800,20,FALSE),"")</f>
        <v>222052</v>
      </c>
      <c r="G363" s="3" t="s">
        <v>651</v>
      </c>
      <c r="H363" s="3" t="s">
        <v>263</v>
      </c>
      <c r="I363" s="3" t="s">
        <v>263</v>
      </c>
      <c r="J363" s="3"/>
      <c r="K363" s="3" t="s">
        <v>652</v>
      </c>
      <c r="L363" s="3" t="str">
        <f>IFERROR(VLOOKUP(M363,Referencias!$X$2:$Y$139,2,FALSE),"")</f>
        <v>Biocida</v>
      </c>
      <c r="M363" s="3" t="s">
        <v>565</v>
      </c>
      <c r="N363" s="3">
        <f>IFERROR(VLOOKUP(M363,Referencias!$K$2:$L$138,2,FALSE),"")</f>
        <v>50600926</v>
      </c>
      <c r="O363" s="3">
        <f>IFERROR(VLOOKUP(I363,'Control Producción'!$B$13:$L$408,4,FALSE),0)</f>
        <v>43.8</v>
      </c>
      <c r="P363" s="3">
        <f>IFERROR(VLOOKUP(I363,'Control Producción'!$B$13:$L$408,5,FALSE),0)</f>
        <v>1.9710000000000001</v>
      </c>
      <c r="Q363" s="3">
        <f>IFERROR(VLOOKUP(I363,'Control Producción'!$B$13:$L$408,7,FALSE),0)</f>
        <v>41.829000000000001</v>
      </c>
      <c r="R363" s="3">
        <f>IFERROR(VLOOKUP(I363,'Control Producción'!$B$13:$L$408,8,FALSE),0)</f>
        <v>100</v>
      </c>
      <c r="S363" s="3">
        <f t="shared" si="110"/>
        <v>28.23</v>
      </c>
      <c r="T363" s="3">
        <v>45</v>
      </c>
      <c r="U363" s="3" t="s">
        <v>676</v>
      </c>
      <c r="V363" s="3" t="s">
        <v>668</v>
      </c>
      <c r="W363" s="3">
        <f t="shared" si="111"/>
        <v>2</v>
      </c>
      <c r="X363" s="3"/>
      <c r="Y363" s="3">
        <f t="shared" si="112"/>
        <v>56.46</v>
      </c>
      <c r="Z363" s="3"/>
      <c r="AA363" s="3"/>
      <c r="AB363" s="6">
        <v>42873</v>
      </c>
      <c r="AC363" s="3" t="s">
        <v>643</v>
      </c>
      <c r="AD363" s="6">
        <v>44084</v>
      </c>
      <c r="AE363" s="3" t="s">
        <v>876</v>
      </c>
      <c r="AF363" s="3" t="s">
        <v>656</v>
      </c>
      <c r="AG363" s="3"/>
      <c r="AH363" s="3"/>
      <c r="AI363" s="3"/>
      <c r="AJ363" s="3"/>
      <c r="AK363" s="3" t="str">
        <f>IFERROR(VLOOKUP(I363,'Control Producción'!$B$13:$K$406,10,FALSE),"")</f>
        <v>Bombeo Mecánico</v>
      </c>
      <c r="AL363" s="3" t="str">
        <f t="shared" si="119"/>
        <v>Batch</v>
      </c>
      <c r="AM363" s="3" t="s">
        <v>669</v>
      </c>
      <c r="AN363" s="3" t="s">
        <v>556</v>
      </c>
      <c r="AO363" s="3">
        <f>_xlfn.IFS(L363="Inhibidor de corrosión",T363*Q363/1000,L363="Inhibidor de incrustaciones",T363*Q363/1000,L363="Biocida",T363*Q363/1000,L363="Inhibidor de corrosión/incrustaciones",T363*Q363/1000,L363="Inhibidor de parafinas y asfaltenos",T363*P363/1000,L363="Inhibidor de parafinas",T363*P363/1000,L363="Inhibidor de asfaltenos",T363*P363/1000,L363="Reductor de fricción",T363*P363/1000,L363="Encapsulado",0,L363="Inhibidor de hidratos",VLOOKUP(I363,Intermedia!$B$485:$E$502,4,FALSE),L363="Secuestrante de sulfhídrico",VLOOKUP(I363,Intermedia!$B$485:$E$502,4,FALSE))</f>
        <v>1.8823050000000001</v>
      </c>
      <c r="AP363" s="3">
        <f t="shared" si="113"/>
        <v>28.23</v>
      </c>
      <c r="AQ363" s="3">
        <f t="shared" si="114"/>
        <v>28.23</v>
      </c>
      <c r="AR363" s="3">
        <f t="shared" si="115"/>
        <v>28.23</v>
      </c>
      <c r="AS363" s="7">
        <v>1</v>
      </c>
      <c r="AT363" s="3" cm="1">
        <f t="array" ref="AT363">IFERROR(ROUND(IF(AL363="Continua",AO363*_xlfn.IFS(AS363=100%,1,AS363=20%,5,AS363=50%,2),IF(AL363="Batch",IF(AM363="M",30,IF(AM363="Q",15,7))*AO363)),0),"")</f>
        <v>28</v>
      </c>
      <c r="AU363" s="3">
        <f t="shared" si="116"/>
        <v>28</v>
      </c>
      <c r="AV363" s="3">
        <f t="shared" si="117"/>
        <v>28</v>
      </c>
      <c r="AW363" s="3" t="s">
        <v>670</v>
      </c>
      <c r="AX363" s="3"/>
      <c r="AY363" s="14">
        <f ca="1">IFERROR(TODAY()-VLOOKUP(H363,IDEF!$A$6:$H$1602,8,FALSE),"S/D")</f>
        <v>1868</v>
      </c>
      <c r="AZ363" s="3" t="str">
        <f>IFERROR(VLOOKUP(H363,'Control Producción'!$B$13:$L$406,11,FALSE),"S/C")</f>
        <v>B</v>
      </c>
      <c r="BA363" s="3" t="str">
        <f t="shared" si="118"/>
        <v>SP- 06</v>
      </c>
      <c r="BB363" s="3" t="str">
        <f>IFERROR(VLOOKUP(I363,Referencias!$A$2:$Z$800,26,FALSE),"")</f>
        <v>Señal Picada</v>
      </c>
      <c r="BC363" s="3"/>
      <c r="BD363" s="3"/>
      <c r="BO363" s="68" t="str">
        <f t="shared" si="109"/>
        <v>SP- 06</v>
      </c>
    </row>
    <row r="364" spans="1:67" ht="15" customHeight="1" x14ac:dyDescent="0.25">
      <c r="A364" s="3" t="s">
        <v>636</v>
      </c>
      <c r="B364" s="5">
        <v>45139</v>
      </c>
      <c r="C364" s="3" t="s">
        <v>637</v>
      </c>
      <c r="D364" s="3" t="s">
        <v>638</v>
      </c>
      <c r="E364" s="3" t="str">
        <f>IFERROR(VLOOKUP(H364,Referencias!$A$2:$F$671,6,FALSE),"")</f>
        <v>SP- 06</v>
      </c>
      <c r="F364" s="3">
        <f>IFERROR(VLOOKUP(I364,Referencias!$A$2:$T$800,20,FALSE),"")</f>
        <v>222052</v>
      </c>
      <c r="G364" s="3" t="s">
        <v>651</v>
      </c>
      <c r="H364" s="3" t="s">
        <v>265</v>
      </c>
      <c r="I364" s="3" t="s">
        <v>265</v>
      </c>
      <c r="J364" s="3"/>
      <c r="K364" s="3" t="s">
        <v>652</v>
      </c>
      <c r="L364" s="3" t="str">
        <f>IFERROR(VLOOKUP(M364,Referencias!$X$2:$Y$139,2,FALSE),"")</f>
        <v>Inhibidor de corrosión</v>
      </c>
      <c r="M364" s="3" t="s">
        <v>566</v>
      </c>
      <c r="N364" s="3">
        <f>IFERROR(VLOOKUP(M364,Referencias!$K$2:$L$138,2,FALSE),"")</f>
        <v>1000232729</v>
      </c>
      <c r="O364" s="3">
        <f>IFERROR(VLOOKUP(I364,'Control Producción'!$B$13:$L$408,4,FALSE),0)</f>
        <v>109.4</v>
      </c>
      <c r="P364" s="3">
        <f>IFERROR(VLOOKUP(I364,'Control Producción'!$B$13:$L$408,5,FALSE),0)</f>
        <v>3.173</v>
      </c>
      <c r="Q364" s="3">
        <f>IFERROR(VLOOKUP(I364,'Control Producción'!$B$13:$L$408,7,FALSE),0)</f>
        <v>106.227</v>
      </c>
      <c r="R364" s="3">
        <f>IFERROR(VLOOKUP(I364,'Control Producción'!$B$13:$L$408,8,FALSE),0)</f>
        <v>200</v>
      </c>
      <c r="S364" s="3">
        <f t="shared" si="110"/>
        <v>29.74</v>
      </c>
      <c r="T364" s="3">
        <v>40</v>
      </c>
      <c r="U364" s="3" t="s">
        <v>676</v>
      </c>
      <c r="V364" s="3" t="s">
        <v>668</v>
      </c>
      <c r="W364" s="3">
        <f t="shared" si="111"/>
        <v>4</v>
      </c>
      <c r="X364" s="3"/>
      <c r="Y364" s="3">
        <f t="shared" si="112"/>
        <v>118.96</v>
      </c>
      <c r="Z364" s="3"/>
      <c r="AA364" s="3"/>
      <c r="AB364" s="6">
        <v>42661</v>
      </c>
      <c r="AC364" s="3" t="s">
        <v>643</v>
      </c>
      <c r="AD364" s="6">
        <v>44937</v>
      </c>
      <c r="AE364" s="3" t="s">
        <v>888</v>
      </c>
      <c r="AF364" s="3" t="s">
        <v>656</v>
      </c>
      <c r="AG364" s="3"/>
      <c r="AH364" s="3"/>
      <c r="AI364" s="3"/>
      <c r="AJ364" s="3"/>
      <c r="AK364" s="3" t="str">
        <f>IFERROR(VLOOKUP(I364,'Control Producción'!$B$13:$K$406,10,FALSE),"")</f>
        <v>Bombeo Mecánico</v>
      </c>
      <c r="AL364" s="3" t="str">
        <f t="shared" si="119"/>
        <v>Batch</v>
      </c>
      <c r="AM364" s="3" t="s">
        <v>810</v>
      </c>
      <c r="AN364" s="3" t="s">
        <v>556</v>
      </c>
      <c r="AO364" s="3">
        <f>_xlfn.IFS(L364="Inhibidor de corrosión",T364*Q364/1000,L364="Inhibidor de incrustaciones",T364*Q364/1000,L364="Biocida",T364*Q364/1000,L364="Inhibidor de corrosión/incrustaciones",T364*Q364/1000,L364="Inhibidor de parafinas y asfaltenos",T364*P364/1000,L364="Inhibidor de parafinas",T364*P364/1000,L364="Inhibidor de asfaltenos",T364*P364/1000,L364="Reductor de fricción",T364*P364/1000,L364="Encapsulado",0,L364="Inhibidor de hidratos",VLOOKUP(I364,Intermedia!$B$485:$E$502,4,FALSE),L364="Secuestrante de sulfhídrico",VLOOKUP(I364,Intermedia!$B$485:$E$502,4,FALSE))</f>
        <v>4.2490800000000002</v>
      </c>
      <c r="AP364" s="3">
        <f t="shared" si="113"/>
        <v>29.74</v>
      </c>
      <c r="AQ364" s="3">
        <f t="shared" si="114"/>
        <v>29.74</v>
      </c>
      <c r="AR364" s="3">
        <f t="shared" si="115"/>
        <v>29.74</v>
      </c>
      <c r="AS364" s="7">
        <v>1</v>
      </c>
      <c r="AT364" s="3" cm="1">
        <f t="array" ref="AT364">IFERROR(ROUND(IF(AL364="Continua",AO364*_xlfn.IFS(AS364=100%,1,AS364=20%,5,AS364=50%,2),IF(AL364="Batch",IF(AM364="M",30,IF(AM364="Q",15,7))*AO364)),0),"")</f>
        <v>30</v>
      </c>
      <c r="AU364" s="3">
        <f t="shared" si="116"/>
        <v>30</v>
      </c>
      <c r="AV364" s="3">
        <f t="shared" si="117"/>
        <v>30</v>
      </c>
      <c r="AW364" s="3" t="s">
        <v>670</v>
      </c>
      <c r="AX364" s="3"/>
      <c r="AY364" s="14">
        <f ca="1">IFERROR(TODAY()-VLOOKUP(H364,IDEF!$A$6:$H$1602,8,FALSE),"S/D")</f>
        <v>2680</v>
      </c>
      <c r="AZ364" s="3" t="str">
        <f>IFERROR(VLOOKUP(H364,'Control Producción'!$B$13:$L$406,11,FALSE),"S/C")</f>
        <v>A</v>
      </c>
      <c r="BA364" s="3" t="str">
        <f t="shared" si="118"/>
        <v>SP- 06</v>
      </c>
      <c r="BB364" s="3" t="str">
        <f>IFERROR(VLOOKUP(I364,Referencias!$A$2:$Z$800,26,FALSE),"")</f>
        <v>Señal Picada</v>
      </c>
      <c r="BC364" s="3"/>
      <c r="BD364" s="3"/>
      <c r="BO364" s="68" t="str">
        <f t="shared" si="109"/>
        <v>SP- 06</v>
      </c>
    </row>
    <row r="365" spans="1:67" ht="15" customHeight="1" x14ac:dyDescent="0.25">
      <c r="A365" s="3" t="s">
        <v>636</v>
      </c>
      <c r="B365" s="5">
        <v>45139</v>
      </c>
      <c r="C365" s="3" t="s">
        <v>637</v>
      </c>
      <c r="D365" s="3" t="s">
        <v>638</v>
      </c>
      <c r="E365" s="3" t="str">
        <f>IFERROR(VLOOKUP(H365,Referencias!$A$2:$F$671,6,FALSE),"")</f>
        <v>SP- 06</v>
      </c>
      <c r="F365" s="3">
        <f>IFERROR(VLOOKUP(I365,Referencias!$A$2:$T$800,20,FALSE),"")</f>
        <v>222052</v>
      </c>
      <c r="G365" s="3" t="s">
        <v>651</v>
      </c>
      <c r="H365" s="3" t="s">
        <v>265</v>
      </c>
      <c r="I365" s="3" t="s">
        <v>265</v>
      </c>
      <c r="J365" s="3"/>
      <c r="K365" s="3" t="s">
        <v>652</v>
      </c>
      <c r="L365" s="3" t="str">
        <f>IFERROR(VLOOKUP(M365,Referencias!$X$2:$Y$139,2,FALSE),"")</f>
        <v>Biocida</v>
      </c>
      <c r="M365" s="3" t="s">
        <v>565</v>
      </c>
      <c r="N365" s="3">
        <f>IFERROR(VLOOKUP(M365,Referencias!$K$2:$L$138,2,FALSE),"")</f>
        <v>50600926</v>
      </c>
      <c r="O365" s="3">
        <f>IFERROR(VLOOKUP(I365,'Control Producción'!$B$13:$L$408,4,FALSE),0)</f>
        <v>109.4</v>
      </c>
      <c r="P365" s="3">
        <f>IFERROR(VLOOKUP(I365,'Control Producción'!$B$13:$L$408,5,FALSE),0)</f>
        <v>3.173</v>
      </c>
      <c r="Q365" s="3">
        <f>IFERROR(VLOOKUP(I365,'Control Producción'!$B$13:$L$408,7,FALSE),0)</f>
        <v>106.227</v>
      </c>
      <c r="R365" s="3">
        <f>IFERROR(VLOOKUP(I365,'Control Producción'!$B$13:$L$408,8,FALSE),0)</f>
        <v>200</v>
      </c>
      <c r="S365" s="3">
        <f t="shared" si="110"/>
        <v>63.74</v>
      </c>
      <c r="T365" s="3">
        <v>40</v>
      </c>
      <c r="U365" s="3" t="s">
        <v>676</v>
      </c>
      <c r="V365" s="3" t="s">
        <v>668</v>
      </c>
      <c r="W365" s="3">
        <f t="shared" si="111"/>
        <v>2</v>
      </c>
      <c r="X365" s="3"/>
      <c r="Y365" s="3">
        <f t="shared" si="112"/>
        <v>127.48</v>
      </c>
      <c r="Z365" s="3"/>
      <c r="AA365" s="3"/>
      <c r="AB365" s="6">
        <v>44956</v>
      </c>
      <c r="AC365" s="3" t="s">
        <v>643</v>
      </c>
      <c r="AD365" s="6">
        <v>44956</v>
      </c>
      <c r="AE365" s="3" t="s">
        <v>846</v>
      </c>
      <c r="AF365" s="3" t="s">
        <v>656</v>
      </c>
      <c r="AG365" s="3"/>
      <c r="AH365" s="3"/>
      <c r="AI365" s="3"/>
      <c r="AJ365" s="3"/>
      <c r="AK365" s="3" t="str">
        <f>IFERROR(VLOOKUP(I365,'Control Producción'!$B$13:$K$406,10,FALSE),"")</f>
        <v>Bombeo Mecánico</v>
      </c>
      <c r="AL365" s="3" t="str">
        <f t="shared" si="119"/>
        <v>Batch</v>
      </c>
      <c r="AM365" s="3" t="s">
        <v>669</v>
      </c>
      <c r="AN365" s="3" t="s">
        <v>556</v>
      </c>
      <c r="AO365" s="3">
        <f>_xlfn.IFS(L365="Inhibidor de corrosión",T365*Q365/1000,L365="Inhibidor de incrustaciones",T365*Q365/1000,L365="Biocida",T365*Q365/1000,L365="Inhibidor de corrosión/incrustaciones",T365*Q365/1000,L365="Inhibidor de parafinas y asfaltenos",T365*P365/1000,L365="Inhibidor de parafinas",T365*P365/1000,L365="Inhibidor de asfaltenos",T365*P365/1000,L365="Reductor de fricción",T365*P365/1000,L365="Encapsulado",0,L365="Inhibidor de hidratos",VLOOKUP(I365,Intermedia!$B$485:$E$502,4,FALSE),L365="Secuestrante de sulfhídrico",VLOOKUP(I365,Intermedia!$B$485:$E$502,4,FALSE))</f>
        <v>4.2490800000000002</v>
      </c>
      <c r="AP365" s="3">
        <f t="shared" si="113"/>
        <v>63.74</v>
      </c>
      <c r="AQ365" s="3">
        <f t="shared" si="114"/>
        <v>63.74</v>
      </c>
      <c r="AR365" s="3">
        <f t="shared" si="115"/>
        <v>63.74</v>
      </c>
      <c r="AS365" s="7">
        <v>1</v>
      </c>
      <c r="AT365" s="3" cm="1">
        <f t="array" ref="AT365">IFERROR(ROUND(IF(AL365="Continua",AO365*_xlfn.IFS(AS365=100%,1,AS365=20%,5,AS365=50%,2),IF(AL365="Batch",IF(AM365="M",30,IF(AM365="Q",15,7))*AO365)),0),"")</f>
        <v>64</v>
      </c>
      <c r="AU365" s="3">
        <f t="shared" si="116"/>
        <v>64</v>
      </c>
      <c r="AV365" s="3">
        <f t="shared" si="117"/>
        <v>64</v>
      </c>
      <c r="AW365" s="3" t="s">
        <v>670</v>
      </c>
      <c r="AX365" s="3"/>
      <c r="AY365" s="14">
        <f ca="1">IFERROR(TODAY()-VLOOKUP(H365,IDEF!$A$6:$H$1602,8,FALSE),"S/D")</f>
        <v>2680</v>
      </c>
      <c r="AZ365" s="3" t="str">
        <f>IFERROR(VLOOKUP(H365,'Control Producción'!$B$13:$L$406,11,FALSE),"S/C")</f>
        <v>A</v>
      </c>
      <c r="BA365" s="3" t="str">
        <f t="shared" si="118"/>
        <v>SP- 06</v>
      </c>
      <c r="BB365" s="3" t="str">
        <f>IFERROR(VLOOKUP(I365,Referencias!$A$2:$Z$800,26,FALSE),"")</f>
        <v>Señal Picada</v>
      </c>
      <c r="BC365" s="3"/>
      <c r="BD365" s="3"/>
      <c r="BO365" s="68" t="str">
        <f t="shared" si="109"/>
        <v>SP- 06</v>
      </c>
    </row>
    <row r="366" spans="1:67" ht="15" customHeight="1" x14ac:dyDescent="0.25">
      <c r="A366" s="3" t="s">
        <v>636</v>
      </c>
      <c r="B366" s="5">
        <v>45139</v>
      </c>
      <c r="C366" s="3" t="s">
        <v>637</v>
      </c>
      <c r="D366" s="3" t="s">
        <v>638</v>
      </c>
      <c r="E366" s="3" t="str">
        <f>IFERROR(VLOOKUP(H366,Referencias!$A$2:$F$671,6,FALSE),"")</f>
        <v>SP- 06</v>
      </c>
      <c r="F366" s="3">
        <f>IFERROR(VLOOKUP(I366,Referencias!$A$2:$T$800,20,FALSE),"")</f>
        <v>222052</v>
      </c>
      <c r="G366" s="3" t="s">
        <v>651</v>
      </c>
      <c r="H366" s="3" t="s">
        <v>267</v>
      </c>
      <c r="I366" s="3" t="s">
        <v>267</v>
      </c>
      <c r="J366" s="3"/>
      <c r="K366" s="3" t="s">
        <v>652</v>
      </c>
      <c r="L366" s="3" t="str">
        <f>IFERROR(VLOOKUP(M366,Referencias!$X$2:$Y$139,2,FALSE),"")</f>
        <v>Inhibidor de corrosión</v>
      </c>
      <c r="M366" s="3" t="s">
        <v>566</v>
      </c>
      <c r="N366" s="3">
        <f>IFERROR(VLOOKUP(M366,Referencias!$K$2:$L$138,2,FALSE),"")</f>
        <v>1000232729</v>
      </c>
      <c r="O366" s="3">
        <f>IFERROR(VLOOKUP(I366,'Control Producción'!$B$13:$L$408,4,FALSE),0)</f>
        <v>36.299999999999997</v>
      </c>
      <c r="P366" s="3">
        <f>IFERROR(VLOOKUP(I366,'Control Producción'!$B$13:$L$408,5,FALSE),0)</f>
        <v>2.7589999999999999</v>
      </c>
      <c r="Q366" s="3">
        <f>IFERROR(VLOOKUP(I366,'Control Producción'!$B$13:$L$408,7,FALSE),0)</f>
        <v>33.540999999999997</v>
      </c>
      <c r="R366" s="3">
        <f>IFERROR(VLOOKUP(I366,'Control Producción'!$B$13:$L$408,8,FALSE),0)</f>
        <v>50</v>
      </c>
      <c r="S366" s="3">
        <f t="shared" si="110"/>
        <v>20.12</v>
      </c>
      <c r="T366" s="3">
        <v>40</v>
      </c>
      <c r="U366" s="3" t="s">
        <v>676</v>
      </c>
      <c r="V366" s="3" t="s">
        <v>668</v>
      </c>
      <c r="W366" s="3">
        <f t="shared" si="111"/>
        <v>2</v>
      </c>
      <c r="X366" s="3"/>
      <c r="Y366" s="3">
        <f t="shared" si="112"/>
        <v>40.24</v>
      </c>
      <c r="Z366" s="3"/>
      <c r="AA366" s="3"/>
      <c r="AB366" s="6">
        <v>40057</v>
      </c>
      <c r="AC366" s="3" t="s">
        <v>643</v>
      </c>
      <c r="AD366" s="6">
        <v>44791</v>
      </c>
      <c r="AE366" s="3" t="s">
        <v>889</v>
      </c>
      <c r="AF366" s="3" t="s">
        <v>656</v>
      </c>
      <c r="AG366" s="3"/>
      <c r="AH366" s="3"/>
      <c r="AI366" s="3"/>
      <c r="AJ366" s="3"/>
      <c r="AK366" s="3" t="str">
        <f>IFERROR(VLOOKUP(I366,'Control Producción'!$B$13:$K$406,10,FALSE),"")</f>
        <v>Bombeo Mecánico</v>
      </c>
      <c r="AL366" s="3" t="str">
        <f t="shared" si="119"/>
        <v>Batch</v>
      </c>
      <c r="AM366" s="3" t="s">
        <v>669</v>
      </c>
      <c r="AN366" s="3" t="s">
        <v>807</v>
      </c>
      <c r="AO366" s="3">
        <f>_xlfn.IFS(L366="Inhibidor de corrosión",T366*Q366/1000,L366="Inhibidor de incrustaciones",T366*Q366/1000,L366="Biocida",T366*Q366/1000,L366="Inhibidor de corrosión/incrustaciones",T366*Q366/1000,L366="Inhibidor de parafinas y asfaltenos",T366*P366/1000,L366="Inhibidor de parafinas",T366*P366/1000,L366="Inhibidor de asfaltenos",T366*P366/1000,L366="Reductor de fricción",T366*P366/1000,L366="Encapsulado",0,L366="Inhibidor de hidratos",VLOOKUP(I366,Intermedia!$B$485:$E$502,4,FALSE),L366="Secuestrante de sulfhídrico",VLOOKUP(I366,Intermedia!$B$485:$E$502,4,FALSE))</f>
        <v>1.3416399999999999</v>
      </c>
      <c r="AP366" s="3">
        <f t="shared" si="113"/>
        <v>20.12</v>
      </c>
      <c r="AQ366" s="3">
        <f t="shared" si="114"/>
        <v>20.12</v>
      </c>
      <c r="AR366" s="3">
        <f t="shared" si="115"/>
        <v>20.12</v>
      </c>
      <c r="AS366" s="7">
        <v>1</v>
      </c>
      <c r="AT366" s="3" cm="1">
        <f t="array" ref="AT366">IFERROR(ROUND(IF(AL366="Continua",AO366*_xlfn.IFS(AS366=100%,1,AS366=20%,5,AS366=50%,2),IF(AL366="Batch",IF(AM366="M",30,IF(AM366="Q",15,7))*AO366)),0),"")</f>
        <v>20</v>
      </c>
      <c r="AU366" s="3">
        <f t="shared" si="116"/>
        <v>20</v>
      </c>
      <c r="AV366" s="3">
        <f t="shared" si="117"/>
        <v>20</v>
      </c>
      <c r="AW366" s="3" t="s">
        <v>670</v>
      </c>
      <c r="AX366" s="3"/>
      <c r="AY366" s="14">
        <f ca="1">IFERROR(TODAY()-VLOOKUP(H366,IDEF!$A$6:$H$1602,8,FALSE),"S/D")</f>
        <v>2252</v>
      </c>
      <c r="AZ366" s="3" t="str">
        <f>IFERROR(VLOOKUP(H366,'Control Producción'!$B$13:$L$406,11,FALSE),"S/C")</f>
        <v>A</v>
      </c>
      <c r="BA366" s="3" t="str">
        <f t="shared" si="118"/>
        <v>SP- 06</v>
      </c>
      <c r="BB366" s="3" t="str">
        <f>IFERROR(VLOOKUP(I366,Referencias!$A$2:$Z$800,26,FALSE),"")</f>
        <v>Señal Picada</v>
      </c>
      <c r="BC366" s="3"/>
      <c r="BD366" s="3"/>
      <c r="BO366" s="68" t="str">
        <f t="shared" si="109"/>
        <v>SP- 06</v>
      </c>
    </row>
    <row r="367" spans="1:67" ht="15" customHeight="1" x14ac:dyDescent="0.25">
      <c r="A367" s="3" t="s">
        <v>636</v>
      </c>
      <c r="B367" s="5">
        <v>45139</v>
      </c>
      <c r="C367" s="3" t="s">
        <v>637</v>
      </c>
      <c r="D367" s="3" t="s">
        <v>638</v>
      </c>
      <c r="E367" s="3" t="str">
        <f>IFERROR(VLOOKUP(H367,Referencias!$A$2:$F$671,6,FALSE),"")</f>
        <v>SP- 06</v>
      </c>
      <c r="F367" s="3">
        <f>IFERROR(VLOOKUP(I367,Referencias!$A$2:$T$800,20,FALSE),"")</f>
        <v>222052</v>
      </c>
      <c r="G367" s="3" t="s">
        <v>651</v>
      </c>
      <c r="H367" s="3" t="s">
        <v>267</v>
      </c>
      <c r="I367" s="3" t="s">
        <v>267</v>
      </c>
      <c r="J367" s="3"/>
      <c r="K367" s="3" t="s">
        <v>652</v>
      </c>
      <c r="L367" s="3" t="str">
        <f>IFERROR(VLOOKUP(M367,Referencias!$X$2:$Y$139,2,FALSE),"")</f>
        <v>Biocida</v>
      </c>
      <c r="M367" s="3" t="s">
        <v>565</v>
      </c>
      <c r="N367" s="3">
        <f>IFERROR(VLOOKUP(M367,Referencias!$K$2:$L$138,2,FALSE),"")</f>
        <v>50600926</v>
      </c>
      <c r="O367" s="3">
        <f>IFERROR(VLOOKUP(I367,'Control Producción'!$B$13:$L$408,4,FALSE),0)</f>
        <v>36.299999999999997</v>
      </c>
      <c r="P367" s="3">
        <f>IFERROR(VLOOKUP(I367,'Control Producción'!$B$13:$L$408,5,FALSE),0)</f>
        <v>2.7589999999999999</v>
      </c>
      <c r="Q367" s="3">
        <f>IFERROR(VLOOKUP(I367,'Control Producción'!$B$13:$L$408,7,FALSE),0)</f>
        <v>33.540999999999997</v>
      </c>
      <c r="R367" s="3">
        <f>IFERROR(VLOOKUP(I367,'Control Producción'!$B$13:$L$408,8,FALSE),0)</f>
        <v>50</v>
      </c>
      <c r="S367" s="3">
        <f t="shared" si="110"/>
        <v>20.12</v>
      </c>
      <c r="T367" s="3">
        <v>40</v>
      </c>
      <c r="U367" s="3" t="s">
        <v>676</v>
      </c>
      <c r="V367" s="3" t="s">
        <v>668</v>
      </c>
      <c r="W367" s="3">
        <f t="shared" si="111"/>
        <v>2</v>
      </c>
      <c r="X367" s="3"/>
      <c r="Y367" s="3">
        <f t="shared" si="112"/>
        <v>40.24</v>
      </c>
      <c r="Z367" s="3"/>
      <c r="AA367" s="3"/>
      <c r="AB367" s="6">
        <v>44839</v>
      </c>
      <c r="AC367" s="3" t="s">
        <v>643</v>
      </c>
      <c r="AD367" s="6">
        <v>44791</v>
      </c>
      <c r="AE367" s="3" t="s">
        <v>889</v>
      </c>
      <c r="AF367" s="3" t="s">
        <v>656</v>
      </c>
      <c r="AG367" s="3"/>
      <c r="AH367" s="3"/>
      <c r="AI367" s="3"/>
      <c r="AJ367" s="3"/>
      <c r="AK367" s="3" t="str">
        <f>IFERROR(VLOOKUP(I367,'Control Producción'!$B$13:$K$406,10,FALSE),"")</f>
        <v>Bombeo Mecánico</v>
      </c>
      <c r="AL367" s="3" t="str">
        <f t="shared" si="119"/>
        <v>Batch</v>
      </c>
      <c r="AM367" s="3" t="s">
        <v>669</v>
      </c>
      <c r="AN367" s="3" t="s">
        <v>556</v>
      </c>
      <c r="AO367" s="3">
        <f>_xlfn.IFS(L367="Inhibidor de corrosión",T367*Q367/1000,L367="Inhibidor de incrustaciones",T367*Q367/1000,L367="Biocida",T367*Q367/1000,L367="Inhibidor de corrosión/incrustaciones",T367*Q367/1000,L367="Inhibidor de parafinas y asfaltenos",T367*P367/1000,L367="Inhibidor de parafinas",T367*P367/1000,L367="Inhibidor de asfaltenos",T367*P367/1000,L367="Reductor de fricción",T367*P367/1000,L367="Encapsulado",0,L367="Inhibidor de hidratos",VLOOKUP(I367,Intermedia!$B$485:$E$502,4,FALSE),L367="Secuestrante de sulfhídrico",VLOOKUP(I367,Intermedia!$B$485:$E$502,4,FALSE))</f>
        <v>1.3416399999999999</v>
      </c>
      <c r="AP367" s="3">
        <f t="shared" si="113"/>
        <v>20.12</v>
      </c>
      <c r="AQ367" s="3">
        <f t="shared" si="114"/>
        <v>20.12</v>
      </c>
      <c r="AR367" s="3">
        <f t="shared" si="115"/>
        <v>20.12</v>
      </c>
      <c r="AS367" s="7">
        <v>1</v>
      </c>
      <c r="AT367" s="3" cm="1">
        <f t="array" ref="AT367">IFERROR(ROUND(IF(AL367="Continua",AO367*_xlfn.IFS(AS367=100%,1,AS367=20%,5,AS367=50%,2),IF(AL367="Batch",IF(AM367="M",30,IF(AM367="Q",15,7))*AO367)),0),"")</f>
        <v>20</v>
      </c>
      <c r="AU367" s="3">
        <f t="shared" si="116"/>
        <v>20</v>
      </c>
      <c r="AV367" s="3">
        <f t="shared" si="117"/>
        <v>20</v>
      </c>
      <c r="AW367" s="3" t="s">
        <v>670</v>
      </c>
      <c r="AX367" s="3"/>
      <c r="AY367" s="14">
        <f ca="1">IFERROR(TODAY()-VLOOKUP(H367,IDEF!$A$6:$H$1602,8,FALSE),"S/D")</f>
        <v>2252</v>
      </c>
      <c r="AZ367" s="3" t="str">
        <f>IFERROR(VLOOKUP(H367,'Control Producción'!$B$13:$L$406,11,FALSE),"S/C")</f>
        <v>A</v>
      </c>
      <c r="BA367" s="3" t="str">
        <f t="shared" si="118"/>
        <v>SP- 06</v>
      </c>
      <c r="BB367" s="3" t="str">
        <f>IFERROR(VLOOKUP(I367,Referencias!$A$2:$Z$800,26,FALSE),"")</f>
        <v>Señal Picada</v>
      </c>
      <c r="BC367" s="3"/>
      <c r="BD367" s="3"/>
      <c r="BO367" s="68" t="str">
        <f t="shared" si="109"/>
        <v>SP- 06</v>
      </c>
    </row>
    <row r="368" spans="1:67" ht="15" customHeight="1" x14ac:dyDescent="0.25">
      <c r="A368" s="3" t="s">
        <v>636</v>
      </c>
      <c r="B368" s="5">
        <v>45139</v>
      </c>
      <c r="C368" s="3" t="s">
        <v>637</v>
      </c>
      <c r="D368" s="3" t="s">
        <v>638</v>
      </c>
      <c r="E368" s="3" t="str">
        <f>IFERROR(VLOOKUP(H368,Referencias!$A$2:$F$671,6,FALSE),"")</f>
        <v>SP- 06</v>
      </c>
      <c r="F368" s="3">
        <f>IFERROR(VLOOKUP(I368,Referencias!$A$2:$T$800,20,FALSE),"")</f>
        <v>222052</v>
      </c>
      <c r="G368" s="3" t="s">
        <v>651</v>
      </c>
      <c r="H368" s="3" t="s">
        <v>268</v>
      </c>
      <c r="I368" s="3" t="s">
        <v>268</v>
      </c>
      <c r="J368" s="3"/>
      <c r="K368" s="3" t="s">
        <v>652</v>
      </c>
      <c r="L368" s="3" t="str">
        <f>IFERROR(VLOOKUP(M368,Referencias!$X$2:$Y$139,2,FALSE),"")</f>
        <v>Inhibidor de corrosión</v>
      </c>
      <c r="M368" s="3" t="s">
        <v>566</v>
      </c>
      <c r="N368" s="3">
        <f>IFERROR(VLOOKUP(M368,Referencias!$K$2:$L$138,2,FALSE),"")</f>
        <v>1000232729</v>
      </c>
      <c r="O368" s="3">
        <f>IFERROR(VLOOKUP(I368,'Control Producción'!$B$13:$L$408,4,FALSE),0)</f>
        <v>31.2</v>
      </c>
      <c r="P368" s="3">
        <f>IFERROR(VLOOKUP(I368,'Control Producción'!$B$13:$L$408,5,FALSE),0)</f>
        <v>1.31</v>
      </c>
      <c r="Q368" s="3">
        <f>IFERROR(VLOOKUP(I368,'Control Producción'!$B$13:$L$408,7,FALSE),0)</f>
        <v>29.89</v>
      </c>
      <c r="R368" s="3">
        <f>IFERROR(VLOOKUP(I368,'Control Producción'!$B$13:$L$408,8,FALSE),0)</f>
        <v>50</v>
      </c>
      <c r="S368" s="3">
        <f t="shared" si="110"/>
        <v>20</v>
      </c>
      <c r="T368" s="3">
        <v>95</v>
      </c>
      <c r="U368" s="3" t="s">
        <v>676</v>
      </c>
      <c r="V368" s="3" t="s">
        <v>668</v>
      </c>
      <c r="W368" s="3">
        <f t="shared" si="111"/>
        <v>4</v>
      </c>
      <c r="X368" s="3"/>
      <c r="Y368" s="3">
        <f t="shared" si="112"/>
        <v>80</v>
      </c>
      <c r="Z368" s="3"/>
      <c r="AA368" s="3"/>
      <c r="AB368" s="6">
        <v>40058</v>
      </c>
      <c r="AC368" s="3" t="s">
        <v>643</v>
      </c>
      <c r="AD368" s="6">
        <v>43906</v>
      </c>
      <c r="AE368" s="3" t="s">
        <v>752</v>
      </c>
      <c r="AF368" s="3" t="s">
        <v>656</v>
      </c>
      <c r="AG368" s="3"/>
      <c r="AH368" s="3"/>
      <c r="AI368" s="3"/>
      <c r="AJ368" s="3"/>
      <c r="AK368" s="3" t="str">
        <f>IFERROR(VLOOKUP(I368,'Control Producción'!$B$13:$K$406,10,FALSE),"")</f>
        <v>Bombeo Mecánico</v>
      </c>
      <c r="AL368" s="3" t="str">
        <f t="shared" ref="AL368:AL398" si="120">_xlfn.IFS(V368="Continua","Continua",V368="Batch Camión","Batch",V368="Batch Cuba","Batch")</f>
        <v>Batch</v>
      </c>
      <c r="AM368" s="3" t="s">
        <v>810</v>
      </c>
      <c r="AN368" s="3" t="s">
        <v>556</v>
      </c>
      <c r="AO368" s="3">
        <f>_xlfn.IFS(L368="Inhibidor de corrosión",T368*Q368/1000,L368="Inhibidor de incrustaciones",T368*Q368/1000,L368="Biocida",T368*Q368/1000,L368="Inhibidor de corrosión/incrustaciones",T368*Q368/1000,L368="Inhibidor de parafinas y asfaltenos",T368*P368/1000,L368="Inhibidor de parafinas",T368*P368/1000,L368="Inhibidor de asfaltenos",T368*P368/1000,L368="Reductor de fricción",T368*P368/1000,L368="Encapsulado",0,L368="Inhibidor de hidratos",VLOOKUP(I368,Intermedia!$B$485:$E$502,4,FALSE),L368="Secuestrante de sulfhídrico",VLOOKUP(I368,Intermedia!$B$485:$E$502,4,FALSE))</f>
        <v>2.83955</v>
      </c>
      <c r="AP368" s="3">
        <f t="shared" si="113"/>
        <v>19.88</v>
      </c>
      <c r="AQ368" s="3">
        <f t="shared" si="114"/>
        <v>20</v>
      </c>
      <c r="AR368" s="3">
        <f t="shared" si="115"/>
        <v>20</v>
      </c>
      <c r="AS368" s="7">
        <v>1</v>
      </c>
      <c r="AT368" s="3" cm="1">
        <f t="array" ref="AT368">IFERROR(ROUND(IF(AL368="Continua",AO368*_xlfn.IFS(AS368=100%,1,AS368=20%,5,AS368=50%,2),IF(AL368="Batch",IF(AM368="M",30,IF(AM368="Q",15,7))*AO368)),0),"")</f>
        <v>20</v>
      </c>
      <c r="AU368" s="3">
        <f t="shared" si="116"/>
        <v>20</v>
      </c>
      <c r="AV368" s="3">
        <f t="shared" si="117"/>
        <v>20</v>
      </c>
      <c r="AW368" s="3" t="s">
        <v>670</v>
      </c>
      <c r="AX368" s="3"/>
      <c r="AY368" s="14">
        <f ca="1">IFERROR(TODAY()-VLOOKUP(H368,IDEF!$A$6:$H$1602,8,FALSE),"S/D")</f>
        <v>2616</v>
      </c>
      <c r="AZ368" s="3" t="str">
        <f>IFERROR(VLOOKUP(H368,'Control Producción'!$B$13:$L$406,11,FALSE),"S/C")</f>
        <v>B</v>
      </c>
      <c r="BA368" s="3" t="str">
        <f t="shared" si="118"/>
        <v>SP- 06</v>
      </c>
      <c r="BB368" s="3" t="str">
        <f>IFERROR(VLOOKUP(I368,Referencias!$A$2:$Z$800,26,FALSE),"")</f>
        <v>Señal Picada</v>
      </c>
      <c r="BC368" s="3"/>
      <c r="BD368" s="3"/>
      <c r="BO368" s="68" t="str">
        <f t="shared" si="109"/>
        <v>SP- 06</v>
      </c>
    </row>
    <row r="369" spans="1:67" ht="15" customHeight="1" x14ac:dyDescent="0.25">
      <c r="A369" s="3" t="s">
        <v>636</v>
      </c>
      <c r="B369" s="5">
        <v>45139</v>
      </c>
      <c r="C369" s="3" t="s">
        <v>637</v>
      </c>
      <c r="D369" s="3" t="s">
        <v>638</v>
      </c>
      <c r="E369" s="3" t="str">
        <f>IFERROR(VLOOKUP(H369,Referencias!$A$2:$F$671,6,FALSE),"")</f>
        <v>SP- 06</v>
      </c>
      <c r="F369" s="3">
        <f>IFERROR(VLOOKUP(I369,Referencias!$A$2:$T$800,20,FALSE),"")</f>
        <v>222052</v>
      </c>
      <c r="G369" s="3" t="s">
        <v>651</v>
      </c>
      <c r="H369" s="3" t="s">
        <v>270</v>
      </c>
      <c r="I369" s="3" t="s">
        <v>270</v>
      </c>
      <c r="J369" s="3"/>
      <c r="K369" s="3" t="s">
        <v>652</v>
      </c>
      <c r="L369" s="3" t="str">
        <f>IFERROR(VLOOKUP(M369,Referencias!$X$2:$Y$139,2,FALSE),"")</f>
        <v>Inhibidor de corrosión</v>
      </c>
      <c r="M369" s="3" t="s">
        <v>566</v>
      </c>
      <c r="N369" s="3">
        <f>IFERROR(VLOOKUP(M369,Referencias!$K$2:$L$138,2,FALSE),"")</f>
        <v>1000232729</v>
      </c>
      <c r="O369" s="3">
        <f>IFERROR(VLOOKUP(I369,'Control Producción'!$B$13:$L$408,4,FALSE),0)</f>
        <v>85.2</v>
      </c>
      <c r="P369" s="3">
        <f>IFERROR(VLOOKUP(I369,'Control Producción'!$B$13:$L$408,5,FALSE),0)</f>
        <v>3.0249999999999999</v>
      </c>
      <c r="Q369" s="3">
        <f>IFERROR(VLOOKUP(I369,'Control Producción'!$B$13:$L$408,7,FALSE),0)</f>
        <v>82.174999999999997</v>
      </c>
      <c r="R369" s="3">
        <f>IFERROR(VLOOKUP(I369,'Control Producción'!$B$13:$L$408,8,FALSE),0)</f>
        <v>100</v>
      </c>
      <c r="S369" s="3">
        <f t="shared" si="110"/>
        <v>73.959999999999994</v>
      </c>
      <c r="T369" s="3">
        <v>60</v>
      </c>
      <c r="U369" s="3" t="s">
        <v>676</v>
      </c>
      <c r="V369" s="3" t="s">
        <v>668</v>
      </c>
      <c r="W369" s="3">
        <f t="shared" si="111"/>
        <v>2</v>
      </c>
      <c r="X369" s="3"/>
      <c r="Y369" s="3">
        <f t="shared" si="112"/>
        <v>147.91999999999999</v>
      </c>
      <c r="Z369" s="3"/>
      <c r="AA369" s="3"/>
      <c r="AB369" s="6">
        <v>43168</v>
      </c>
      <c r="AC369" s="3" t="s">
        <v>643</v>
      </c>
      <c r="AD369" s="6">
        <v>43179</v>
      </c>
      <c r="AE369" s="3" t="s">
        <v>890</v>
      </c>
      <c r="AF369" s="3" t="s">
        <v>656</v>
      </c>
      <c r="AG369" s="3"/>
      <c r="AH369" s="3"/>
      <c r="AI369" s="3"/>
      <c r="AJ369" s="3"/>
      <c r="AK369" s="3" t="str">
        <f>IFERROR(VLOOKUP(I369,'Control Producción'!$B$13:$K$406,10,FALSE),"")</f>
        <v>Bombeo Mecánico</v>
      </c>
      <c r="AL369" s="3" t="str">
        <f t="shared" si="120"/>
        <v>Batch</v>
      </c>
      <c r="AM369" s="3" t="s">
        <v>669</v>
      </c>
      <c r="AN369" s="3" t="s">
        <v>807</v>
      </c>
      <c r="AO369" s="3">
        <f>_xlfn.IFS(L369="Inhibidor de corrosión",T369*Q369/1000,L369="Inhibidor de incrustaciones",T369*Q369/1000,L369="Biocida",T369*Q369/1000,L369="Inhibidor de corrosión/incrustaciones",T369*Q369/1000,L369="Inhibidor de parafinas y asfaltenos",T369*P369/1000,L369="Inhibidor de parafinas",T369*P369/1000,L369="Inhibidor de asfaltenos",T369*P369/1000,L369="Reductor de fricción",T369*P369/1000,L369="Encapsulado",0,L369="Inhibidor de hidratos",VLOOKUP(I369,Intermedia!$B$485:$E$502,4,FALSE),L369="Secuestrante de sulfhídrico",VLOOKUP(I369,Intermedia!$B$485:$E$502,4,FALSE))</f>
        <v>4.9305000000000003</v>
      </c>
      <c r="AP369" s="3">
        <f t="shared" si="113"/>
        <v>73.959999999999994</v>
      </c>
      <c r="AQ369" s="3">
        <f t="shared" si="114"/>
        <v>73.959999999999994</v>
      </c>
      <c r="AR369" s="3">
        <f t="shared" si="115"/>
        <v>73.959999999999994</v>
      </c>
      <c r="AS369" s="7">
        <v>1</v>
      </c>
      <c r="AT369" s="3" cm="1">
        <f t="array" ref="AT369">IFERROR(ROUND(IF(AL369="Continua",AO369*_xlfn.IFS(AS369=100%,1,AS369=20%,5,AS369=50%,2),IF(AL369="Batch",IF(AM369="M",30,IF(AM369="Q",15,7))*AO369)),0),"")</f>
        <v>74</v>
      </c>
      <c r="AU369" s="3">
        <f t="shared" si="116"/>
        <v>74</v>
      </c>
      <c r="AV369" s="3">
        <f t="shared" si="117"/>
        <v>74</v>
      </c>
      <c r="AW369" s="3" t="s">
        <v>670</v>
      </c>
      <c r="AX369" s="3"/>
      <c r="AY369" s="14">
        <f ca="1">IFERROR(TODAY()-VLOOKUP(H369,IDEF!$A$6:$H$1602,8,FALSE),"S/D")</f>
        <v>2150</v>
      </c>
      <c r="AZ369" s="3" t="str">
        <f>IFERROR(VLOOKUP(H369,'Control Producción'!$B$13:$L$406,11,FALSE),"S/C")</f>
        <v>A</v>
      </c>
      <c r="BA369" s="3" t="str">
        <f t="shared" si="118"/>
        <v>SP- 06</v>
      </c>
      <c r="BB369" s="3" t="str">
        <f>IFERROR(VLOOKUP(I369,Referencias!$A$2:$Z$800,26,FALSE),"")</f>
        <v>Señal Picada</v>
      </c>
      <c r="BC369" s="3"/>
      <c r="BD369" s="3"/>
      <c r="BO369" s="68" t="str">
        <f t="shared" si="109"/>
        <v>SP- 06</v>
      </c>
    </row>
    <row r="370" spans="1:67" ht="15" customHeight="1" x14ac:dyDescent="0.25">
      <c r="A370" s="3" t="s">
        <v>636</v>
      </c>
      <c r="B370" s="5">
        <v>45139</v>
      </c>
      <c r="C370" s="3" t="s">
        <v>637</v>
      </c>
      <c r="D370" s="3" t="s">
        <v>638</v>
      </c>
      <c r="E370" s="3" t="str">
        <f>IFERROR(VLOOKUP(H370,Referencias!$A$2:$F$671,6,FALSE),"")</f>
        <v>SP- 06</v>
      </c>
      <c r="F370" s="3">
        <f>IFERROR(VLOOKUP(I370,Referencias!$A$2:$T$800,20,FALSE),"")</f>
        <v>222052</v>
      </c>
      <c r="G370" s="3" t="s">
        <v>651</v>
      </c>
      <c r="H370" s="3" t="s">
        <v>271</v>
      </c>
      <c r="I370" s="3" t="s">
        <v>271</v>
      </c>
      <c r="J370" s="3"/>
      <c r="K370" s="3" t="s">
        <v>652</v>
      </c>
      <c r="L370" s="3" t="str">
        <f>IFERROR(VLOOKUP(M370,Referencias!$X$2:$Y$139,2,FALSE),"")</f>
        <v>Inhibidor de corrosión</v>
      </c>
      <c r="M370" s="3" t="s">
        <v>566</v>
      </c>
      <c r="N370" s="3">
        <f>IFERROR(VLOOKUP(M370,Referencias!$K$2:$L$138,2,FALSE),"")</f>
        <v>1000232729</v>
      </c>
      <c r="O370" s="3">
        <f>IFERROR(VLOOKUP(I370,'Control Producción'!$B$13:$L$408,4,FALSE),0)</f>
        <v>160.1</v>
      </c>
      <c r="P370" s="3">
        <f>IFERROR(VLOOKUP(I370,'Control Producción'!$B$13:$L$408,5,FALSE),0)</f>
        <v>0.752</v>
      </c>
      <c r="Q370" s="3">
        <f>IFERROR(VLOOKUP(I370,'Control Producción'!$B$13:$L$408,7,FALSE),0)</f>
        <v>159.34800000000001</v>
      </c>
      <c r="R370" s="3">
        <f>IFERROR(VLOOKUP(I370,'Control Producción'!$B$13:$L$408,8,FALSE),0)</f>
        <v>100</v>
      </c>
      <c r="S370" s="3">
        <f t="shared" si="110"/>
        <v>59.76</v>
      </c>
      <c r="T370" s="3">
        <v>25</v>
      </c>
      <c r="U370" s="3" t="s">
        <v>676</v>
      </c>
      <c r="V370" s="3" t="s">
        <v>668</v>
      </c>
      <c r="W370" s="3">
        <f t="shared" si="111"/>
        <v>2</v>
      </c>
      <c r="X370" s="3"/>
      <c r="Y370" s="3">
        <f t="shared" si="112"/>
        <v>119.52</v>
      </c>
      <c r="Z370" s="3"/>
      <c r="AA370" s="3"/>
      <c r="AB370" s="6">
        <v>42530</v>
      </c>
      <c r="AC370" s="3" t="s">
        <v>643</v>
      </c>
      <c r="AD370" s="6">
        <v>45037</v>
      </c>
      <c r="AE370" s="3" t="s">
        <v>753</v>
      </c>
      <c r="AF370" s="3" t="s">
        <v>662</v>
      </c>
      <c r="AG370" s="3"/>
      <c r="AH370" s="3"/>
      <c r="AI370" s="3"/>
      <c r="AJ370" s="3"/>
      <c r="AK370" s="3" t="str">
        <f>IFERROR(VLOOKUP(I370,'Control Producción'!$B$13:$K$406,10,FALSE),"")</f>
        <v>Cavidad Progresiva</v>
      </c>
      <c r="AL370" s="3" t="str">
        <f t="shared" si="120"/>
        <v>Batch</v>
      </c>
      <c r="AM370" s="3" t="s">
        <v>669</v>
      </c>
      <c r="AN370" s="3" t="s">
        <v>556</v>
      </c>
      <c r="AO370" s="3">
        <f>_xlfn.IFS(L370="Inhibidor de corrosión",T370*Q370/1000,L370="Inhibidor de incrustaciones",T370*Q370/1000,L370="Biocida",T370*Q370/1000,L370="Inhibidor de corrosión/incrustaciones",T370*Q370/1000,L370="Inhibidor de parafinas y asfaltenos",T370*P370/1000,L370="Inhibidor de parafinas",T370*P370/1000,L370="Inhibidor de asfaltenos",T370*P370/1000,L370="Reductor de fricción",T370*P370/1000,L370="Encapsulado",0,L370="Inhibidor de hidratos",VLOOKUP(I370,Intermedia!$B$485:$E$502,4,FALSE),L370="Secuestrante de sulfhídrico",VLOOKUP(I370,Intermedia!$B$485:$E$502,4,FALSE))</f>
        <v>3.9837000000000002</v>
      </c>
      <c r="AP370" s="3">
        <f t="shared" si="113"/>
        <v>59.76</v>
      </c>
      <c r="AQ370" s="3">
        <f t="shared" si="114"/>
        <v>59.76</v>
      </c>
      <c r="AR370" s="3">
        <f t="shared" si="115"/>
        <v>59.76</v>
      </c>
      <c r="AS370" s="7">
        <v>1</v>
      </c>
      <c r="AT370" s="3" cm="1">
        <f t="array" ref="AT370">IFERROR(ROUND(IF(AL370="Continua",AO370*_xlfn.IFS(AS370=100%,1,AS370=20%,5,AS370=50%,2),IF(AL370="Batch",IF(AM370="M",30,IF(AM370="Q",15,7))*AO370)),0),"")</f>
        <v>60</v>
      </c>
      <c r="AU370" s="3">
        <f t="shared" si="116"/>
        <v>60</v>
      </c>
      <c r="AV370" s="3">
        <f t="shared" si="117"/>
        <v>60</v>
      </c>
      <c r="AW370" s="3" t="s">
        <v>670</v>
      </c>
      <c r="AX370" s="3"/>
      <c r="AY370" s="14">
        <f ca="1">IFERROR(TODAY()-VLOOKUP(H370,IDEF!$A$6:$H$1602,8,FALSE),"S/D")</f>
        <v>2267</v>
      </c>
      <c r="AZ370" s="3" t="str">
        <f>IFERROR(VLOOKUP(H370,'Control Producción'!$B$13:$L$406,11,FALSE),"S/C")</f>
        <v>C</v>
      </c>
      <c r="BA370" s="3" t="str">
        <f t="shared" si="118"/>
        <v>SP- 06</v>
      </c>
      <c r="BB370" s="3" t="str">
        <f>IFERROR(VLOOKUP(I370,Referencias!$A$2:$Z$800,26,FALSE),"")</f>
        <v>Señal Picada</v>
      </c>
      <c r="BC370" s="3"/>
      <c r="BD370" s="3"/>
      <c r="BO370" s="68" t="str">
        <f t="shared" si="109"/>
        <v>SP- 06</v>
      </c>
    </row>
    <row r="371" spans="1:67" ht="15" customHeight="1" x14ac:dyDescent="0.25">
      <c r="A371" s="3" t="s">
        <v>636</v>
      </c>
      <c r="B371" s="5">
        <v>45139</v>
      </c>
      <c r="C371" s="3" t="s">
        <v>637</v>
      </c>
      <c r="D371" s="3" t="s">
        <v>638</v>
      </c>
      <c r="E371" s="3" t="str">
        <f>IFERROR(VLOOKUP(H371,Referencias!$A$2:$F$671,6,FALSE),"")</f>
        <v>SP- 06</v>
      </c>
      <c r="F371" s="3">
        <f>IFERROR(VLOOKUP(I371,Referencias!$A$2:$T$800,20,FALSE),"")</f>
        <v>222052</v>
      </c>
      <c r="G371" s="3" t="s">
        <v>651</v>
      </c>
      <c r="H371" s="3" t="s">
        <v>273</v>
      </c>
      <c r="I371" s="3" t="s">
        <v>273</v>
      </c>
      <c r="J371" s="3"/>
      <c r="K371" s="3" t="s">
        <v>652</v>
      </c>
      <c r="L371" s="3" t="str">
        <f>IFERROR(VLOOKUP(M371,Referencias!$X$2:$Y$139,2,FALSE),"")</f>
        <v>Inhibidor de corrosión</v>
      </c>
      <c r="M371" s="3" t="s">
        <v>566</v>
      </c>
      <c r="N371" s="3">
        <f>IFERROR(VLOOKUP(M371,Referencias!$K$2:$L$138,2,FALSE),"")</f>
        <v>1000232729</v>
      </c>
      <c r="O371" s="3">
        <f>IFERROR(VLOOKUP(I371,'Control Producción'!$B$13:$L$408,4,FALSE),0)</f>
        <v>12</v>
      </c>
      <c r="P371" s="3">
        <f>IFERROR(VLOOKUP(I371,'Control Producción'!$B$13:$L$408,5,FALSE),0)</f>
        <v>1.44</v>
      </c>
      <c r="Q371" s="3">
        <f>IFERROR(VLOOKUP(I371,'Control Producción'!$B$13:$L$408,7,FALSE),0)</f>
        <v>10.56</v>
      </c>
      <c r="R371" s="3">
        <f>IFERROR(VLOOKUP(I371,'Control Producción'!$B$13:$L$408,8,FALSE),0)</f>
        <v>50</v>
      </c>
      <c r="S371" s="3">
        <f t="shared" si="110"/>
        <v>20</v>
      </c>
      <c r="T371" s="3">
        <v>100</v>
      </c>
      <c r="U371" s="3" t="s">
        <v>676</v>
      </c>
      <c r="V371" s="3" t="s">
        <v>668</v>
      </c>
      <c r="W371" s="3">
        <f t="shared" si="111"/>
        <v>2</v>
      </c>
      <c r="X371" s="3"/>
      <c r="Y371" s="3">
        <f t="shared" si="112"/>
        <v>40</v>
      </c>
      <c r="Z371" s="3"/>
      <c r="AA371" s="3"/>
      <c r="AB371" s="6">
        <v>42472</v>
      </c>
      <c r="AC371" s="3" t="s">
        <v>643</v>
      </c>
      <c r="AD371" s="6">
        <v>44000</v>
      </c>
      <c r="AE371" s="3" t="s">
        <v>754</v>
      </c>
      <c r="AF371" s="3" t="s">
        <v>656</v>
      </c>
      <c r="AG371" s="3"/>
      <c r="AH371" s="3"/>
      <c r="AI371" s="3"/>
      <c r="AJ371" s="3"/>
      <c r="AK371" s="3" t="str">
        <f>IFERROR(VLOOKUP(I371,'Control Producción'!$B$13:$K$406,10,FALSE),"")</f>
        <v>Cavidad Progresiva</v>
      </c>
      <c r="AL371" s="3" t="str">
        <f t="shared" si="120"/>
        <v>Batch</v>
      </c>
      <c r="AM371" s="3" t="s">
        <v>669</v>
      </c>
      <c r="AN371" s="3" t="s">
        <v>556</v>
      </c>
      <c r="AO371" s="3">
        <f>_xlfn.IFS(L371="Inhibidor de corrosión",T371*Q371/1000,L371="Inhibidor de incrustaciones",T371*Q371/1000,L371="Biocida",T371*Q371/1000,L371="Inhibidor de corrosión/incrustaciones",T371*Q371/1000,L371="Inhibidor de parafinas y asfaltenos",T371*P371/1000,L371="Inhibidor de parafinas",T371*P371/1000,L371="Inhibidor de asfaltenos",T371*P371/1000,L371="Reductor de fricción",T371*P371/1000,L371="Encapsulado",0,L371="Inhibidor de hidratos",VLOOKUP(I371,Intermedia!$B$485:$E$502,4,FALSE),L371="Secuestrante de sulfhídrico",VLOOKUP(I371,Intermedia!$B$485:$E$502,4,FALSE))</f>
        <v>1.056</v>
      </c>
      <c r="AP371" s="3">
        <f t="shared" si="113"/>
        <v>15.84</v>
      </c>
      <c r="AQ371" s="3">
        <f t="shared" si="114"/>
        <v>20</v>
      </c>
      <c r="AR371" s="3">
        <f t="shared" si="115"/>
        <v>20</v>
      </c>
      <c r="AS371" s="7">
        <v>1</v>
      </c>
      <c r="AT371" s="3" cm="1">
        <f t="array" ref="AT371">IFERROR(ROUND(IF(AL371="Continua",AO371*_xlfn.IFS(AS371=100%,1,AS371=20%,5,AS371=50%,2),IF(AL371="Batch",IF(AM371="M",30,IF(AM371="Q",15,7))*AO371)),0),"")</f>
        <v>16</v>
      </c>
      <c r="AU371" s="3">
        <f t="shared" si="116"/>
        <v>20</v>
      </c>
      <c r="AV371" s="3">
        <f t="shared" si="117"/>
        <v>20</v>
      </c>
      <c r="AW371" s="3" t="s">
        <v>670</v>
      </c>
      <c r="AX371" s="3"/>
      <c r="AY371" s="14">
        <f ca="1">IFERROR(TODAY()-VLOOKUP(H371,IDEF!$A$6:$H$1602,8,FALSE),"S/D")</f>
        <v>1555</v>
      </c>
      <c r="AZ371" s="3" t="str">
        <f>IFERROR(VLOOKUP(H371,'Control Producción'!$B$13:$L$406,11,FALSE),"S/C")</f>
        <v>A</v>
      </c>
      <c r="BA371" s="3" t="str">
        <f t="shared" si="118"/>
        <v>SP- 06</v>
      </c>
      <c r="BB371" s="3" t="str">
        <f>IFERROR(VLOOKUP(I371,Referencias!$A$2:$Z$800,26,FALSE),"")</f>
        <v>Señal Picada</v>
      </c>
      <c r="BC371" s="3"/>
      <c r="BD371" s="3"/>
      <c r="BO371" s="68" t="str">
        <f t="shared" si="109"/>
        <v>SP- 06</v>
      </c>
    </row>
    <row r="372" spans="1:67" ht="15" customHeight="1" x14ac:dyDescent="0.25">
      <c r="A372" s="3" t="s">
        <v>636</v>
      </c>
      <c r="B372" s="5">
        <v>45139</v>
      </c>
      <c r="C372" s="3" t="s">
        <v>637</v>
      </c>
      <c r="D372" s="3" t="s">
        <v>638</v>
      </c>
      <c r="E372" s="3" t="str">
        <f>IFERROR(VLOOKUP(H372,Referencias!$A$2:$F$671,6,FALSE),"")</f>
        <v>SP- 06</v>
      </c>
      <c r="F372" s="3">
        <f>IFERROR(VLOOKUP(I372,Referencias!$A$2:$T$800,20,FALSE),"")</f>
        <v>222052</v>
      </c>
      <c r="G372" s="3" t="s">
        <v>651</v>
      </c>
      <c r="H372" s="3" t="s">
        <v>274</v>
      </c>
      <c r="I372" s="3" t="s">
        <v>274</v>
      </c>
      <c r="J372" s="3"/>
      <c r="K372" s="3" t="s">
        <v>652</v>
      </c>
      <c r="L372" s="3" t="str">
        <f>IFERROR(VLOOKUP(M372,Referencias!$X$2:$Y$139,2,FALSE),"")</f>
        <v>Inhibidor de corrosión</v>
      </c>
      <c r="M372" s="3" t="s">
        <v>566</v>
      </c>
      <c r="N372" s="3">
        <f>IFERROR(VLOOKUP(M372,Referencias!$K$2:$L$138,2,FALSE),"")</f>
        <v>1000232729</v>
      </c>
      <c r="O372" s="3">
        <f>IFERROR(VLOOKUP(I372,'Control Producción'!$B$13:$L$408,4,FALSE),0)</f>
        <v>106.9</v>
      </c>
      <c r="P372" s="3">
        <f>IFERROR(VLOOKUP(I372,'Control Producción'!$B$13:$L$408,5,FALSE),0)</f>
        <v>2.2130000000000001</v>
      </c>
      <c r="Q372" s="3">
        <f>IFERROR(VLOOKUP(I372,'Control Producción'!$B$13:$L$408,7,FALSE),0)</f>
        <v>104.687</v>
      </c>
      <c r="R372" s="3">
        <f>IFERROR(VLOOKUP(I372,'Control Producción'!$B$13:$L$408,8,FALSE),0)</f>
        <v>200</v>
      </c>
      <c r="S372" s="3">
        <f t="shared" si="110"/>
        <v>32.979999999999997</v>
      </c>
      <c r="T372" s="3">
        <v>45</v>
      </c>
      <c r="U372" s="3" t="s">
        <v>676</v>
      </c>
      <c r="V372" s="3" t="s">
        <v>668</v>
      </c>
      <c r="W372" s="3">
        <f t="shared" si="111"/>
        <v>4</v>
      </c>
      <c r="X372" s="3"/>
      <c r="Y372" s="3">
        <f t="shared" si="112"/>
        <v>131.91999999999999</v>
      </c>
      <c r="Z372" s="3"/>
      <c r="AA372" s="3"/>
      <c r="AB372" s="6">
        <v>42970</v>
      </c>
      <c r="AC372" s="3" t="s">
        <v>643</v>
      </c>
      <c r="AD372" s="6">
        <v>45079</v>
      </c>
      <c r="AE372" s="3" t="s">
        <v>891</v>
      </c>
      <c r="AF372" s="3" t="s">
        <v>656</v>
      </c>
      <c r="AG372" s="3"/>
      <c r="AH372" s="3"/>
      <c r="AI372" s="3"/>
      <c r="AJ372" s="3"/>
      <c r="AK372" s="3" t="str">
        <f>IFERROR(VLOOKUP(I372,'Control Producción'!$B$13:$K$406,10,FALSE),"")</f>
        <v>Bombeo Mecánico</v>
      </c>
      <c r="AL372" s="3" t="str">
        <f t="shared" si="120"/>
        <v>Batch</v>
      </c>
      <c r="AM372" s="3" t="s">
        <v>810</v>
      </c>
      <c r="AN372" s="3" t="s">
        <v>556</v>
      </c>
      <c r="AO372" s="3">
        <f>_xlfn.IFS(L372="Inhibidor de corrosión",T372*Q372/1000,L372="Inhibidor de incrustaciones",T372*Q372/1000,L372="Biocida",T372*Q372/1000,L372="Inhibidor de corrosión/incrustaciones",T372*Q372/1000,L372="Inhibidor de parafinas y asfaltenos",T372*P372/1000,L372="Inhibidor de parafinas",T372*P372/1000,L372="Inhibidor de asfaltenos",T372*P372/1000,L372="Reductor de fricción",T372*P372/1000,L372="Encapsulado",0,L372="Inhibidor de hidratos",VLOOKUP(I372,Intermedia!$B$485:$E$502,4,FALSE),L372="Secuestrante de sulfhídrico",VLOOKUP(I372,Intermedia!$B$485:$E$502,4,FALSE))</f>
        <v>4.710915</v>
      </c>
      <c r="AP372" s="3">
        <f t="shared" si="113"/>
        <v>32.979999999999997</v>
      </c>
      <c r="AQ372" s="3">
        <f t="shared" si="114"/>
        <v>32.979999999999997</v>
      </c>
      <c r="AR372" s="3">
        <f t="shared" si="115"/>
        <v>32.979999999999997</v>
      </c>
      <c r="AS372" s="7">
        <v>1</v>
      </c>
      <c r="AT372" s="3" cm="1">
        <f t="array" ref="AT372">IFERROR(ROUND(IF(AL372="Continua",AO372*_xlfn.IFS(AS372=100%,1,AS372=20%,5,AS372=50%,2),IF(AL372="Batch",IF(AM372="M",30,IF(AM372="Q",15,7))*AO372)),0),"")</f>
        <v>33</v>
      </c>
      <c r="AU372" s="3">
        <f t="shared" si="116"/>
        <v>33</v>
      </c>
      <c r="AV372" s="3">
        <f t="shared" si="117"/>
        <v>33</v>
      </c>
      <c r="AW372" s="3" t="s">
        <v>670</v>
      </c>
      <c r="AX372" s="3"/>
      <c r="AY372" s="14">
        <f ca="1">IFERROR(TODAY()-VLOOKUP(H372,IDEF!$A$6:$H$1602,8,FALSE),"S/D")</f>
        <v>1643</v>
      </c>
      <c r="AZ372" s="3" t="str">
        <f>IFERROR(VLOOKUP(H372,'Control Producción'!$B$13:$L$406,11,FALSE),"S/C")</f>
        <v>A</v>
      </c>
      <c r="BA372" s="3" t="str">
        <f t="shared" si="118"/>
        <v>SP- 06</v>
      </c>
      <c r="BB372" s="3" t="str">
        <f>IFERROR(VLOOKUP(I372,Referencias!$A$2:$Z$800,26,FALSE),"")</f>
        <v>Señal Picada</v>
      </c>
      <c r="BC372" s="3"/>
      <c r="BD372" s="3"/>
      <c r="BO372" s="68" t="str">
        <f t="shared" si="109"/>
        <v>SP- 06</v>
      </c>
    </row>
    <row r="373" spans="1:67" ht="15" customHeight="1" x14ac:dyDescent="0.25">
      <c r="A373" s="3" t="s">
        <v>636</v>
      </c>
      <c r="B373" s="5">
        <v>45139</v>
      </c>
      <c r="C373" s="3" t="s">
        <v>637</v>
      </c>
      <c r="D373" s="3" t="s">
        <v>638</v>
      </c>
      <c r="E373" s="3" t="str">
        <f>IFERROR(VLOOKUP(H373,Referencias!$A$2:$F$671,6,FALSE),"")</f>
        <v>SP- 06</v>
      </c>
      <c r="F373" s="3">
        <f>IFERROR(VLOOKUP(I373,Referencias!$A$2:$T$800,20,FALSE),"")</f>
        <v>222052</v>
      </c>
      <c r="G373" s="3" t="s">
        <v>651</v>
      </c>
      <c r="H373" s="3" t="s">
        <v>276</v>
      </c>
      <c r="I373" s="3" t="s">
        <v>276</v>
      </c>
      <c r="J373" s="3"/>
      <c r="K373" s="3" t="s">
        <v>652</v>
      </c>
      <c r="L373" s="3" t="str">
        <f>IFERROR(VLOOKUP(M373,Referencias!$X$2:$Y$139,2,FALSE),"")</f>
        <v>Inhibidor de corrosión</v>
      </c>
      <c r="M373" s="3" t="s">
        <v>566</v>
      </c>
      <c r="N373" s="3">
        <f>IFERROR(VLOOKUP(M373,Referencias!$K$2:$L$138,2,FALSE),"")</f>
        <v>1000232729</v>
      </c>
      <c r="O373" s="3">
        <f>IFERROR(VLOOKUP(I373,'Control Producción'!$B$13:$L$408,4,FALSE),0)</f>
        <v>55.1</v>
      </c>
      <c r="P373" s="3">
        <f>IFERROR(VLOOKUP(I373,'Control Producción'!$B$13:$L$408,5,FALSE),0)</f>
        <v>1.57</v>
      </c>
      <c r="Q373" s="3">
        <f>IFERROR(VLOOKUP(I373,'Control Producción'!$B$13:$L$408,7,FALSE),0)</f>
        <v>53.53</v>
      </c>
      <c r="R373" s="3">
        <f>IFERROR(VLOOKUP(I373,'Control Producción'!$B$13:$L$408,8,FALSE),0)</f>
        <v>100</v>
      </c>
      <c r="S373" s="3">
        <f t="shared" si="110"/>
        <v>36.130000000000003</v>
      </c>
      <c r="T373" s="3">
        <v>45</v>
      </c>
      <c r="U373" s="3" t="s">
        <v>676</v>
      </c>
      <c r="V373" s="3" t="s">
        <v>668</v>
      </c>
      <c r="W373" s="3">
        <f t="shared" si="111"/>
        <v>2</v>
      </c>
      <c r="X373" s="3"/>
      <c r="Y373" s="3">
        <f t="shared" si="112"/>
        <v>72.260000000000005</v>
      </c>
      <c r="Z373" s="3"/>
      <c r="AA373" s="3"/>
      <c r="AB373" s="6">
        <v>43437</v>
      </c>
      <c r="AC373" s="3" t="s">
        <v>643</v>
      </c>
      <c r="AD373" s="6">
        <v>43437</v>
      </c>
      <c r="AE373" s="3" t="s">
        <v>892</v>
      </c>
      <c r="AF373" s="3" t="s">
        <v>656</v>
      </c>
      <c r="AG373" s="3"/>
      <c r="AH373" s="3"/>
      <c r="AI373" s="3"/>
      <c r="AJ373" s="3"/>
      <c r="AK373" s="3" t="str">
        <f>IFERROR(VLOOKUP(I373,'Control Producción'!$B$13:$K$406,10,FALSE),"")</f>
        <v>Cavidad Progresiva</v>
      </c>
      <c r="AL373" s="3" t="str">
        <f t="shared" si="120"/>
        <v>Batch</v>
      </c>
      <c r="AM373" s="3" t="s">
        <v>669</v>
      </c>
      <c r="AN373" s="3" t="s">
        <v>556</v>
      </c>
      <c r="AO373" s="3">
        <f>_xlfn.IFS(L373="Inhibidor de corrosión",T373*Q373/1000,L373="Inhibidor de incrustaciones",T373*Q373/1000,L373="Biocida",T373*Q373/1000,L373="Inhibidor de corrosión/incrustaciones",T373*Q373/1000,L373="Inhibidor de parafinas y asfaltenos",T373*P373/1000,L373="Inhibidor de parafinas",T373*P373/1000,L373="Inhibidor de asfaltenos",T373*P373/1000,L373="Reductor de fricción",T373*P373/1000,L373="Encapsulado",0,L373="Inhibidor de hidratos",VLOOKUP(I373,Intermedia!$B$485:$E$502,4,FALSE),L373="Secuestrante de sulfhídrico",VLOOKUP(I373,Intermedia!$B$485:$E$502,4,FALSE))</f>
        <v>2.4088499999999997</v>
      </c>
      <c r="AP373" s="3">
        <f t="shared" si="113"/>
        <v>36.130000000000003</v>
      </c>
      <c r="AQ373" s="3">
        <f t="shared" si="114"/>
        <v>36.130000000000003</v>
      </c>
      <c r="AR373" s="3">
        <f t="shared" si="115"/>
        <v>36.130000000000003</v>
      </c>
      <c r="AS373" s="7">
        <v>1</v>
      </c>
      <c r="AT373" s="3" cm="1">
        <f t="array" ref="AT373">IFERROR(ROUND(IF(AL373="Continua",AO373*_xlfn.IFS(AS373=100%,1,AS373=20%,5,AS373=50%,2),IF(AL373="Batch",IF(AM373="M",30,IF(AM373="Q",15,7))*AO373)),0),"")</f>
        <v>36</v>
      </c>
      <c r="AU373" s="3">
        <f t="shared" si="116"/>
        <v>36</v>
      </c>
      <c r="AV373" s="3">
        <f t="shared" si="117"/>
        <v>36</v>
      </c>
      <c r="AW373" s="3" t="s">
        <v>670</v>
      </c>
      <c r="AX373" s="3"/>
      <c r="AY373" s="14">
        <f ca="1">IFERROR(TODAY()-VLOOKUP(H373,IDEF!$A$6:$H$1602,8,FALSE),"S/D")</f>
        <v>1739</v>
      </c>
      <c r="AZ373" s="3" t="str">
        <f>IFERROR(VLOOKUP(H373,'Control Producción'!$B$13:$L$406,11,FALSE),"S/C")</f>
        <v>B</v>
      </c>
      <c r="BA373" s="3" t="str">
        <f t="shared" si="118"/>
        <v>SP- 06</v>
      </c>
      <c r="BB373" s="3" t="str">
        <f>IFERROR(VLOOKUP(I373,Referencias!$A$2:$Z$800,26,FALSE),"")</f>
        <v>Señal Picada</v>
      </c>
      <c r="BC373" s="3"/>
      <c r="BD373" s="3"/>
      <c r="BO373" s="68" t="str">
        <f t="shared" si="109"/>
        <v>SP- 06</v>
      </c>
    </row>
    <row r="374" spans="1:67" ht="15" customHeight="1" x14ac:dyDescent="0.25">
      <c r="A374" s="3" t="s">
        <v>636</v>
      </c>
      <c r="B374" s="5">
        <v>45139</v>
      </c>
      <c r="C374" s="3" t="s">
        <v>637</v>
      </c>
      <c r="D374" s="3" t="s">
        <v>638</v>
      </c>
      <c r="E374" s="3" t="str">
        <f>IFERROR(VLOOKUP(H374,Referencias!$A$2:$F$671,6,FALSE),"")</f>
        <v>SP- 06</v>
      </c>
      <c r="F374" s="3">
        <f>IFERROR(VLOOKUP(I374,Referencias!$A$2:$T$800,20,FALSE),"")</f>
        <v>222052</v>
      </c>
      <c r="G374" s="3" t="s">
        <v>651</v>
      </c>
      <c r="H374" s="3" t="s">
        <v>276</v>
      </c>
      <c r="I374" s="3" t="s">
        <v>276</v>
      </c>
      <c r="J374" s="3"/>
      <c r="K374" s="3" t="s">
        <v>652</v>
      </c>
      <c r="L374" s="3" t="str">
        <f>IFERROR(VLOOKUP(M374,Referencias!$X$2:$Y$139,2,FALSE),"")</f>
        <v>Biocida</v>
      </c>
      <c r="M374" s="3" t="s">
        <v>565</v>
      </c>
      <c r="N374" s="3">
        <f>IFERROR(VLOOKUP(M374,Referencias!$K$2:$L$138,2,FALSE),"")</f>
        <v>50600926</v>
      </c>
      <c r="O374" s="3">
        <f>IFERROR(VLOOKUP(I374,'Control Producción'!$B$13:$L$408,4,FALSE),0)</f>
        <v>55.1</v>
      </c>
      <c r="P374" s="3">
        <f>IFERROR(VLOOKUP(I374,'Control Producción'!$B$13:$L$408,5,FALSE),0)</f>
        <v>1.57</v>
      </c>
      <c r="Q374" s="3">
        <f>IFERROR(VLOOKUP(I374,'Control Producción'!$B$13:$L$408,7,FALSE),0)</f>
        <v>53.53</v>
      </c>
      <c r="R374" s="3">
        <f>IFERROR(VLOOKUP(I374,'Control Producción'!$B$13:$L$408,8,FALSE),0)</f>
        <v>100</v>
      </c>
      <c r="S374" s="3">
        <f t="shared" si="110"/>
        <v>36.130000000000003</v>
      </c>
      <c r="T374" s="3">
        <v>45</v>
      </c>
      <c r="U374" s="3" t="s">
        <v>676</v>
      </c>
      <c r="V374" s="3" t="s">
        <v>668</v>
      </c>
      <c r="W374" s="3">
        <f t="shared" si="111"/>
        <v>2</v>
      </c>
      <c r="X374" s="3"/>
      <c r="Y374" s="3">
        <f t="shared" si="112"/>
        <v>72.260000000000005</v>
      </c>
      <c r="Z374" s="3"/>
      <c r="AA374" s="3"/>
      <c r="AB374" s="6">
        <v>43437</v>
      </c>
      <c r="AC374" s="3" t="s">
        <v>643</v>
      </c>
      <c r="AD374" s="6">
        <v>43437</v>
      </c>
      <c r="AE374" s="3" t="s">
        <v>892</v>
      </c>
      <c r="AF374" s="3" t="s">
        <v>656</v>
      </c>
      <c r="AG374" s="3"/>
      <c r="AH374" s="3"/>
      <c r="AI374" s="3"/>
      <c r="AJ374" s="3"/>
      <c r="AK374" s="3" t="str">
        <f>IFERROR(VLOOKUP(I374,'Control Producción'!$B$13:$K$406,10,FALSE),"")</f>
        <v>Cavidad Progresiva</v>
      </c>
      <c r="AL374" s="3" t="str">
        <f t="shared" si="120"/>
        <v>Batch</v>
      </c>
      <c r="AM374" s="3" t="s">
        <v>669</v>
      </c>
      <c r="AN374" s="3" t="s">
        <v>556</v>
      </c>
      <c r="AO374" s="3">
        <f>_xlfn.IFS(L374="Inhibidor de corrosión",T374*Q374/1000,L374="Inhibidor de incrustaciones",T374*Q374/1000,L374="Biocida",T374*Q374/1000,L374="Inhibidor de corrosión/incrustaciones",T374*Q374/1000,L374="Inhibidor de parafinas y asfaltenos",T374*P374/1000,L374="Inhibidor de parafinas",T374*P374/1000,L374="Inhibidor de asfaltenos",T374*P374/1000,L374="Reductor de fricción",T374*P374/1000,L374="Encapsulado",0,L374="Inhibidor de hidratos",VLOOKUP(I374,Intermedia!$B$485:$E$502,4,FALSE),L374="Secuestrante de sulfhídrico",VLOOKUP(I374,Intermedia!$B$485:$E$502,4,FALSE))</f>
        <v>2.4088499999999997</v>
      </c>
      <c r="AP374" s="3">
        <f t="shared" si="113"/>
        <v>36.130000000000003</v>
      </c>
      <c r="AQ374" s="3">
        <f t="shared" si="114"/>
        <v>36.130000000000003</v>
      </c>
      <c r="AR374" s="3">
        <f t="shared" si="115"/>
        <v>36.130000000000003</v>
      </c>
      <c r="AS374" s="7">
        <v>1</v>
      </c>
      <c r="AT374" s="3" cm="1">
        <f t="array" ref="AT374">IFERROR(ROUND(IF(AL374="Continua",AO374*_xlfn.IFS(AS374=100%,1,AS374=20%,5,AS374=50%,2),IF(AL374="Batch",IF(AM374="M",30,IF(AM374="Q",15,7))*AO374)),0),"")</f>
        <v>36</v>
      </c>
      <c r="AU374" s="3">
        <f t="shared" si="116"/>
        <v>36</v>
      </c>
      <c r="AV374" s="3">
        <f t="shared" si="117"/>
        <v>36</v>
      </c>
      <c r="AW374" s="3" t="s">
        <v>670</v>
      </c>
      <c r="AX374" s="3"/>
      <c r="AY374" s="14">
        <f ca="1">IFERROR(TODAY()-VLOOKUP(H374,IDEF!$A$6:$H$1602,8,FALSE),"S/D")</f>
        <v>1739</v>
      </c>
      <c r="AZ374" s="3" t="str">
        <f>IFERROR(VLOOKUP(H374,'Control Producción'!$B$13:$L$406,11,FALSE),"S/C")</f>
        <v>B</v>
      </c>
      <c r="BA374" s="3" t="str">
        <f t="shared" si="118"/>
        <v>SP- 06</v>
      </c>
      <c r="BB374" s="3" t="str">
        <f>IFERROR(VLOOKUP(I374,Referencias!$A$2:$Z$800,26,FALSE),"")</f>
        <v>Señal Picada</v>
      </c>
      <c r="BC374" s="3"/>
      <c r="BD374" s="3"/>
      <c r="BO374" s="68" t="str">
        <f t="shared" si="109"/>
        <v>SP- 06</v>
      </c>
    </row>
    <row r="375" spans="1:67" ht="15" customHeight="1" x14ac:dyDescent="0.25">
      <c r="A375" s="3" t="s">
        <v>636</v>
      </c>
      <c r="B375" s="5">
        <v>45139</v>
      </c>
      <c r="C375" s="3" t="s">
        <v>637</v>
      </c>
      <c r="D375" s="3" t="s">
        <v>638</v>
      </c>
      <c r="E375" s="3" t="str">
        <f>IFERROR(VLOOKUP(H375,Referencias!$A$2:$F$671,6,FALSE),"")</f>
        <v>SP-10</v>
      </c>
      <c r="F375" s="3">
        <f>IFERROR(VLOOKUP(I375,Referencias!$A$2:$T$800,20,FALSE),"")</f>
        <v>222052</v>
      </c>
      <c r="G375" s="3" t="s">
        <v>651</v>
      </c>
      <c r="H375" s="3" t="s">
        <v>362</v>
      </c>
      <c r="I375" s="3" t="s">
        <v>362</v>
      </c>
      <c r="J375" s="3"/>
      <c r="K375" s="3" t="s">
        <v>652</v>
      </c>
      <c r="L375" s="3" t="str">
        <f>IFERROR(VLOOKUP(M375,Referencias!$X$2:$Y$139,2,FALSE),"")</f>
        <v>Inhibidor de corrosión</v>
      </c>
      <c r="M375" s="3" t="s">
        <v>566</v>
      </c>
      <c r="N375" s="3">
        <f>IFERROR(VLOOKUP(M375,Referencias!$K$2:$L$138,2,FALSE),"")</f>
        <v>1000232729</v>
      </c>
      <c r="O375" s="3">
        <f>IFERROR(VLOOKUP(I375,'Control Producción'!$B$13:$L$408,4,FALSE),0)</f>
        <v>54.6</v>
      </c>
      <c r="P375" s="3">
        <f>IFERROR(VLOOKUP(I375,'Control Producción'!$B$13:$L$408,5,FALSE),0)</f>
        <v>4.1500000000000004</v>
      </c>
      <c r="Q375" s="3">
        <f>IFERROR(VLOOKUP(I375,'Control Producción'!$B$13:$L$408,7,FALSE),0)</f>
        <v>50.45</v>
      </c>
      <c r="R375" s="3">
        <f>IFERROR(VLOOKUP(I375,'Control Producción'!$B$13:$L$408,8,FALSE),0)</f>
        <v>300</v>
      </c>
      <c r="S375" s="3">
        <f t="shared" si="110"/>
        <v>30.27</v>
      </c>
      <c r="T375" s="3">
        <v>40</v>
      </c>
      <c r="U375" s="3" t="s">
        <v>676</v>
      </c>
      <c r="V375" s="3" t="s">
        <v>668</v>
      </c>
      <c r="W375" s="3">
        <f t="shared" si="111"/>
        <v>2</v>
      </c>
      <c r="X375" s="3"/>
      <c r="Y375" s="3">
        <f t="shared" si="112"/>
        <v>60.54</v>
      </c>
      <c r="Z375" s="3"/>
      <c r="AA375" s="3"/>
      <c r="AB375" s="6">
        <v>44531</v>
      </c>
      <c r="AC375" s="3" t="s">
        <v>643</v>
      </c>
      <c r="AD375" s="6">
        <v>44530</v>
      </c>
      <c r="AE375" s="3" t="s">
        <v>893</v>
      </c>
      <c r="AF375" s="3" t="s">
        <v>656</v>
      </c>
      <c r="AG375" s="3"/>
      <c r="AH375" s="3"/>
      <c r="AI375" s="3"/>
      <c r="AJ375" s="3"/>
      <c r="AK375" s="3" t="str">
        <f>IFERROR(VLOOKUP(I375,'Control Producción'!$B$13:$K$406,10,FALSE),"")</f>
        <v>Cavidad Progresiva</v>
      </c>
      <c r="AL375" s="3" t="str">
        <f t="shared" si="120"/>
        <v>Batch</v>
      </c>
      <c r="AM375" s="3" t="s">
        <v>669</v>
      </c>
      <c r="AN375" s="3" t="s">
        <v>556</v>
      </c>
      <c r="AO375" s="3">
        <f>_xlfn.IFS(L375="Inhibidor de corrosión",T375*Q375/1000,L375="Inhibidor de incrustaciones",T375*Q375/1000,L375="Biocida",T375*Q375/1000,L375="Inhibidor de corrosión/incrustaciones",T375*Q375/1000,L375="Inhibidor de parafinas y asfaltenos",T375*P375/1000,L375="Inhibidor de parafinas",T375*P375/1000,L375="Inhibidor de asfaltenos",T375*P375/1000,L375="Reductor de fricción",T375*P375/1000,L375="Encapsulado",0,L375="Inhibidor de hidratos",VLOOKUP(I375,Intermedia!$B$485:$E$502,4,FALSE),L375="Secuestrante de sulfhídrico",VLOOKUP(I375,Intermedia!$B$485:$E$502,4,FALSE))</f>
        <v>2.0179999999999998</v>
      </c>
      <c r="AP375" s="3">
        <f t="shared" si="113"/>
        <v>30.27</v>
      </c>
      <c r="AQ375" s="3">
        <f t="shared" si="114"/>
        <v>30.27</v>
      </c>
      <c r="AR375" s="3">
        <f t="shared" si="115"/>
        <v>30.27</v>
      </c>
      <c r="AS375" s="7">
        <v>1</v>
      </c>
      <c r="AT375" s="3" cm="1">
        <f t="array" ref="AT375">IFERROR(ROUND(IF(AL375="Continua",AO375*_xlfn.IFS(AS375=100%,1,AS375=20%,5,AS375=50%,2),IF(AL375="Batch",IF(AM375="M",30,IF(AM375="Q",15,7))*AO375)),0),"")</f>
        <v>30</v>
      </c>
      <c r="AU375" s="3">
        <f t="shared" si="116"/>
        <v>30</v>
      </c>
      <c r="AV375" s="3">
        <f t="shared" si="117"/>
        <v>30</v>
      </c>
      <c r="AW375" s="3" t="s">
        <v>670</v>
      </c>
      <c r="AX375" s="3"/>
      <c r="AY375" s="14">
        <f ca="1">IFERROR(TODAY()-VLOOKUP(H375,IDEF!$A$6:$H$1602,8,FALSE),"S/D")</f>
        <v>1965</v>
      </c>
      <c r="AZ375" s="3" t="str">
        <f>IFERROR(VLOOKUP(H375,'Control Producción'!$B$13:$L$406,11,FALSE),"S/C")</f>
        <v>A</v>
      </c>
      <c r="BA375" s="3" t="str">
        <f t="shared" si="118"/>
        <v>SP-10</v>
      </c>
      <c r="BB375" s="3" t="str">
        <f>IFERROR(VLOOKUP(I375,Referencias!$A$2:$Z$800,26,FALSE),"")</f>
        <v>Señal Picada</v>
      </c>
      <c r="BC375" s="3"/>
      <c r="BD375" s="3"/>
      <c r="BO375" s="68" t="str">
        <f t="shared" si="109"/>
        <v>SP-10</v>
      </c>
    </row>
    <row r="376" spans="1:67" ht="15" customHeight="1" x14ac:dyDescent="0.25">
      <c r="A376" s="3" t="s">
        <v>636</v>
      </c>
      <c r="B376" s="5">
        <v>45139</v>
      </c>
      <c r="C376" s="3" t="s">
        <v>637</v>
      </c>
      <c r="D376" s="3" t="s">
        <v>638</v>
      </c>
      <c r="E376" s="3" t="str">
        <f>IFERROR(VLOOKUP(H376,Referencias!$A$2:$F$671,6,FALSE),"")</f>
        <v>SP-10</v>
      </c>
      <c r="F376" s="3">
        <f>IFERROR(VLOOKUP(I376,Referencias!$A$2:$T$800,20,FALSE),"")</f>
        <v>222052</v>
      </c>
      <c r="G376" s="3" t="s">
        <v>651</v>
      </c>
      <c r="H376" s="3" t="s">
        <v>362</v>
      </c>
      <c r="I376" s="3" t="s">
        <v>362</v>
      </c>
      <c r="J376" s="3"/>
      <c r="K376" s="3" t="s">
        <v>652</v>
      </c>
      <c r="L376" s="3" t="str">
        <f>IFERROR(VLOOKUP(M376,Referencias!$X$2:$Y$139,2,FALSE),"")</f>
        <v>Biocida</v>
      </c>
      <c r="M376" s="3" t="s">
        <v>565</v>
      </c>
      <c r="N376" s="3">
        <f>IFERROR(VLOOKUP(M376,Referencias!$K$2:$L$138,2,FALSE),"")</f>
        <v>50600926</v>
      </c>
      <c r="O376" s="3">
        <f>IFERROR(VLOOKUP(I376,'Control Producción'!$B$13:$L$408,4,FALSE),0)</f>
        <v>54.6</v>
      </c>
      <c r="P376" s="3">
        <f>IFERROR(VLOOKUP(I376,'Control Producción'!$B$13:$L$408,5,FALSE),0)</f>
        <v>4.1500000000000004</v>
      </c>
      <c r="Q376" s="3">
        <f>IFERROR(VLOOKUP(I376,'Control Producción'!$B$13:$L$408,7,FALSE),0)</f>
        <v>50.45</v>
      </c>
      <c r="R376" s="3">
        <f>IFERROR(VLOOKUP(I376,'Control Producción'!$B$13:$L$408,8,FALSE),0)</f>
        <v>300</v>
      </c>
      <c r="S376" s="3">
        <f t="shared" si="110"/>
        <v>30.27</v>
      </c>
      <c r="T376" s="3">
        <v>40</v>
      </c>
      <c r="U376" s="3" t="s">
        <v>676</v>
      </c>
      <c r="V376" s="3" t="s">
        <v>668</v>
      </c>
      <c r="W376" s="3">
        <f t="shared" si="111"/>
        <v>2</v>
      </c>
      <c r="X376" s="3"/>
      <c r="Y376" s="3">
        <f t="shared" si="112"/>
        <v>60.54</v>
      </c>
      <c r="Z376" s="3"/>
      <c r="AA376" s="3"/>
      <c r="AB376" s="6">
        <v>44531</v>
      </c>
      <c r="AC376" s="3" t="s">
        <v>643</v>
      </c>
      <c r="AD376" s="6">
        <v>44530</v>
      </c>
      <c r="AE376" s="3" t="s">
        <v>893</v>
      </c>
      <c r="AF376" s="3" t="s">
        <v>656</v>
      </c>
      <c r="AG376" s="3"/>
      <c r="AH376" s="3"/>
      <c r="AI376" s="3"/>
      <c r="AJ376" s="3"/>
      <c r="AK376" s="3" t="str">
        <f>IFERROR(VLOOKUP(I376,'Control Producción'!$B$13:$K$406,10,FALSE),"")</f>
        <v>Cavidad Progresiva</v>
      </c>
      <c r="AL376" s="3" t="str">
        <f t="shared" si="120"/>
        <v>Batch</v>
      </c>
      <c r="AM376" s="3" t="s">
        <v>669</v>
      </c>
      <c r="AN376" s="3" t="s">
        <v>556</v>
      </c>
      <c r="AO376" s="3">
        <f>_xlfn.IFS(L376="Inhibidor de corrosión",T376*Q376/1000,L376="Inhibidor de incrustaciones",T376*Q376/1000,L376="Biocida",T376*Q376/1000,L376="Inhibidor de corrosión/incrustaciones",T376*Q376/1000,L376="Inhibidor de parafinas y asfaltenos",T376*P376/1000,L376="Inhibidor de parafinas",T376*P376/1000,L376="Inhibidor de asfaltenos",T376*P376/1000,L376="Reductor de fricción",T376*P376/1000,L376="Encapsulado",0,L376="Inhibidor de hidratos",VLOOKUP(I376,Intermedia!$B$485:$E$502,4,FALSE),L376="Secuestrante de sulfhídrico",VLOOKUP(I376,Intermedia!$B$485:$E$502,4,FALSE))</f>
        <v>2.0179999999999998</v>
      </c>
      <c r="AP376" s="3">
        <f t="shared" si="113"/>
        <v>30.27</v>
      </c>
      <c r="AQ376" s="3">
        <f t="shared" si="114"/>
        <v>30.27</v>
      </c>
      <c r="AR376" s="3">
        <f t="shared" si="115"/>
        <v>30.27</v>
      </c>
      <c r="AS376" s="7">
        <v>1</v>
      </c>
      <c r="AT376" s="3" cm="1">
        <f t="array" ref="AT376">IFERROR(ROUND(IF(AL376="Continua",AO376*_xlfn.IFS(AS376=100%,1,AS376=20%,5,AS376=50%,2),IF(AL376="Batch",IF(AM376="M",30,IF(AM376="Q",15,7))*AO376)),0),"")</f>
        <v>30</v>
      </c>
      <c r="AU376" s="3">
        <f t="shared" si="116"/>
        <v>30</v>
      </c>
      <c r="AV376" s="3">
        <f t="shared" si="117"/>
        <v>30</v>
      </c>
      <c r="AW376" s="3" t="s">
        <v>670</v>
      </c>
      <c r="AX376" s="3"/>
      <c r="AY376" s="14">
        <f ca="1">IFERROR(TODAY()-VLOOKUP(H376,IDEF!$A$6:$H$1602,8,FALSE),"S/D")</f>
        <v>1965</v>
      </c>
      <c r="AZ376" s="3" t="str">
        <f>IFERROR(VLOOKUP(H376,'Control Producción'!$B$13:$L$406,11,FALSE),"S/C")</f>
        <v>A</v>
      </c>
      <c r="BA376" s="3" t="str">
        <f t="shared" si="118"/>
        <v>SP-10</v>
      </c>
      <c r="BB376" s="3" t="str">
        <f>IFERROR(VLOOKUP(I376,Referencias!$A$2:$Z$800,26,FALSE),"")</f>
        <v>Señal Picada</v>
      </c>
      <c r="BC376" s="3"/>
      <c r="BD376" s="3"/>
      <c r="BO376" s="68" t="str">
        <f t="shared" si="109"/>
        <v>SP-10</v>
      </c>
    </row>
    <row r="377" spans="1:67" ht="15" customHeight="1" x14ac:dyDescent="0.25">
      <c r="A377" s="3" t="s">
        <v>636</v>
      </c>
      <c r="B377" s="5">
        <v>45139</v>
      </c>
      <c r="C377" s="3" t="s">
        <v>637</v>
      </c>
      <c r="D377" s="3" t="s">
        <v>638</v>
      </c>
      <c r="E377" s="3" t="str">
        <f>IFERROR(VLOOKUP(H377,Referencias!$A$2:$F$671,6,FALSE),"")</f>
        <v>SP- 06</v>
      </c>
      <c r="F377" s="3">
        <f>IFERROR(VLOOKUP(I377,Referencias!$A$2:$T$800,20,FALSE),"")</f>
        <v>222052</v>
      </c>
      <c r="G377" s="3" t="s">
        <v>651</v>
      </c>
      <c r="H377" s="3" t="s">
        <v>277</v>
      </c>
      <c r="I377" s="3" t="s">
        <v>277</v>
      </c>
      <c r="J377" s="3"/>
      <c r="K377" s="3" t="s">
        <v>652</v>
      </c>
      <c r="L377" s="3" t="str">
        <f>IFERROR(VLOOKUP(M377,Referencias!$X$2:$Y$139,2,FALSE),"")</f>
        <v>Inhibidor de corrosión</v>
      </c>
      <c r="M377" s="3" t="s">
        <v>566</v>
      </c>
      <c r="N377" s="3">
        <f>IFERROR(VLOOKUP(M377,Referencias!$K$2:$L$138,2,FALSE),"")</f>
        <v>1000232729</v>
      </c>
      <c r="O377" s="3">
        <f>IFERROR(VLOOKUP(I377,'Control Producción'!$B$13:$L$408,4,FALSE),0)</f>
        <v>29</v>
      </c>
      <c r="P377" s="3">
        <f>IFERROR(VLOOKUP(I377,'Control Producción'!$B$13:$L$408,5,FALSE),0)</f>
        <v>1.0409999999999999</v>
      </c>
      <c r="Q377" s="3">
        <f>IFERROR(VLOOKUP(I377,'Control Producción'!$B$13:$L$408,7,FALSE),0)</f>
        <v>27.959</v>
      </c>
      <c r="R377" s="3">
        <f>IFERROR(VLOOKUP(I377,'Control Producción'!$B$13:$L$408,8,FALSE),0)</f>
        <v>420</v>
      </c>
      <c r="S377" s="3">
        <f t="shared" si="110"/>
        <v>41.94</v>
      </c>
      <c r="T377" s="3">
        <v>100</v>
      </c>
      <c r="U377" s="3" t="s">
        <v>676</v>
      </c>
      <c r="V377" s="3" t="s">
        <v>668</v>
      </c>
      <c r="W377" s="3">
        <f t="shared" si="111"/>
        <v>2</v>
      </c>
      <c r="X377" s="3"/>
      <c r="Y377" s="3">
        <f t="shared" si="112"/>
        <v>83.88</v>
      </c>
      <c r="Z377" s="3"/>
      <c r="AA377" s="3"/>
      <c r="AB377" s="6">
        <v>39952</v>
      </c>
      <c r="AC377" s="3" t="s">
        <v>643</v>
      </c>
      <c r="AD377" s="6">
        <v>43686</v>
      </c>
      <c r="AE377" s="3" t="s">
        <v>894</v>
      </c>
      <c r="AF377" s="3" t="s">
        <v>656</v>
      </c>
      <c r="AG377" s="3"/>
      <c r="AH377" s="3"/>
      <c r="AI377" s="3"/>
      <c r="AJ377" s="3"/>
      <c r="AK377" s="3" t="str">
        <f>IFERROR(VLOOKUP(I377,'Control Producción'!$B$13:$K$406,10,FALSE),"")</f>
        <v>Cavidad Progresiva</v>
      </c>
      <c r="AL377" s="3" t="str">
        <f t="shared" si="120"/>
        <v>Batch</v>
      </c>
      <c r="AM377" s="3" t="s">
        <v>669</v>
      </c>
      <c r="AN377" s="3" t="s">
        <v>556</v>
      </c>
      <c r="AO377" s="3">
        <f>_xlfn.IFS(L377="Inhibidor de corrosión",T377*Q377/1000,L377="Inhibidor de incrustaciones",T377*Q377/1000,L377="Biocida",T377*Q377/1000,L377="Inhibidor de corrosión/incrustaciones",T377*Q377/1000,L377="Inhibidor de parafinas y asfaltenos",T377*P377/1000,L377="Inhibidor de parafinas",T377*P377/1000,L377="Inhibidor de asfaltenos",T377*P377/1000,L377="Reductor de fricción",T377*P377/1000,L377="Encapsulado",0,L377="Inhibidor de hidratos",VLOOKUP(I377,Intermedia!$B$485:$E$502,4,FALSE),L377="Secuestrante de sulfhídrico",VLOOKUP(I377,Intermedia!$B$485:$E$502,4,FALSE))</f>
        <v>2.7959000000000001</v>
      </c>
      <c r="AP377" s="3">
        <f t="shared" si="113"/>
        <v>41.94</v>
      </c>
      <c r="AQ377" s="3">
        <f t="shared" si="114"/>
        <v>41.94</v>
      </c>
      <c r="AR377" s="3">
        <f t="shared" si="115"/>
        <v>41.94</v>
      </c>
      <c r="AS377" s="7">
        <v>1</v>
      </c>
      <c r="AT377" s="3" cm="1">
        <f t="array" ref="AT377">IFERROR(ROUND(IF(AL377="Continua",AO377*_xlfn.IFS(AS377=100%,1,AS377=20%,5,AS377=50%,2),IF(AL377="Batch",IF(AM377="M",30,IF(AM377="Q",15,7))*AO377)),0),"")</f>
        <v>42</v>
      </c>
      <c r="AU377" s="3">
        <f t="shared" si="116"/>
        <v>42</v>
      </c>
      <c r="AV377" s="3">
        <f t="shared" si="117"/>
        <v>42</v>
      </c>
      <c r="AW377" s="3" t="s">
        <v>670</v>
      </c>
      <c r="AX377" s="3"/>
      <c r="AY377" s="14">
        <f ca="1">IFERROR(TODAY()-VLOOKUP(H377,IDEF!$A$6:$H$1602,8,FALSE),"S/D")</f>
        <v>1671</v>
      </c>
      <c r="AZ377" s="3" t="str">
        <f>IFERROR(VLOOKUP(H377,'Control Producción'!$B$13:$L$406,11,FALSE),"S/C")</f>
        <v>B</v>
      </c>
      <c r="BA377" s="3" t="str">
        <f t="shared" si="118"/>
        <v>SP- 06</v>
      </c>
      <c r="BB377" s="3" t="str">
        <f>IFERROR(VLOOKUP(I377,Referencias!$A$2:$Z$800,26,FALSE),"")</f>
        <v>Señal Picada</v>
      </c>
      <c r="BC377" s="3"/>
      <c r="BD377" s="3"/>
      <c r="BO377" s="68" t="str">
        <f t="shared" si="109"/>
        <v>SP- 06</v>
      </c>
    </row>
    <row r="378" spans="1:67" ht="15" customHeight="1" x14ac:dyDescent="0.25">
      <c r="A378" s="3" t="s">
        <v>636</v>
      </c>
      <c r="B378" s="5">
        <v>45139</v>
      </c>
      <c r="C378" s="3" t="s">
        <v>637</v>
      </c>
      <c r="D378" s="3" t="s">
        <v>638</v>
      </c>
      <c r="E378" s="3" t="str">
        <f>IFERROR(VLOOKUP(H378,Referencias!$A$2:$F$671,6,FALSE),"")</f>
        <v>SP- 06</v>
      </c>
      <c r="F378" s="3">
        <f>IFERROR(VLOOKUP(I378,Referencias!$A$2:$T$800,20,FALSE),"")</f>
        <v>222052</v>
      </c>
      <c r="G378" s="3" t="s">
        <v>651</v>
      </c>
      <c r="H378" s="3" t="s">
        <v>280</v>
      </c>
      <c r="I378" s="3" t="s">
        <v>280</v>
      </c>
      <c r="J378" s="3"/>
      <c r="K378" s="3" t="s">
        <v>652</v>
      </c>
      <c r="L378" s="3" t="str">
        <f>IFERROR(VLOOKUP(M378,Referencias!$X$2:$Y$139,2,FALSE),"")</f>
        <v>Inhibidor de corrosión</v>
      </c>
      <c r="M378" s="3" t="s">
        <v>566</v>
      </c>
      <c r="N378" s="3">
        <f>IFERROR(VLOOKUP(M378,Referencias!$K$2:$L$138,2,FALSE),"")</f>
        <v>1000232729</v>
      </c>
      <c r="O378" s="3">
        <f>IFERROR(VLOOKUP(I378,'Control Producción'!$B$13:$L$408,4,FALSE),0)</f>
        <v>48</v>
      </c>
      <c r="P378" s="3">
        <f>IFERROR(VLOOKUP(I378,'Control Producción'!$B$13:$L$408,5,FALSE),0)</f>
        <v>1.6459999999999999</v>
      </c>
      <c r="Q378" s="3">
        <f>IFERROR(VLOOKUP(I378,'Control Producción'!$B$13:$L$408,7,FALSE),0)</f>
        <v>46.353999999999999</v>
      </c>
      <c r="R378" s="3">
        <f>IFERROR(VLOOKUP(I378,'Control Producción'!$B$13:$L$408,8,FALSE),0)</f>
        <v>100</v>
      </c>
      <c r="S378" s="3">
        <f t="shared" si="110"/>
        <v>31.29</v>
      </c>
      <c r="T378" s="3">
        <v>45</v>
      </c>
      <c r="U378" s="3" t="s">
        <v>676</v>
      </c>
      <c r="V378" s="3" t="s">
        <v>668</v>
      </c>
      <c r="W378" s="3">
        <f t="shared" si="111"/>
        <v>2</v>
      </c>
      <c r="X378" s="3"/>
      <c r="Y378" s="3">
        <f t="shared" si="112"/>
        <v>62.58</v>
      </c>
      <c r="Z378" s="3"/>
      <c r="AA378" s="3"/>
      <c r="AB378" s="6">
        <v>39952</v>
      </c>
      <c r="AC378" s="3" t="s">
        <v>643</v>
      </c>
      <c r="AD378" s="6">
        <v>44012</v>
      </c>
      <c r="AE378" s="3" t="s">
        <v>683</v>
      </c>
      <c r="AF378" s="3" t="s">
        <v>656</v>
      </c>
      <c r="AG378" s="3"/>
      <c r="AH378" s="3"/>
      <c r="AI378" s="3"/>
      <c r="AJ378" s="3"/>
      <c r="AK378" s="3" t="str">
        <f>IFERROR(VLOOKUP(I378,'Control Producción'!$B$13:$K$406,10,FALSE),"")</f>
        <v>Bombeo Mecánico</v>
      </c>
      <c r="AL378" s="3" t="str">
        <f t="shared" si="120"/>
        <v>Batch</v>
      </c>
      <c r="AM378" s="3" t="s">
        <v>669</v>
      </c>
      <c r="AN378" s="3" t="s">
        <v>556</v>
      </c>
      <c r="AO378" s="3">
        <f>_xlfn.IFS(L378="Inhibidor de corrosión",T378*Q378/1000,L378="Inhibidor de incrustaciones",T378*Q378/1000,L378="Biocida",T378*Q378/1000,L378="Inhibidor de corrosión/incrustaciones",T378*Q378/1000,L378="Inhibidor de parafinas y asfaltenos",T378*P378/1000,L378="Inhibidor de parafinas",T378*P378/1000,L378="Inhibidor de asfaltenos",T378*P378/1000,L378="Reductor de fricción",T378*P378/1000,L378="Encapsulado",0,L378="Inhibidor de hidratos",VLOOKUP(I378,Intermedia!$B$485:$E$502,4,FALSE),L378="Secuestrante de sulfhídrico",VLOOKUP(I378,Intermedia!$B$485:$E$502,4,FALSE))</f>
        <v>2.0859299999999998</v>
      </c>
      <c r="AP378" s="3">
        <f t="shared" si="113"/>
        <v>31.29</v>
      </c>
      <c r="AQ378" s="3">
        <f t="shared" si="114"/>
        <v>31.29</v>
      </c>
      <c r="AR378" s="3">
        <f t="shared" si="115"/>
        <v>31.29</v>
      </c>
      <c r="AS378" s="7">
        <v>1</v>
      </c>
      <c r="AT378" s="3" cm="1">
        <f t="array" ref="AT378">IFERROR(ROUND(IF(AL378="Continua",AO378*_xlfn.IFS(AS378=100%,1,AS378=20%,5,AS378=50%,2),IF(AL378="Batch",IF(AM378="M",30,IF(AM378="Q",15,7))*AO378)),0),"")</f>
        <v>31</v>
      </c>
      <c r="AU378" s="3">
        <f t="shared" si="116"/>
        <v>31</v>
      </c>
      <c r="AV378" s="3">
        <f t="shared" si="117"/>
        <v>31</v>
      </c>
      <c r="AW378" s="3" t="s">
        <v>670</v>
      </c>
      <c r="AX378" s="3"/>
      <c r="AY378" s="14">
        <f ca="1">IFERROR(TODAY()-VLOOKUP(H378,IDEF!$A$6:$H$1602,8,FALSE),"S/D")</f>
        <v>2049</v>
      </c>
      <c r="AZ378" s="3" t="str">
        <f>IFERROR(VLOOKUP(H378,'Control Producción'!$B$13:$L$406,11,FALSE),"S/C")</f>
        <v>B</v>
      </c>
      <c r="BA378" s="3" t="str">
        <f t="shared" si="118"/>
        <v>SP- 06</v>
      </c>
      <c r="BB378" s="3" t="str">
        <f>IFERROR(VLOOKUP(I378,Referencias!$A$2:$Z$800,26,FALSE),"")</f>
        <v>Señal Picada</v>
      </c>
      <c r="BC378" s="3"/>
      <c r="BD378" s="3"/>
      <c r="BO378" s="68" t="str">
        <f t="shared" si="109"/>
        <v>SP- 06</v>
      </c>
    </row>
    <row r="379" spans="1:67" ht="15" customHeight="1" x14ac:dyDescent="0.25">
      <c r="A379" s="3" t="s">
        <v>636</v>
      </c>
      <c r="B379" s="5">
        <v>45139</v>
      </c>
      <c r="C379" s="3" t="s">
        <v>637</v>
      </c>
      <c r="D379" s="3" t="s">
        <v>638</v>
      </c>
      <c r="E379" s="3" t="str">
        <f>IFERROR(VLOOKUP(H379,Referencias!$A$2:$F$671,6,FALSE),"")</f>
        <v>SP- 06</v>
      </c>
      <c r="F379" s="3">
        <f>IFERROR(VLOOKUP(I379,Referencias!$A$2:$T$800,20,FALSE),"")</f>
        <v>222052</v>
      </c>
      <c r="G379" s="3" t="s">
        <v>651</v>
      </c>
      <c r="H379" s="3" t="s">
        <v>281</v>
      </c>
      <c r="I379" s="3" t="s">
        <v>281</v>
      </c>
      <c r="J379" s="3"/>
      <c r="K379" s="3" t="s">
        <v>652</v>
      </c>
      <c r="L379" s="3" t="str">
        <f>IFERROR(VLOOKUP(M379,Referencias!$X$2:$Y$139,2,FALSE),"")</f>
        <v>Inhibidor de corrosión</v>
      </c>
      <c r="M379" s="3" t="s">
        <v>566</v>
      </c>
      <c r="N379" s="3">
        <f>IFERROR(VLOOKUP(M379,Referencias!$K$2:$L$138,2,FALSE),"")</f>
        <v>1000232729</v>
      </c>
      <c r="O379" s="3">
        <f>IFERROR(VLOOKUP(I379,'Control Producción'!$B$13:$L$408,4,FALSE),0)</f>
        <v>68.8</v>
      </c>
      <c r="P379" s="3">
        <f>IFERROR(VLOOKUP(I379,'Control Producción'!$B$13:$L$408,5,FALSE),0)</f>
        <v>5.5039999999999996</v>
      </c>
      <c r="Q379" s="3">
        <f>IFERROR(VLOOKUP(I379,'Control Producción'!$B$13:$L$408,7,FALSE),0)</f>
        <v>63.295999999999999</v>
      </c>
      <c r="R379" s="3">
        <f>IFERROR(VLOOKUP(I379,'Control Producción'!$B$13:$L$408,8,FALSE),0)</f>
        <v>100</v>
      </c>
      <c r="S379" s="3">
        <f t="shared" si="110"/>
        <v>33.229999999999997</v>
      </c>
      <c r="T379" s="3">
        <v>75</v>
      </c>
      <c r="U379" s="3" t="s">
        <v>676</v>
      </c>
      <c r="V379" s="3" t="s">
        <v>668</v>
      </c>
      <c r="W379" s="3">
        <f t="shared" si="111"/>
        <v>4</v>
      </c>
      <c r="X379" s="3"/>
      <c r="Y379" s="3">
        <f t="shared" si="112"/>
        <v>132.91999999999999</v>
      </c>
      <c r="Z379" s="3"/>
      <c r="AA379" s="3"/>
      <c r="AB379" s="6">
        <v>42320</v>
      </c>
      <c r="AC379" s="3" t="s">
        <v>643</v>
      </c>
      <c r="AD379" s="6">
        <v>44221</v>
      </c>
      <c r="AE379" s="3" t="s">
        <v>895</v>
      </c>
      <c r="AF379" s="3" t="s">
        <v>656</v>
      </c>
      <c r="AG379" s="3"/>
      <c r="AH379" s="3"/>
      <c r="AI379" s="3"/>
      <c r="AJ379" s="3"/>
      <c r="AK379" s="3" t="str">
        <f>IFERROR(VLOOKUP(I379,'Control Producción'!$B$13:$K$406,10,FALSE),"")</f>
        <v>Bombeo Mecánico</v>
      </c>
      <c r="AL379" s="3" t="str">
        <f t="shared" si="120"/>
        <v>Batch</v>
      </c>
      <c r="AM379" s="3" t="s">
        <v>810</v>
      </c>
      <c r="AN379" s="3" t="s">
        <v>807</v>
      </c>
      <c r="AO379" s="3">
        <f>_xlfn.IFS(L379="Inhibidor de corrosión",T379*Q379/1000,L379="Inhibidor de incrustaciones",T379*Q379/1000,L379="Biocida",T379*Q379/1000,L379="Inhibidor de corrosión/incrustaciones",T379*Q379/1000,L379="Inhibidor de parafinas y asfaltenos",T379*P379/1000,L379="Inhibidor de parafinas",T379*P379/1000,L379="Inhibidor de asfaltenos",T379*P379/1000,L379="Reductor de fricción",T379*P379/1000,L379="Encapsulado",0,L379="Inhibidor de hidratos",VLOOKUP(I379,Intermedia!$B$485:$E$502,4,FALSE),L379="Secuestrante de sulfhídrico",VLOOKUP(I379,Intermedia!$B$485:$E$502,4,FALSE))</f>
        <v>4.7471999999999994</v>
      </c>
      <c r="AP379" s="3">
        <f t="shared" si="113"/>
        <v>33.229999999999997</v>
      </c>
      <c r="AQ379" s="3">
        <f t="shared" si="114"/>
        <v>33.229999999999997</v>
      </c>
      <c r="AR379" s="3">
        <f t="shared" si="115"/>
        <v>33.229999999999997</v>
      </c>
      <c r="AS379" s="7">
        <v>1</v>
      </c>
      <c r="AT379" s="3" cm="1">
        <f t="array" ref="AT379">IFERROR(ROUND(IF(AL379="Continua",AO379*_xlfn.IFS(AS379=100%,1,AS379=20%,5,AS379=50%,2),IF(AL379="Batch",IF(AM379="M",30,IF(AM379="Q",15,7))*AO379)),0),"")</f>
        <v>33</v>
      </c>
      <c r="AU379" s="3">
        <f t="shared" si="116"/>
        <v>33</v>
      </c>
      <c r="AV379" s="3">
        <f t="shared" si="117"/>
        <v>33</v>
      </c>
      <c r="AW379" s="3" t="s">
        <v>670</v>
      </c>
      <c r="AX379" s="3"/>
      <c r="AY379" s="14">
        <f ca="1">IFERROR(TODAY()-VLOOKUP(H379,IDEF!$A$6:$H$1602,8,FALSE),"S/D")</f>
        <v>2598</v>
      </c>
      <c r="AZ379" s="3" t="str">
        <f>IFERROR(VLOOKUP(H379,'Control Producción'!$B$13:$L$406,11,FALSE),"S/C")</f>
        <v>A</v>
      </c>
      <c r="BA379" s="3" t="str">
        <f t="shared" si="118"/>
        <v>SP- 06</v>
      </c>
      <c r="BB379" s="3" t="str">
        <f>IFERROR(VLOOKUP(I379,Referencias!$A$2:$Z$800,26,FALSE),"")</f>
        <v>Señal Picada</v>
      </c>
      <c r="BC379" s="3"/>
      <c r="BD379" s="3"/>
      <c r="BO379" s="68" t="str">
        <f t="shared" si="109"/>
        <v>SP- 06</v>
      </c>
    </row>
    <row r="380" spans="1:67" ht="15" customHeight="1" x14ac:dyDescent="0.25">
      <c r="A380" s="3" t="s">
        <v>636</v>
      </c>
      <c r="B380" s="5">
        <v>45139</v>
      </c>
      <c r="C380" s="3" t="s">
        <v>637</v>
      </c>
      <c r="D380" s="3" t="s">
        <v>638</v>
      </c>
      <c r="E380" s="3" t="str">
        <f>IFERROR(VLOOKUP(H380,Referencias!$A$2:$F$671,6,FALSE),"")</f>
        <v>SP- 06</v>
      </c>
      <c r="F380" s="3">
        <f>IFERROR(VLOOKUP(I380,Referencias!$A$2:$T$800,20,FALSE),"")</f>
        <v>222052</v>
      </c>
      <c r="G380" s="3" t="s">
        <v>651</v>
      </c>
      <c r="H380" s="3" t="s">
        <v>287</v>
      </c>
      <c r="I380" s="3" t="s">
        <v>287</v>
      </c>
      <c r="J380" s="3"/>
      <c r="K380" s="3" t="s">
        <v>652</v>
      </c>
      <c r="L380" s="3" t="str">
        <f>IFERROR(VLOOKUP(M380,Referencias!$X$2:$Y$139,2,FALSE),"")</f>
        <v>Inhibidor de corrosión</v>
      </c>
      <c r="M380" s="3" t="s">
        <v>566</v>
      </c>
      <c r="N380" s="3">
        <f>IFERROR(VLOOKUP(M380,Referencias!$K$2:$L$138,2,FALSE),"")</f>
        <v>1000232729</v>
      </c>
      <c r="O380" s="3">
        <f>IFERROR(VLOOKUP(I380,'Control Producción'!$B$13:$L$408,4,FALSE),0)</f>
        <v>26.1</v>
      </c>
      <c r="P380" s="3">
        <f>IFERROR(VLOOKUP(I380,'Control Producción'!$B$13:$L$408,5,FALSE),0)</f>
        <v>0.78300000000000003</v>
      </c>
      <c r="Q380" s="3">
        <f>IFERROR(VLOOKUP(I380,'Control Producción'!$B$13:$L$408,7,FALSE),0)</f>
        <v>25.317</v>
      </c>
      <c r="R380" s="3">
        <f>IFERROR(VLOOKUP(I380,'Control Producción'!$B$13:$L$408,8,FALSE),0)</f>
        <v>50</v>
      </c>
      <c r="S380" s="3">
        <f t="shared" si="110"/>
        <v>20.89</v>
      </c>
      <c r="T380" s="3">
        <v>55</v>
      </c>
      <c r="U380" s="3" t="s">
        <v>676</v>
      </c>
      <c r="V380" s="3" t="s">
        <v>668</v>
      </c>
      <c r="W380" s="3">
        <f t="shared" si="111"/>
        <v>2</v>
      </c>
      <c r="X380" s="3"/>
      <c r="Y380" s="3">
        <f t="shared" si="112"/>
        <v>41.78</v>
      </c>
      <c r="Z380" s="3"/>
      <c r="AA380" s="3"/>
      <c r="AB380" s="6">
        <v>42180</v>
      </c>
      <c r="AC380" s="3" t="s">
        <v>643</v>
      </c>
      <c r="AD380" s="6">
        <v>43853</v>
      </c>
      <c r="AE380" s="3" t="s">
        <v>758</v>
      </c>
      <c r="AF380" s="3" t="s">
        <v>656</v>
      </c>
      <c r="AG380" s="3"/>
      <c r="AH380" s="3"/>
      <c r="AI380" s="3"/>
      <c r="AJ380" s="3"/>
      <c r="AK380" s="3" t="str">
        <f>IFERROR(VLOOKUP(I380,'Control Producción'!$B$13:$K$406,10,FALSE),"")</f>
        <v>Cavidad Progresiva</v>
      </c>
      <c r="AL380" s="3" t="str">
        <f t="shared" si="120"/>
        <v>Batch</v>
      </c>
      <c r="AM380" s="3" t="s">
        <v>669</v>
      </c>
      <c r="AN380" s="3" t="s">
        <v>556</v>
      </c>
      <c r="AO380" s="3">
        <f>_xlfn.IFS(L380="Inhibidor de corrosión",T380*Q380/1000,L380="Inhibidor de incrustaciones",T380*Q380/1000,L380="Biocida",T380*Q380/1000,L380="Inhibidor de corrosión/incrustaciones",T380*Q380/1000,L380="Inhibidor de parafinas y asfaltenos",T380*P380/1000,L380="Inhibidor de parafinas",T380*P380/1000,L380="Inhibidor de asfaltenos",T380*P380/1000,L380="Reductor de fricción",T380*P380/1000,L380="Encapsulado",0,L380="Inhibidor de hidratos",VLOOKUP(I380,Intermedia!$B$485:$E$502,4,FALSE),L380="Secuestrante de sulfhídrico",VLOOKUP(I380,Intermedia!$B$485:$E$502,4,FALSE))</f>
        <v>1.3924349999999999</v>
      </c>
      <c r="AP380" s="3">
        <f t="shared" si="113"/>
        <v>20.89</v>
      </c>
      <c r="AQ380" s="3">
        <f t="shared" si="114"/>
        <v>20.89</v>
      </c>
      <c r="AR380" s="3">
        <f t="shared" si="115"/>
        <v>20.89</v>
      </c>
      <c r="AS380" s="7">
        <v>1</v>
      </c>
      <c r="AT380" s="3" cm="1">
        <f t="array" ref="AT380">IFERROR(ROUND(IF(AL380="Continua",AO380*_xlfn.IFS(AS380=100%,1,AS380=20%,5,AS380=50%,2),IF(AL380="Batch",IF(AM380="M",30,IF(AM380="Q",15,7))*AO380)),0),"")</f>
        <v>21</v>
      </c>
      <c r="AU380" s="3">
        <f t="shared" si="116"/>
        <v>21</v>
      </c>
      <c r="AV380" s="3">
        <f t="shared" si="117"/>
        <v>21</v>
      </c>
      <c r="AW380" s="3" t="s">
        <v>670</v>
      </c>
      <c r="AX380" s="3"/>
      <c r="AY380" s="14">
        <f ca="1">IFERROR(TODAY()-VLOOKUP(H380,IDEF!$A$6:$H$1602,8,FALSE),"S/D")</f>
        <v>2857</v>
      </c>
      <c r="AZ380" s="3" t="str">
        <f>IFERROR(VLOOKUP(H380,'Control Producción'!$B$13:$L$406,11,FALSE),"S/C")</f>
        <v>C</v>
      </c>
      <c r="BA380" s="3" t="str">
        <f t="shared" si="118"/>
        <v>SP- 06</v>
      </c>
      <c r="BB380" s="3" t="str">
        <f>IFERROR(VLOOKUP(I380,Referencias!$A$2:$Z$800,26,FALSE),"")</f>
        <v>Señal Picada</v>
      </c>
      <c r="BC380" s="3"/>
      <c r="BD380" s="3"/>
      <c r="BO380" s="68" t="str">
        <f t="shared" si="109"/>
        <v>SP- 06</v>
      </c>
    </row>
    <row r="381" spans="1:67" ht="15" customHeight="1" x14ac:dyDescent="0.25">
      <c r="A381" s="3" t="s">
        <v>636</v>
      </c>
      <c r="B381" s="5">
        <v>45139</v>
      </c>
      <c r="C381" s="3" t="s">
        <v>637</v>
      </c>
      <c r="D381" s="3" t="s">
        <v>638</v>
      </c>
      <c r="E381" s="3" t="str">
        <f>IFERROR(VLOOKUP(H381,Referencias!$A$2:$F$671,6,FALSE),"")</f>
        <v>SP- 06</v>
      </c>
      <c r="F381" s="3">
        <f>IFERROR(VLOOKUP(I381,Referencias!$A$2:$T$800,20,FALSE),"")</f>
        <v>222052</v>
      </c>
      <c r="G381" s="3" t="s">
        <v>651</v>
      </c>
      <c r="H381" s="3" t="s">
        <v>292</v>
      </c>
      <c r="I381" s="3" t="s">
        <v>292</v>
      </c>
      <c r="J381" s="3"/>
      <c r="K381" s="3" t="s">
        <v>652</v>
      </c>
      <c r="L381" s="3" t="str">
        <f>IFERROR(VLOOKUP(M381,Referencias!$X$2:$Y$139,2,FALSE),"")</f>
        <v>Inhibidor de corrosión</v>
      </c>
      <c r="M381" s="3" t="s">
        <v>566</v>
      </c>
      <c r="N381" s="3">
        <f>IFERROR(VLOOKUP(M381,Referencias!$K$2:$L$138,2,FALSE),"")</f>
        <v>1000232729</v>
      </c>
      <c r="O381" s="3">
        <f>IFERROR(VLOOKUP(I381,'Control Producción'!$B$13:$L$408,4,FALSE),0)</f>
        <v>38.9</v>
      </c>
      <c r="P381" s="3">
        <f>IFERROR(VLOOKUP(I381,'Control Producción'!$B$13:$L$408,5,FALSE),0)</f>
        <v>0.77800000000000002</v>
      </c>
      <c r="Q381" s="3">
        <f>IFERROR(VLOOKUP(I381,'Control Producción'!$B$13:$L$408,7,FALSE),0)</f>
        <v>38.122</v>
      </c>
      <c r="R381" s="3">
        <f>IFERROR(VLOOKUP(I381,'Control Producción'!$B$13:$L$408,8,FALSE),0)</f>
        <v>100</v>
      </c>
      <c r="S381" s="3">
        <f t="shared" si="110"/>
        <v>20</v>
      </c>
      <c r="T381" s="3">
        <v>33</v>
      </c>
      <c r="U381" s="3" t="s">
        <v>676</v>
      </c>
      <c r="V381" s="3" t="s">
        <v>668</v>
      </c>
      <c r="W381" s="3">
        <f t="shared" si="111"/>
        <v>2</v>
      </c>
      <c r="X381" s="3"/>
      <c r="Y381" s="3">
        <f t="shared" si="112"/>
        <v>40</v>
      </c>
      <c r="Z381" s="3"/>
      <c r="AA381" s="3"/>
      <c r="AB381" s="6">
        <v>42760</v>
      </c>
      <c r="AC381" s="3" t="s">
        <v>643</v>
      </c>
      <c r="AD381" s="6">
        <v>42760</v>
      </c>
      <c r="AE381" s="3" t="s">
        <v>896</v>
      </c>
      <c r="AF381" s="3" t="s">
        <v>656</v>
      </c>
      <c r="AG381" s="3"/>
      <c r="AH381" s="3"/>
      <c r="AI381" s="3"/>
      <c r="AJ381" s="3"/>
      <c r="AK381" s="3" t="str">
        <f>IFERROR(VLOOKUP(I381,'Control Producción'!$B$13:$K$406,10,FALSE),"")</f>
        <v>Bombeo Mecánico</v>
      </c>
      <c r="AL381" s="3" t="str">
        <f t="shared" si="120"/>
        <v>Batch</v>
      </c>
      <c r="AM381" s="3" t="s">
        <v>669</v>
      </c>
      <c r="AN381" s="3" t="s">
        <v>556</v>
      </c>
      <c r="AO381" s="3">
        <f>_xlfn.IFS(L381="Inhibidor de corrosión",T381*Q381/1000,L381="Inhibidor de incrustaciones",T381*Q381/1000,L381="Biocida",T381*Q381/1000,L381="Inhibidor de corrosión/incrustaciones",T381*Q381/1000,L381="Inhibidor de parafinas y asfaltenos",T381*P381/1000,L381="Inhibidor de parafinas",T381*P381/1000,L381="Inhibidor de asfaltenos",T381*P381/1000,L381="Reductor de fricción",T381*P381/1000,L381="Encapsulado",0,L381="Inhibidor de hidratos",VLOOKUP(I381,Intermedia!$B$485:$E$502,4,FALSE),L381="Secuestrante de sulfhídrico",VLOOKUP(I381,Intermedia!$B$485:$E$502,4,FALSE))</f>
        <v>1.2580260000000001</v>
      </c>
      <c r="AP381" s="3">
        <f t="shared" si="113"/>
        <v>18.87</v>
      </c>
      <c r="AQ381" s="3">
        <f t="shared" si="114"/>
        <v>20</v>
      </c>
      <c r="AR381" s="3">
        <f t="shared" si="115"/>
        <v>20</v>
      </c>
      <c r="AS381" s="7">
        <v>1</v>
      </c>
      <c r="AT381" s="3" cm="1">
        <f t="array" ref="AT381">IFERROR(ROUND(IF(AL381="Continua",AO381*_xlfn.IFS(AS381=100%,1,AS381=20%,5,AS381=50%,2),IF(AL381="Batch",IF(AM381="M",30,IF(AM381="Q",15,7))*AO381)),0),"")</f>
        <v>19</v>
      </c>
      <c r="AU381" s="3">
        <f t="shared" si="116"/>
        <v>20</v>
      </c>
      <c r="AV381" s="3">
        <f t="shared" si="117"/>
        <v>20</v>
      </c>
      <c r="AW381" s="3" t="s">
        <v>670</v>
      </c>
      <c r="AX381" s="3"/>
      <c r="AY381" s="14">
        <f ca="1">IFERROR(TODAY()-VLOOKUP(H381,IDEF!$A$6:$H$1602,8,FALSE),"S/D")</f>
        <v>2532</v>
      </c>
      <c r="AZ381" s="3" t="str">
        <f>IFERROR(VLOOKUP(H381,'Control Producción'!$B$13:$L$406,11,FALSE),"S/C")</f>
        <v>C</v>
      </c>
      <c r="BA381" s="3" t="str">
        <f t="shared" si="118"/>
        <v>SP- 06</v>
      </c>
      <c r="BB381" s="3" t="str">
        <f>IFERROR(VLOOKUP(I381,Referencias!$A$2:$Z$800,26,FALSE),"")</f>
        <v>Señal Picada</v>
      </c>
      <c r="BC381" s="3"/>
      <c r="BD381" s="3"/>
      <c r="BO381" s="68" t="str">
        <f t="shared" ref="BO381:BO444" si="121">+E381</f>
        <v>SP- 06</v>
      </c>
    </row>
    <row r="382" spans="1:67" ht="15" customHeight="1" x14ac:dyDescent="0.25">
      <c r="A382" s="3" t="s">
        <v>636</v>
      </c>
      <c r="B382" s="5">
        <v>45139</v>
      </c>
      <c r="C382" s="3" t="s">
        <v>637</v>
      </c>
      <c r="D382" s="3" t="s">
        <v>638</v>
      </c>
      <c r="E382" s="3" t="str">
        <f>IFERROR(VLOOKUP(H382,Referencias!$A$2:$F$671,6,FALSE),"")</f>
        <v>SP- 06</v>
      </c>
      <c r="F382" s="3">
        <f>IFERROR(VLOOKUP(I382,Referencias!$A$2:$T$800,20,FALSE),"")</f>
        <v>222052</v>
      </c>
      <c r="G382" s="3" t="s">
        <v>651</v>
      </c>
      <c r="H382" s="3" t="s">
        <v>294</v>
      </c>
      <c r="I382" s="3" t="s">
        <v>294</v>
      </c>
      <c r="J382" s="3"/>
      <c r="K382" s="3" t="s">
        <v>652</v>
      </c>
      <c r="L382" s="3" t="str">
        <f>IFERROR(VLOOKUP(M382,Referencias!$X$2:$Y$139,2,FALSE),"")</f>
        <v>Inhibidor de corrosión</v>
      </c>
      <c r="M382" s="3" t="s">
        <v>566</v>
      </c>
      <c r="N382" s="3">
        <f>IFERROR(VLOOKUP(M382,Referencias!$K$2:$L$138,2,FALSE),"")</f>
        <v>1000232729</v>
      </c>
      <c r="O382" s="3">
        <f>IFERROR(VLOOKUP(I382,'Control Producción'!$B$13:$L$408,4,FALSE),0)</f>
        <v>28.3</v>
      </c>
      <c r="P382" s="3">
        <f>IFERROR(VLOOKUP(I382,'Control Producción'!$B$13:$L$408,5,FALSE),0)</f>
        <v>2.83</v>
      </c>
      <c r="Q382" s="3">
        <f>IFERROR(VLOOKUP(I382,'Control Producción'!$B$13:$L$408,7,FALSE),0)</f>
        <v>25.47</v>
      </c>
      <c r="R382" s="3">
        <f>IFERROR(VLOOKUP(I382,'Control Producción'!$B$13:$L$408,8,FALSE),0)</f>
        <v>200</v>
      </c>
      <c r="S382" s="3">
        <f t="shared" si="110"/>
        <v>20</v>
      </c>
      <c r="T382" s="3">
        <v>100</v>
      </c>
      <c r="U382" s="3" t="s">
        <v>676</v>
      </c>
      <c r="V382" s="3" t="s">
        <v>668</v>
      </c>
      <c r="W382" s="3">
        <f t="shared" si="111"/>
        <v>4</v>
      </c>
      <c r="X382" s="3"/>
      <c r="Y382" s="3">
        <f t="shared" si="112"/>
        <v>80</v>
      </c>
      <c r="Z382" s="3"/>
      <c r="AA382" s="3"/>
      <c r="AB382" s="6">
        <v>41032</v>
      </c>
      <c r="AC382" s="3" t="s">
        <v>643</v>
      </c>
      <c r="AD382" s="6">
        <v>45028</v>
      </c>
      <c r="AE382" s="3" t="s">
        <v>759</v>
      </c>
      <c r="AF382" s="3" t="s">
        <v>656</v>
      </c>
      <c r="AG382" s="3"/>
      <c r="AH382" s="3"/>
      <c r="AI382" s="3"/>
      <c r="AJ382" s="3"/>
      <c r="AK382" s="3" t="str">
        <f>IFERROR(VLOOKUP(I382,'Control Producción'!$B$13:$K$406,10,FALSE),"")</f>
        <v>Bombeo Mecánico</v>
      </c>
      <c r="AL382" s="3" t="str">
        <f t="shared" si="120"/>
        <v>Batch</v>
      </c>
      <c r="AM382" s="3" t="s">
        <v>810</v>
      </c>
      <c r="AN382" s="3" t="s">
        <v>807</v>
      </c>
      <c r="AO382" s="3">
        <f>_xlfn.IFS(L382="Inhibidor de corrosión",T382*Q382/1000,L382="Inhibidor de incrustaciones",T382*Q382/1000,L382="Biocida",T382*Q382/1000,L382="Inhibidor de corrosión/incrustaciones",T382*Q382/1000,L382="Inhibidor de parafinas y asfaltenos",T382*P382/1000,L382="Inhibidor de parafinas",T382*P382/1000,L382="Inhibidor de asfaltenos",T382*P382/1000,L382="Reductor de fricción",T382*P382/1000,L382="Encapsulado",0,L382="Inhibidor de hidratos",VLOOKUP(I382,Intermedia!$B$485:$E$502,4,FALSE),L382="Secuestrante de sulfhídrico",VLOOKUP(I382,Intermedia!$B$485:$E$502,4,FALSE))</f>
        <v>2.5470000000000002</v>
      </c>
      <c r="AP382" s="3">
        <f t="shared" si="113"/>
        <v>17.829999999999998</v>
      </c>
      <c r="AQ382" s="3">
        <f t="shared" si="114"/>
        <v>20</v>
      </c>
      <c r="AR382" s="3">
        <f t="shared" si="115"/>
        <v>20</v>
      </c>
      <c r="AS382" s="7">
        <v>1</v>
      </c>
      <c r="AT382" s="3" cm="1">
        <f t="array" ref="AT382">IFERROR(ROUND(IF(AL382="Continua",AO382*_xlfn.IFS(AS382=100%,1,AS382=20%,5,AS382=50%,2),IF(AL382="Batch",IF(AM382="M",30,IF(AM382="Q",15,7))*AO382)),0),"")</f>
        <v>18</v>
      </c>
      <c r="AU382" s="3">
        <f t="shared" si="116"/>
        <v>20</v>
      </c>
      <c r="AV382" s="3">
        <f t="shared" si="117"/>
        <v>20</v>
      </c>
      <c r="AW382" s="3" t="s">
        <v>670</v>
      </c>
      <c r="AX382" s="3"/>
      <c r="AY382" s="14">
        <f ca="1">IFERROR(TODAY()-VLOOKUP(H382,IDEF!$A$6:$H$1602,8,FALSE),"S/D")</f>
        <v>1584</v>
      </c>
      <c r="AZ382" s="3" t="str">
        <f>IFERROR(VLOOKUP(H382,'Control Producción'!$B$13:$L$406,11,FALSE),"S/C")</f>
        <v>B</v>
      </c>
      <c r="BA382" s="3" t="str">
        <f t="shared" si="118"/>
        <v>SP- 06</v>
      </c>
      <c r="BB382" s="3" t="str">
        <f>IFERROR(VLOOKUP(I382,Referencias!$A$2:$Z$800,26,FALSE),"")</f>
        <v>Señal Picada</v>
      </c>
      <c r="BC382" s="3"/>
      <c r="BD382" s="3"/>
      <c r="BO382" s="68" t="str">
        <f t="shared" si="121"/>
        <v>SP- 06</v>
      </c>
    </row>
    <row r="383" spans="1:67" ht="15" customHeight="1" x14ac:dyDescent="0.25">
      <c r="A383" s="3" t="s">
        <v>636</v>
      </c>
      <c r="B383" s="5">
        <v>45139</v>
      </c>
      <c r="C383" s="3" t="s">
        <v>637</v>
      </c>
      <c r="D383" s="3" t="s">
        <v>638</v>
      </c>
      <c r="E383" s="3" t="str">
        <f>IFERROR(VLOOKUP(H383,Referencias!$A$2:$F$671,6,FALSE),"")</f>
        <v>SP- 06</v>
      </c>
      <c r="F383" s="3">
        <f>IFERROR(VLOOKUP(I383,Referencias!$A$2:$T$800,20,FALSE),"")</f>
        <v>222052</v>
      </c>
      <c r="G383" s="3" t="s">
        <v>651</v>
      </c>
      <c r="H383" s="3" t="s">
        <v>294</v>
      </c>
      <c r="I383" s="3" t="s">
        <v>294</v>
      </c>
      <c r="J383" s="3"/>
      <c r="K383" s="3" t="s">
        <v>652</v>
      </c>
      <c r="L383" s="3" t="str">
        <f>IFERROR(VLOOKUP(M383,Referencias!$X$2:$Y$139,2,FALSE),"")</f>
        <v>Biocida</v>
      </c>
      <c r="M383" s="3" t="s">
        <v>565</v>
      </c>
      <c r="N383" s="3">
        <f>IFERROR(VLOOKUP(M383,Referencias!$K$2:$L$138,2,FALSE),"")</f>
        <v>50600926</v>
      </c>
      <c r="O383" s="3">
        <f>IFERROR(VLOOKUP(I383,'Control Producción'!$B$13:$L$408,4,FALSE),0)</f>
        <v>28.3</v>
      </c>
      <c r="P383" s="3">
        <f>IFERROR(VLOOKUP(I383,'Control Producción'!$B$13:$L$408,5,FALSE),0)</f>
        <v>2.83</v>
      </c>
      <c r="Q383" s="3">
        <f>IFERROR(VLOOKUP(I383,'Control Producción'!$B$13:$L$408,7,FALSE),0)</f>
        <v>25.47</v>
      </c>
      <c r="R383" s="3">
        <f>IFERROR(VLOOKUP(I383,'Control Producción'!$B$13:$L$408,8,FALSE),0)</f>
        <v>200</v>
      </c>
      <c r="S383" s="3">
        <f t="shared" si="110"/>
        <v>22.92</v>
      </c>
      <c r="T383" s="3">
        <v>60</v>
      </c>
      <c r="U383" s="3" t="s">
        <v>676</v>
      </c>
      <c r="V383" s="3" t="s">
        <v>668</v>
      </c>
      <c r="W383" s="3">
        <f t="shared" si="111"/>
        <v>2</v>
      </c>
      <c r="X383" s="3"/>
      <c r="Y383" s="3">
        <f t="shared" si="112"/>
        <v>45.84</v>
      </c>
      <c r="Z383" s="3"/>
      <c r="AA383" s="3"/>
      <c r="AB383" s="6">
        <v>41032</v>
      </c>
      <c r="AC383" s="3" t="s">
        <v>643</v>
      </c>
      <c r="AD383" s="6">
        <v>45028</v>
      </c>
      <c r="AE383" s="3" t="s">
        <v>759</v>
      </c>
      <c r="AF383" s="3" t="s">
        <v>656</v>
      </c>
      <c r="AG383" s="3"/>
      <c r="AH383" s="3"/>
      <c r="AI383" s="3"/>
      <c r="AJ383" s="3"/>
      <c r="AK383" s="3" t="str">
        <f>IFERROR(VLOOKUP(I383,'Control Producción'!$B$13:$K$406,10,FALSE),"")</f>
        <v>Bombeo Mecánico</v>
      </c>
      <c r="AL383" s="3" t="str">
        <f t="shared" si="120"/>
        <v>Batch</v>
      </c>
      <c r="AM383" s="3" t="s">
        <v>669</v>
      </c>
      <c r="AN383" s="3" t="s">
        <v>556</v>
      </c>
      <c r="AO383" s="3">
        <f>_xlfn.IFS(L383="Inhibidor de corrosión",T383*Q383/1000,L383="Inhibidor de incrustaciones",T383*Q383/1000,L383="Biocida",T383*Q383/1000,L383="Inhibidor de corrosión/incrustaciones",T383*Q383/1000,L383="Inhibidor de parafinas y asfaltenos",T383*P383/1000,L383="Inhibidor de parafinas",T383*P383/1000,L383="Inhibidor de asfaltenos",T383*P383/1000,L383="Reductor de fricción",T383*P383/1000,L383="Encapsulado",0,L383="Inhibidor de hidratos",VLOOKUP(I383,Intermedia!$B$485:$E$502,4,FALSE),L383="Secuestrante de sulfhídrico",VLOOKUP(I383,Intermedia!$B$485:$E$502,4,FALSE))</f>
        <v>1.5281999999999998</v>
      </c>
      <c r="AP383" s="3">
        <f t="shared" si="113"/>
        <v>22.92</v>
      </c>
      <c r="AQ383" s="3">
        <f t="shared" si="114"/>
        <v>22.92</v>
      </c>
      <c r="AR383" s="3">
        <f t="shared" si="115"/>
        <v>22.92</v>
      </c>
      <c r="AS383" s="7">
        <v>1</v>
      </c>
      <c r="AT383" s="3" cm="1">
        <f t="array" ref="AT383">IFERROR(ROUND(IF(AL383="Continua",AO383*_xlfn.IFS(AS383=100%,1,AS383=20%,5,AS383=50%,2),IF(AL383="Batch",IF(AM383="M",30,IF(AM383="Q",15,7))*AO383)),0),"")</f>
        <v>23</v>
      </c>
      <c r="AU383" s="3">
        <f t="shared" si="116"/>
        <v>23</v>
      </c>
      <c r="AV383" s="3">
        <f t="shared" si="117"/>
        <v>23</v>
      </c>
      <c r="AW383" s="3" t="s">
        <v>670</v>
      </c>
      <c r="AX383" s="3"/>
      <c r="AY383" s="14">
        <f ca="1">IFERROR(TODAY()-VLOOKUP(H383,IDEF!$A$6:$H$1602,8,FALSE),"S/D")</f>
        <v>1584</v>
      </c>
      <c r="AZ383" s="3" t="str">
        <f>IFERROR(VLOOKUP(H383,'Control Producción'!$B$13:$L$406,11,FALSE),"S/C")</f>
        <v>B</v>
      </c>
      <c r="BA383" s="3" t="str">
        <f t="shared" si="118"/>
        <v>SP- 06</v>
      </c>
      <c r="BB383" s="3" t="str">
        <f>IFERROR(VLOOKUP(I383,Referencias!$A$2:$Z$800,26,FALSE),"")</f>
        <v>Señal Picada</v>
      </c>
      <c r="BC383" s="3"/>
      <c r="BD383" s="3"/>
      <c r="BO383" s="68" t="str">
        <f t="shared" si="121"/>
        <v>SP- 06</v>
      </c>
    </row>
    <row r="384" spans="1:67" ht="15" customHeight="1" x14ac:dyDescent="0.25">
      <c r="A384" s="3" t="s">
        <v>636</v>
      </c>
      <c r="B384" s="5">
        <v>45139</v>
      </c>
      <c r="C384" s="3" t="s">
        <v>637</v>
      </c>
      <c r="D384" s="3" t="s">
        <v>638</v>
      </c>
      <c r="E384" s="3" t="str">
        <f>IFERROR(VLOOKUP(H384,Referencias!$A$2:$F$671,6,FALSE),"")</f>
        <v>SP- 04</v>
      </c>
      <c r="F384" s="3">
        <f>IFERROR(VLOOKUP(I384,Referencias!$A$2:$T$800,20,FALSE),"")</f>
        <v>222052</v>
      </c>
      <c r="G384" s="3" t="s">
        <v>651</v>
      </c>
      <c r="H384" s="3" t="s">
        <v>218</v>
      </c>
      <c r="I384" s="3" t="s">
        <v>218</v>
      </c>
      <c r="J384" s="3"/>
      <c r="K384" s="3" t="s">
        <v>652</v>
      </c>
      <c r="L384" s="3" t="str">
        <f>IFERROR(VLOOKUP(M384,Referencias!$X$2:$Y$139,2,FALSE),"")</f>
        <v>Inhibidor de corrosión</v>
      </c>
      <c r="M384" s="3" t="s">
        <v>566</v>
      </c>
      <c r="N384" s="3">
        <f>IFERROR(VLOOKUP(M384,Referencias!$K$2:$L$138,2,FALSE),"")</f>
        <v>1000232729</v>
      </c>
      <c r="O384" s="3">
        <f>IFERROR(VLOOKUP(I384,'Control Producción'!$B$13:$L$408,4,FALSE),0)</f>
        <v>29</v>
      </c>
      <c r="P384" s="3">
        <f>IFERROR(VLOOKUP(I384,'Control Producción'!$B$13:$L$408,5,FALSE),0)</f>
        <v>2.0299999999999998</v>
      </c>
      <c r="Q384" s="3">
        <f>IFERROR(VLOOKUP(I384,'Control Producción'!$B$13:$L$408,7,FALSE),0)</f>
        <v>26.97</v>
      </c>
      <c r="R384" s="3">
        <f>IFERROR(VLOOKUP(I384,'Control Producción'!$B$13:$L$408,8,FALSE),0)</f>
        <v>10</v>
      </c>
      <c r="S384" s="3">
        <f t="shared" ref="S384:S442" si="122">AR384</f>
        <v>20</v>
      </c>
      <c r="T384" s="3">
        <v>15</v>
      </c>
      <c r="U384" s="3" t="s">
        <v>676</v>
      </c>
      <c r="V384" s="3" t="s">
        <v>668</v>
      </c>
      <c r="W384" s="3">
        <f t="shared" ref="W384:W444" si="123">_xlfn.IFS(AM384="C",31,AM384="M",1,AM384="Q",2,AM384="S",4)</f>
        <v>1</v>
      </c>
      <c r="X384" s="3"/>
      <c r="Y384" s="3">
        <f t="shared" ref="Y384:Y444" si="124">W384*S384</f>
        <v>20</v>
      </c>
      <c r="Z384" s="3"/>
      <c r="AA384" s="3"/>
      <c r="AB384" s="6">
        <v>40576</v>
      </c>
      <c r="AC384" s="3" t="s">
        <v>643</v>
      </c>
      <c r="AD384" s="6">
        <v>44252</v>
      </c>
      <c r="AE384" s="3" t="s">
        <v>897</v>
      </c>
      <c r="AF384" s="3" t="s">
        <v>656</v>
      </c>
      <c r="AG384" s="3"/>
      <c r="AH384" s="3"/>
      <c r="AI384" s="3"/>
      <c r="AJ384" s="3"/>
      <c r="AK384" s="3" t="str">
        <f>IFERROR(VLOOKUP(I384,'Control Producción'!$B$13:$K$406,10,FALSE),"")</f>
        <v>Bombeo Mecánico</v>
      </c>
      <c r="AL384" s="3" t="str">
        <f t="shared" si="120"/>
        <v>Batch</v>
      </c>
      <c r="AM384" s="3" t="s">
        <v>817</v>
      </c>
      <c r="AN384" s="3" t="s">
        <v>556</v>
      </c>
      <c r="AO384" s="3">
        <f>_xlfn.IFS(L384="Inhibidor de corrosión",T384*Q384/1000,L384="Inhibidor de incrustaciones",T384*Q384/1000,L384="Biocida",T384*Q384/1000,L384="Inhibidor de corrosión/incrustaciones",T384*Q384/1000,L384="Inhibidor de parafinas y asfaltenos",T384*P384/1000,L384="Inhibidor de parafinas",T384*P384/1000,L384="Inhibidor de asfaltenos",T384*P384/1000,L384="Reductor de fricción",T384*P384/1000,L384="Encapsulado",0,L384="Inhibidor de hidratos",VLOOKUP(I384,Intermedia!$B$485:$E$502,4,FALSE),L384="Secuestrante de sulfhídrico",VLOOKUP(I384,Intermedia!$B$485:$E$502,4,FALSE))</f>
        <v>0.40454999999999997</v>
      </c>
      <c r="AP384" s="3">
        <f t="shared" ref="AP384:AP444" si="125">IFERROR(ROUND(IF(AL384="Continua",AO384,IF(AL384="Batch",IF(AM384="M",30,IF(AM384="Q",15,7))*AO384)),2),"")</f>
        <v>12.14</v>
      </c>
      <c r="AQ384" s="3">
        <f t="shared" ref="AQ384:AQ442" si="126">IF(AP384&lt;=20,20,AP384)</f>
        <v>20</v>
      </c>
      <c r="AR384" s="3">
        <f t="shared" ref="AR384:AR441" si="127">IF(AL384="Batch",AQ384,AP384)</f>
        <v>20</v>
      </c>
      <c r="AS384" s="7">
        <v>1</v>
      </c>
      <c r="AT384" s="3" cm="1">
        <f t="array" ref="AT384">IFERROR(ROUND(IF(AL384="Continua",AO384*_xlfn.IFS(AS384=100%,1,AS384=20%,5,AS384=50%,2),IF(AL384="Batch",IF(AM384="M",30,IF(AM384="Q",15,7))*AO384)),0),"")</f>
        <v>12</v>
      </c>
      <c r="AU384" s="3">
        <f t="shared" ref="AU384:AU444" si="128">IF(AT384&lt;=20,20,AT384)</f>
        <v>20</v>
      </c>
      <c r="AV384" s="3">
        <f t="shared" ref="AV384:AV444" si="129">IF(AL384="Batch",AU384,AT384)</f>
        <v>20</v>
      </c>
      <c r="AW384" s="3" t="s">
        <v>670</v>
      </c>
      <c r="AX384" s="3"/>
      <c r="AY384" s="14">
        <f ca="1">IFERROR(TODAY()-VLOOKUP(H384,IDEF!$A$6:$H$1602,8,FALSE),"S/D")</f>
        <v>3114</v>
      </c>
      <c r="AZ384" s="3" t="str">
        <f>IFERROR(VLOOKUP(H384,'Control Producción'!$B$13:$L$406,11,FALSE),"S/C")</f>
        <v>C</v>
      </c>
      <c r="BA384" s="3" t="str">
        <f t="shared" ref="BA384:BA444" si="130">E384</f>
        <v>SP- 04</v>
      </c>
      <c r="BB384" s="3" t="str">
        <f>IFERROR(VLOOKUP(I384,Referencias!$A$2:$Z$800,26,FALSE),"")</f>
        <v>Señal Picada</v>
      </c>
      <c r="BC384" s="3"/>
      <c r="BD384" s="3"/>
      <c r="BO384" s="68" t="str">
        <f t="shared" si="121"/>
        <v>SP- 04</v>
      </c>
    </row>
    <row r="385" spans="1:67" ht="15" customHeight="1" x14ac:dyDescent="0.25">
      <c r="A385" s="3" t="s">
        <v>636</v>
      </c>
      <c r="B385" s="5">
        <v>45261</v>
      </c>
      <c r="C385" s="3" t="s">
        <v>637</v>
      </c>
      <c r="D385" s="3" t="s">
        <v>638</v>
      </c>
      <c r="E385" s="3" t="str">
        <f>IFERROR(VLOOKUP(H385,Referencias!$A$2:$F$671,6,FALSE),"")</f>
        <v>SP- 07</v>
      </c>
      <c r="F385" s="3">
        <f>IFERROR(VLOOKUP(I385,Referencias!$A$2:$T$800,20,FALSE),"")</f>
        <v>222052</v>
      </c>
      <c r="G385" s="3" t="s">
        <v>651</v>
      </c>
      <c r="H385" s="3" t="s">
        <v>297</v>
      </c>
      <c r="I385" s="3" t="s">
        <v>297</v>
      </c>
      <c r="J385" s="3"/>
      <c r="K385" s="3" t="s">
        <v>652</v>
      </c>
      <c r="L385" s="3" t="str">
        <f>IFERROR(VLOOKUP(M385,Referencias!$X$2:$Y$139,2,FALSE),"")</f>
        <v>Inhibidor de corrosión</v>
      </c>
      <c r="M385" s="3" t="s">
        <v>566</v>
      </c>
      <c r="N385" s="3">
        <f>IFERROR(VLOOKUP(M385,Referencias!$K$2:$L$138,2,FALSE),"")</f>
        <v>1000232729</v>
      </c>
      <c r="O385" s="3">
        <f>IFERROR(VLOOKUP(I385,'Control Producción'!$B$13:$L$408,4,FALSE),0)</f>
        <v>1.6</v>
      </c>
      <c r="P385" s="3">
        <f>IFERROR(VLOOKUP(I385,'Control Producción'!$B$13:$L$408,5,FALSE),0)</f>
        <v>1.28</v>
      </c>
      <c r="Q385" s="3">
        <f>IFERROR(VLOOKUP(I385,'Control Producción'!$B$13:$L$408,7,FALSE),0)</f>
        <v>0.32</v>
      </c>
      <c r="R385" s="3">
        <f>IFERROR(VLOOKUP(I385,'Control Producción'!$B$13:$L$408,8,FALSE),0)</f>
        <v>10</v>
      </c>
      <c r="S385" s="3">
        <f t="shared" si="122"/>
        <v>20</v>
      </c>
      <c r="T385" s="3">
        <v>3500</v>
      </c>
      <c r="U385" s="3" t="s">
        <v>676</v>
      </c>
      <c r="V385" s="3" t="s">
        <v>668</v>
      </c>
      <c r="W385" s="3">
        <f t="shared" si="123"/>
        <v>2</v>
      </c>
      <c r="X385" s="3"/>
      <c r="Y385" s="3">
        <f t="shared" si="124"/>
        <v>40</v>
      </c>
      <c r="Z385" s="3"/>
      <c r="AA385" s="3"/>
      <c r="AB385" s="6">
        <v>43368</v>
      </c>
      <c r="AC385" s="3" t="s">
        <v>643</v>
      </c>
      <c r="AD385" s="6">
        <v>43368</v>
      </c>
      <c r="AE385" s="3" t="s">
        <v>898</v>
      </c>
      <c r="AF385" s="3" t="s">
        <v>656</v>
      </c>
      <c r="AG385" s="3"/>
      <c r="AH385" s="3"/>
      <c r="AI385" s="3"/>
      <c r="AJ385" s="3"/>
      <c r="AK385" s="3" t="str">
        <f>IFERROR(VLOOKUP(I385,'Control Producción'!$B$13:$K$406,10,FALSE),"")</f>
        <v>Bombeo Mecánico</v>
      </c>
      <c r="AL385" s="3" t="str">
        <f t="shared" si="120"/>
        <v>Batch</v>
      </c>
      <c r="AM385" s="3" t="s">
        <v>669</v>
      </c>
      <c r="AN385" s="3" t="s">
        <v>556</v>
      </c>
      <c r="AO385" s="3">
        <f>_xlfn.IFS(L385="Inhibidor de corrosión",T385*Q385/1000,L385="Inhibidor de incrustaciones",T385*Q385/1000,L385="Biocida",T385*Q385/1000,L385="Inhibidor de corrosión/incrustaciones",T385*Q385/1000,L385="Inhibidor de parafinas y asfaltenos",T385*P385/1000,L385="Inhibidor de parafinas",T385*P385/1000,L385="Inhibidor de asfaltenos",T385*P385/1000,L385="Reductor de fricción",T385*P385/1000,L385="Encapsulado",0,L385="Inhibidor de hidratos",VLOOKUP(I385,Intermedia!$B$485:$E$502,4,FALSE),L385="Secuestrante de sulfhídrico",VLOOKUP(I385,Intermedia!$B$485:$E$502,4,FALSE))</f>
        <v>1.1200000000000001</v>
      </c>
      <c r="AP385" s="3">
        <f t="shared" si="125"/>
        <v>16.8</v>
      </c>
      <c r="AQ385" s="3">
        <f t="shared" si="126"/>
        <v>20</v>
      </c>
      <c r="AR385" s="3">
        <f t="shared" si="127"/>
        <v>20</v>
      </c>
      <c r="AS385" s="7">
        <v>1</v>
      </c>
      <c r="AT385" s="3" cm="1">
        <f t="array" ref="AT385">IFERROR(ROUND(IF(AL385="Continua",AO385*_xlfn.IFS(AS385=100%,1,AS385=20%,5,AS385=50%,2),IF(AL385="Batch",IF(AM385="M",30,IF(AM385="Q",15,7))*AO385)),0),"")</f>
        <v>17</v>
      </c>
      <c r="AU385" s="3">
        <f t="shared" si="128"/>
        <v>20</v>
      </c>
      <c r="AV385" s="3">
        <f t="shared" si="129"/>
        <v>20</v>
      </c>
      <c r="AW385" s="3" t="s">
        <v>670</v>
      </c>
      <c r="AX385" s="3"/>
      <c r="AY385" s="14">
        <f ca="1">IFERROR(TODAY()-VLOOKUP(H385,IDEF!$A$6:$H$1602,8,FALSE),"S/D")</f>
        <v>1958</v>
      </c>
      <c r="AZ385" s="3" t="str">
        <f>IFERROR(VLOOKUP(H385,'Control Producción'!$B$13:$L$406,11,FALSE),"S/C")</f>
        <v>C</v>
      </c>
      <c r="BA385" s="3" t="str">
        <f t="shared" si="130"/>
        <v>SP- 07</v>
      </c>
      <c r="BB385" s="3" t="str">
        <f>IFERROR(VLOOKUP(I385,Referencias!$A$2:$Z$800,26,FALSE),"")</f>
        <v>Señal Picada</v>
      </c>
      <c r="BC385" s="3"/>
      <c r="BD385" s="3"/>
      <c r="BO385" s="68" t="str">
        <f t="shared" si="121"/>
        <v>SP- 07</v>
      </c>
    </row>
    <row r="386" spans="1:67" ht="15" customHeight="1" x14ac:dyDescent="0.25">
      <c r="A386" s="3" t="s">
        <v>636</v>
      </c>
      <c r="B386" s="5">
        <v>45139</v>
      </c>
      <c r="C386" s="3" t="s">
        <v>637</v>
      </c>
      <c r="D386" s="3" t="s">
        <v>638</v>
      </c>
      <c r="E386" s="3" t="str">
        <f>IFERROR(VLOOKUP(H386,Referencias!$A$2:$F$671,6,FALSE),"")</f>
        <v>SP- 07</v>
      </c>
      <c r="F386" s="3">
        <f>IFERROR(VLOOKUP(I386,Referencias!$A$2:$T$800,20,FALSE),"")</f>
        <v>222052</v>
      </c>
      <c r="G386" s="3" t="s">
        <v>651</v>
      </c>
      <c r="H386" s="3" t="s">
        <v>300</v>
      </c>
      <c r="I386" s="3" t="s">
        <v>300</v>
      </c>
      <c r="J386" s="3"/>
      <c r="K386" s="3" t="s">
        <v>652</v>
      </c>
      <c r="L386" s="3" t="str">
        <f>IFERROR(VLOOKUP(M386,Referencias!$X$2:$Y$139,2,FALSE),"")</f>
        <v>Inhibidor de corrosión</v>
      </c>
      <c r="M386" s="3" t="s">
        <v>566</v>
      </c>
      <c r="N386" s="3">
        <f>IFERROR(VLOOKUP(M386,Referencias!$K$2:$L$138,2,FALSE),"")</f>
        <v>1000232729</v>
      </c>
      <c r="O386" s="3">
        <f>IFERROR(VLOOKUP(I386,'Control Producción'!$B$13:$L$408,4,FALSE),0)</f>
        <v>14.6</v>
      </c>
      <c r="P386" s="3">
        <f>IFERROR(VLOOKUP(I386,'Control Producción'!$B$13:$L$408,5,FALSE),0)</f>
        <v>3.65</v>
      </c>
      <c r="Q386" s="3">
        <f>IFERROR(VLOOKUP(I386,'Control Producción'!$B$13:$L$408,7,FALSE),0)</f>
        <v>10.95</v>
      </c>
      <c r="R386" s="3">
        <f>IFERROR(VLOOKUP(I386,'Control Producción'!$B$13:$L$408,8,FALSE),0)</f>
        <v>10</v>
      </c>
      <c r="S386" s="3">
        <f t="shared" si="122"/>
        <v>20.53</v>
      </c>
      <c r="T386" s="3">
        <v>125</v>
      </c>
      <c r="U386" s="3" t="s">
        <v>676</v>
      </c>
      <c r="V386" s="3" t="s">
        <v>668</v>
      </c>
      <c r="W386" s="3">
        <f t="shared" si="123"/>
        <v>2</v>
      </c>
      <c r="X386" s="3"/>
      <c r="Y386" s="3">
        <f t="shared" si="124"/>
        <v>41.06</v>
      </c>
      <c r="Z386" s="3"/>
      <c r="AA386" s="3"/>
      <c r="AB386" s="6">
        <v>41513</v>
      </c>
      <c r="AC386" s="3" t="s">
        <v>643</v>
      </c>
      <c r="AD386" s="6">
        <v>44084</v>
      </c>
      <c r="AE386" s="3" t="s">
        <v>876</v>
      </c>
      <c r="AF386" s="3" t="s">
        <v>656</v>
      </c>
      <c r="AG386" s="3"/>
      <c r="AH386" s="3"/>
      <c r="AI386" s="3"/>
      <c r="AJ386" s="3"/>
      <c r="AK386" s="3" t="str">
        <f>IFERROR(VLOOKUP(I386,'Control Producción'!$B$13:$K$406,10,FALSE),"")</f>
        <v>Bombeo Mecánico</v>
      </c>
      <c r="AL386" s="3" t="str">
        <f t="shared" si="120"/>
        <v>Batch</v>
      </c>
      <c r="AM386" s="3" t="s">
        <v>669</v>
      </c>
      <c r="AN386" s="3" t="s">
        <v>556</v>
      </c>
      <c r="AO386" s="3">
        <f>_xlfn.IFS(L386="Inhibidor de corrosión",T386*Q386/1000,L386="Inhibidor de incrustaciones",T386*Q386/1000,L386="Biocida",T386*Q386/1000,L386="Inhibidor de corrosión/incrustaciones",T386*Q386/1000,L386="Inhibidor de parafinas y asfaltenos",T386*P386/1000,L386="Inhibidor de parafinas",T386*P386/1000,L386="Inhibidor de asfaltenos",T386*P386/1000,L386="Reductor de fricción",T386*P386/1000,L386="Encapsulado",0,L386="Inhibidor de hidratos",VLOOKUP(I386,Intermedia!$B$485:$E$502,4,FALSE),L386="Secuestrante de sulfhídrico",VLOOKUP(I386,Intermedia!$B$485:$E$502,4,FALSE))</f>
        <v>1.3687499999999999</v>
      </c>
      <c r="AP386" s="3">
        <f t="shared" si="125"/>
        <v>20.53</v>
      </c>
      <c r="AQ386" s="3">
        <f t="shared" si="126"/>
        <v>20.53</v>
      </c>
      <c r="AR386" s="3">
        <f t="shared" si="127"/>
        <v>20.53</v>
      </c>
      <c r="AS386" s="7">
        <v>1</v>
      </c>
      <c r="AT386" s="3" cm="1">
        <f t="array" ref="AT386">IFERROR(ROUND(IF(AL386="Continua",AO386*_xlfn.IFS(AS386=100%,1,AS386=20%,5,AS386=50%,2),IF(AL386="Batch",IF(AM386="M",30,IF(AM386="Q",15,7))*AO386)),0),"")</f>
        <v>21</v>
      </c>
      <c r="AU386" s="3">
        <f t="shared" si="128"/>
        <v>21</v>
      </c>
      <c r="AV386" s="3">
        <f t="shared" si="129"/>
        <v>21</v>
      </c>
      <c r="AW386" s="3" t="s">
        <v>670</v>
      </c>
      <c r="AX386" s="3"/>
      <c r="AY386" s="14">
        <f ca="1">IFERROR(TODAY()-VLOOKUP(H386,IDEF!$A$6:$H$1602,8,FALSE),"S/D")</f>
        <v>2883</v>
      </c>
      <c r="AZ386" s="3" t="str">
        <f>IFERROR(VLOOKUP(H386,'Control Producción'!$B$13:$L$406,11,FALSE),"S/C")</f>
        <v>A</v>
      </c>
      <c r="BA386" s="3" t="str">
        <f t="shared" si="130"/>
        <v>SP- 07</v>
      </c>
      <c r="BB386" s="3" t="str">
        <f>IFERROR(VLOOKUP(I386,Referencias!$A$2:$Z$800,26,FALSE),"")</f>
        <v>Señal Picada</v>
      </c>
      <c r="BC386" s="3"/>
      <c r="BD386" s="3"/>
      <c r="BO386" s="68" t="str">
        <f t="shared" si="121"/>
        <v>SP- 07</v>
      </c>
    </row>
    <row r="387" spans="1:67" ht="15" customHeight="1" x14ac:dyDescent="0.25">
      <c r="A387" s="3" t="s">
        <v>636</v>
      </c>
      <c r="B387" s="5">
        <v>45139</v>
      </c>
      <c r="C387" s="3" t="s">
        <v>637</v>
      </c>
      <c r="D387" s="3" t="s">
        <v>638</v>
      </c>
      <c r="E387" s="3" t="str">
        <f>IFERROR(VLOOKUP(H387,Referencias!$A$2:$F$671,6,FALSE),"")</f>
        <v>SP- 07</v>
      </c>
      <c r="F387" s="3">
        <f>IFERROR(VLOOKUP(I387,Referencias!$A$2:$T$800,20,FALSE),"")</f>
        <v>222052</v>
      </c>
      <c r="G387" s="3" t="s">
        <v>651</v>
      </c>
      <c r="H387" s="3" t="s">
        <v>301</v>
      </c>
      <c r="I387" s="3" t="s">
        <v>301</v>
      </c>
      <c r="J387" s="3"/>
      <c r="K387" s="3" t="s">
        <v>652</v>
      </c>
      <c r="L387" s="3" t="str">
        <f>IFERROR(VLOOKUP(M387,Referencias!$X$2:$Y$139,2,FALSE),"")</f>
        <v>Inhibidor de corrosión</v>
      </c>
      <c r="M387" s="3" t="s">
        <v>566</v>
      </c>
      <c r="N387" s="3">
        <f>IFERROR(VLOOKUP(M387,Referencias!$K$2:$L$138,2,FALSE),"")</f>
        <v>1000232729</v>
      </c>
      <c r="O387" s="3">
        <f>IFERROR(VLOOKUP(I387,'Control Producción'!$B$13:$L$408,4,FALSE),0)</f>
        <v>49</v>
      </c>
      <c r="P387" s="3">
        <f>IFERROR(VLOOKUP(I387,'Control Producción'!$B$13:$L$408,5,FALSE),0)</f>
        <v>2.4500000000000002</v>
      </c>
      <c r="Q387" s="3">
        <f>IFERROR(VLOOKUP(I387,'Control Producción'!$B$13:$L$408,7,FALSE),0)</f>
        <v>46.55</v>
      </c>
      <c r="R387" s="3">
        <f>IFERROR(VLOOKUP(I387,'Control Producción'!$B$13:$L$408,8,FALSE),0)</f>
        <v>10</v>
      </c>
      <c r="S387" s="3">
        <f t="shared" si="122"/>
        <v>22.81</v>
      </c>
      <c r="T387" s="3">
        <v>70</v>
      </c>
      <c r="U387" s="3" t="s">
        <v>676</v>
      </c>
      <c r="V387" s="3" t="s">
        <v>668</v>
      </c>
      <c r="W387" s="3">
        <f t="shared" si="123"/>
        <v>4</v>
      </c>
      <c r="X387" s="3"/>
      <c r="Y387" s="3">
        <f t="shared" si="124"/>
        <v>91.24</v>
      </c>
      <c r="Z387" s="3"/>
      <c r="AA387" s="3"/>
      <c r="AB387" s="6">
        <v>41968</v>
      </c>
      <c r="AC387" s="3" t="s">
        <v>643</v>
      </c>
      <c r="AD387" s="6">
        <v>44203</v>
      </c>
      <c r="AE387" s="3" t="s">
        <v>899</v>
      </c>
      <c r="AF387" s="3" t="s">
        <v>656</v>
      </c>
      <c r="AG387" s="3"/>
      <c r="AH387" s="3"/>
      <c r="AI387" s="3"/>
      <c r="AJ387" s="3"/>
      <c r="AK387" s="3" t="str">
        <f>IFERROR(VLOOKUP(I387,'Control Producción'!$B$13:$K$406,10,FALSE),"")</f>
        <v>Bombeo Mecánico</v>
      </c>
      <c r="AL387" s="3" t="str">
        <f t="shared" si="120"/>
        <v>Batch</v>
      </c>
      <c r="AM387" s="3" t="s">
        <v>810</v>
      </c>
      <c r="AN387" s="3" t="s">
        <v>556</v>
      </c>
      <c r="AO387" s="3">
        <f>_xlfn.IFS(L387="Inhibidor de corrosión",T387*Q387/1000,L387="Inhibidor de incrustaciones",T387*Q387/1000,L387="Biocida",T387*Q387/1000,L387="Inhibidor de corrosión/incrustaciones",T387*Q387/1000,L387="Inhibidor de parafinas y asfaltenos",T387*P387/1000,L387="Inhibidor de parafinas",T387*P387/1000,L387="Inhibidor de asfaltenos",T387*P387/1000,L387="Reductor de fricción",T387*P387/1000,L387="Encapsulado",0,L387="Inhibidor de hidratos",VLOOKUP(I387,Intermedia!$B$485:$E$502,4,FALSE),L387="Secuestrante de sulfhídrico",VLOOKUP(I387,Intermedia!$B$485:$E$502,4,FALSE))</f>
        <v>3.2585000000000002</v>
      </c>
      <c r="AP387" s="3">
        <f t="shared" si="125"/>
        <v>22.81</v>
      </c>
      <c r="AQ387" s="3">
        <f t="shared" si="126"/>
        <v>22.81</v>
      </c>
      <c r="AR387" s="3">
        <f t="shared" si="127"/>
        <v>22.81</v>
      </c>
      <c r="AS387" s="7">
        <v>1</v>
      </c>
      <c r="AT387" s="3" cm="1">
        <f t="array" ref="AT387">IFERROR(ROUND(IF(AL387="Continua",AO387*_xlfn.IFS(AS387=100%,1,AS387=20%,5,AS387=50%,2),IF(AL387="Batch",IF(AM387="M",30,IF(AM387="Q",15,7))*AO387)),0),"")</f>
        <v>23</v>
      </c>
      <c r="AU387" s="3">
        <f t="shared" si="128"/>
        <v>23</v>
      </c>
      <c r="AV387" s="3">
        <f t="shared" si="129"/>
        <v>23</v>
      </c>
      <c r="AW387" s="3" t="s">
        <v>670</v>
      </c>
      <c r="AX387" s="3"/>
      <c r="AY387" s="14">
        <f ca="1">IFERROR(TODAY()-VLOOKUP(H387,IDEF!$A$6:$H$1602,8,FALSE),"S/D")</f>
        <v>1832</v>
      </c>
      <c r="AZ387" s="3" t="str">
        <f>IFERROR(VLOOKUP(H387,'Control Producción'!$B$13:$L$406,11,FALSE),"S/C")</f>
        <v>A</v>
      </c>
      <c r="BA387" s="3" t="str">
        <f t="shared" si="130"/>
        <v>SP- 07</v>
      </c>
      <c r="BB387" s="3" t="str">
        <f>IFERROR(VLOOKUP(I387,Referencias!$A$2:$Z$800,26,FALSE),"")</f>
        <v>Señal Picada</v>
      </c>
      <c r="BC387" s="3"/>
      <c r="BD387" s="3"/>
      <c r="BO387" s="68" t="str">
        <f t="shared" si="121"/>
        <v>SP- 07</v>
      </c>
    </row>
    <row r="388" spans="1:67" ht="15" customHeight="1" x14ac:dyDescent="0.25">
      <c r="A388" s="3" t="s">
        <v>636</v>
      </c>
      <c r="B388" s="5">
        <v>45139</v>
      </c>
      <c r="C388" s="3" t="s">
        <v>637</v>
      </c>
      <c r="D388" s="3" t="s">
        <v>638</v>
      </c>
      <c r="E388" s="3" t="str">
        <f>IFERROR(VLOOKUP(H388,Referencias!$A$2:$F$671,6,FALSE),"")</f>
        <v>SP- 07</v>
      </c>
      <c r="F388" s="3">
        <f>IFERROR(VLOOKUP(I388,Referencias!$A$2:$T$800,20,FALSE),"")</f>
        <v>222052</v>
      </c>
      <c r="G388" s="3" t="s">
        <v>651</v>
      </c>
      <c r="H388" s="3" t="s">
        <v>302</v>
      </c>
      <c r="I388" s="3" t="s">
        <v>302</v>
      </c>
      <c r="J388" s="3"/>
      <c r="K388" s="3" t="s">
        <v>652</v>
      </c>
      <c r="L388" s="3" t="str">
        <f>IFERROR(VLOOKUP(M388,Referencias!$X$2:$Y$139,2,FALSE),"")</f>
        <v>Inhibidor de corrosión</v>
      </c>
      <c r="M388" s="3" t="s">
        <v>566</v>
      </c>
      <c r="N388" s="3">
        <f>IFERROR(VLOOKUP(M388,Referencias!$K$2:$L$138,2,FALSE),"")</f>
        <v>1000232729</v>
      </c>
      <c r="O388" s="3">
        <f>IFERROR(VLOOKUP(I388,'Control Producción'!$B$13:$L$408,4,FALSE),0)</f>
        <v>80</v>
      </c>
      <c r="P388" s="3">
        <f>IFERROR(VLOOKUP(I388,'Control Producción'!$B$13:$L$408,5,FALSE),0)</f>
        <v>2.4</v>
      </c>
      <c r="Q388" s="3">
        <f>IFERROR(VLOOKUP(I388,'Control Producción'!$B$13:$L$408,7,FALSE),0)</f>
        <v>77.599999999999994</v>
      </c>
      <c r="R388" s="3">
        <f>IFERROR(VLOOKUP(I388,'Control Producción'!$B$13:$L$408,8,FALSE),0)</f>
        <v>10</v>
      </c>
      <c r="S388" s="3">
        <f t="shared" si="122"/>
        <v>37.25</v>
      </c>
      <c r="T388" s="3">
        <v>32</v>
      </c>
      <c r="U388" s="3" t="s">
        <v>676</v>
      </c>
      <c r="V388" s="3" t="s">
        <v>668</v>
      </c>
      <c r="W388" s="3">
        <f t="shared" si="123"/>
        <v>2</v>
      </c>
      <c r="X388" s="3"/>
      <c r="Y388" s="3">
        <f t="shared" si="124"/>
        <v>74.5</v>
      </c>
      <c r="Z388" s="3"/>
      <c r="AA388" s="3"/>
      <c r="AB388" s="6">
        <v>43385</v>
      </c>
      <c r="AC388" s="3" t="s">
        <v>643</v>
      </c>
      <c r="AD388" s="6">
        <v>43708</v>
      </c>
      <c r="AE388" s="3" t="s">
        <v>900</v>
      </c>
      <c r="AF388" s="3" t="s">
        <v>656</v>
      </c>
      <c r="AG388" s="3"/>
      <c r="AH388" s="3"/>
      <c r="AI388" s="3"/>
      <c r="AJ388" s="3"/>
      <c r="AK388" s="3" t="str">
        <f>IFERROR(VLOOKUP(I388,'Control Producción'!$B$13:$K$406,10,FALSE),"")</f>
        <v>Cavidad Progresiva</v>
      </c>
      <c r="AL388" s="3" t="str">
        <f t="shared" si="120"/>
        <v>Batch</v>
      </c>
      <c r="AM388" s="3" t="s">
        <v>669</v>
      </c>
      <c r="AN388" s="3" t="s">
        <v>556</v>
      </c>
      <c r="AO388" s="3">
        <f>_xlfn.IFS(L388="Inhibidor de corrosión",T388*Q388/1000,L388="Inhibidor de incrustaciones",T388*Q388/1000,L388="Biocida",T388*Q388/1000,L388="Inhibidor de corrosión/incrustaciones",T388*Q388/1000,L388="Inhibidor de parafinas y asfaltenos",T388*P388/1000,L388="Inhibidor de parafinas",T388*P388/1000,L388="Inhibidor de asfaltenos",T388*P388/1000,L388="Reductor de fricción",T388*P388/1000,L388="Encapsulado",0,L388="Inhibidor de hidratos",VLOOKUP(I388,Intermedia!$B$485:$E$502,4,FALSE),L388="Secuestrante de sulfhídrico",VLOOKUP(I388,Intermedia!$B$485:$E$502,4,FALSE))</f>
        <v>2.4831999999999996</v>
      </c>
      <c r="AP388" s="3">
        <f t="shared" si="125"/>
        <v>37.25</v>
      </c>
      <c r="AQ388" s="3">
        <f t="shared" si="126"/>
        <v>37.25</v>
      </c>
      <c r="AR388" s="3">
        <f t="shared" si="127"/>
        <v>37.25</v>
      </c>
      <c r="AS388" s="7">
        <v>1</v>
      </c>
      <c r="AT388" s="3" cm="1">
        <f t="array" ref="AT388">IFERROR(ROUND(IF(AL388="Continua",AO388*_xlfn.IFS(AS388=100%,1,AS388=20%,5,AS388=50%,2),IF(AL388="Batch",IF(AM388="M",30,IF(AM388="Q",15,7))*AO388)),0),"")</f>
        <v>37</v>
      </c>
      <c r="AU388" s="3">
        <f t="shared" si="128"/>
        <v>37</v>
      </c>
      <c r="AV388" s="3">
        <f t="shared" si="129"/>
        <v>37</v>
      </c>
      <c r="AW388" s="3" t="s">
        <v>670</v>
      </c>
      <c r="AX388" s="3"/>
      <c r="AY388" s="14">
        <f ca="1">IFERROR(TODAY()-VLOOKUP(H388,IDEF!$A$6:$H$1602,8,FALSE),"S/D")</f>
        <v>1618</v>
      </c>
      <c r="AZ388" s="3" t="str">
        <f>IFERROR(VLOOKUP(H388,'Control Producción'!$B$13:$L$406,11,FALSE),"S/C")</f>
        <v>A</v>
      </c>
      <c r="BA388" s="3" t="str">
        <f t="shared" si="130"/>
        <v>SP- 07</v>
      </c>
      <c r="BB388" s="3" t="str">
        <f>IFERROR(VLOOKUP(I388,Referencias!$A$2:$Z$800,26,FALSE),"")</f>
        <v>Señal Picada</v>
      </c>
      <c r="BC388" s="3"/>
      <c r="BD388" s="3"/>
      <c r="BO388" s="68" t="str">
        <f t="shared" si="121"/>
        <v>SP- 07</v>
      </c>
    </row>
    <row r="389" spans="1:67" ht="15" customHeight="1" x14ac:dyDescent="0.25">
      <c r="A389" s="3" t="s">
        <v>636</v>
      </c>
      <c r="B389" s="5">
        <v>45139</v>
      </c>
      <c r="C389" s="3" t="s">
        <v>637</v>
      </c>
      <c r="D389" s="3" t="s">
        <v>638</v>
      </c>
      <c r="E389" s="3" t="str">
        <f>IFERROR(VLOOKUP(H389,Referencias!$A$2:$F$671,6,FALSE),"")</f>
        <v>SP- 07</v>
      </c>
      <c r="F389" s="3">
        <f>IFERROR(VLOOKUP(I389,Referencias!$A$2:$T$800,20,FALSE),"")</f>
        <v>222052</v>
      </c>
      <c r="G389" s="3" t="s">
        <v>651</v>
      </c>
      <c r="H389" s="3" t="s">
        <v>302</v>
      </c>
      <c r="I389" s="3" t="s">
        <v>302</v>
      </c>
      <c r="J389" s="3"/>
      <c r="K389" s="3" t="s">
        <v>652</v>
      </c>
      <c r="L389" s="3" t="str">
        <f>IFERROR(VLOOKUP(M389,Referencias!$X$2:$Y$139,2,FALSE),"")</f>
        <v>Biocida</v>
      </c>
      <c r="M389" s="3" t="s">
        <v>565</v>
      </c>
      <c r="N389" s="3">
        <f>IFERROR(VLOOKUP(M389,Referencias!$K$2:$L$138,2,FALSE),"")</f>
        <v>50600926</v>
      </c>
      <c r="O389" s="3">
        <f>IFERROR(VLOOKUP(I389,'Control Producción'!$B$13:$L$408,4,FALSE),0)</f>
        <v>80</v>
      </c>
      <c r="P389" s="3">
        <f>IFERROR(VLOOKUP(I389,'Control Producción'!$B$13:$L$408,5,FALSE),0)</f>
        <v>2.4</v>
      </c>
      <c r="Q389" s="3">
        <f>IFERROR(VLOOKUP(I389,'Control Producción'!$B$13:$L$408,7,FALSE),0)</f>
        <v>77.599999999999994</v>
      </c>
      <c r="R389" s="3">
        <f>IFERROR(VLOOKUP(I389,'Control Producción'!$B$13:$L$408,8,FALSE),0)</f>
        <v>10</v>
      </c>
      <c r="S389" s="3">
        <f t="shared" si="122"/>
        <v>37.25</v>
      </c>
      <c r="T389" s="3">
        <v>32</v>
      </c>
      <c r="U389" s="3" t="s">
        <v>676</v>
      </c>
      <c r="V389" s="3" t="s">
        <v>668</v>
      </c>
      <c r="W389" s="3">
        <f t="shared" si="123"/>
        <v>2</v>
      </c>
      <c r="X389" s="3"/>
      <c r="Y389" s="3">
        <f t="shared" si="124"/>
        <v>74.5</v>
      </c>
      <c r="Z389" s="3"/>
      <c r="AA389" s="3"/>
      <c r="AB389" s="6">
        <v>43385</v>
      </c>
      <c r="AC389" s="3" t="s">
        <v>643</v>
      </c>
      <c r="AD389" s="6">
        <v>43708</v>
      </c>
      <c r="AE389" s="3" t="s">
        <v>900</v>
      </c>
      <c r="AF389" s="3" t="s">
        <v>656</v>
      </c>
      <c r="AG389" s="3"/>
      <c r="AH389" s="3"/>
      <c r="AI389" s="3"/>
      <c r="AJ389" s="3"/>
      <c r="AK389" s="3" t="str">
        <f>IFERROR(VLOOKUP(I389,'Control Producción'!$B$13:$K$406,10,FALSE),"")</f>
        <v>Cavidad Progresiva</v>
      </c>
      <c r="AL389" s="3" t="str">
        <f t="shared" si="120"/>
        <v>Batch</v>
      </c>
      <c r="AM389" s="3" t="s">
        <v>669</v>
      </c>
      <c r="AN389" s="3" t="s">
        <v>556</v>
      </c>
      <c r="AO389" s="3">
        <f>_xlfn.IFS(L389="Inhibidor de corrosión",T389*Q389/1000,L389="Inhibidor de incrustaciones",T389*Q389/1000,L389="Biocida",T389*Q389/1000,L389="Inhibidor de corrosión/incrustaciones",T389*Q389/1000,L389="Inhibidor de parafinas y asfaltenos",T389*P389/1000,L389="Inhibidor de parafinas",T389*P389/1000,L389="Inhibidor de asfaltenos",T389*P389/1000,L389="Reductor de fricción",T389*P389/1000,L389="Encapsulado",0,L389="Inhibidor de hidratos",VLOOKUP(I389,Intermedia!$B$485:$E$502,4,FALSE),L389="Secuestrante de sulfhídrico",VLOOKUP(I389,Intermedia!$B$485:$E$502,4,FALSE))</f>
        <v>2.4831999999999996</v>
      </c>
      <c r="AP389" s="3">
        <f t="shared" si="125"/>
        <v>37.25</v>
      </c>
      <c r="AQ389" s="3">
        <f t="shared" si="126"/>
        <v>37.25</v>
      </c>
      <c r="AR389" s="3">
        <f t="shared" si="127"/>
        <v>37.25</v>
      </c>
      <c r="AS389" s="7">
        <v>1</v>
      </c>
      <c r="AT389" s="3" cm="1">
        <f t="array" ref="AT389">IFERROR(ROUND(IF(AL389="Continua",AO389*_xlfn.IFS(AS389=100%,1,AS389=20%,5,AS389=50%,2),IF(AL389="Batch",IF(AM389="M",30,IF(AM389="Q",15,7))*AO389)),0),"")</f>
        <v>37</v>
      </c>
      <c r="AU389" s="3">
        <f t="shared" si="128"/>
        <v>37</v>
      </c>
      <c r="AV389" s="3">
        <f t="shared" si="129"/>
        <v>37</v>
      </c>
      <c r="AW389" s="3" t="s">
        <v>670</v>
      </c>
      <c r="AX389" s="3"/>
      <c r="AY389" s="14">
        <f ca="1">IFERROR(TODAY()-VLOOKUP(H389,IDEF!$A$6:$H$1602,8,FALSE),"S/D")</f>
        <v>1618</v>
      </c>
      <c r="AZ389" s="3" t="str">
        <f>IFERROR(VLOOKUP(H389,'Control Producción'!$B$13:$L$406,11,FALSE),"S/C")</f>
        <v>A</v>
      </c>
      <c r="BA389" s="3" t="str">
        <f t="shared" si="130"/>
        <v>SP- 07</v>
      </c>
      <c r="BB389" s="3" t="str">
        <f>IFERROR(VLOOKUP(I389,Referencias!$A$2:$Z$800,26,FALSE),"")</f>
        <v>Señal Picada</v>
      </c>
      <c r="BC389" s="3"/>
      <c r="BD389" s="3"/>
      <c r="BO389" s="68" t="str">
        <f t="shared" si="121"/>
        <v>SP- 07</v>
      </c>
    </row>
    <row r="390" spans="1:67" ht="15" customHeight="1" x14ac:dyDescent="0.25">
      <c r="A390" s="3" t="s">
        <v>636</v>
      </c>
      <c r="B390" s="5">
        <v>45139</v>
      </c>
      <c r="C390" s="3" t="s">
        <v>637</v>
      </c>
      <c r="D390" s="3" t="s">
        <v>638</v>
      </c>
      <c r="E390" s="3" t="str">
        <f>IFERROR(VLOOKUP(H390,Referencias!$A$2:$F$671,6,FALSE),"")</f>
        <v>SP- 07</v>
      </c>
      <c r="F390" s="3">
        <f>IFERROR(VLOOKUP(I390,Referencias!$A$2:$T$800,20,FALSE),"")</f>
        <v>222052</v>
      </c>
      <c r="G390" s="3" t="s">
        <v>651</v>
      </c>
      <c r="H390" s="3" t="s">
        <v>304</v>
      </c>
      <c r="I390" s="3" t="s">
        <v>304</v>
      </c>
      <c r="J390" s="3"/>
      <c r="K390" s="3" t="s">
        <v>652</v>
      </c>
      <c r="L390" s="3" t="str">
        <f>IFERROR(VLOOKUP(M390,Referencias!$X$2:$Y$139,2,FALSE),"")</f>
        <v>Inhibidor de corrosión</v>
      </c>
      <c r="M390" s="3" t="s">
        <v>566</v>
      </c>
      <c r="N390" s="3">
        <f>IFERROR(VLOOKUP(M390,Referencias!$K$2:$L$138,2,FALSE),"")</f>
        <v>1000232729</v>
      </c>
      <c r="O390" s="3">
        <f>IFERROR(VLOOKUP(I390,'Control Producción'!$B$13:$L$408,4,FALSE),0)</f>
        <v>192</v>
      </c>
      <c r="P390" s="3">
        <f>IFERROR(VLOOKUP(I390,'Control Producción'!$B$13:$L$408,5,FALSE),0)</f>
        <v>6.3360000000000003</v>
      </c>
      <c r="Q390" s="3">
        <f>IFERROR(VLOOKUP(I390,'Control Producción'!$B$13:$L$408,7,FALSE),0)</f>
        <v>185.66399999999999</v>
      </c>
      <c r="R390" s="3">
        <f>IFERROR(VLOOKUP(I390,'Control Producción'!$B$13:$L$408,8,FALSE),0)</f>
        <v>10</v>
      </c>
      <c r="S390" s="3">
        <f t="shared" si="122"/>
        <v>62.38</v>
      </c>
      <c r="T390" s="3">
        <v>48</v>
      </c>
      <c r="U390" s="3" t="s">
        <v>676</v>
      </c>
      <c r="V390" s="3" t="s">
        <v>668</v>
      </c>
      <c r="W390" s="3">
        <f t="shared" si="123"/>
        <v>4</v>
      </c>
      <c r="X390" s="3"/>
      <c r="Y390" s="3">
        <f t="shared" si="124"/>
        <v>249.52</v>
      </c>
      <c r="Z390" s="3"/>
      <c r="AA390" s="3"/>
      <c r="AB390" s="6">
        <v>41865</v>
      </c>
      <c r="AC390" s="3" t="s">
        <v>643</v>
      </c>
      <c r="AD390" s="6">
        <v>44676</v>
      </c>
      <c r="AE390" s="3" t="s">
        <v>901</v>
      </c>
      <c r="AF390" s="3" t="s">
        <v>656</v>
      </c>
      <c r="AG390" s="3"/>
      <c r="AH390" s="3"/>
      <c r="AI390" s="3"/>
      <c r="AJ390" s="3"/>
      <c r="AK390" s="3" t="str">
        <f>IFERROR(VLOOKUP(I390,'Control Producción'!$B$13:$K$406,10,FALSE),"")</f>
        <v>Cavidad Progresiva</v>
      </c>
      <c r="AL390" s="3" t="str">
        <f t="shared" si="120"/>
        <v>Batch</v>
      </c>
      <c r="AM390" s="3" t="s">
        <v>810</v>
      </c>
      <c r="AN390" s="3" t="s">
        <v>807</v>
      </c>
      <c r="AO390" s="3">
        <f>_xlfn.IFS(L390="Inhibidor de corrosión",T390*Q390/1000,L390="Inhibidor de incrustaciones",T390*Q390/1000,L390="Biocida",T390*Q390/1000,L390="Inhibidor de corrosión/incrustaciones",T390*Q390/1000,L390="Inhibidor de parafinas y asfaltenos",T390*P390/1000,L390="Inhibidor de parafinas",T390*P390/1000,L390="Inhibidor de asfaltenos",T390*P390/1000,L390="Reductor de fricción",T390*P390/1000,L390="Encapsulado",0,L390="Inhibidor de hidratos",VLOOKUP(I390,Intermedia!$B$485:$E$502,4,FALSE),L390="Secuestrante de sulfhídrico",VLOOKUP(I390,Intermedia!$B$485:$E$502,4,FALSE))</f>
        <v>8.9118719999999989</v>
      </c>
      <c r="AP390" s="3">
        <f t="shared" si="125"/>
        <v>62.38</v>
      </c>
      <c r="AQ390" s="3">
        <f t="shared" si="126"/>
        <v>62.38</v>
      </c>
      <c r="AR390" s="3">
        <f t="shared" si="127"/>
        <v>62.38</v>
      </c>
      <c r="AS390" s="7">
        <v>1</v>
      </c>
      <c r="AT390" s="3" cm="1">
        <f t="array" ref="AT390">IFERROR(ROUND(IF(AL390="Continua",AO390*_xlfn.IFS(AS390=100%,1,AS390=20%,5,AS390=50%,2),IF(AL390="Batch",IF(AM390="M",30,IF(AM390="Q",15,7))*AO390)),0),"")</f>
        <v>62</v>
      </c>
      <c r="AU390" s="3">
        <f t="shared" si="128"/>
        <v>62</v>
      </c>
      <c r="AV390" s="3">
        <f t="shared" si="129"/>
        <v>62</v>
      </c>
      <c r="AW390" s="3" t="s">
        <v>670</v>
      </c>
      <c r="AX390" s="3"/>
      <c r="AY390" s="14">
        <f ca="1">IFERROR(TODAY()-VLOOKUP(H390,IDEF!$A$6:$H$1602,8,FALSE),"S/D")</f>
        <v>2018</v>
      </c>
      <c r="AZ390" s="3" t="str">
        <f>IFERROR(VLOOKUP(H390,'Control Producción'!$B$13:$L$406,11,FALSE),"S/C")</f>
        <v>A</v>
      </c>
      <c r="BA390" s="3" t="str">
        <f t="shared" si="130"/>
        <v>SP- 07</v>
      </c>
      <c r="BB390" s="3" t="str">
        <f>IFERROR(VLOOKUP(I390,Referencias!$A$2:$Z$800,26,FALSE),"")</f>
        <v>Señal Picada</v>
      </c>
      <c r="BC390" s="3"/>
      <c r="BD390" s="3"/>
      <c r="BO390" s="68" t="str">
        <f t="shared" si="121"/>
        <v>SP- 07</v>
      </c>
    </row>
    <row r="391" spans="1:67" ht="15" customHeight="1" x14ac:dyDescent="0.25">
      <c r="A391" s="3" t="s">
        <v>636</v>
      </c>
      <c r="B391" s="5">
        <v>45139</v>
      </c>
      <c r="C391" s="3" t="s">
        <v>637</v>
      </c>
      <c r="D391" s="3" t="s">
        <v>638</v>
      </c>
      <c r="E391" s="3" t="str">
        <f>IFERROR(VLOOKUP(H391,Referencias!$A$2:$F$671,6,FALSE),"")</f>
        <v>SP- 07</v>
      </c>
      <c r="F391" s="3">
        <f>IFERROR(VLOOKUP(I391,Referencias!$A$2:$T$800,20,FALSE),"")</f>
        <v>222052</v>
      </c>
      <c r="G391" s="3" t="s">
        <v>651</v>
      </c>
      <c r="H391" s="3" t="s">
        <v>306</v>
      </c>
      <c r="I391" s="3" t="s">
        <v>306</v>
      </c>
      <c r="J391" s="3"/>
      <c r="K391" s="3" t="s">
        <v>652</v>
      </c>
      <c r="L391" s="3" t="str">
        <f>IFERROR(VLOOKUP(M391,Referencias!$X$2:$Y$139,2,FALSE),"")</f>
        <v>Inhibidor de corrosión</v>
      </c>
      <c r="M391" s="3" t="s">
        <v>566</v>
      </c>
      <c r="N391" s="3">
        <f>IFERROR(VLOOKUP(M391,Referencias!$K$2:$L$138,2,FALSE),"")</f>
        <v>1000232729</v>
      </c>
      <c r="O391" s="3">
        <f>IFERROR(VLOOKUP(I391,'Control Producción'!$B$13:$L$408,4,FALSE),0)</f>
        <v>95</v>
      </c>
      <c r="P391" s="3">
        <f>IFERROR(VLOOKUP(I391,'Control Producción'!$B$13:$L$408,5,FALSE),0)</f>
        <v>2.85</v>
      </c>
      <c r="Q391" s="3">
        <f>IFERROR(VLOOKUP(I391,'Control Producción'!$B$13:$L$408,7,FALSE),0)</f>
        <v>92.15</v>
      </c>
      <c r="R391" s="3">
        <f>IFERROR(VLOOKUP(I391,'Control Producción'!$B$13:$L$408,8,FALSE),0)</f>
        <v>10</v>
      </c>
      <c r="S391" s="3">
        <f t="shared" si="122"/>
        <v>35.479999999999997</v>
      </c>
      <c r="T391" s="3">
        <v>55</v>
      </c>
      <c r="U391" s="3" t="s">
        <v>676</v>
      </c>
      <c r="V391" s="3" t="s">
        <v>668</v>
      </c>
      <c r="W391" s="3">
        <f t="shared" si="123"/>
        <v>4</v>
      </c>
      <c r="X391" s="3"/>
      <c r="Y391" s="3">
        <f t="shared" si="124"/>
        <v>141.91999999999999</v>
      </c>
      <c r="Z391" s="3"/>
      <c r="AA391" s="3"/>
      <c r="AB391" s="6">
        <v>42184</v>
      </c>
      <c r="AC391" s="3" t="s">
        <v>643</v>
      </c>
      <c r="AD391" s="6">
        <v>43112</v>
      </c>
      <c r="AE391" s="3" t="s">
        <v>902</v>
      </c>
      <c r="AF391" s="3" t="s">
        <v>656</v>
      </c>
      <c r="AG391" s="3"/>
      <c r="AH391" s="3"/>
      <c r="AI391" s="3"/>
      <c r="AJ391" s="3"/>
      <c r="AK391" s="3" t="str">
        <f>IFERROR(VLOOKUP(I391,'Control Producción'!$B$13:$K$406,10,FALSE),"")</f>
        <v>Electro Sumergible</v>
      </c>
      <c r="AL391" s="3" t="str">
        <f t="shared" si="120"/>
        <v>Batch</v>
      </c>
      <c r="AM391" s="3" t="s">
        <v>810</v>
      </c>
      <c r="AN391" s="3" t="s">
        <v>556</v>
      </c>
      <c r="AO391" s="3">
        <f>_xlfn.IFS(L391="Inhibidor de corrosión",T391*Q391/1000,L391="Inhibidor de incrustaciones",T391*Q391/1000,L391="Biocida",T391*Q391/1000,L391="Inhibidor de corrosión/incrustaciones",T391*Q391/1000,L391="Inhibidor de parafinas y asfaltenos",T391*P391/1000,L391="Inhibidor de parafinas",T391*P391/1000,L391="Inhibidor de asfaltenos",T391*P391/1000,L391="Reductor de fricción",T391*P391/1000,L391="Encapsulado",0,L391="Inhibidor de hidratos",VLOOKUP(I391,Intermedia!$B$485:$E$502,4,FALSE),L391="Secuestrante de sulfhídrico",VLOOKUP(I391,Intermedia!$B$485:$E$502,4,FALSE))</f>
        <v>5.0682499999999999</v>
      </c>
      <c r="AP391" s="3">
        <f t="shared" si="125"/>
        <v>35.479999999999997</v>
      </c>
      <c r="AQ391" s="3">
        <f t="shared" si="126"/>
        <v>35.479999999999997</v>
      </c>
      <c r="AR391" s="3">
        <f t="shared" si="127"/>
        <v>35.479999999999997</v>
      </c>
      <c r="AS391" s="7">
        <v>1</v>
      </c>
      <c r="AT391" s="3" cm="1">
        <f t="array" ref="AT391">IFERROR(ROUND(IF(AL391="Continua",AO391*_xlfn.IFS(AS391=100%,1,AS391=20%,5,AS391=50%,2),IF(AL391="Batch",IF(AM391="M",30,IF(AM391="Q",15,7))*AO391)),0),"")</f>
        <v>35</v>
      </c>
      <c r="AU391" s="3">
        <f t="shared" si="128"/>
        <v>35</v>
      </c>
      <c r="AV391" s="3">
        <f t="shared" si="129"/>
        <v>35</v>
      </c>
      <c r="AW391" s="3" t="s">
        <v>670</v>
      </c>
      <c r="AX391" s="3"/>
      <c r="AY391" s="14">
        <f ca="1">IFERROR(TODAY()-VLOOKUP(H391,IDEF!$A$6:$H$1602,8,FALSE),"S/D")</f>
        <v>2212</v>
      </c>
      <c r="AZ391" s="3" t="str">
        <f>IFERROR(VLOOKUP(H391,'Control Producción'!$B$13:$L$406,11,FALSE),"S/C")</f>
        <v>A</v>
      </c>
      <c r="BA391" s="3" t="str">
        <f t="shared" si="130"/>
        <v>SP- 07</v>
      </c>
      <c r="BB391" s="3" t="str">
        <f>IFERROR(VLOOKUP(I391,Referencias!$A$2:$Z$800,26,FALSE),"")</f>
        <v>Señal Picada</v>
      </c>
      <c r="BC391" s="3"/>
      <c r="BD391" s="3"/>
      <c r="BO391" s="68" t="str">
        <f t="shared" si="121"/>
        <v>SP- 07</v>
      </c>
    </row>
    <row r="392" spans="1:67" ht="15" customHeight="1" x14ac:dyDescent="0.25">
      <c r="A392" s="3" t="s">
        <v>636</v>
      </c>
      <c r="B392" s="5">
        <v>45139</v>
      </c>
      <c r="C392" s="3" t="s">
        <v>637</v>
      </c>
      <c r="D392" s="3" t="s">
        <v>638</v>
      </c>
      <c r="E392" s="3" t="str">
        <f>IFERROR(VLOOKUP(H392,Referencias!$A$2:$F$671,6,FALSE),"")</f>
        <v>SP- 07</v>
      </c>
      <c r="F392" s="3">
        <f>IFERROR(VLOOKUP(I392,Referencias!$A$2:$T$800,20,FALSE),"")</f>
        <v>222052</v>
      </c>
      <c r="G392" s="3" t="s">
        <v>651</v>
      </c>
      <c r="H392" s="3" t="s">
        <v>306</v>
      </c>
      <c r="I392" s="3" t="s">
        <v>306</v>
      </c>
      <c r="J392" s="3"/>
      <c r="K392" s="3" t="s">
        <v>652</v>
      </c>
      <c r="L392" s="3" t="str">
        <f>IFERROR(VLOOKUP(M392,Referencias!$X$2:$Y$139,2,FALSE),"")</f>
        <v>Biocida</v>
      </c>
      <c r="M392" s="3" t="s">
        <v>565</v>
      </c>
      <c r="N392" s="3">
        <f>IFERROR(VLOOKUP(M392,Referencias!$K$2:$L$138,2,FALSE),"")</f>
        <v>50600926</v>
      </c>
      <c r="O392" s="3">
        <f>IFERROR(VLOOKUP(I392,'Control Producción'!$B$13:$L$408,4,FALSE),0)</f>
        <v>95</v>
      </c>
      <c r="P392" s="3">
        <f>IFERROR(VLOOKUP(I392,'Control Producción'!$B$13:$L$408,5,FALSE),0)</f>
        <v>2.85</v>
      </c>
      <c r="Q392" s="3">
        <f>IFERROR(VLOOKUP(I392,'Control Producción'!$B$13:$L$408,7,FALSE),0)</f>
        <v>92.15</v>
      </c>
      <c r="R392" s="3">
        <f>IFERROR(VLOOKUP(I392,'Control Producción'!$B$13:$L$408,8,FALSE),0)</f>
        <v>10</v>
      </c>
      <c r="S392" s="3">
        <f t="shared" si="122"/>
        <v>55.29</v>
      </c>
      <c r="T392" s="3">
        <v>40</v>
      </c>
      <c r="U392" s="3" t="s">
        <v>676</v>
      </c>
      <c r="V392" s="3" t="s">
        <v>668</v>
      </c>
      <c r="W392" s="3">
        <f t="shared" si="123"/>
        <v>2</v>
      </c>
      <c r="X392" s="3"/>
      <c r="Y392" s="3">
        <f t="shared" si="124"/>
        <v>110.58</v>
      </c>
      <c r="Z392" s="3"/>
      <c r="AA392" s="3"/>
      <c r="AB392" s="6">
        <v>43107</v>
      </c>
      <c r="AC392" s="3" t="s">
        <v>643</v>
      </c>
      <c r="AD392" s="6">
        <v>43112</v>
      </c>
      <c r="AE392" s="3" t="s">
        <v>902</v>
      </c>
      <c r="AF392" s="3" t="s">
        <v>656</v>
      </c>
      <c r="AG392" s="3"/>
      <c r="AH392" s="3"/>
      <c r="AI392" s="3"/>
      <c r="AJ392" s="3"/>
      <c r="AK392" s="3" t="str">
        <f>IFERROR(VLOOKUP(I392,'Control Producción'!$B$13:$K$406,10,FALSE),"")</f>
        <v>Electro Sumergible</v>
      </c>
      <c r="AL392" s="3" t="str">
        <f t="shared" si="120"/>
        <v>Batch</v>
      </c>
      <c r="AM392" s="3" t="s">
        <v>669</v>
      </c>
      <c r="AN392" s="3" t="s">
        <v>556</v>
      </c>
      <c r="AO392" s="3">
        <f>_xlfn.IFS(L392="Inhibidor de corrosión",T392*Q392/1000,L392="Inhibidor de incrustaciones",T392*Q392/1000,L392="Biocida",T392*Q392/1000,L392="Inhibidor de corrosión/incrustaciones",T392*Q392/1000,L392="Inhibidor de parafinas y asfaltenos",T392*P392/1000,L392="Inhibidor de parafinas",T392*P392/1000,L392="Inhibidor de asfaltenos",T392*P392/1000,L392="Reductor de fricción",T392*P392/1000,L392="Encapsulado",0,L392="Inhibidor de hidratos",VLOOKUP(I392,Intermedia!$B$485:$E$502,4,FALSE),L392="Secuestrante de sulfhídrico",VLOOKUP(I392,Intermedia!$B$485:$E$502,4,FALSE))</f>
        <v>3.6859999999999999</v>
      </c>
      <c r="AP392" s="3">
        <f t="shared" si="125"/>
        <v>55.29</v>
      </c>
      <c r="AQ392" s="3">
        <f t="shared" si="126"/>
        <v>55.29</v>
      </c>
      <c r="AR392" s="3">
        <f t="shared" si="127"/>
        <v>55.29</v>
      </c>
      <c r="AS392" s="7">
        <v>1</v>
      </c>
      <c r="AT392" s="3" cm="1">
        <f t="array" ref="AT392">IFERROR(ROUND(IF(AL392="Continua",AO392*_xlfn.IFS(AS392=100%,1,AS392=20%,5,AS392=50%,2),IF(AL392="Batch",IF(AM392="M",30,IF(AM392="Q",15,7))*AO392)),0),"")</f>
        <v>55</v>
      </c>
      <c r="AU392" s="3">
        <f t="shared" si="128"/>
        <v>55</v>
      </c>
      <c r="AV392" s="3">
        <f t="shared" si="129"/>
        <v>55</v>
      </c>
      <c r="AW392" s="3" t="s">
        <v>670</v>
      </c>
      <c r="AX392" s="3"/>
      <c r="AY392" s="14">
        <f ca="1">IFERROR(TODAY()-VLOOKUP(H392,IDEF!$A$6:$H$1602,8,FALSE),"S/D")</f>
        <v>2212</v>
      </c>
      <c r="AZ392" s="3" t="str">
        <f>IFERROR(VLOOKUP(H392,'Control Producción'!$B$13:$L$406,11,FALSE),"S/C")</f>
        <v>A</v>
      </c>
      <c r="BA392" s="3" t="str">
        <f t="shared" si="130"/>
        <v>SP- 07</v>
      </c>
      <c r="BB392" s="3" t="str">
        <f>IFERROR(VLOOKUP(I392,Referencias!$A$2:$Z$800,26,FALSE),"")</f>
        <v>Señal Picada</v>
      </c>
      <c r="BC392" s="3"/>
      <c r="BD392" s="3"/>
      <c r="BO392" s="68" t="str">
        <f t="shared" si="121"/>
        <v>SP- 07</v>
      </c>
    </row>
    <row r="393" spans="1:67" ht="15" customHeight="1" x14ac:dyDescent="0.25">
      <c r="A393" s="3" t="s">
        <v>636</v>
      </c>
      <c r="B393" s="5">
        <v>45139</v>
      </c>
      <c r="C393" s="3" t="s">
        <v>637</v>
      </c>
      <c r="D393" s="3" t="s">
        <v>638</v>
      </c>
      <c r="E393" s="3" t="str">
        <f>IFERROR(VLOOKUP(H393,Referencias!$A$2:$F$671,6,FALSE),"")</f>
        <v>SP- 07</v>
      </c>
      <c r="F393" s="3">
        <f>IFERROR(VLOOKUP(I393,Referencias!$A$2:$T$800,20,FALSE),"")</f>
        <v>222052</v>
      </c>
      <c r="G393" s="3" t="s">
        <v>651</v>
      </c>
      <c r="H393" s="3" t="s">
        <v>307</v>
      </c>
      <c r="I393" s="3" t="s">
        <v>307</v>
      </c>
      <c r="J393" s="3"/>
      <c r="K393" s="3" t="s">
        <v>652</v>
      </c>
      <c r="L393" s="3" t="str">
        <f>IFERROR(VLOOKUP(M393,Referencias!$X$2:$Y$139,2,FALSE),"")</f>
        <v>Biocida</v>
      </c>
      <c r="M393" s="3" t="s">
        <v>565</v>
      </c>
      <c r="N393" s="3">
        <f>IFERROR(VLOOKUP(M393,Referencias!$K$2:$L$138,2,FALSE),"")</f>
        <v>50600926</v>
      </c>
      <c r="O393" s="3">
        <f>IFERROR(VLOOKUP(I393,'Control Producción'!$B$13:$L$408,4,FALSE),0)</f>
        <v>46.6</v>
      </c>
      <c r="P393" s="3">
        <f>IFERROR(VLOOKUP(I393,'Control Producción'!$B$13:$L$408,5,FALSE),0)</f>
        <v>4.194</v>
      </c>
      <c r="Q393" s="3">
        <f>IFERROR(VLOOKUP(I393,'Control Producción'!$B$13:$L$408,7,FALSE),0)</f>
        <v>42.405999999999999</v>
      </c>
      <c r="R393" s="3">
        <f>IFERROR(VLOOKUP(I393,'Control Producción'!$B$13:$L$408,8,FALSE),0)</f>
        <v>10</v>
      </c>
      <c r="S393" s="3">
        <f t="shared" si="122"/>
        <v>20</v>
      </c>
      <c r="T393" s="3">
        <v>30</v>
      </c>
      <c r="U393" s="3" t="s">
        <v>676</v>
      </c>
      <c r="V393" s="3" t="s">
        <v>668</v>
      </c>
      <c r="W393" s="3">
        <f t="shared" si="123"/>
        <v>2</v>
      </c>
      <c r="X393" s="3"/>
      <c r="Y393" s="3">
        <f t="shared" si="124"/>
        <v>40</v>
      </c>
      <c r="Z393" s="3"/>
      <c r="AA393" s="3"/>
      <c r="AB393" s="6">
        <v>40601</v>
      </c>
      <c r="AC393" s="3" t="s">
        <v>643</v>
      </c>
      <c r="AD393" s="6">
        <v>42760</v>
      </c>
      <c r="AE393" s="3" t="s">
        <v>903</v>
      </c>
      <c r="AF393" s="3" t="s">
        <v>656</v>
      </c>
      <c r="AG393" s="3"/>
      <c r="AH393" s="3"/>
      <c r="AI393" s="3"/>
      <c r="AJ393" s="3"/>
      <c r="AK393" s="3" t="str">
        <f>IFERROR(VLOOKUP(I393,'Control Producción'!$B$13:$K$406,10,FALSE),"")</f>
        <v>Cavidad Progresiva</v>
      </c>
      <c r="AL393" s="3" t="str">
        <f t="shared" si="120"/>
        <v>Batch</v>
      </c>
      <c r="AM393" s="3" t="s">
        <v>669</v>
      </c>
      <c r="AN393" s="3" t="s">
        <v>556</v>
      </c>
      <c r="AO393" s="3">
        <f>_xlfn.IFS(L393="Inhibidor de corrosión",T393*Q393/1000,L393="Inhibidor de incrustaciones",T393*Q393/1000,L393="Biocida",T393*Q393/1000,L393="Inhibidor de corrosión/incrustaciones",T393*Q393/1000,L393="Inhibidor de parafinas y asfaltenos",T393*P393/1000,L393="Inhibidor de parafinas",T393*P393/1000,L393="Inhibidor de asfaltenos",T393*P393/1000,L393="Reductor de fricción",T393*P393/1000,L393="Encapsulado",0,L393="Inhibidor de hidratos",VLOOKUP(I393,Intermedia!$B$485:$E$502,4,FALSE),L393="Secuestrante de sulfhídrico",VLOOKUP(I393,Intermedia!$B$485:$E$502,4,FALSE))</f>
        <v>1.2721800000000001</v>
      </c>
      <c r="AP393" s="3">
        <f t="shared" si="125"/>
        <v>19.079999999999998</v>
      </c>
      <c r="AQ393" s="3">
        <f t="shared" si="126"/>
        <v>20</v>
      </c>
      <c r="AR393" s="3">
        <f t="shared" si="127"/>
        <v>20</v>
      </c>
      <c r="AS393" s="7">
        <v>1</v>
      </c>
      <c r="AT393" s="3" cm="1">
        <f t="array" ref="AT393">IFERROR(ROUND(IF(AL393="Continua",AO393*_xlfn.IFS(AS393=100%,1,AS393=20%,5,AS393=50%,2),IF(AL393="Batch",IF(AM393="M",30,IF(AM393="Q",15,7))*AO393)),0),"")</f>
        <v>19</v>
      </c>
      <c r="AU393" s="3">
        <f t="shared" si="128"/>
        <v>20</v>
      </c>
      <c r="AV393" s="3">
        <f t="shared" si="129"/>
        <v>20</v>
      </c>
      <c r="AW393" s="3" t="s">
        <v>670</v>
      </c>
      <c r="AX393" s="3"/>
      <c r="AY393" s="14">
        <f ca="1">IFERROR(TODAY()-VLOOKUP(H393,IDEF!$A$6:$H$1602,8,FALSE),"S/D")</f>
        <v>2558</v>
      </c>
      <c r="AZ393" s="3" t="str">
        <f>IFERROR(VLOOKUP(H393,'Control Producción'!$B$13:$L$406,11,FALSE),"S/C")</f>
        <v>A</v>
      </c>
      <c r="BA393" s="3" t="str">
        <f t="shared" si="130"/>
        <v>SP- 07</v>
      </c>
      <c r="BB393" s="3" t="str">
        <f>IFERROR(VLOOKUP(I393,Referencias!$A$2:$Z$800,26,FALSE),"")</f>
        <v>Señal Picada</v>
      </c>
      <c r="BC393" s="3"/>
      <c r="BD393" s="3"/>
      <c r="BO393" s="68" t="str">
        <f t="shared" si="121"/>
        <v>SP- 07</v>
      </c>
    </row>
    <row r="394" spans="1:67" ht="15" customHeight="1" x14ac:dyDescent="0.25">
      <c r="A394" s="3" t="s">
        <v>636</v>
      </c>
      <c r="B394" s="5">
        <v>45139</v>
      </c>
      <c r="C394" s="3" t="s">
        <v>637</v>
      </c>
      <c r="D394" s="3" t="s">
        <v>638</v>
      </c>
      <c r="E394" s="3" t="str">
        <f>IFERROR(VLOOKUP(H394,Referencias!$A$2:$F$671,6,FALSE),"")</f>
        <v>SP- 07</v>
      </c>
      <c r="F394" s="3">
        <f>IFERROR(VLOOKUP(I394,Referencias!$A$2:$T$800,20,FALSE),"")</f>
        <v>222052</v>
      </c>
      <c r="G394" s="3" t="s">
        <v>651</v>
      </c>
      <c r="H394" s="3" t="s">
        <v>309</v>
      </c>
      <c r="I394" s="3" t="s">
        <v>309</v>
      </c>
      <c r="J394" s="3"/>
      <c r="K394" s="3" t="s">
        <v>652</v>
      </c>
      <c r="L394" s="3" t="str">
        <f>IFERROR(VLOOKUP(M394,Referencias!$X$2:$Y$139,2,FALSE),"")</f>
        <v>Inhibidor de corrosión</v>
      </c>
      <c r="M394" s="3" t="s">
        <v>566</v>
      </c>
      <c r="N394" s="3">
        <f>IFERROR(VLOOKUP(M394,Referencias!$K$2:$L$138,2,FALSE),"")</f>
        <v>1000232729</v>
      </c>
      <c r="O394" s="3">
        <f>IFERROR(VLOOKUP(I394,'Control Producción'!$B$13:$L$408,4,FALSE),0)</f>
        <v>44.3</v>
      </c>
      <c r="P394" s="3">
        <f>IFERROR(VLOOKUP(I394,'Control Producción'!$B$13:$L$408,5,FALSE),0)</f>
        <v>2.4359999999999999</v>
      </c>
      <c r="Q394" s="3">
        <f>IFERROR(VLOOKUP(I394,'Control Producción'!$B$13:$L$408,7,FALSE),0)</f>
        <v>41.863999999999997</v>
      </c>
      <c r="R394" s="3">
        <f>IFERROR(VLOOKUP(I394,'Control Producción'!$B$13:$L$408,8,FALSE),0)</f>
        <v>0</v>
      </c>
      <c r="S394" s="3">
        <f t="shared" si="122"/>
        <v>20</v>
      </c>
      <c r="T394" s="3">
        <v>60</v>
      </c>
      <c r="U394" s="3" t="s">
        <v>676</v>
      </c>
      <c r="V394" s="3" t="s">
        <v>668</v>
      </c>
      <c r="W394" s="3">
        <f t="shared" si="123"/>
        <v>4</v>
      </c>
      <c r="X394" s="3"/>
      <c r="Y394" s="3">
        <f t="shared" si="124"/>
        <v>80</v>
      </c>
      <c r="Z394" s="3"/>
      <c r="AA394" s="3"/>
      <c r="AB394" s="6">
        <v>41630</v>
      </c>
      <c r="AC394" s="3" t="s">
        <v>643</v>
      </c>
      <c r="AD394" s="6">
        <v>45007</v>
      </c>
      <c r="AE394" s="3" t="s">
        <v>703</v>
      </c>
      <c r="AF394" s="3" t="s">
        <v>656</v>
      </c>
      <c r="AG394" s="3"/>
      <c r="AH394" s="3"/>
      <c r="AI394" s="3"/>
      <c r="AJ394" s="3"/>
      <c r="AK394" s="3" t="str">
        <f>IFERROR(VLOOKUP(I394,'Control Producción'!$B$13:$K$406,10,FALSE),"")</f>
        <v>Bombeo Mecánico</v>
      </c>
      <c r="AL394" s="3" t="str">
        <f t="shared" si="120"/>
        <v>Batch</v>
      </c>
      <c r="AM394" s="3" t="s">
        <v>810</v>
      </c>
      <c r="AN394" s="3" t="s">
        <v>807</v>
      </c>
      <c r="AO394" s="3">
        <f>_xlfn.IFS(L394="Inhibidor de corrosión",T394*Q394/1000,L394="Inhibidor de incrustaciones",T394*Q394/1000,L394="Biocida",T394*Q394/1000,L394="Inhibidor de corrosión/incrustaciones",T394*Q394/1000,L394="Inhibidor de parafinas y asfaltenos",T394*P394/1000,L394="Inhibidor de parafinas",T394*P394/1000,L394="Inhibidor de asfaltenos",T394*P394/1000,L394="Reductor de fricción",T394*P394/1000,L394="Encapsulado",0,L394="Inhibidor de hidratos",VLOOKUP(I394,Intermedia!$B$485:$E$502,4,FALSE),L394="Secuestrante de sulfhídrico",VLOOKUP(I394,Intermedia!$B$485:$E$502,4,FALSE))</f>
        <v>2.5118399999999999</v>
      </c>
      <c r="AP394" s="3">
        <f t="shared" si="125"/>
        <v>17.579999999999998</v>
      </c>
      <c r="AQ394" s="3">
        <f t="shared" si="126"/>
        <v>20</v>
      </c>
      <c r="AR394" s="3">
        <f t="shared" si="127"/>
        <v>20</v>
      </c>
      <c r="AS394" s="7">
        <v>1</v>
      </c>
      <c r="AT394" s="3" cm="1">
        <f t="array" ref="AT394">IFERROR(ROUND(IF(AL394="Continua",AO394*_xlfn.IFS(AS394=100%,1,AS394=20%,5,AS394=50%,2),IF(AL394="Batch",IF(AM394="M",30,IF(AM394="Q",15,7))*AO394)),0),"")</f>
        <v>18</v>
      </c>
      <c r="AU394" s="3">
        <f t="shared" si="128"/>
        <v>20</v>
      </c>
      <c r="AV394" s="3">
        <f t="shared" si="129"/>
        <v>20</v>
      </c>
      <c r="AW394" s="3" t="s">
        <v>670</v>
      </c>
      <c r="AX394" s="3"/>
      <c r="AY394" s="14">
        <f ca="1">IFERROR(TODAY()-VLOOKUP(H394,IDEF!$A$6:$H$1602,8,FALSE),"S/D")</f>
        <v>1903</v>
      </c>
      <c r="AZ394" s="3" t="str">
        <f>IFERROR(VLOOKUP(H394,'Control Producción'!$B$13:$L$406,11,FALSE),"S/C")</f>
        <v>A</v>
      </c>
      <c r="BA394" s="3" t="str">
        <f t="shared" si="130"/>
        <v>SP- 07</v>
      </c>
      <c r="BB394" s="3" t="str">
        <f>IFERROR(VLOOKUP(I394,Referencias!$A$2:$Z$800,26,FALSE),"")</f>
        <v>Señal Picada</v>
      </c>
      <c r="BC394" s="3"/>
      <c r="BD394" s="3"/>
      <c r="BO394" s="68" t="str">
        <f t="shared" si="121"/>
        <v>SP- 07</v>
      </c>
    </row>
    <row r="395" spans="1:67" ht="15" customHeight="1" x14ac:dyDescent="0.25">
      <c r="A395" s="3" t="s">
        <v>636</v>
      </c>
      <c r="B395" s="5">
        <v>45139</v>
      </c>
      <c r="C395" s="3" t="s">
        <v>637</v>
      </c>
      <c r="D395" s="3" t="s">
        <v>638</v>
      </c>
      <c r="E395" s="3" t="str">
        <f>IFERROR(VLOOKUP(H395,Referencias!$A$2:$F$671,6,FALSE),"")</f>
        <v>SP- 07</v>
      </c>
      <c r="F395" s="3">
        <f>IFERROR(VLOOKUP(I395,Referencias!$A$2:$T$800,20,FALSE),"")</f>
        <v>222052</v>
      </c>
      <c r="G395" s="3" t="s">
        <v>651</v>
      </c>
      <c r="H395" s="3" t="s">
        <v>311</v>
      </c>
      <c r="I395" s="3" t="s">
        <v>311</v>
      </c>
      <c r="J395" s="3"/>
      <c r="K395" s="3" t="s">
        <v>652</v>
      </c>
      <c r="L395" s="3" t="str">
        <f>IFERROR(VLOOKUP(M395,Referencias!$X$2:$Y$139,2,FALSE),"")</f>
        <v>Inhibidor de corrosión</v>
      </c>
      <c r="M395" s="3" t="s">
        <v>566</v>
      </c>
      <c r="N395" s="3">
        <f>IFERROR(VLOOKUP(M395,Referencias!$K$2:$L$138,2,FALSE),"")</f>
        <v>1000232729</v>
      </c>
      <c r="O395" s="3">
        <f>IFERROR(VLOOKUP(I395,'Control Producción'!$B$13:$L$408,4,FALSE),0)</f>
        <v>25</v>
      </c>
      <c r="P395" s="3">
        <f>IFERROR(VLOOKUP(I395,'Control Producción'!$B$13:$L$408,5,FALSE),0)</f>
        <v>1.5</v>
      </c>
      <c r="Q395" s="3">
        <f>IFERROR(VLOOKUP(I395,'Control Producción'!$B$13:$L$408,7,FALSE),0)</f>
        <v>23.5</v>
      </c>
      <c r="R395" s="3">
        <f>IFERROR(VLOOKUP(I395,'Control Producción'!$B$13:$L$408,8,FALSE),0)</f>
        <v>0</v>
      </c>
      <c r="S395" s="3">
        <f t="shared" si="122"/>
        <v>35.25</v>
      </c>
      <c r="T395" s="3">
        <v>100</v>
      </c>
      <c r="U395" s="3" t="s">
        <v>676</v>
      </c>
      <c r="V395" s="3" t="s">
        <v>668</v>
      </c>
      <c r="W395" s="3">
        <f t="shared" si="123"/>
        <v>2</v>
      </c>
      <c r="X395" s="3"/>
      <c r="Y395" s="3">
        <f t="shared" si="124"/>
        <v>70.5</v>
      </c>
      <c r="Z395" s="3"/>
      <c r="AA395" s="3"/>
      <c r="AB395" s="6">
        <v>40316</v>
      </c>
      <c r="AC395" s="3" t="s">
        <v>643</v>
      </c>
      <c r="AD395" s="6">
        <v>45077</v>
      </c>
      <c r="AE395" s="3" t="s">
        <v>904</v>
      </c>
      <c r="AF395" s="3" t="s">
        <v>656</v>
      </c>
      <c r="AG395" s="3"/>
      <c r="AH395" s="3"/>
      <c r="AI395" s="3"/>
      <c r="AJ395" s="3"/>
      <c r="AK395" s="3" t="str">
        <f>IFERROR(VLOOKUP(I395,'Control Producción'!$B$13:$K$406,10,FALSE),"")</f>
        <v>Bombeo Mecánico</v>
      </c>
      <c r="AL395" s="3" t="str">
        <f t="shared" si="120"/>
        <v>Batch</v>
      </c>
      <c r="AM395" s="3" t="s">
        <v>669</v>
      </c>
      <c r="AN395" s="3" t="s">
        <v>556</v>
      </c>
      <c r="AO395" s="3">
        <f>_xlfn.IFS(L395="Inhibidor de corrosión",T395*Q395/1000,L395="Inhibidor de incrustaciones",T395*Q395/1000,L395="Biocida",T395*Q395/1000,L395="Inhibidor de corrosión/incrustaciones",T395*Q395/1000,L395="Inhibidor de parafinas y asfaltenos",T395*P395/1000,L395="Inhibidor de parafinas",T395*P395/1000,L395="Inhibidor de asfaltenos",T395*P395/1000,L395="Reductor de fricción",T395*P395/1000,L395="Encapsulado",0,L395="Inhibidor de hidratos",VLOOKUP(I395,Intermedia!$B$485:$E$502,4,FALSE),L395="Secuestrante de sulfhídrico",VLOOKUP(I395,Intermedia!$B$485:$E$502,4,FALSE))</f>
        <v>2.35</v>
      </c>
      <c r="AP395" s="3">
        <f t="shared" si="125"/>
        <v>35.25</v>
      </c>
      <c r="AQ395" s="3">
        <f t="shared" si="126"/>
        <v>35.25</v>
      </c>
      <c r="AR395" s="3">
        <f t="shared" si="127"/>
        <v>35.25</v>
      </c>
      <c r="AS395" s="7">
        <v>1</v>
      </c>
      <c r="AT395" s="3" cm="1">
        <f t="array" ref="AT395">IFERROR(ROUND(IF(AL395="Continua",AO395*_xlfn.IFS(AS395=100%,1,AS395=20%,5,AS395=50%,2),IF(AL395="Batch",IF(AM395="M",30,IF(AM395="Q",15,7))*AO395)),0),"")</f>
        <v>35</v>
      </c>
      <c r="AU395" s="3">
        <f t="shared" si="128"/>
        <v>35</v>
      </c>
      <c r="AV395" s="3">
        <f t="shared" si="129"/>
        <v>35</v>
      </c>
      <c r="AW395" s="3" t="s">
        <v>670</v>
      </c>
      <c r="AX395" s="3"/>
      <c r="AY395" s="14">
        <f ca="1">IFERROR(TODAY()-VLOOKUP(H395,IDEF!$A$6:$H$1602,8,FALSE),"S/D")</f>
        <v>3084</v>
      </c>
      <c r="AZ395" s="3" t="str">
        <f>IFERROR(VLOOKUP(H395,'Control Producción'!$B$13:$L$406,11,FALSE),"S/C")</f>
        <v>A</v>
      </c>
      <c r="BA395" s="3" t="str">
        <f t="shared" si="130"/>
        <v>SP- 07</v>
      </c>
      <c r="BB395" s="3" t="str">
        <f>IFERROR(VLOOKUP(I395,Referencias!$A$2:$Z$800,26,FALSE),"")</f>
        <v>Señal Picada</v>
      </c>
      <c r="BC395" s="3"/>
      <c r="BD395" s="3"/>
      <c r="BO395" s="68" t="str">
        <f t="shared" si="121"/>
        <v>SP- 07</v>
      </c>
    </row>
    <row r="396" spans="1:67" ht="15" customHeight="1" x14ac:dyDescent="0.25">
      <c r="A396" s="3" t="s">
        <v>636</v>
      </c>
      <c r="B396" s="5">
        <v>45139</v>
      </c>
      <c r="C396" s="3" t="s">
        <v>637</v>
      </c>
      <c r="D396" s="3" t="s">
        <v>638</v>
      </c>
      <c r="E396" s="3" t="str">
        <f>IFERROR(VLOOKUP(H396,Referencias!$A$2:$F$671,6,FALSE),"")</f>
        <v>SP- 07</v>
      </c>
      <c r="F396" s="3">
        <f>IFERROR(VLOOKUP(I396,Referencias!$A$2:$T$800,20,FALSE),"")</f>
        <v>222052</v>
      </c>
      <c r="G396" s="3" t="s">
        <v>651</v>
      </c>
      <c r="H396" s="3" t="s">
        <v>311</v>
      </c>
      <c r="I396" s="3" t="s">
        <v>311</v>
      </c>
      <c r="J396" s="3"/>
      <c r="K396" s="3" t="s">
        <v>652</v>
      </c>
      <c r="L396" s="3" t="str">
        <f>IFERROR(VLOOKUP(M396,Referencias!$X$2:$Y$139,2,FALSE),"")</f>
        <v>Biocida</v>
      </c>
      <c r="M396" s="3" t="s">
        <v>565</v>
      </c>
      <c r="N396" s="3">
        <f>IFERROR(VLOOKUP(M396,Referencias!$K$2:$L$138,2,FALSE),"")</f>
        <v>50600926</v>
      </c>
      <c r="O396" s="3">
        <f>IFERROR(VLOOKUP(I396,'Control Producción'!$B$13:$L$408,4,FALSE),0)</f>
        <v>25</v>
      </c>
      <c r="P396" s="3">
        <f>IFERROR(VLOOKUP(I396,'Control Producción'!$B$13:$L$408,5,FALSE),0)</f>
        <v>1.5</v>
      </c>
      <c r="Q396" s="3">
        <f>IFERROR(VLOOKUP(I396,'Control Producción'!$B$13:$L$408,7,FALSE),0)</f>
        <v>23.5</v>
      </c>
      <c r="R396" s="3">
        <f>IFERROR(VLOOKUP(I396,'Control Producción'!$B$13:$L$408,8,FALSE),0)</f>
        <v>0</v>
      </c>
      <c r="S396" s="3">
        <f t="shared" si="122"/>
        <v>28.2</v>
      </c>
      <c r="T396" s="3">
        <v>80</v>
      </c>
      <c r="U396" s="3" t="s">
        <v>676</v>
      </c>
      <c r="V396" s="3" t="s">
        <v>668</v>
      </c>
      <c r="W396" s="3">
        <f t="shared" si="123"/>
        <v>2</v>
      </c>
      <c r="X396" s="3"/>
      <c r="Y396" s="3">
        <f t="shared" si="124"/>
        <v>56.4</v>
      </c>
      <c r="Z396" s="3"/>
      <c r="AA396" s="3"/>
      <c r="AB396" s="6">
        <v>40316</v>
      </c>
      <c r="AC396" s="3" t="s">
        <v>643</v>
      </c>
      <c r="AD396" s="6">
        <v>45077</v>
      </c>
      <c r="AE396" s="3" t="s">
        <v>904</v>
      </c>
      <c r="AF396" s="3" t="s">
        <v>656</v>
      </c>
      <c r="AG396" s="3"/>
      <c r="AH396" s="3"/>
      <c r="AI396" s="3"/>
      <c r="AJ396" s="3"/>
      <c r="AK396" s="3" t="str">
        <f>IFERROR(VLOOKUP(I396,'Control Producción'!$B$13:$K$406,10,FALSE),"")</f>
        <v>Bombeo Mecánico</v>
      </c>
      <c r="AL396" s="3" t="str">
        <f t="shared" si="120"/>
        <v>Batch</v>
      </c>
      <c r="AM396" s="3" t="s">
        <v>669</v>
      </c>
      <c r="AN396" s="3" t="s">
        <v>556</v>
      </c>
      <c r="AO396" s="3">
        <f>_xlfn.IFS(L396="Inhibidor de corrosión",T396*Q396/1000,L396="Inhibidor de incrustaciones",T396*Q396/1000,L396="Biocida",T396*Q396/1000,L396="Inhibidor de corrosión/incrustaciones",T396*Q396/1000,L396="Inhibidor de parafinas y asfaltenos",T396*P396/1000,L396="Inhibidor de parafinas",T396*P396/1000,L396="Inhibidor de asfaltenos",T396*P396/1000,L396="Reductor de fricción",T396*P396/1000,L396="Encapsulado",0,L396="Inhibidor de hidratos",VLOOKUP(I396,Intermedia!$B$485:$E$502,4,FALSE),L396="Secuestrante de sulfhídrico",VLOOKUP(I396,Intermedia!$B$485:$E$502,4,FALSE))</f>
        <v>1.88</v>
      </c>
      <c r="AP396" s="3">
        <f t="shared" si="125"/>
        <v>28.2</v>
      </c>
      <c r="AQ396" s="3">
        <f t="shared" si="126"/>
        <v>28.2</v>
      </c>
      <c r="AR396" s="3">
        <f t="shared" si="127"/>
        <v>28.2</v>
      </c>
      <c r="AS396" s="7">
        <v>1</v>
      </c>
      <c r="AT396" s="3" cm="1">
        <f t="array" ref="AT396">IFERROR(ROUND(IF(AL396="Continua",AO396*_xlfn.IFS(AS396=100%,1,AS396=20%,5,AS396=50%,2),IF(AL396="Batch",IF(AM396="M",30,IF(AM396="Q",15,7))*AO396)),0),"")</f>
        <v>28</v>
      </c>
      <c r="AU396" s="3">
        <f t="shared" si="128"/>
        <v>28</v>
      </c>
      <c r="AV396" s="3">
        <f t="shared" si="129"/>
        <v>28</v>
      </c>
      <c r="AW396" s="3" t="s">
        <v>670</v>
      </c>
      <c r="AX396" s="3"/>
      <c r="AY396" s="14">
        <f ca="1">IFERROR(TODAY()-VLOOKUP(H396,IDEF!$A$6:$H$1602,8,FALSE),"S/D")</f>
        <v>3084</v>
      </c>
      <c r="AZ396" s="3" t="str">
        <f>IFERROR(VLOOKUP(H396,'Control Producción'!$B$13:$L$406,11,FALSE),"S/C")</f>
        <v>A</v>
      </c>
      <c r="BA396" s="3" t="str">
        <f t="shared" si="130"/>
        <v>SP- 07</v>
      </c>
      <c r="BB396" s="3" t="str">
        <f>IFERROR(VLOOKUP(I396,Referencias!$A$2:$Z$800,26,FALSE),"")</f>
        <v>Señal Picada</v>
      </c>
      <c r="BC396" s="3"/>
      <c r="BD396" s="3"/>
      <c r="BO396" s="68" t="str">
        <f t="shared" si="121"/>
        <v>SP- 07</v>
      </c>
    </row>
    <row r="397" spans="1:67" ht="15" customHeight="1" x14ac:dyDescent="0.25">
      <c r="A397" s="3" t="s">
        <v>636</v>
      </c>
      <c r="B397" s="5">
        <v>45139</v>
      </c>
      <c r="C397" s="3" t="s">
        <v>637</v>
      </c>
      <c r="D397" s="3" t="s">
        <v>638</v>
      </c>
      <c r="E397" s="3" t="str">
        <f>IFERROR(VLOOKUP(H397,Referencias!$A$2:$F$671,6,FALSE),"")</f>
        <v>SP- 07</v>
      </c>
      <c r="F397" s="3">
        <f>IFERROR(VLOOKUP(I397,Referencias!$A$2:$T$800,20,FALSE),"")</f>
        <v>222052</v>
      </c>
      <c r="G397" s="3" t="s">
        <v>651</v>
      </c>
      <c r="H397" s="3" t="s">
        <v>314</v>
      </c>
      <c r="I397" s="3" t="s">
        <v>314</v>
      </c>
      <c r="J397" s="3"/>
      <c r="K397" s="3" t="s">
        <v>652</v>
      </c>
      <c r="L397" s="3" t="str">
        <f>IFERROR(VLOOKUP(M397,Referencias!$X$2:$Y$139,2,FALSE),"")</f>
        <v>Inhibidor de corrosión</v>
      </c>
      <c r="M397" s="3" t="s">
        <v>566</v>
      </c>
      <c r="N397" s="3">
        <f>IFERROR(VLOOKUP(M397,Referencias!$K$2:$L$138,2,FALSE),"")</f>
        <v>1000232729</v>
      </c>
      <c r="O397" s="3">
        <f>IFERROR(VLOOKUP(I397,'Control Producción'!$B$13:$L$408,4,FALSE),0)</f>
        <v>16</v>
      </c>
      <c r="P397" s="3">
        <f>IFERROR(VLOOKUP(I397,'Control Producción'!$B$13:$L$408,5,FALSE),0)</f>
        <v>1.0640000000000001</v>
      </c>
      <c r="Q397" s="3">
        <f>IFERROR(VLOOKUP(I397,'Control Producción'!$B$13:$L$408,7,FALSE),0)</f>
        <v>14.936</v>
      </c>
      <c r="R397" s="3">
        <f>IFERROR(VLOOKUP(I397,'Control Producción'!$B$13:$L$408,8,FALSE),0)</f>
        <v>10</v>
      </c>
      <c r="S397" s="3">
        <f t="shared" si="122"/>
        <v>56.01</v>
      </c>
      <c r="T397" s="3">
        <v>250</v>
      </c>
      <c r="U397" s="3" t="s">
        <v>676</v>
      </c>
      <c r="V397" s="3" t="s">
        <v>668</v>
      </c>
      <c r="W397" s="3">
        <f t="shared" si="123"/>
        <v>2</v>
      </c>
      <c r="X397" s="3"/>
      <c r="Y397" s="3">
        <f t="shared" si="124"/>
        <v>112.02</v>
      </c>
      <c r="Z397" s="3"/>
      <c r="AA397" s="3"/>
      <c r="AB397" s="6">
        <v>43250</v>
      </c>
      <c r="AC397" s="3" t="s">
        <v>643</v>
      </c>
      <c r="AD397" s="6">
        <v>44578</v>
      </c>
      <c r="AE397" s="3" t="s">
        <v>905</v>
      </c>
      <c r="AF397" s="3" t="s">
        <v>656</v>
      </c>
      <c r="AG397" s="3"/>
      <c r="AH397" s="3"/>
      <c r="AI397" s="3"/>
      <c r="AJ397" s="3"/>
      <c r="AK397" s="3" t="str">
        <f>IFERROR(VLOOKUP(I397,'Control Producción'!$B$13:$K$406,10,FALSE),"")</f>
        <v>Bombeo Mecánico</v>
      </c>
      <c r="AL397" s="3" t="str">
        <f t="shared" si="120"/>
        <v>Batch</v>
      </c>
      <c r="AM397" s="3" t="s">
        <v>669</v>
      </c>
      <c r="AN397" s="3" t="s">
        <v>556</v>
      </c>
      <c r="AO397" s="3">
        <f>_xlfn.IFS(L397="Inhibidor de corrosión",T397*Q397/1000,L397="Inhibidor de incrustaciones",T397*Q397/1000,L397="Biocida",T397*Q397/1000,L397="Inhibidor de corrosión/incrustaciones",T397*Q397/1000,L397="Inhibidor de parafinas y asfaltenos",T397*P397/1000,L397="Inhibidor de parafinas",T397*P397/1000,L397="Inhibidor de asfaltenos",T397*P397/1000,L397="Reductor de fricción",T397*P397/1000,L397="Encapsulado",0,L397="Inhibidor de hidratos",VLOOKUP(I397,Intermedia!$B$485:$E$502,4,FALSE),L397="Secuestrante de sulfhídrico",VLOOKUP(I397,Intermedia!$B$485:$E$502,4,FALSE))</f>
        <v>3.734</v>
      </c>
      <c r="AP397" s="3">
        <f t="shared" si="125"/>
        <v>56.01</v>
      </c>
      <c r="AQ397" s="3">
        <f t="shared" si="126"/>
        <v>56.01</v>
      </c>
      <c r="AR397" s="3">
        <f t="shared" si="127"/>
        <v>56.01</v>
      </c>
      <c r="AS397" s="7">
        <v>1</v>
      </c>
      <c r="AT397" s="3" cm="1">
        <f t="array" ref="AT397">IFERROR(ROUND(IF(AL397="Continua",AO397*_xlfn.IFS(AS397=100%,1,AS397=20%,5,AS397=50%,2),IF(AL397="Batch",IF(AM397="M",30,IF(AM397="Q",15,7))*AO397)),0),"")</f>
        <v>56</v>
      </c>
      <c r="AU397" s="3">
        <f t="shared" si="128"/>
        <v>56</v>
      </c>
      <c r="AV397" s="3">
        <f t="shared" si="129"/>
        <v>56</v>
      </c>
      <c r="AW397" s="3" t="s">
        <v>670</v>
      </c>
      <c r="AX397" s="3"/>
      <c r="AY397" s="14">
        <f ca="1">IFERROR(TODAY()-VLOOKUP(H397,IDEF!$A$6:$H$1602,8,FALSE),"S/D")</f>
        <v>2068</v>
      </c>
      <c r="AZ397" s="3" t="str">
        <f>IFERROR(VLOOKUP(H397,'Control Producción'!$B$13:$L$406,11,FALSE),"S/C")</f>
        <v>C</v>
      </c>
      <c r="BA397" s="3" t="str">
        <f t="shared" si="130"/>
        <v>SP- 07</v>
      </c>
      <c r="BB397" s="3" t="str">
        <f>IFERROR(VLOOKUP(I397,Referencias!$A$2:$Z$800,26,FALSE),"")</f>
        <v>Señal Picada</v>
      </c>
      <c r="BC397" s="3"/>
      <c r="BD397" s="3"/>
      <c r="BO397" s="68" t="str">
        <f t="shared" si="121"/>
        <v>SP- 07</v>
      </c>
    </row>
    <row r="398" spans="1:67" ht="15" customHeight="1" x14ac:dyDescent="0.25">
      <c r="A398" s="3" t="s">
        <v>636</v>
      </c>
      <c r="B398" s="5">
        <v>45139</v>
      </c>
      <c r="C398" s="3" t="s">
        <v>637</v>
      </c>
      <c r="D398" s="3" t="s">
        <v>638</v>
      </c>
      <c r="E398" s="3" t="str">
        <f>IFERROR(VLOOKUP(H398,Referencias!$A$2:$F$671,6,FALSE),"")</f>
        <v>SP- 07</v>
      </c>
      <c r="F398" s="3">
        <f>IFERROR(VLOOKUP(I398,Referencias!$A$2:$T$800,20,FALSE),"")</f>
        <v>222052</v>
      </c>
      <c r="G398" s="3" t="s">
        <v>651</v>
      </c>
      <c r="H398" s="3" t="s">
        <v>315</v>
      </c>
      <c r="I398" s="3" t="s">
        <v>315</v>
      </c>
      <c r="J398" s="3"/>
      <c r="K398" s="3" t="s">
        <v>652</v>
      </c>
      <c r="L398" s="3" t="str">
        <f>IFERROR(VLOOKUP(M398,Referencias!$X$2:$Y$139,2,FALSE),"")</f>
        <v>Inhibidor de corrosión</v>
      </c>
      <c r="M398" s="3" t="s">
        <v>566</v>
      </c>
      <c r="N398" s="3">
        <f>IFERROR(VLOOKUP(M398,Referencias!$K$2:$L$138,2,FALSE),"")</f>
        <v>1000232729</v>
      </c>
      <c r="O398" s="3">
        <f>IFERROR(VLOOKUP(I398,'Control Producción'!$B$13:$L$408,4,FALSE),0)</f>
        <v>61</v>
      </c>
      <c r="P398" s="3">
        <f>IFERROR(VLOOKUP(I398,'Control Producción'!$B$13:$L$408,5,FALSE),0)</f>
        <v>2.0739999999999998</v>
      </c>
      <c r="Q398" s="3">
        <f>IFERROR(VLOOKUP(I398,'Control Producción'!$B$13:$L$408,7,FALSE),0)</f>
        <v>58.926000000000002</v>
      </c>
      <c r="R398" s="3">
        <f>IFERROR(VLOOKUP(I398,'Control Producción'!$B$13:$L$408,8,FALSE),0)</f>
        <v>10</v>
      </c>
      <c r="S398" s="3">
        <f t="shared" si="122"/>
        <v>33</v>
      </c>
      <c r="T398" s="3">
        <v>80</v>
      </c>
      <c r="U398" s="3" t="s">
        <v>676</v>
      </c>
      <c r="V398" s="3" t="s">
        <v>668</v>
      </c>
      <c r="W398" s="3">
        <f t="shared" si="123"/>
        <v>4</v>
      </c>
      <c r="X398" s="3"/>
      <c r="Y398" s="3">
        <f t="shared" si="124"/>
        <v>132</v>
      </c>
      <c r="Z398" s="3"/>
      <c r="AA398" s="3"/>
      <c r="AB398" s="6">
        <v>41289</v>
      </c>
      <c r="AC398" s="3" t="s">
        <v>643</v>
      </c>
      <c r="AD398" s="6">
        <v>44207</v>
      </c>
      <c r="AE398" s="3" t="s">
        <v>906</v>
      </c>
      <c r="AF398" s="3" t="s">
        <v>656</v>
      </c>
      <c r="AG398" s="3"/>
      <c r="AH398" s="3"/>
      <c r="AI398" s="3"/>
      <c r="AJ398" s="3"/>
      <c r="AK398" s="3" t="str">
        <f>IFERROR(VLOOKUP(I398,'Control Producción'!$B$13:$K$406,10,FALSE),"")</f>
        <v>Cavidad Progresiva</v>
      </c>
      <c r="AL398" s="3" t="str">
        <f t="shared" si="120"/>
        <v>Batch</v>
      </c>
      <c r="AM398" s="3" t="s">
        <v>810</v>
      </c>
      <c r="AN398" s="3" t="s">
        <v>556</v>
      </c>
      <c r="AO398" s="3">
        <f>_xlfn.IFS(L398="Inhibidor de corrosión",T398*Q398/1000,L398="Inhibidor de incrustaciones",T398*Q398/1000,L398="Biocida",T398*Q398/1000,L398="Inhibidor de corrosión/incrustaciones",T398*Q398/1000,L398="Inhibidor de parafinas y asfaltenos",T398*P398/1000,L398="Inhibidor de parafinas",T398*P398/1000,L398="Inhibidor de asfaltenos",T398*P398/1000,L398="Reductor de fricción",T398*P398/1000,L398="Encapsulado",0,L398="Inhibidor de hidratos",VLOOKUP(I398,Intermedia!$B$485:$E$502,4,FALSE),L398="Secuestrante de sulfhídrico",VLOOKUP(I398,Intermedia!$B$485:$E$502,4,FALSE))</f>
        <v>4.71408</v>
      </c>
      <c r="AP398" s="3">
        <f t="shared" si="125"/>
        <v>33</v>
      </c>
      <c r="AQ398" s="3">
        <f t="shared" si="126"/>
        <v>33</v>
      </c>
      <c r="AR398" s="3">
        <f t="shared" si="127"/>
        <v>33</v>
      </c>
      <c r="AS398" s="7">
        <v>1</v>
      </c>
      <c r="AT398" s="3" cm="1">
        <f t="array" ref="AT398">IFERROR(ROUND(IF(AL398="Continua",AO398*_xlfn.IFS(AS398=100%,1,AS398=20%,5,AS398=50%,2),IF(AL398="Batch",IF(AM398="M",30,IF(AM398="Q",15,7))*AO398)),0),"")</f>
        <v>33</v>
      </c>
      <c r="AU398" s="3">
        <f t="shared" si="128"/>
        <v>33</v>
      </c>
      <c r="AV398" s="3">
        <f t="shared" si="129"/>
        <v>33</v>
      </c>
      <c r="AW398" s="3" t="s">
        <v>670</v>
      </c>
      <c r="AX398" s="3"/>
      <c r="AY398" s="14">
        <f ca="1">IFERROR(TODAY()-VLOOKUP(H398,IDEF!$A$6:$H$1602,8,FALSE),"S/D")</f>
        <v>1577</v>
      </c>
      <c r="AZ398" s="3" t="str">
        <f>IFERROR(VLOOKUP(H398,'Control Producción'!$B$13:$L$406,11,FALSE),"S/C")</f>
        <v>A</v>
      </c>
      <c r="BA398" s="3" t="str">
        <f t="shared" si="130"/>
        <v>SP- 07</v>
      </c>
      <c r="BB398" s="3" t="str">
        <f>IFERROR(VLOOKUP(I398,Referencias!$A$2:$Z$800,26,FALSE),"")</f>
        <v>Señal Picada</v>
      </c>
      <c r="BC398" s="3"/>
      <c r="BD398" s="3"/>
      <c r="BO398" s="68" t="str">
        <f t="shared" si="121"/>
        <v>SP- 07</v>
      </c>
    </row>
    <row r="399" spans="1:67" ht="15" customHeight="1" x14ac:dyDescent="0.25">
      <c r="A399" s="3" t="s">
        <v>636</v>
      </c>
      <c r="B399" s="5">
        <v>45139</v>
      </c>
      <c r="C399" s="3" t="s">
        <v>637</v>
      </c>
      <c r="D399" s="3" t="s">
        <v>638</v>
      </c>
      <c r="E399" s="3" t="str">
        <f>IFERROR(VLOOKUP(H399,Referencias!$A$2:$F$671,6,FALSE),"")</f>
        <v>SP- 07</v>
      </c>
      <c r="F399" s="3">
        <f>IFERROR(VLOOKUP(I399,Referencias!$A$2:$T$800,20,FALSE),"")</f>
        <v>222052</v>
      </c>
      <c r="G399" s="3" t="s">
        <v>651</v>
      </c>
      <c r="H399" s="3" t="s">
        <v>315</v>
      </c>
      <c r="I399" s="3" t="s">
        <v>315</v>
      </c>
      <c r="J399" s="3"/>
      <c r="K399" s="3" t="s">
        <v>652</v>
      </c>
      <c r="L399" s="3" t="str">
        <f>IFERROR(VLOOKUP(M399,Referencias!$X$2:$Y$139,2,FALSE),"")</f>
        <v>Biocida</v>
      </c>
      <c r="M399" s="3" t="s">
        <v>565</v>
      </c>
      <c r="N399" s="3">
        <f>IFERROR(VLOOKUP(M399,Referencias!$K$2:$L$138,2,FALSE),"")</f>
        <v>50600926</v>
      </c>
      <c r="O399" s="3">
        <f>IFERROR(VLOOKUP(I399,'Control Producción'!$B$13:$L$408,4,FALSE),0)</f>
        <v>61</v>
      </c>
      <c r="P399" s="3">
        <f>IFERROR(VLOOKUP(I399,'Control Producción'!$B$13:$L$408,5,FALSE),0)</f>
        <v>2.0739999999999998</v>
      </c>
      <c r="Q399" s="3">
        <f>IFERROR(VLOOKUP(I399,'Control Producción'!$B$13:$L$408,7,FALSE),0)</f>
        <v>58.926000000000002</v>
      </c>
      <c r="R399" s="3">
        <f>IFERROR(VLOOKUP(I399,'Control Producción'!$B$13:$L$408,8,FALSE),0)</f>
        <v>10</v>
      </c>
      <c r="S399" s="3">
        <f t="shared" si="122"/>
        <v>20.329999999999998</v>
      </c>
      <c r="T399" s="3">
        <v>23</v>
      </c>
      <c r="U399" s="3" t="s">
        <v>676</v>
      </c>
      <c r="V399" s="3" t="s">
        <v>668</v>
      </c>
      <c r="W399" s="3">
        <f t="shared" si="123"/>
        <v>2</v>
      </c>
      <c r="X399" s="3"/>
      <c r="Y399" s="3">
        <f t="shared" si="124"/>
        <v>40.659999999999997</v>
      </c>
      <c r="Z399" s="3"/>
      <c r="AA399" s="3"/>
      <c r="AB399" s="6">
        <v>43347</v>
      </c>
      <c r="AC399" s="3" t="s">
        <v>643</v>
      </c>
      <c r="AD399" s="6">
        <v>44207</v>
      </c>
      <c r="AE399" s="3" t="s">
        <v>906</v>
      </c>
      <c r="AF399" s="3" t="s">
        <v>656</v>
      </c>
      <c r="AG399" s="3"/>
      <c r="AH399" s="3"/>
      <c r="AI399" s="3"/>
      <c r="AJ399" s="3"/>
      <c r="AK399" s="3" t="str">
        <f>IFERROR(VLOOKUP(I399,'Control Producción'!$B$13:$K$406,10,FALSE),"")</f>
        <v>Cavidad Progresiva</v>
      </c>
      <c r="AL399" s="3" t="str">
        <f t="shared" ref="AL399:AL430" si="131">_xlfn.IFS(V399="Continua","Continua",V399="Batch Camión","Batch",V399="Batch Cuba","Batch")</f>
        <v>Batch</v>
      </c>
      <c r="AM399" s="3" t="s">
        <v>669</v>
      </c>
      <c r="AN399" s="3" t="s">
        <v>556</v>
      </c>
      <c r="AO399" s="3">
        <f>_xlfn.IFS(L399="Inhibidor de corrosión",T399*Q399/1000,L399="Inhibidor de incrustaciones",T399*Q399/1000,L399="Biocida",T399*Q399/1000,L399="Inhibidor de corrosión/incrustaciones",T399*Q399/1000,L399="Inhibidor de parafinas y asfaltenos",T399*P399/1000,L399="Inhibidor de parafinas",T399*P399/1000,L399="Inhibidor de asfaltenos",T399*P399/1000,L399="Reductor de fricción",T399*P399/1000,L399="Encapsulado",0,L399="Inhibidor de hidratos",VLOOKUP(I399,Intermedia!$B$485:$E$502,4,FALSE),L399="Secuestrante de sulfhídrico",VLOOKUP(I399,Intermedia!$B$485:$E$502,4,FALSE))</f>
        <v>1.3552979999999999</v>
      </c>
      <c r="AP399" s="3">
        <f t="shared" si="125"/>
        <v>20.329999999999998</v>
      </c>
      <c r="AQ399" s="3">
        <f t="shared" si="126"/>
        <v>20.329999999999998</v>
      </c>
      <c r="AR399" s="3">
        <f t="shared" si="127"/>
        <v>20.329999999999998</v>
      </c>
      <c r="AS399" s="7">
        <v>1</v>
      </c>
      <c r="AT399" s="3" cm="1">
        <f t="array" ref="AT399">IFERROR(ROUND(IF(AL399="Continua",AO399*_xlfn.IFS(AS399=100%,1,AS399=20%,5,AS399=50%,2),IF(AL399="Batch",IF(AM399="M",30,IF(AM399="Q",15,7))*AO399)),0),"")</f>
        <v>20</v>
      </c>
      <c r="AU399" s="3">
        <f t="shared" si="128"/>
        <v>20</v>
      </c>
      <c r="AV399" s="3">
        <f t="shared" si="129"/>
        <v>20</v>
      </c>
      <c r="AW399" s="3" t="s">
        <v>670</v>
      </c>
      <c r="AX399" s="3"/>
      <c r="AY399" s="14">
        <f ca="1">IFERROR(TODAY()-VLOOKUP(H399,IDEF!$A$6:$H$1602,8,FALSE),"S/D")</f>
        <v>1577</v>
      </c>
      <c r="AZ399" s="3" t="str">
        <f>IFERROR(VLOOKUP(H399,'Control Producción'!$B$13:$L$406,11,FALSE),"S/C")</f>
        <v>A</v>
      </c>
      <c r="BA399" s="3" t="str">
        <f t="shared" si="130"/>
        <v>SP- 07</v>
      </c>
      <c r="BB399" s="3" t="str">
        <f>IFERROR(VLOOKUP(I399,Referencias!$A$2:$Z$800,26,FALSE),"")</f>
        <v>Señal Picada</v>
      </c>
      <c r="BC399" s="3"/>
      <c r="BD399" s="3"/>
      <c r="BO399" s="68" t="str">
        <f t="shared" si="121"/>
        <v>SP- 07</v>
      </c>
    </row>
    <row r="400" spans="1:67" ht="15" customHeight="1" x14ac:dyDescent="0.25">
      <c r="A400" s="3" t="s">
        <v>636</v>
      </c>
      <c r="B400" s="5">
        <v>45139</v>
      </c>
      <c r="C400" s="3" t="s">
        <v>637</v>
      </c>
      <c r="D400" s="3" t="s">
        <v>638</v>
      </c>
      <c r="E400" s="3" t="str">
        <f>IFERROR(VLOOKUP(H400,Referencias!$A$2:$F$671,6,FALSE),"")</f>
        <v>SP- 07</v>
      </c>
      <c r="F400" s="3">
        <f>IFERROR(VLOOKUP(I400,Referencias!$A$2:$T$800,20,FALSE),"")</f>
        <v>222052</v>
      </c>
      <c r="G400" s="3" t="s">
        <v>651</v>
      </c>
      <c r="H400" s="3" t="s">
        <v>317</v>
      </c>
      <c r="I400" s="3" t="s">
        <v>317</v>
      </c>
      <c r="J400" s="3"/>
      <c r="K400" s="3" t="s">
        <v>652</v>
      </c>
      <c r="L400" s="3" t="str">
        <f>IFERROR(VLOOKUP(M400,Referencias!$X$2:$Y$139,2,FALSE),"")</f>
        <v>Inhibidor de corrosión</v>
      </c>
      <c r="M400" s="3" t="s">
        <v>566</v>
      </c>
      <c r="N400" s="3">
        <f>IFERROR(VLOOKUP(M400,Referencias!$K$2:$L$138,2,FALSE),"")</f>
        <v>1000232729</v>
      </c>
      <c r="O400" s="3">
        <f>IFERROR(VLOOKUP(I400,'Control Producción'!$B$13:$L$408,4,FALSE),0)</f>
        <v>41</v>
      </c>
      <c r="P400" s="3">
        <f>IFERROR(VLOOKUP(I400,'Control Producción'!$B$13:$L$408,5,FALSE),0)</f>
        <v>1.6930000000000001</v>
      </c>
      <c r="Q400" s="3">
        <f>IFERROR(VLOOKUP(I400,'Control Producción'!$B$13:$L$408,7,FALSE),0)</f>
        <v>39.307000000000002</v>
      </c>
      <c r="R400" s="3">
        <f>IFERROR(VLOOKUP(I400,'Control Producción'!$B$13:$L$408,8,FALSE),0)</f>
        <v>10</v>
      </c>
      <c r="S400" s="3">
        <f t="shared" si="122"/>
        <v>32.43</v>
      </c>
      <c r="T400" s="3">
        <v>55</v>
      </c>
      <c r="U400" s="3" t="s">
        <v>676</v>
      </c>
      <c r="V400" s="3" t="s">
        <v>668</v>
      </c>
      <c r="W400" s="3">
        <f t="shared" si="123"/>
        <v>2</v>
      </c>
      <c r="X400" s="3"/>
      <c r="Y400" s="3">
        <f t="shared" si="124"/>
        <v>64.86</v>
      </c>
      <c r="Z400" s="3"/>
      <c r="AA400" s="3"/>
      <c r="AB400" s="6">
        <v>40087</v>
      </c>
      <c r="AC400" s="3" t="s">
        <v>643</v>
      </c>
      <c r="AD400" s="6">
        <v>44282</v>
      </c>
      <c r="AE400" s="3" t="s">
        <v>907</v>
      </c>
      <c r="AF400" s="3" t="s">
        <v>656</v>
      </c>
      <c r="AG400" s="3"/>
      <c r="AH400" s="3"/>
      <c r="AI400" s="3"/>
      <c r="AJ400" s="3"/>
      <c r="AK400" s="3" t="str">
        <f>IFERROR(VLOOKUP(I400,'Control Producción'!$B$13:$K$406,10,FALSE),"")</f>
        <v>Bombeo Mecánico</v>
      </c>
      <c r="AL400" s="3" t="str">
        <f t="shared" si="131"/>
        <v>Batch</v>
      </c>
      <c r="AM400" s="3" t="s">
        <v>669</v>
      </c>
      <c r="AN400" s="3" t="s">
        <v>556</v>
      </c>
      <c r="AO400" s="3">
        <f>_xlfn.IFS(L400="Inhibidor de corrosión",T400*Q400/1000,L400="Inhibidor de incrustaciones",T400*Q400/1000,L400="Biocida",T400*Q400/1000,L400="Inhibidor de corrosión/incrustaciones",T400*Q400/1000,L400="Inhibidor de parafinas y asfaltenos",T400*P400/1000,L400="Inhibidor de parafinas",T400*P400/1000,L400="Inhibidor de asfaltenos",T400*P400/1000,L400="Reductor de fricción",T400*P400/1000,L400="Encapsulado",0,L400="Inhibidor de hidratos",VLOOKUP(I400,Intermedia!$B$485:$E$502,4,FALSE),L400="Secuestrante de sulfhídrico",VLOOKUP(I400,Intermedia!$B$485:$E$502,4,FALSE))</f>
        <v>2.1618850000000003</v>
      </c>
      <c r="AP400" s="3">
        <f t="shared" si="125"/>
        <v>32.43</v>
      </c>
      <c r="AQ400" s="3">
        <f t="shared" si="126"/>
        <v>32.43</v>
      </c>
      <c r="AR400" s="3">
        <f t="shared" si="127"/>
        <v>32.43</v>
      </c>
      <c r="AS400" s="7">
        <v>1</v>
      </c>
      <c r="AT400" s="3" cm="1">
        <f t="array" ref="AT400">IFERROR(ROUND(IF(AL400="Continua",AO400*_xlfn.IFS(AS400=100%,1,AS400=20%,5,AS400=50%,2),IF(AL400="Batch",IF(AM400="M",30,IF(AM400="Q",15,7))*AO400)),0),"")</f>
        <v>32</v>
      </c>
      <c r="AU400" s="3">
        <f t="shared" si="128"/>
        <v>32</v>
      </c>
      <c r="AV400" s="3">
        <f t="shared" si="129"/>
        <v>32</v>
      </c>
      <c r="AW400" s="3" t="s">
        <v>670</v>
      </c>
      <c r="AX400" s="3"/>
      <c r="AY400" s="14">
        <f ca="1">IFERROR(TODAY()-VLOOKUP(H400,IDEF!$A$6:$H$1602,8,FALSE),"S/D")</f>
        <v>2972</v>
      </c>
      <c r="AZ400" s="3" t="str">
        <f>IFERROR(VLOOKUP(H400,'Control Producción'!$B$13:$L$406,11,FALSE),"S/C")</f>
        <v>B</v>
      </c>
      <c r="BA400" s="3" t="str">
        <f t="shared" si="130"/>
        <v>SP- 07</v>
      </c>
      <c r="BB400" s="3" t="str">
        <f>IFERROR(VLOOKUP(I400,Referencias!$A$2:$Z$800,26,FALSE),"")</f>
        <v>Señal Picada</v>
      </c>
      <c r="BC400" s="3"/>
      <c r="BD400" s="3"/>
      <c r="BO400" s="68" t="str">
        <f t="shared" si="121"/>
        <v>SP- 07</v>
      </c>
    </row>
    <row r="401" spans="1:67" ht="15" customHeight="1" x14ac:dyDescent="0.25">
      <c r="A401" s="3" t="s">
        <v>636</v>
      </c>
      <c r="B401" s="5">
        <v>45139</v>
      </c>
      <c r="C401" s="3" t="s">
        <v>637</v>
      </c>
      <c r="D401" s="3" t="s">
        <v>638</v>
      </c>
      <c r="E401" s="3" t="str">
        <f>IFERROR(VLOOKUP(H401,Referencias!$A$2:$F$671,6,FALSE),"")</f>
        <v>SP- 07</v>
      </c>
      <c r="F401" s="3">
        <f>IFERROR(VLOOKUP(I401,Referencias!$A$2:$T$800,20,FALSE),"")</f>
        <v>222052</v>
      </c>
      <c r="G401" s="3" t="s">
        <v>651</v>
      </c>
      <c r="H401" s="3" t="s">
        <v>318</v>
      </c>
      <c r="I401" s="3" t="s">
        <v>318</v>
      </c>
      <c r="J401" s="3"/>
      <c r="K401" s="3" t="s">
        <v>652</v>
      </c>
      <c r="L401" s="3" t="str">
        <f>IFERROR(VLOOKUP(M401,Referencias!$X$2:$Y$139,2,FALSE),"")</f>
        <v>Inhibidor de corrosión</v>
      </c>
      <c r="M401" s="3" t="s">
        <v>566</v>
      </c>
      <c r="N401" s="3">
        <f>IFERROR(VLOOKUP(M401,Referencias!$K$2:$L$138,2,FALSE),"")</f>
        <v>1000232729</v>
      </c>
      <c r="O401" s="3">
        <f>IFERROR(VLOOKUP(I401,'Control Producción'!$B$13:$L$408,4,FALSE),0)</f>
        <v>87.7</v>
      </c>
      <c r="P401" s="3">
        <f>IFERROR(VLOOKUP(I401,'Control Producción'!$B$13:$L$408,5,FALSE),0)</f>
        <v>3.069</v>
      </c>
      <c r="Q401" s="3">
        <f>IFERROR(VLOOKUP(I401,'Control Producción'!$B$13:$L$408,7,FALSE),0)</f>
        <v>84.631</v>
      </c>
      <c r="R401" s="3">
        <f>IFERROR(VLOOKUP(I401,'Control Producción'!$B$13:$L$408,8,FALSE),0)</f>
        <v>10</v>
      </c>
      <c r="S401" s="3">
        <f t="shared" si="122"/>
        <v>101.56</v>
      </c>
      <c r="T401" s="3">
        <v>80</v>
      </c>
      <c r="U401" s="3" t="s">
        <v>676</v>
      </c>
      <c r="V401" s="3" t="s">
        <v>668</v>
      </c>
      <c r="W401" s="3">
        <f t="shared" si="123"/>
        <v>2</v>
      </c>
      <c r="X401" s="3"/>
      <c r="Y401" s="3">
        <f t="shared" si="124"/>
        <v>203.12</v>
      </c>
      <c r="Z401" s="3"/>
      <c r="AA401" s="3"/>
      <c r="AB401" s="6">
        <v>42549</v>
      </c>
      <c r="AC401" s="3" t="s">
        <v>643</v>
      </c>
      <c r="AD401" s="6">
        <v>44390</v>
      </c>
      <c r="AE401" s="3" t="s">
        <v>908</v>
      </c>
      <c r="AF401" s="3" t="s">
        <v>656</v>
      </c>
      <c r="AG401" s="3"/>
      <c r="AH401" s="3"/>
      <c r="AI401" s="3"/>
      <c r="AJ401" s="3"/>
      <c r="AK401" s="3" t="str">
        <f>IFERROR(VLOOKUP(I401,'Control Producción'!$B$13:$K$406,10,FALSE),"")</f>
        <v>Bombeo Mecánico</v>
      </c>
      <c r="AL401" s="3" t="str">
        <f t="shared" si="131"/>
        <v>Batch</v>
      </c>
      <c r="AM401" s="3" t="s">
        <v>669</v>
      </c>
      <c r="AN401" s="3" t="s">
        <v>556</v>
      </c>
      <c r="AO401" s="3">
        <f>_xlfn.IFS(L401="Inhibidor de corrosión",T401*Q401/1000,L401="Inhibidor de incrustaciones",T401*Q401/1000,L401="Biocida",T401*Q401/1000,L401="Inhibidor de corrosión/incrustaciones",T401*Q401/1000,L401="Inhibidor de parafinas y asfaltenos",T401*P401/1000,L401="Inhibidor de parafinas",T401*P401/1000,L401="Inhibidor de asfaltenos",T401*P401/1000,L401="Reductor de fricción",T401*P401/1000,L401="Encapsulado",0,L401="Inhibidor de hidratos",VLOOKUP(I401,Intermedia!$B$485:$E$502,4,FALSE),L401="Secuestrante de sulfhídrico",VLOOKUP(I401,Intermedia!$B$485:$E$502,4,FALSE))</f>
        <v>6.7704799999999992</v>
      </c>
      <c r="AP401" s="3">
        <f t="shared" si="125"/>
        <v>101.56</v>
      </c>
      <c r="AQ401" s="3">
        <f t="shared" si="126"/>
        <v>101.56</v>
      </c>
      <c r="AR401" s="3">
        <f t="shared" si="127"/>
        <v>101.56</v>
      </c>
      <c r="AS401" s="7">
        <v>1</v>
      </c>
      <c r="AT401" s="3" cm="1">
        <f t="array" ref="AT401">IFERROR(ROUND(IF(AL401="Continua",AO401*_xlfn.IFS(AS401=100%,1,AS401=20%,5,AS401=50%,2),IF(AL401="Batch",IF(AM401="M",30,IF(AM401="Q",15,7))*AO401)),0),"")</f>
        <v>102</v>
      </c>
      <c r="AU401" s="3">
        <f t="shared" si="128"/>
        <v>102</v>
      </c>
      <c r="AV401" s="3">
        <f t="shared" si="129"/>
        <v>102</v>
      </c>
      <c r="AW401" s="3" t="s">
        <v>670</v>
      </c>
      <c r="AX401" s="3"/>
      <c r="AY401" s="14">
        <f ca="1">IFERROR(TODAY()-VLOOKUP(H401,IDEF!$A$6:$H$1602,8,FALSE),"S/D")</f>
        <v>1515</v>
      </c>
      <c r="AZ401" s="3" t="str">
        <f>IFERROR(VLOOKUP(H401,'Control Producción'!$B$13:$L$406,11,FALSE),"S/C")</f>
        <v>B</v>
      </c>
      <c r="BA401" s="3" t="str">
        <f t="shared" si="130"/>
        <v>SP- 07</v>
      </c>
      <c r="BB401" s="3" t="str">
        <f>IFERROR(VLOOKUP(I401,Referencias!$A$2:$Z$800,26,FALSE),"")</f>
        <v>Señal Picada</v>
      </c>
      <c r="BC401" s="3"/>
      <c r="BD401" s="3"/>
      <c r="BO401" s="68" t="str">
        <f t="shared" si="121"/>
        <v>SP- 07</v>
      </c>
    </row>
    <row r="402" spans="1:67" ht="15" customHeight="1" x14ac:dyDescent="0.25">
      <c r="A402" s="3" t="s">
        <v>636</v>
      </c>
      <c r="B402" s="5">
        <v>45139</v>
      </c>
      <c r="C402" s="3" t="s">
        <v>637</v>
      </c>
      <c r="D402" s="3" t="s">
        <v>638</v>
      </c>
      <c r="E402" s="3" t="str">
        <f>IFERROR(VLOOKUP(H402,Referencias!$A$2:$F$671,6,FALSE),"")</f>
        <v>SP- 07</v>
      </c>
      <c r="F402" s="3">
        <f>IFERROR(VLOOKUP(I402,Referencias!$A$2:$T$800,20,FALSE),"")</f>
        <v>222052</v>
      </c>
      <c r="G402" s="3" t="s">
        <v>651</v>
      </c>
      <c r="H402" s="3" t="s">
        <v>318</v>
      </c>
      <c r="I402" s="3" t="s">
        <v>318</v>
      </c>
      <c r="J402" s="3"/>
      <c r="K402" s="3" t="s">
        <v>652</v>
      </c>
      <c r="L402" s="3" t="str">
        <f>IFERROR(VLOOKUP(M402,Referencias!$X$2:$Y$139,2,FALSE),"")</f>
        <v>Biocida</v>
      </c>
      <c r="M402" s="3" t="s">
        <v>565</v>
      </c>
      <c r="N402" s="3">
        <f>IFERROR(VLOOKUP(M402,Referencias!$K$2:$L$138,2,FALSE),"")</f>
        <v>50600926</v>
      </c>
      <c r="O402" s="3">
        <f>IFERROR(VLOOKUP(I402,'Control Producción'!$B$13:$L$408,4,FALSE),0)</f>
        <v>87.7</v>
      </c>
      <c r="P402" s="3">
        <f>IFERROR(VLOOKUP(I402,'Control Producción'!$B$13:$L$408,5,FALSE),0)</f>
        <v>3.069</v>
      </c>
      <c r="Q402" s="3">
        <f>IFERROR(VLOOKUP(I402,'Control Producción'!$B$13:$L$408,7,FALSE),0)</f>
        <v>84.631</v>
      </c>
      <c r="R402" s="3">
        <f>IFERROR(VLOOKUP(I402,'Control Producción'!$B$13:$L$408,8,FALSE),0)</f>
        <v>10</v>
      </c>
      <c r="S402" s="3">
        <f t="shared" si="122"/>
        <v>126.95</v>
      </c>
      <c r="T402" s="3">
        <v>50</v>
      </c>
      <c r="U402" s="3" t="s">
        <v>676</v>
      </c>
      <c r="V402" s="3" t="s">
        <v>668</v>
      </c>
      <c r="W402" s="3">
        <f t="shared" si="123"/>
        <v>1</v>
      </c>
      <c r="X402" s="3"/>
      <c r="Y402" s="3">
        <f t="shared" si="124"/>
        <v>126.95</v>
      </c>
      <c r="Z402" s="3"/>
      <c r="AA402" s="3"/>
      <c r="AB402" s="6">
        <v>42549</v>
      </c>
      <c r="AC402" s="3" t="s">
        <v>643</v>
      </c>
      <c r="AD402" s="6">
        <v>44390</v>
      </c>
      <c r="AE402" s="3" t="s">
        <v>908</v>
      </c>
      <c r="AF402" s="3" t="s">
        <v>656</v>
      </c>
      <c r="AG402" s="3"/>
      <c r="AH402" s="3"/>
      <c r="AI402" s="3"/>
      <c r="AJ402" s="3"/>
      <c r="AK402" s="3" t="str">
        <f>IFERROR(VLOOKUP(I402,'Control Producción'!$B$13:$K$406,10,FALSE),"")</f>
        <v>Bombeo Mecánico</v>
      </c>
      <c r="AL402" s="3" t="str">
        <f t="shared" si="131"/>
        <v>Batch</v>
      </c>
      <c r="AM402" s="3" t="s">
        <v>817</v>
      </c>
      <c r="AN402" s="3" t="s">
        <v>556</v>
      </c>
      <c r="AO402" s="3">
        <f>_xlfn.IFS(L402="Inhibidor de corrosión",T402*Q402/1000,L402="Inhibidor de incrustaciones",T402*Q402/1000,L402="Biocida",T402*Q402/1000,L402="Inhibidor de corrosión/incrustaciones",T402*Q402/1000,L402="Inhibidor de parafinas y asfaltenos",T402*P402/1000,L402="Inhibidor de parafinas",T402*P402/1000,L402="Inhibidor de asfaltenos",T402*P402/1000,L402="Reductor de fricción",T402*P402/1000,L402="Encapsulado",0,L402="Inhibidor de hidratos",VLOOKUP(I402,Intermedia!$B$485:$E$502,4,FALSE),L402="Secuestrante de sulfhídrico",VLOOKUP(I402,Intermedia!$B$485:$E$502,4,FALSE))</f>
        <v>4.2315500000000004</v>
      </c>
      <c r="AP402" s="3">
        <f t="shared" si="125"/>
        <v>126.95</v>
      </c>
      <c r="AQ402" s="3">
        <f t="shared" si="126"/>
        <v>126.95</v>
      </c>
      <c r="AR402" s="3">
        <f t="shared" si="127"/>
        <v>126.95</v>
      </c>
      <c r="AS402" s="7">
        <v>1</v>
      </c>
      <c r="AT402" s="3" cm="1">
        <f t="array" ref="AT402">IFERROR(ROUND(IF(AL402="Continua",AO402*_xlfn.IFS(AS402=100%,1,AS402=20%,5,AS402=50%,2),IF(AL402="Batch",IF(AM402="M",30,IF(AM402="Q",15,7))*AO402)),0),"")</f>
        <v>127</v>
      </c>
      <c r="AU402" s="3">
        <f t="shared" si="128"/>
        <v>127</v>
      </c>
      <c r="AV402" s="3">
        <f t="shared" si="129"/>
        <v>127</v>
      </c>
      <c r="AW402" s="3" t="s">
        <v>670</v>
      </c>
      <c r="AX402" s="3"/>
      <c r="AY402" s="14">
        <f ca="1">IFERROR(TODAY()-VLOOKUP(H402,IDEF!$A$6:$H$1602,8,FALSE),"S/D")</f>
        <v>1515</v>
      </c>
      <c r="AZ402" s="3" t="str">
        <f>IFERROR(VLOOKUP(H402,'Control Producción'!$B$13:$L$406,11,FALSE),"S/C")</f>
        <v>B</v>
      </c>
      <c r="BA402" s="3" t="str">
        <f t="shared" si="130"/>
        <v>SP- 07</v>
      </c>
      <c r="BB402" s="3" t="str">
        <f>IFERROR(VLOOKUP(I402,Referencias!$A$2:$Z$800,26,FALSE),"")</f>
        <v>Señal Picada</v>
      </c>
      <c r="BC402" s="3"/>
      <c r="BD402" s="3"/>
      <c r="BO402" s="68" t="str">
        <f t="shared" si="121"/>
        <v>SP- 07</v>
      </c>
    </row>
    <row r="403" spans="1:67" ht="15" customHeight="1" x14ac:dyDescent="0.25">
      <c r="A403" s="3" t="s">
        <v>636</v>
      </c>
      <c r="B403" s="5">
        <v>45139</v>
      </c>
      <c r="C403" s="3" t="s">
        <v>637</v>
      </c>
      <c r="D403" s="3" t="s">
        <v>638</v>
      </c>
      <c r="E403" s="3" t="str">
        <f>IFERROR(VLOOKUP(H403,Referencias!$A$2:$F$671,6,FALSE),"")</f>
        <v>SP- 07</v>
      </c>
      <c r="F403" s="3">
        <f>IFERROR(VLOOKUP(I403,Referencias!$A$2:$T$800,20,FALSE),"")</f>
        <v>222052</v>
      </c>
      <c r="G403" s="3" t="s">
        <v>651</v>
      </c>
      <c r="H403" s="3" t="s">
        <v>322</v>
      </c>
      <c r="I403" s="3" t="s">
        <v>322</v>
      </c>
      <c r="J403" s="3"/>
      <c r="K403" s="3" t="s">
        <v>652</v>
      </c>
      <c r="L403" s="3" t="str">
        <f>IFERROR(VLOOKUP(M403,Referencias!$X$2:$Y$139,2,FALSE),"")</f>
        <v>Inhibidor de corrosión</v>
      </c>
      <c r="M403" s="3" t="s">
        <v>566</v>
      </c>
      <c r="N403" s="3">
        <f>IFERROR(VLOOKUP(M403,Referencias!$K$2:$L$138,2,FALSE),"")</f>
        <v>1000232729</v>
      </c>
      <c r="O403" s="3">
        <f>IFERROR(VLOOKUP(I403,'Control Producción'!$B$13:$L$408,4,FALSE),0)</f>
        <v>89.2</v>
      </c>
      <c r="P403" s="3">
        <f>IFERROR(VLOOKUP(I403,'Control Producción'!$B$13:$L$408,5,FALSE),0)</f>
        <v>1.3380000000000001</v>
      </c>
      <c r="Q403" s="3">
        <f>IFERROR(VLOOKUP(I403,'Control Producción'!$B$13:$L$408,7,FALSE),0)</f>
        <v>87.861999999999995</v>
      </c>
      <c r="R403" s="3">
        <f>IFERROR(VLOOKUP(I403,'Control Producción'!$B$13:$L$408,8,FALSE),0)</f>
        <v>10</v>
      </c>
      <c r="S403" s="3">
        <f t="shared" si="122"/>
        <v>20</v>
      </c>
      <c r="T403" s="3">
        <v>15</v>
      </c>
      <c r="U403" s="3" t="s">
        <v>676</v>
      </c>
      <c r="V403" s="3" t="s">
        <v>668</v>
      </c>
      <c r="W403" s="3">
        <f t="shared" si="123"/>
        <v>2</v>
      </c>
      <c r="X403" s="3"/>
      <c r="Y403" s="3">
        <f t="shared" si="124"/>
        <v>40</v>
      </c>
      <c r="Z403" s="3"/>
      <c r="AA403" s="3"/>
      <c r="AB403" s="6">
        <v>0</v>
      </c>
      <c r="AC403" s="3" t="s">
        <v>643</v>
      </c>
      <c r="AD403" s="6">
        <v>44012</v>
      </c>
      <c r="AE403" s="3" t="s">
        <v>683</v>
      </c>
      <c r="AF403" s="3" t="s">
        <v>656</v>
      </c>
      <c r="AG403" s="3"/>
      <c r="AH403" s="3"/>
      <c r="AI403" s="3"/>
      <c r="AJ403" s="3"/>
      <c r="AK403" s="3" t="str">
        <f>IFERROR(VLOOKUP(I403,'Control Producción'!$B$13:$K$406,10,FALSE),"")</f>
        <v>Cavidad Progresiva</v>
      </c>
      <c r="AL403" s="3" t="str">
        <f t="shared" si="131"/>
        <v>Batch</v>
      </c>
      <c r="AM403" s="3" t="s">
        <v>669</v>
      </c>
      <c r="AN403" s="3" t="s">
        <v>556</v>
      </c>
      <c r="AO403" s="3">
        <f>_xlfn.IFS(L403="Inhibidor de corrosión",T403*Q403/1000,L403="Inhibidor de incrustaciones",T403*Q403/1000,L403="Biocida",T403*Q403/1000,L403="Inhibidor de corrosión/incrustaciones",T403*Q403/1000,L403="Inhibidor de parafinas y asfaltenos",T403*P403/1000,L403="Inhibidor de parafinas",T403*P403/1000,L403="Inhibidor de asfaltenos",T403*P403/1000,L403="Reductor de fricción",T403*P403/1000,L403="Encapsulado",0,L403="Inhibidor de hidratos",VLOOKUP(I403,Intermedia!$B$485:$E$502,4,FALSE),L403="Secuestrante de sulfhídrico",VLOOKUP(I403,Intermedia!$B$485:$E$502,4,FALSE))</f>
        <v>1.3179299999999998</v>
      </c>
      <c r="AP403" s="3">
        <f t="shared" si="125"/>
        <v>19.77</v>
      </c>
      <c r="AQ403" s="3">
        <f t="shared" si="126"/>
        <v>20</v>
      </c>
      <c r="AR403" s="3">
        <f t="shared" si="127"/>
        <v>20</v>
      </c>
      <c r="AS403" s="7">
        <v>1</v>
      </c>
      <c r="AT403" s="3" cm="1">
        <f t="array" ref="AT403">IFERROR(ROUND(IF(AL403="Continua",AO403*_xlfn.IFS(AS403=100%,1,AS403=20%,5,AS403=50%,2),IF(AL403="Batch",IF(AM403="M",30,IF(AM403="Q",15,7))*AO403)),0),"")</f>
        <v>20</v>
      </c>
      <c r="AU403" s="3">
        <f t="shared" si="128"/>
        <v>20</v>
      </c>
      <c r="AV403" s="3">
        <f t="shared" si="129"/>
        <v>20</v>
      </c>
      <c r="AW403" s="3" t="s">
        <v>670</v>
      </c>
      <c r="AX403" s="3"/>
      <c r="AY403" s="14">
        <f ca="1">IFERROR(TODAY()-VLOOKUP(H403,IDEF!$A$6:$H$1602,8,FALSE),"S/D")</f>
        <v>2478</v>
      </c>
      <c r="AZ403" s="3" t="str">
        <f>IFERROR(VLOOKUP(H403,'Control Producción'!$B$13:$L$406,11,FALSE),"S/C")</f>
        <v>B</v>
      </c>
      <c r="BA403" s="3" t="str">
        <f t="shared" si="130"/>
        <v>SP- 07</v>
      </c>
      <c r="BB403" s="3" t="str">
        <f>IFERROR(VLOOKUP(I403,Referencias!$A$2:$Z$800,26,FALSE),"")</f>
        <v>Señal Picada</v>
      </c>
      <c r="BC403" s="3"/>
      <c r="BD403" s="3"/>
      <c r="BO403" s="68" t="str">
        <f t="shared" si="121"/>
        <v>SP- 07</v>
      </c>
    </row>
    <row r="404" spans="1:67" ht="15" customHeight="1" x14ac:dyDescent="0.25">
      <c r="A404" s="3" t="s">
        <v>636</v>
      </c>
      <c r="B404" s="5">
        <v>45139</v>
      </c>
      <c r="C404" s="3" t="s">
        <v>637</v>
      </c>
      <c r="D404" s="3" t="s">
        <v>638</v>
      </c>
      <c r="E404" s="3" t="str">
        <f>IFERROR(VLOOKUP(H404,Referencias!$A$2:$F$671,6,FALSE),"")</f>
        <v>SP- 07</v>
      </c>
      <c r="F404" s="3">
        <f>IFERROR(VLOOKUP(I404,Referencias!$A$2:$T$800,20,FALSE),"")</f>
        <v>222052</v>
      </c>
      <c r="G404" s="3" t="s">
        <v>651</v>
      </c>
      <c r="H404" s="3" t="s">
        <v>324</v>
      </c>
      <c r="I404" s="3" t="s">
        <v>324</v>
      </c>
      <c r="J404" s="3"/>
      <c r="K404" s="3" t="s">
        <v>652</v>
      </c>
      <c r="L404" s="3" t="str">
        <f>IFERROR(VLOOKUP(M404,Referencias!$X$2:$Y$139,2,FALSE),"")</f>
        <v>Inhibidor de corrosión</v>
      </c>
      <c r="M404" s="3" t="s">
        <v>566</v>
      </c>
      <c r="N404" s="3">
        <f>IFERROR(VLOOKUP(M404,Referencias!$K$2:$L$138,2,FALSE),"")</f>
        <v>1000232729</v>
      </c>
      <c r="O404" s="3">
        <f>IFERROR(VLOOKUP(I404,'Control Producción'!$B$13:$L$408,4,FALSE),0)</f>
        <v>103</v>
      </c>
      <c r="P404" s="3">
        <f>IFERROR(VLOOKUP(I404,'Control Producción'!$B$13:$L$408,5,FALSE),0)</f>
        <v>2.657</v>
      </c>
      <c r="Q404" s="3">
        <f>IFERROR(VLOOKUP(I404,'Control Producción'!$B$13:$L$408,7,FALSE),0)</f>
        <v>100.343</v>
      </c>
      <c r="R404" s="3">
        <f>IFERROR(VLOOKUP(I404,'Control Producción'!$B$13:$L$408,8,FALSE),0)</f>
        <v>10</v>
      </c>
      <c r="S404" s="3">
        <f t="shared" si="122"/>
        <v>20</v>
      </c>
      <c r="T404" s="3">
        <v>28</v>
      </c>
      <c r="U404" s="3" t="s">
        <v>676</v>
      </c>
      <c r="V404" s="3" t="s">
        <v>668</v>
      </c>
      <c r="W404" s="3">
        <f t="shared" si="123"/>
        <v>4</v>
      </c>
      <c r="X404" s="3"/>
      <c r="Y404" s="3">
        <f t="shared" si="124"/>
        <v>80</v>
      </c>
      <c r="Z404" s="3"/>
      <c r="AA404" s="3"/>
      <c r="AB404" s="6">
        <v>40756</v>
      </c>
      <c r="AC404" s="3" t="s">
        <v>643</v>
      </c>
      <c r="AD404" s="6">
        <v>44012</v>
      </c>
      <c r="AE404" s="3" t="s">
        <v>683</v>
      </c>
      <c r="AF404" s="3" t="s">
        <v>656</v>
      </c>
      <c r="AG404" s="3"/>
      <c r="AH404" s="3"/>
      <c r="AI404" s="3"/>
      <c r="AJ404" s="3"/>
      <c r="AK404" s="3" t="str">
        <f>IFERROR(VLOOKUP(I404,'Control Producción'!$B$13:$K$406,10,FALSE),"")</f>
        <v>Cavidad Progresiva</v>
      </c>
      <c r="AL404" s="3" t="str">
        <f t="shared" si="131"/>
        <v>Batch</v>
      </c>
      <c r="AM404" s="3" t="s">
        <v>810</v>
      </c>
      <c r="AN404" s="3" t="s">
        <v>556</v>
      </c>
      <c r="AO404" s="3">
        <f>_xlfn.IFS(L404="Inhibidor de corrosión",T404*Q404/1000,L404="Inhibidor de incrustaciones",T404*Q404/1000,L404="Biocida",T404*Q404/1000,L404="Inhibidor de corrosión/incrustaciones",T404*Q404/1000,L404="Inhibidor de parafinas y asfaltenos",T404*P404/1000,L404="Inhibidor de parafinas",T404*P404/1000,L404="Inhibidor de asfaltenos",T404*P404/1000,L404="Reductor de fricción",T404*P404/1000,L404="Encapsulado",0,L404="Inhibidor de hidratos",VLOOKUP(I404,Intermedia!$B$485:$E$502,4,FALSE),L404="Secuestrante de sulfhídrico",VLOOKUP(I404,Intermedia!$B$485:$E$502,4,FALSE))</f>
        <v>2.8096040000000002</v>
      </c>
      <c r="AP404" s="3">
        <f t="shared" si="125"/>
        <v>19.670000000000002</v>
      </c>
      <c r="AQ404" s="3">
        <f t="shared" si="126"/>
        <v>20</v>
      </c>
      <c r="AR404" s="3">
        <f t="shared" si="127"/>
        <v>20</v>
      </c>
      <c r="AS404" s="7">
        <v>1</v>
      </c>
      <c r="AT404" s="3" cm="1">
        <f t="array" ref="AT404">IFERROR(ROUND(IF(AL404="Continua",AO404*_xlfn.IFS(AS404=100%,1,AS404=20%,5,AS404=50%,2),IF(AL404="Batch",IF(AM404="M",30,IF(AM404="Q",15,7))*AO404)),0),"")</f>
        <v>20</v>
      </c>
      <c r="AU404" s="3">
        <f t="shared" si="128"/>
        <v>20</v>
      </c>
      <c r="AV404" s="3">
        <f t="shared" si="129"/>
        <v>20</v>
      </c>
      <c r="AW404" s="3" t="s">
        <v>670</v>
      </c>
      <c r="AX404" s="3"/>
      <c r="AY404" s="14">
        <f ca="1">IFERROR(TODAY()-VLOOKUP(H404,IDEF!$A$6:$H$1602,8,FALSE),"S/D")</f>
        <v>2468</v>
      </c>
      <c r="AZ404" s="3" t="str">
        <f>IFERROR(VLOOKUP(H404,'Control Producción'!$B$13:$L$406,11,FALSE),"S/C")</f>
        <v>A</v>
      </c>
      <c r="BA404" s="3" t="str">
        <f t="shared" si="130"/>
        <v>SP- 07</v>
      </c>
      <c r="BB404" s="3" t="str">
        <f>IFERROR(VLOOKUP(I404,Referencias!$A$2:$Z$800,26,FALSE),"")</f>
        <v>Señal Picada</v>
      </c>
      <c r="BC404" s="3"/>
      <c r="BD404" s="3"/>
      <c r="BO404" s="68" t="str">
        <f t="shared" si="121"/>
        <v>SP- 07</v>
      </c>
    </row>
    <row r="405" spans="1:67" ht="15" customHeight="1" x14ac:dyDescent="0.25">
      <c r="A405" s="3" t="s">
        <v>636</v>
      </c>
      <c r="B405" s="5">
        <v>45139</v>
      </c>
      <c r="C405" s="3" t="s">
        <v>637</v>
      </c>
      <c r="D405" s="3" t="s">
        <v>638</v>
      </c>
      <c r="E405" s="3" t="str">
        <f>IFERROR(VLOOKUP(H405,Referencias!$A$2:$F$671,6,FALSE),"")</f>
        <v>SP- 07</v>
      </c>
      <c r="F405" s="3">
        <f>IFERROR(VLOOKUP(I405,Referencias!$A$2:$T$800,20,FALSE),"")</f>
        <v>222052</v>
      </c>
      <c r="G405" s="3" t="s">
        <v>651</v>
      </c>
      <c r="H405" s="3" t="s">
        <v>326</v>
      </c>
      <c r="I405" s="3" t="s">
        <v>326</v>
      </c>
      <c r="J405" s="3"/>
      <c r="K405" s="3" t="s">
        <v>652</v>
      </c>
      <c r="L405" s="3" t="str">
        <f>IFERROR(VLOOKUP(M405,Referencias!$X$2:$Y$139,2,FALSE),"")</f>
        <v>Inhibidor de corrosión</v>
      </c>
      <c r="M405" s="3" t="s">
        <v>566</v>
      </c>
      <c r="N405" s="3">
        <f>IFERROR(VLOOKUP(M405,Referencias!$K$2:$L$138,2,FALSE),"")</f>
        <v>1000232729</v>
      </c>
      <c r="O405" s="3">
        <f>IFERROR(VLOOKUP(I405,'Control Producción'!$B$13:$L$408,4,FALSE),0)</f>
        <v>63</v>
      </c>
      <c r="P405" s="3">
        <f>IFERROR(VLOOKUP(I405,'Control Producción'!$B$13:$L$408,5,FALSE),0)</f>
        <v>1.1339999999999999</v>
      </c>
      <c r="Q405" s="3">
        <f>IFERROR(VLOOKUP(I405,'Control Producción'!$B$13:$L$408,7,FALSE),0)</f>
        <v>61.866</v>
      </c>
      <c r="R405" s="3">
        <f>IFERROR(VLOOKUP(I405,'Control Producción'!$B$13:$L$408,8,FALSE),0)</f>
        <v>10</v>
      </c>
      <c r="S405" s="3">
        <f t="shared" si="122"/>
        <v>31.55</v>
      </c>
      <c r="T405" s="3">
        <v>34</v>
      </c>
      <c r="U405" s="3" t="s">
        <v>676</v>
      </c>
      <c r="V405" s="3" t="s">
        <v>668</v>
      </c>
      <c r="W405" s="3">
        <f t="shared" si="123"/>
        <v>2</v>
      </c>
      <c r="X405" s="3"/>
      <c r="Y405" s="3">
        <f t="shared" si="124"/>
        <v>63.1</v>
      </c>
      <c r="Z405" s="3"/>
      <c r="AA405" s="3"/>
      <c r="AB405" s="6">
        <v>41974</v>
      </c>
      <c r="AC405" s="3" t="s">
        <v>643</v>
      </c>
      <c r="AD405" s="6">
        <v>44823</v>
      </c>
      <c r="AE405" s="3" t="s">
        <v>909</v>
      </c>
      <c r="AF405" s="3"/>
      <c r="AG405" s="3"/>
      <c r="AH405" s="3"/>
      <c r="AI405" s="3"/>
      <c r="AJ405" s="3"/>
      <c r="AK405" s="3" t="str">
        <f>IFERROR(VLOOKUP(I405,'Control Producción'!$B$13:$K$406,10,FALSE),"")</f>
        <v>Bombeo Mecánico</v>
      </c>
      <c r="AL405" s="3" t="str">
        <f t="shared" si="131"/>
        <v>Batch</v>
      </c>
      <c r="AM405" s="3" t="s">
        <v>669</v>
      </c>
      <c r="AN405" s="3" t="s">
        <v>807</v>
      </c>
      <c r="AO405" s="3">
        <f>_xlfn.IFS(L405="Inhibidor de corrosión",T405*Q405/1000,L405="Inhibidor de incrustaciones",T405*Q405/1000,L405="Biocida",T405*Q405/1000,L405="Inhibidor de corrosión/incrustaciones",T405*Q405/1000,L405="Inhibidor de parafinas y asfaltenos",T405*P405/1000,L405="Inhibidor de parafinas",T405*P405/1000,L405="Inhibidor de asfaltenos",T405*P405/1000,L405="Reductor de fricción",T405*P405/1000,L405="Encapsulado",0,L405="Inhibidor de hidratos",VLOOKUP(I405,Intermedia!$B$485:$E$502,4,FALSE),L405="Secuestrante de sulfhídrico",VLOOKUP(I405,Intermedia!$B$485:$E$502,4,FALSE))</f>
        <v>2.1034440000000001</v>
      </c>
      <c r="AP405" s="3">
        <f t="shared" si="125"/>
        <v>31.55</v>
      </c>
      <c r="AQ405" s="3">
        <f t="shared" si="126"/>
        <v>31.55</v>
      </c>
      <c r="AR405" s="3">
        <f t="shared" si="127"/>
        <v>31.55</v>
      </c>
      <c r="AS405" s="7">
        <v>1</v>
      </c>
      <c r="AT405" s="3" cm="1">
        <f t="array" ref="AT405">IFERROR(ROUND(IF(AL405="Continua",AO405*_xlfn.IFS(AS405=100%,1,AS405=20%,5,AS405=50%,2),IF(AL405="Batch",IF(AM405="M",30,IF(AM405="Q",15,7))*AO405)),0),"")</f>
        <v>32</v>
      </c>
      <c r="AU405" s="3">
        <f t="shared" si="128"/>
        <v>32</v>
      </c>
      <c r="AV405" s="3">
        <f t="shared" si="129"/>
        <v>32</v>
      </c>
      <c r="AW405" s="3" t="s">
        <v>670</v>
      </c>
      <c r="AX405" s="3"/>
      <c r="AY405" s="14">
        <f ca="1">IFERROR(TODAY()-VLOOKUP(H405,IDEF!$A$6:$H$1602,8,FALSE),"S/D")</f>
        <v>2275</v>
      </c>
      <c r="AZ405" s="3" t="str">
        <f>IFERROR(VLOOKUP(H405,'Control Producción'!$B$13:$L$406,11,FALSE),"S/C")</f>
        <v>B</v>
      </c>
      <c r="BA405" s="3" t="str">
        <f t="shared" si="130"/>
        <v>SP- 07</v>
      </c>
      <c r="BB405" s="3" t="str">
        <f>IFERROR(VLOOKUP(I405,Referencias!$A$2:$Z$800,26,FALSE),"")</f>
        <v>Señal Picada</v>
      </c>
      <c r="BC405" s="3"/>
      <c r="BD405" s="3"/>
      <c r="BO405" s="68" t="str">
        <f t="shared" si="121"/>
        <v>SP- 07</v>
      </c>
    </row>
    <row r="406" spans="1:67" ht="15" customHeight="1" x14ac:dyDescent="0.25">
      <c r="A406" s="3" t="s">
        <v>636</v>
      </c>
      <c r="B406" s="5">
        <v>45139</v>
      </c>
      <c r="C406" s="3" t="s">
        <v>637</v>
      </c>
      <c r="D406" s="3" t="s">
        <v>638</v>
      </c>
      <c r="E406" s="3" t="str">
        <f>IFERROR(VLOOKUP(H406,Referencias!$A$2:$F$671,6,FALSE),"")</f>
        <v>SP- 07</v>
      </c>
      <c r="F406" s="3">
        <f>IFERROR(VLOOKUP(I406,Referencias!$A$2:$T$800,20,FALSE),"")</f>
        <v>222052</v>
      </c>
      <c r="G406" s="3" t="s">
        <v>651</v>
      </c>
      <c r="H406" s="3" t="s">
        <v>331</v>
      </c>
      <c r="I406" s="3" t="s">
        <v>331</v>
      </c>
      <c r="J406" s="3"/>
      <c r="K406" s="3" t="s">
        <v>652</v>
      </c>
      <c r="L406" s="3" t="str">
        <f>IFERROR(VLOOKUP(M406,Referencias!$X$2:$Y$139,2,FALSE),"")</f>
        <v>Inhibidor de corrosión</v>
      </c>
      <c r="M406" s="3" t="s">
        <v>566</v>
      </c>
      <c r="N406" s="3">
        <f>IFERROR(VLOOKUP(M406,Referencias!$K$2:$L$138,2,FALSE),"")</f>
        <v>1000232729</v>
      </c>
      <c r="O406" s="3">
        <f>IFERROR(VLOOKUP(I406,'Control Producción'!$B$13:$L$408,4,FALSE),0)</f>
        <v>145</v>
      </c>
      <c r="P406" s="3">
        <f>IFERROR(VLOOKUP(I406,'Control Producción'!$B$13:$L$408,5,FALSE),0)</f>
        <v>4.0599999999999996</v>
      </c>
      <c r="Q406" s="3">
        <f>IFERROR(VLOOKUP(I406,'Control Producción'!$B$13:$L$408,7,FALSE),0)</f>
        <v>140.94</v>
      </c>
      <c r="R406" s="3">
        <f>IFERROR(VLOOKUP(I406,'Control Producción'!$B$13:$L$408,8,FALSE),0)</f>
        <v>10</v>
      </c>
      <c r="S406" s="3">
        <f t="shared" si="122"/>
        <v>73.989999999999995</v>
      </c>
      <c r="T406" s="3">
        <v>35</v>
      </c>
      <c r="U406" s="3" t="s">
        <v>676</v>
      </c>
      <c r="V406" s="3" t="s">
        <v>668</v>
      </c>
      <c r="W406" s="3">
        <f t="shared" si="123"/>
        <v>2</v>
      </c>
      <c r="X406" s="3"/>
      <c r="Y406" s="3">
        <f t="shared" si="124"/>
        <v>147.97999999999999</v>
      </c>
      <c r="Z406" s="3"/>
      <c r="AA406" s="3"/>
      <c r="AB406" s="6">
        <v>43200</v>
      </c>
      <c r="AC406" s="3" t="s">
        <v>643</v>
      </c>
      <c r="AD406" s="6">
        <v>44187</v>
      </c>
      <c r="AE406" s="3" t="s">
        <v>910</v>
      </c>
      <c r="AF406" s="3" t="s">
        <v>656</v>
      </c>
      <c r="AG406" s="3"/>
      <c r="AH406" s="3"/>
      <c r="AI406" s="3"/>
      <c r="AJ406" s="3"/>
      <c r="AK406" s="3" t="str">
        <f>IFERROR(VLOOKUP(I406,'Control Producción'!$B$13:$K$406,10,FALSE),"")</f>
        <v>Cavidad Progresiva</v>
      </c>
      <c r="AL406" s="3" t="str">
        <f t="shared" si="131"/>
        <v>Batch</v>
      </c>
      <c r="AM406" s="3" t="s">
        <v>669</v>
      </c>
      <c r="AN406" s="3" t="s">
        <v>556</v>
      </c>
      <c r="AO406" s="3">
        <f>_xlfn.IFS(L406="Inhibidor de corrosión",T406*Q406/1000,L406="Inhibidor de incrustaciones",T406*Q406/1000,L406="Biocida",T406*Q406/1000,L406="Inhibidor de corrosión/incrustaciones",T406*Q406/1000,L406="Inhibidor de parafinas y asfaltenos",T406*P406/1000,L406="Inhibidor de parafinas",T406*P406/1000,L406="Inhibidor de asfaltenos",T406*P406/1000,L406="Reductor de fricción",T406*P406/1000,L406="Encapsulado",0,L406="Inhibidor de hidratos",VLOOKUP(I406,Intermedia!$B$485:$E$502,4,FALSE),L406="Secuestrante de sulfhídrico",VLOOKUP(I406,Intermedia!$B$485:$E$502,4,FALSE))</f>
        <v>4.9329000000000001</v>
      </c>
      <c r="AP406" s="3">
        <f t="shared" si="125"/>
        <v>73.989999999999995</v>
      </c>
      <c r="AQ406" s="3">
        <f t="shared" si="126"/>
        <v>73.989999999999995</v>
      </c>
      <c r="AR406" s="3">
        <f t="shared" si="127"/>
        <v>73.989999999999995</v>
      </c>
      <c r="AS406" s="7">
        <v>1</v>
      </c>
      <c r="AT406" s="3" cm="1">
        <f t="array" ref="AT406">IFERROR(ROUND(IF(AL406="Continua",AO406*_xlfn.IFS(AS406=100%,1,AS406=20%,5,AS406=50%,2),IF(AL406="Batch",IF(AM406="M",30,IF(AM406="Q",15,7))*AO406)),0),"")</f>
        <v>74</v>
      </c>
      <c r="AU406" s="3">
        <f t="shared" si="128"/>
        <v>74</v>
      </c>
      <c r="AV406" s="3">
        <f t="shared" si="129"/>
        <v>74</v>
      </c>
      <c r="AW406" s="3" t="s">
        <v>670</v>
      </c>
      <c r="AX406" s="3"/>
      <c r="AY406" s="14">
        <f ca="1">IFERROR(TODAY()-VLOOKUP(H406,IDEF!$A$6:$H$1602,8,FALSE),"S/D")</f>
        <v>1562</v>
      </c>
      <c r="AZ406" s="3" t="str">
        <f>IFERROR(VLOOKUP(H406,'Control Producción'!$B$13:$L$406,11,FALSE),"S/C")</f>
        <v>A</v>
      </c>
      <c r="BA406" s="3" t="str">
        <f t="shared" si="130"/>
        <v>SP- 07</v>
      </c>
      <c r="BB406" s="3" t="str">
        <f>IFERROR(VLOOKUP(I406,Referencias!$A$2:$Z$800,26,FALSE),"")</f>
        <v>Señal Picada</v>
      </c>
      <c r="BC406" s="3"/>
      <c r="BD406" s="3"/>
      <c r="BO406" s="68" t="str">
        <f t="shared" si="121"/>
        <v>SP- 07</v>
      </c>
    </row>
    <row r="407" spans="1:67" ht="15" customHeight="1" x14ac:dyDescent="0.25">
      <c r="A407" s="3" t="s">
        <v>636</v>
      </c>
      <c r="B407" s="5">
        <v>45139</v>
      </c>
      <c r="C407" s="3" t="s">
        <v>637</v>
      </c>
      <c r="D407" s="3" t="s">
        <v>638</v>
      </c>
      <c r="E407" s="3" t="str">
        <f>IFERROR(VLOOKUP(H407,Referencias!$A$2:$F$671,6,FALSE),"")</f>
        <v>SP- 07</v>
      </c>
      <c r="F407" s="3">
        <f>IFERROR(VLOOKUP(I407,Referencias!$A$2:$T$800,20,FALSE),"")</f>
        <v>222052</v>
      </c>
      <c r="G407" s="3" t="s">
        <v>651</v>
      </c>
      <c r="H407" s="3" t="s">
        <v>331</v>
      </c>
      <c r="I407" s="3" t="s">
        <v>331</v>
      </c>
      <c r="J407" s="3"/>
      <c r="K407" s="3" t="s">
        <v>652</v>
      </c>
      <c r="L407" s="3" t="str">
        <f>IFERROR(VLOOKUP(M407,Referencias!$X$2:$Y$139,2,FALSE),"")</f>
        <v>Biocida</v>
      </c>
      <c r="M407" s="3" t="s">
        <v>565</v>
      </c>
      <c r="N407" s="3">
        <f>IFERROR(VLOOKUP(M407,Referencias!$K$2:$L$138,2,FALSE),"")</f>
        <v>50600926</v>
      </c>
      <c r="O407" s="3">
        <f>IFERROR(VLOOKUP(I407,'Control Producción'!$B$13:$L$408,4,FALSE),0)</f>
        <v>145</v>
      </c>
      <c r="P407" s="3">
        <f>IFERROR(VLOOKUP(I407,'Control Producción'!$B$13:$L$408,5,FALSE),0)</f>
        <v>4.0599999999999996</v>
      </c>
      <c r="Q407" s="3">
        <f>IFERROR(VLOOKUP(I407,'Control Producción'!$B$13:$L$408,7,FALSE),0)</f>
        <v>140.94</v>
      </c>
      <c r="R407" s="3">
        <f>IFERROR(VLOOKUP(I407,'Control Producción'!$B$13:$L$408,8,FALSE),0)</f>
        <v>10</v>
      </c>
      <c r="S407" s="3">
        <f t="shared" si="122"/>
        <v>42.28</v>
      </c>
      <c r="T407" s="3">
        <v>20</v>
      </c>
      <c r="U407" s="3" t="s">
        <v>676</v>
      </c>
      <c r="V407" s="3" t="s">
        <v>668</v>
      </c>
      <c r="W407" s="3">
        <f t="shared" si="123"/>
        <v>2</v>
      </c>
      <c r="X407" s="3"/>
      <c r="Y407" s="3">
        <f t="shared" si="124"/>
        <v>84.56</v>
      </c>
      <c r="Z407" s="3"/>
      <c r="AA407" s="3"/>
      <c r="AB407" s="6">
        <v>44217</v>
      </c>
      <c r="AC407" s="3" t="s">
        <v>643</v>
      </c>
      <c r="AD407" s="6">
        <v>44187</v>
      </c>
      <c r="AE407" s="3" t="s">
        <v>910</v>
      </c>
      <c r="AF407" s="3" t="s">
        <v>656</v>
      </c>
      <c r="AG407" s="3"/>
      <c r="AH407" s="3"/>
      <c r="AI407" s="3"/>
      <c r="AJ407" s="3"/>
      <c r="AK407" s="3" t="str">
        <f>IFERROR(VLOOKUP(I407,'Control Producción'!$B$13:$K$406,10,FALSE),"")</f>
        <v>Cavidad Progresiva</v>
      </c>
      <c r="AL407" s="3" t="str">
        <f t="shared" si="131"/>
        <v>Batch</v>
      </c>
      <c r="AM407" s="3" t="s">
        <v>669</v>
      </c>
      <c r="AN407" s="3" t="s">
        <v>556</v>
      </c>
      <c r="AO407" s="3">
        <f>_xlfn.IFS(L407="Inhibidor de corrosión",T407*Q407/1000,L407="Inhibidor de incrustaciones",T407*Q407/1000,L407="Biocida",T407*Q407/1000,L407="Inhibidor de corrosión/incrustaciones",T407*Q407/1000,L407="Inhibidor de parafinas y asfaltenos",T407*P407/1000,L407="Inhibidor de parafinas",T407*P407/1000,L407="Inhibidor de asfaltenos",T407*P407/1000,L407="Reductor de fricción",T407*P407/1000,L407="Encapsulado",0,L407="Inhibidor de hidratos",VLOOKUP(I407,Intermedia!$B$485:$E$502,4,FALSE),L407="Secuestrante de sulfhídrico",VLOOKUP(I407,Intermedia!$B$485:$E$502,4,FALSE))</f>
        <v>2.8188</v>
      </c>
      <c r="AP407" s="3">
        <f t="shared" si="125"/>
        <v>42.28</v>
      </c>
      <c r="AQ407" s="3">
        <f t="shared" si="126"/>
        <v>42.28</v>
      </c>
      <c r="AR407" s="3">
        <f t="shared" si="127"/>
        <v>42.28</v>
      </c>
      <c r="AS407" s="7">
        <v>1</v>
      </c>
      <c r="AT407" s="3" cm="1">
        <f t="array" ref="AT407">IFERROR(ROUND(IF(AL407="Continua",AO407*_xlfn.IFS(AS407=100%,1,AS407=20%,5,AS407=50%,2),IF(AL407="Batch",IF(AM407="M",30,IF(AM407="Q",15,7))*AO407)),0),"")</f>
        <v>42</v>
      </c>
      <c r="AU407" s="3">
        <f t="shared" si="128"/>
        <v>42</v>
      </c>
      <c r="AV407" s="3">
        <f t="shared" si="129"/>
        <v>42</v>
      </c>
      <c r="AW407" s="3" t="s">
        <v>670</v>
      </c>
      <c r="AX407" s="3"/>
      <c r="AY407" s="14">
        <f ca="1">IFERROR(TODAY()-VLOOKUP(H407,IDEF!$A$6:$H$1602,8,FALSE),"S/D")</f>
        <v>1562</v>
      </c>
      <c r="AZ407" s="3" t="str">
        <f>IFERROR(VLOOKUP(H407,'Control Producción'!$B$13:$L$406,11,FALSE),"S/C")</f>
        <v>A</v>
      </c>
      <c r="BA407" s="3" t="str">
        <f t="shared" si="130"/>
        <v>SP- 07</v>
      </c>
      <c r="BB407" s="3" t="str">
        <f>IFERROR(VLOOKUP(I407,Referencias!$A$2:$Z$800,26,FALSE),"")</f>
        <v>Señal Picada</v>
      </c>
      <c r="BC407" s="3"/>
      <c r="BD407" s="3"/>
      <c r="BO407" s="68" t="str">
        <f t="shared" si="121"/>
        <v>SP- 07</v>
      </c>
    </row>
    <row r="408" spans="1:67" ht="15" customHeight="1" x14ac:dyDescent="0.25">
      <c r="A408" s="3" t="s">
        <v>636</v>
      </c>
      <c r="B408" s="5">
        <v>45139</v>
      </c>
      <c r="C408" s="3" t="s">
        <v>637</v>
      </c>
      <c r="D408" s="3" t="s">
        <v>638</v>
      </c>
      <c r="E408" s="3" t="str">
        <f>IFERROR(VLOOKUP(H408,Referencias!$A$2:$F$671,6,FALSE),"")</f>
        <v>SP- 09</v>
      </c>
      <c r="F408" s="3">
        <f>IFERROR(VLOOKUP(I408,Referencias!$A$2:$T$800,20,FALSE),"")</f>
        <v>222052</v>
      </c>
      <c r="G408" s="3" t="s">
        <v>651</v>
      </c>
      <c r="H408" s="3" t="s">
        <v>334</v>
      </c>
      <c r="I408" s="3" t="s">
        <v>334</v>
      </c>
      <c r="J408" s="3"/>
      <c r="K408" s="3" t="s">
        <v>652</v>
      </c>
      <c r="L408" s="3" t="str">
        <f>IFERROR(VLOOKUP(M408,Referencias!$X$2:$Y$139,2,FALSE),"")</f>
        <v>Biocida</v>
      </c>
      <c r="M408" s="3" t="s">
        <v>565</v>
      </c>
      <c r="N408" s="3">
        <f>IFERROR(VLOOKUP(M408,Referencias!$K$2:$L$138,2,FALSE),"")</f>
        <v>50600926</v>
      </c>
      <c r="O408" s="3">
        <f>IFERROR(VLOOKUP(I408,'Control Producción'!$B$13:$L$408,4,FALSE),0)</f>
        <v>209.8</v>
      </c>
      <c r="P408" s="3">
        <f>IFERROR(VLOOKUP(I408,'Control Producción'!$B$13:$L$408,5,FALSE),0)</f>
        <v>1.909</v>
      </c>
      <c r="Q408" s="3">
        <f>IFERROR(VLOOKUP(I408,'Control Producción'!$B$13:$L$408,7,FALSE),0)</f>
        <v>207.89099999999999</v>
      </c>
      <c r="R408" s="3">
        <f>IFERROR(VLOOKUP(I408,'Control Producción'!$B$13:$L$408,8,FALSE),0)</f>
        <v>50</v>
      </c>
      <c r="S408" s="3">
        <f t="shared" si="122"/>
        <v>93.55</v>
      </c>
      <c r="T408" s="3">
        <v>30</v>
      </c>
      <c r="U408" s="3" t="s">
        <v>676</v>
      </c>
      <c r="V408" s="3" t="s">
        <v>668</v>
      </c>
      <c r="W408" s="3">
        <f t="shared" si="123"/>
        <v>2</v>
      </c>
      <c r="X408" s="3"/>
      <c r="Y408" s="3">
        <f t="shared" si="124"/>
        <v>187.1</v>
      </c>
      <c r="Z408" s="3"/>
      <c r="AA408" s="3"/>
      <c r="AB408" s="6">
        <v>41362</v>
      </c>
      <c r="AC408" s="3" t="s">
        <v>643</v>
      </c>
      <c r="AD408" s="6">
        <v>43714</v>
      </c>
      <c r="AE408" s="3" t="s">
        <v>911</v>
      </c>
      <c r="AF408" s="3" t="s">
        <v>656</v>
      </c>
      <c r="AG408" s="3"/>
      <c r="AH408" s="3"/>
      <c r="AI408" s="3"/>
      <c r="AJ408" s="3"/>
      <c r="AK408" s="3" t="str">
        <f>IFERROR(VLOOKUP(I408,'Control Producción'!$B$13:$K$406,10,FALSE),"")</f>
        <v>Electro Sumergible</v>
      </c>
      <c r="AL408" s="3" t="str">
        <f t="shared" si="131"/>
        <v>Batch</v>
      </c>
      <c r="AM408" s="3" t="s">
        <v>669</v>
      </c>
      <c r="AN408" s="3" t="s">
        <v>556</v>
      </c>
      <c r="AO408" s="3">
        <f>_xlfn.IFS(L408="Inhibidor de corrosión",T408*Q408/1000,L408="Inhibidor de incrustaciones",T408*Q408/1000,L408="Biocida",T408*Q408/1000,L408="Inhibidor de corrosión/incrustaciones",T408*Q408/1000,L408="Inhibidor de parafinas y asfaltenos",T408*P408/1000,L408="Inhibidor de parafinas",T408*P408/1000,L408="Inhibidor de asfaltenos",T408*P408/1000,L408="Reductor de fricción",T408*P408/1000,L408="Encapsulado",0,L408="Inhibidor de hidratos",VLOOKUP(I408,Intermedia!$B$485:$E$502,4,FALSE),L408="Secuestrante de sulfhídrico",VLOOKUP(I408,Intermedia!$B$485:$E$502,4,FALSE))</f>
        <v>6.2367299999999997</v>
      </c>
      <c r="AP408" s="3">
        <f t="shared" si="125"/>
        <v>93.55</v>
      </c>
      <c r="AQ408" s="3">
        <f t="shared" si="126"/>
        <v>93.55</v>
      </c>
      <c r="AR408" s="3">
        <f t="shared" si="127"/>
        <v>93.55</v>
      </c>
      <c r="AS408" s="7">
        <v>1</v>
      </c>
      <c r="AT408" s="3" cm="1">
        <f t="array" ref="AT408">IFERROR(ROUND(IF(AL408="Continua",AO408*_xlfn.IFS(AS408=100%,1,AS408=20%,5,AS408=50%,2),IF(AL408="Batch",IF(AM408="M",30,IF(AM408="Q",15,7))*AO408)),0),"")</f>
        <v>94</v>
      </c>
      <c r="AU408" s="3">
        <f t="shared" si="128"/>
        <v>94</v>
      </c>
      <c r="AV408" s="3">
        <f t="shared" si="129"/>
        <v>94</v>
      </c>
      <c r="AW408" s="3" t="s">
        <v>670</v>
      </c>
      <c r="AX408" s="3"/>
      <c r="AY408" s="14">
        <f ca="1">IFERROR(TODAY()-VLOOKUP(H408,IDEF!$A$6:$H$1602,8,FALSE),"S/D")</f>
        <v>1971</v>
      </c>
      <c r="AZ408" s="3" t="str">
        <f>IFERROR(VLOOKUP(H408,'Control Producción'!$B$13:$L$406,11,FALSE),"S/C")</f>
        <v>B</v>
      </c>
      <c r="BA408" s="3" t="str">
        <f t="shared" si="130"/>
        <v>SP- 09</v>
      </c>
      <c r="BB408" s="3" t="str">
        <f>IFERROR(VLOOKUP(I408,Referencias!$A$2:$Z$800,26,FALSE),"")</f>
        <v>Señal Picada</v>
      </c>
      <c r="BC408" s="3"/>
      <c r="BD408" s="3"/>
      <c r="BO408" s="68" t="str">
        <f t="shared" si="121"/>
        <v>SP- 09</v>
      </c>
    </row>
    <row r="409" spans="1:67" ht="15" customHeight="1" x14ac:dyDescent="0.25">
      <c r="A409" s="3" t="s">
        <v>636</v>
      </c>
      <c r="B409" s="5">
        <v>45139</v>
      </c>
      <c r="C409" s="3" t="s">
        <v>637</v>
      </c>
      <c r="D409" s="3" t="s">
        <v>638</v>
      </c>
      <c r="E409" s="3" t="str">
        <f>IFERROR(VLOOKUP(H409,Referencias!$A$2:$F$671,6,FALSE),"")</f>
        <v>SP- 09</v>
      </c>
      <c r="F409" s="3">
        <f>IFERROR(VLOOKUP(I409,Referencias!$A$2:$T$800,20,FALSE),"")</f>
        <v>222052</v>
      </c>
      <c r="G409" s="3" t="s">
        <v>651</v>
      </c>
      <c r="H409" s="3" t="s">
        <v>336</v>
      </c>
      <c r="I409" s="3" t="s">
        <v>336</v>
      </c>
      <c r="J409" s="3"/>
      <c r="K409" s="3" t="s">
        <v>652</v>
      </c>
      <c r="L409" s="3" t="str">
        <f>IFERROR(VLOOKUP(M409,Referencias!$X$2:$Y$139,2,FALSE),"")</f>
        <v>Biocida</v>
      </c>
      <c r="M409" s="3" t="s">
        <v>565</v>
      </c>
      <c r="N409" s="3">
        <f>IFERROR(VLOOKUP(M409,Referencias!$K$2:$L$138,2,FALSE),"")</f>
        <v>50600926</v>
      </c>
      <c r="O409" s="3">
        <f>IFERROR(VLOOKUP(I409,'Control Producción'!$B$13:$L$408,4,FALSE),0)</f>
        <v>115.5</v>
      </c>
      <c r="P409" s="3">
        <f>IFERROR(VLOOKUP(I409,'Control Producción'!$B$13:$L$408,5,FALSE),0)</f>
        <v>1.3169999999999999</v>
      </c>
      <c r="Q409" s="3">
        <f>IFERROR(VLOOKUP(I409,'Control Producción'!$B$13:$L$408,7,FALSE),0)</f>
        <v>114.18300000000001</v>
      </c>
      <c r="R409" s="3">
        <f>IFERROR(VLOOKUP(I409,'Control Producción'!$B$13:$L$408,8,FALSE),0)</f>
        <v>100</v>
      </c>
      <c r="S409" s="3">
        <f t="shared" si="122"/>
        <v>20.55</v>
      </c>
      <c r="T409" s="3">
        <v>12</v>
      </c>
      <c r="U409" s="3" t="s">
        <v>676</v>
      </c>
      <c r="V409" s="3" t="s">
        <v>668</v>
      </c>
      <c r="W409" s="3">
        <f t="shared" si="123"/>
        <v>2</v>
      </c>
      <c r="X409" s="3"/>
      <c r="Y409" s="3">
        <f t="shared" si="124"/>
        <v>41.1</v>
      </c>
      <c r="Z409" s="3"/>
      <c r="AA409" s="3"/>
      <c r="AB409" s="6">
        <v>42569</v>
      </c>
      <c r="AC409" s="3" t="s">
        <v>643</v>
      </c>
      <c r="AD409" s="6">
        <v>44012</v>
      </c>
      <c r="AE409" s="3" t="s">
        <v>683</v>
      </c>
      <c r="AF409" s="3" t="s">
        <v>656</v>
      </c>
      <c r="AG409" s="3"/>
      <c r="AH409" s="3"/>
      <c r="AI409" s="3"/>
      <c r="AJ409" s="3"/>
      <c r="AK409" s="3" t="str">
        <f>IFERROR(VLOOKUP(I409,'Control Producción'!$B$13:$K$406,10,FALSE),"")</f>
        <v>Electro Sumergible</v>
      </c>
      <c r="AL409" s="3" t="str">
        <f t="shared" si="131"/>
        <v>Batch</v>
      </c>
      <c r="AM409" s="3" t="s">
        <v>669</v>
      </c>
      <c r="AN409" s="3" t="s">
        <v>556</v>
      </c>
      <c r="AO409" s="3">
        <f>_xlfn.IFS(L409="Inhibidor de corrosión",T409*Q409/1000,L409="Inhibidor de incrustaciones",T409*Q409/1000,L409="Biocida",T409*Q409/1000,L409="Inhibidor de corrosión/incrustaciones",T409*Q409/1000,L409="Inhibidor de parafinas y asfaltenos",T409*P409/1000,L409="Inhibidor de parafinas",T409*P409/1000,L409="Inhibidor de asfaltenos",T409*P409/1000,L409="Reductor de fricción",T409*P409/1000,L409="Encapsulado",0,L409="Inhibidor de hidratos",VLOOKUP(I409,Intermedia!$B$485:$E$502,4,FALSE),L409="Secuestrante de sulfhídrico",VLOOKUP(I409,Intermedia!$B$485:$E$502,4,FALSE))</f>
        <v>1.3701960000000002</v>
      </c>
      <c r="AP409" s="3">
        <f t="shared" si="125"/>
        <v>20.55</v>
      </c>
      <c r="AQ409" s="3">
        <f t="shared" si="126"/>
        <v>20.55</v>
      </c>
      <c r="AR409" s="3">
        <f t="shared" si="127"/>
        <v>20.55</v>
      </c>
      <c r="AS409" s="7">
        <v>1</v>
      </c>
      <c r="AT409" s="3" cm="1">
        <f t="array" ref="AT409">IFERROR(ROUND(IF(AL409="Continua",AO409*_xlfn.IFS(AS409=100%,1,AS409=20%,5,AS409=50%,2),IF(AL409="Batch",IF(AM409="M",30,IF(AM409="Q",15,7))*AO409)),0),"")</f>
        <v>21</v>
      </c>
      <c r="AU409" s="3">
        <f t="shared" si="128"/>
        <v>21</v>
      </c>
      <c r="AV409" s="3">
        <f t="shared" si="129"/>
        <v>21</v>
      </c>
      <c r="AW409" s="3" t="s">
        <v>670</v>
      </c>
      <c r="AX409" s="3"/>
      <c r="AY409" s="14">
        <f ca="1">IFERROR(TODAY()-VLOOKUP(H409,IDEF!$A$6:$H$1602,8,FALSE),"S/D")</f>
        <v>2753</v>
      </c>
      <c r="AZ409" s="3" t="str">
        <f>IFERROR(VLOOKUP(H409,'Control Producción'!$B$13:$L$406,11,FALSE),"S/C")</f>
        <v>C</v>
      </c>
      <c r="BA409" s="3" t="str">
        <f t="shared" si="130"/>
        <v>SP- 09</v>
      </c>
      <c r="BB409" s="3" t="str">
        <f>IFERROR(VLOOKUP(I409,Referencias!$A$2:$Z$800,26,FALSE),"")</f>
        <v>Señal Picada</v>
      </c>
      <c r="BC409" s="3"/>
      <c r="BD409" s="3"/>
      <c r="BO409" s="68" t="str">
        <f t="shared" si="121"/>
        <v>SP- 09</v>
      </c>
    </row>
    <row r="410" spans="1:67" ht="15" customHeight="1" x14ac:dyDescent="0.25">
      <c r="A410" s="3" t="s">
        <v>636</v>
      </c>
      <c r="B410" s="5">
        <v>45139</v>
      </c>
      <c r="C410" s="3" t="s">
        <v>637</v>
      </c>
      <c r="D410" s="3" t="s">
        <v>638</v>
      </c>
      <c r="E410" s="3" t="str">
        <f>IFERROR(VLOOKUP(H410,Referencias!$A$2:$F$671,6,FALSE),"")</f>
        <v>SP- 09</v>
      </c>
      <c r="F410" s="3">
        <f>IFERROR(VLOOKUP(I410,Referencias!$A$2:$T$800,20,FALSE),"")</f>
        <v>222052</v>
      </c>
      <c r="G410" s="3" t="s">
        <v>651</v>
      </c>
      <c r="H410" s="3" t="s">
        <v>337</v>
      </c>
      <c r="I410" s="3" t="s">
        <v>337</v>
      </c>
      <c r="J410" s="3"/>
      <c r="K410" s="3" t="s">
        <v>652</v>
      </c>
      <c r="L410" s="3" t="str">
        <f>IFERROR(VLOOKUP(M410,Referencias!$X$2:$Y$139,2,FALSE),"")</f>
        <v>Inhibidor de corrosión</v>
      </c>
      <c r="M410" s="3" t="s">
        <v>566</v>
      </c>
      <c r="N410" s="3">
        <f>IFERROR(VLOOKUP(M410,Referencias!$K$2:$L$138,2,FALSE),"")</f>
        <v>1000232729</v>
      </c>
      <c r="O410" s="3">
        <f>IFERROR(VLOOKUP(I410,'Control Producción'!$B$13:$L$408,4,FALSE),0)</f>
        <v>43.4</v>
      </c>
      <c r="P410" s="3">
        <f>IFERROR(VLOOKUP(I410,'Control Producción'!$B$13:$L$408,5,FALSE),0)</f>
        <v>4.0279999999999996</v>
      </c>
      <c r="Q410" s="3">
        <f>IFERROR(VLOOKUP(I410,'Control Producción'!$B$13:$L$408,7,FALSE),0)</f>
        <v>39.372</v>
      </c>
      <c r="R410" s="3">
        <f>IFERROR(VLOOKUP(I410,'Control Producción'!$B$13:$L$408,8,FALSE),0)</f>
        <v>10</v>
      </c>
      <c r="S410" s="3">
        <f t="shared" si="122"/>
        <v>32.479999999999997</v>
      </c>
      <c r="T410" s="3">
        <v>55</v>
      </c>
      <c r="U410" s="3" t="s">
        <v>676</v>
      </c>
      <c r="V410" s="3" t="s">
        <v>668</v>
      </c>
      <c r="W410" s="3">
        <f t="shared" si="123"/>
        <v>2</v>
      </c>
      <c r="X410" s="3"/>
      <c r="Y410" s="3">
        <f t="shared" si="124"/>
        <v>64.959999999999994</v>
      </c>
      <c r="Z410" s="3"/>
      <c r="AA410" s="3"/>
      <c r="AB410" s="6">
        <v>41424</v>
      </c>
      <c r="AC410" s="3" t="s">
        <v>643</v>
      </c>
      <c r="AD410" s="6">
        <v>43906</v>
      </c>
      <c r="AE410" s="3" t="s">
        <v>912</v>
      </c>
      <c r="AF410" s="3" t="s">
        <v>656</v>
      </c>
      <c r="AG410" s="3"/>
      <c r="AH410" s="3"/>
      <c r="AI410" s="3"/>
      <c r="AJ410" s="3"/>
      <c r="AK410" s="3" t="str">
        <f>IFERROR(VLOOKUP(I410,'Control Producción'!$B$13:$K$406,10,FALSE),"")</f>
        <v>Cavidad Progresiva</v>
      </c>
      <c r="AL410" s="3" t="str">
        <f t="shared" si="131"/>
        <v>Batch</v>
      </c>
      <c r="AM410" s="3" t="s">
        <v>669</v>
      </c>
      <c r="AN410" s="3" t="s">
        <v>556</v>
      </c>
      <c r="AO410" s="3">
        <f>_xlfn.IFS(L410="Inhibidor de corrosión",T410*Q410/1000,L410="Inhibidor de incrustaciones",T410*Q410/1000,L410="Biocida",T410*Q410/1000,L410="Inhibidor de corrosión/incrustaciones",T410*Q410/1000,L410="Inhibidor de parafinas y asfaltenos",T410*P410/1000,L410="Inhibidor de parafinas",T410*P410/1000,L410="Inhibidor de asfaltenos",T410*P410/1000,L410="Reductor de fricción",T410*P410/1000,L410="Encapsulado",0,L410="Inhibidor de hidratos",VLOOKUP(I410,Intermedia!$B$485:$E$502,4,FALSE),L410="Secuestrante de sulfhídrico",VLOOKUP(I410,Intermedia!$B$485:$E$502,4,FALSE))</f>
        <v>2.1654599999999999</v>
      </c>
      <c r="AP410" s="3">
        <f t="shared" si="125"/>
        <v>32.479999999999997</v>
      </c>
      <c r="AQ410" s="3">
        <f t="shared" si="126"/>
        <v>32.479999999999997</v>
      </c>
      <c r="AR410" s="3">
        <f t="shared" si="127"/>
        <v>32.479999999999997</v>
      </c>
      <c r="AS410" s="7">
        <v>1</v>
      </c>
      <c r="AT410" s="3" cm="1">
        <f t="array" ref="AT410">IFERROR(ROUND(IF(AL410="Continua",AO410*_xlfn.IFS(AS410=100%,1,AS410=20%,5,AS410=50%,2),IF(AL410="Batch",IF(AM410="M",30,IF(AM410="Q",15,7))*AO410)),0),"")</f>
        <v>32</v>
      </c>
      <c r="AU410" s="3">
        <f t="shared" si="128"/>
        <v>32</v>
      </c>
      <c r="AV410" s="3">
        <f t="shared" si="129"/>
        <v>32</v>
      </c>
      <c r="AW410" s="3" t="s">
        <v>670</v>
      </c>
      <c r="AX410" s="3"/>
      <c r="AY410" s="14">
        <f ca="1">IFERROR(TODAY()-VLOOKUP(H410,IDEF!$A$6:$H$1602,8,FALSE),"S/D")</f>
        <v>2014</v>
      </c>
      <c r="AZ410" s="3" t="str">
        <f>IFERROR(VLOOKUP(H410,'Control Producción'!$B$13:$L$406,11,FALSE),"S/C")</f>
        <v>A</v>
      </c>
      <c r="BA410" s="3" t="str">
        <f t="shared" si="130"/>
        <v>SP- 09</v>
      </c>
      <c r="BB410" s="3" t="str">
        <f>IFERROR(VLOOKUP(I410,Referencias!$A$2:$Z$800,26,FALSE),"")</f>
        <v>Señal Picada</v>
      </c>
      <c r="BC410" s="3"/>
      <c r="BD410" s="3"/>
      <c r="BO410" s="68" t="str">
        <f t="shared" si="121"/>
        <v>SP- 09</v>
      </c>
    </row>
    <row r="411" spans="1:67" ht="15" customHeight="1" x14ac:dyDescent="0.25">
      <c r="A411" s="3" t="s">
        <v>636</v>
      </c>
      <c r="B411" s="5">
        <v>45139</v>
      </c>
      <c r="C411" s="3" t="s">
        <v>637</v>
      </c>
      <c r="D411" s="3" t="s">
        <v>638</v>
      </c>
      <c r="E411" s="3" t="str">
        <f>IFERROR(VLOOKUP(H411,Referencias!$A$2:$F$671,6,FALSE),"")</f>
        <v>SP- 09</v>
      </c>
      <c r="F411" s="3">
        <f>IFERROR(VLOOKUP(I411,Referencias!$A$2:$T$800,20,FALSE),"")</f>
        <v>222052</v>
      </c>
      <c r="G411" s="3" t="s">
        <v>651</v>
      </c>
      <c r="H411" s="3" t="s">
        <v>340</v>
      </c>
      <c r="I411" s="3" t="s">
        <v>340</v>
      </c>
      <c r="J411" s="3"/>
      <c r="K411" s="3" t="s">
        <v>652</v>
      </c>
      <c r="L411" s="3" t="str">
        <f>IFERROR(VLOOKUP(M411,Referencias!$X$2:$Y$139,2,FALSE),"")</f>
        <v>Inhibidor de corrosión</v>
      </c>
      <c r="M411" s="3" t="s">
        <v>566</v>
      </c>
      <c r="N411" s="3">
        <f>IFERROR(VLOOKUP(M411,Referencias!$K$2:$L$138,2,FALSE),"")</f>
        <v>1000232729</v>
      </c>
      <c r="O411" s="3">
        <f>IFERROR(VLOOKUP(I411,'Control Producción'!$B$13:$L$408,4,FALSE),0)</f>
        <v>80.47</v>
      </c>
      <c r="P411" s="3">
        <f>IFERROR(VLOOKUP(I411,'Control Producción'!$B$13:$L$408,5,FALSE),0)</f>
        <v>5.48</v>
      </c>
      <c r="Q411" s="3">
        <f>IFERROR(VLOOKUP(I411,'Control Producción'!$B$13:$L$408,7,FALSE),0)</f>
        <v>74.989999999999995</v>
      </c>
      <c r="R411" s="3">
        <f>IFERROR(VLOOKUP(I411,'Control Producción'!$B$13:$L$408,8,FALSE),0)</f>
        <v>200</v>
      </c>
      <c r="S411" s="3">
        <f t="shared" si="122"/>
        <v>20</v>
      </c>
      <c r="T411" s="3">
        <v>35</v>
      </c>
      <c r="U411" s="3" t="s">
        <v>676</v>
      </c>
      <c r="V411" s="3" t="s">
        <v>668</v>
      </c>
      <c r="W411" s="3">
        <f t="shared" si="123"/>
        <v>4</v>
      </c>
      <c r="X411" s="3"/>
      <c r="Y411" s="3">
        <f t="shared" si="124"/>
        <v>80</v>
      </c>
      <c r="Z411" s="3"/>
      <c r="AA411" s="3"/>
      <c r="AB411" s="6">
        <v>39773</v>
      </c>
      <c r="AC411" s="3" t="s">
        <v>643</v>
      </c>
      <c r="AD411" s="6">
        <v>44012</v>
      </c>
      <c r="AE411" s="3" t="s">
        <v>683</v>
      </c>
      <c r="AF411" s="3" t="s">
        <v>656</v>
      </c>
      <c r="AG411" s="3"/>
      <c r="AH411" s="3"/>
      <c r="AI411" s="3"/>
      <c r="AJ411" s="3"/>
      <c r="AK411" s="3" t="str">
        <f>IFERROR(VLOOKUP(I411,'Control Producción'!$B$13:$K$406,10,FALSE),"")</f>
        <v>Bombeo Mecánico</v>
      </c>
      <c r="AL411" s="3" t="str">
        <f t="shared" si="131"/>
        <v>Batch</v>
      </c>
      <c r="AM411" s="3" t="s">
        <v>810</v>
      </c>
      <c r="AN411" s="3" t="s">
        <v>556</v>
      </c>
      <c r="AO411" s="3">
        <f>_xlfn.IFS(L411="Inhibidor de corrosión",T411*Q411/1000,L411="Inhibidor de incrustaciones",T411*Q411/1000,L411="Biocida",T411*Q411/1000,L411="Inhibidor de corrosión/incrustaciones",T411*Q411/1000,L411="Inhibidor de parafinas y asfaltenos",T411*P411/1000,L411="Inhibidor de parafinas",T411*P411/1000,L411="Inhibidor de asfaltenos",T411*P411/1000,L411="Reductor de fricción",T411*P411/1000,L411="Encapsulado",0,L411="Inhibidor de hidratos",VLOOKUP(I411,Intermedia!$B$485:$E$502,4,FALSE),L411="Secuestrante de sulfhídrico",VLOOKUP(I411,Intermedia!$B$485:$E$502,4,FALSE))</f>
        <v>2.6246499999999995</v>
      </c>
      <c r="AP411" s="3">
        <f t="shared" si="125"/>
        <v>18.37</v>
      </c>
      <c r="AQ411" s="3">
        <f t="shared" si="126"/>
        <v>20</v>
      </c>
      <c r="AR411" s="3">
        <f t="shared" si="127"/>
        <v>20</v>
      </c>
      <c r="AS411" s="7">
        <v>1</v>
      </c>
      <c r="AT411" s="3" cm="1">
        <f t="array" ref="AT411">IFERROR(ROUND(IF(AL411="Continua",AO411*_xlfn.IFS(AS411=100%,1,AS411=20%,5,AS411=50%,2),IF(AL411="Batch",IF(AM411="M",30,IF(AM411="Q",15,7))*AO411)),0),"")</f>
        <v>18</v>
      </c>
      <c r="AU411" s="3">
        <f t="shared" si="128"/>
        <v>20</v>
      </c>
      <c r="AV411" s="3">
        <f t="shared" si="129"/>
        <v>20</v>
      </c>
      <c r="AW411" s="3" t="s">
        <v>670</v>
      </c>
      <c r="AX411" s="3"/>
      <c r="AY411" s="14">
        <f ca="1">IFERROR(TODAY()-VLOOKUP(H411,IDEF!$A$6:$H$1602,8,FALSE),"S/D")</f>
        <v>2716</v>
      </c>
      <c r="AZ411" s="3" t="str">
        <f>IFERROR(VLOOKUP(H411,'Control Producción'!$B$13:$L$406,11,FALSE),"S/C")</f>
        <v>A</v>
      </c>
      <c r="BA411" s="3" t="str">
        <f t="shared" si="130"/>
        <v>SP- 09</v>
      </c>
      <c r="BB411" s="3" t="str">
        <f>IFERROR(VLOOKUP(I411,Referencias!$A$2:$Z$800,26,FALSE),"")</f>
        <v>Señal Picada</v>
      </c>
      <c r="BC411" s="3"/>
      <c r="BD411" s="3"/>
      <c r="BO411" s="68" t="str">
        <f t="shared" si="121"/>
        <v>SP- 09</v>
      </c>
    </row>
    <row r="412" spans="1:67" ht="15" customHeight="1" x14ac:dyDescent="0.25">
      <c r="A412" s="3" t="s">
        <v>636</v>
      </c>
      <c r="B412" s="5">
        <v>45139</v>
      </c>
      <c r="C412" s="3" t="s">
        <v>637</v>
      </c>
      <c r="D412" s="3" t="s">
        <v>638</v>
      </c>
      <c r="E412" s="3" t="str">
        <f>IFERROR(VLOOKUP(H412,Referencias!$A$2:$F$671,6,FALSE),"")</f>
        <v>SP- 09</v>
      </c>
      <c r="F412" s="3">
        <f>IFERROR(VLOOKUP(I412,Referencias!$A$2:$T$800,20,FALSE),"")</f>
        <v>222052</v>
      </c>
      <c r="G412" s="3" t="s">
        <v>651</v>
      </c>
      <c r="H412" s="3" t="s">
        <v>340</v>
      </c>
      <c r="I412" s="3" t="s">
        <v>340</v>
      </c>
      <c r="J412" s="3"/>
      <c r="K412" s="3" t="s">
        <v>652</v>
      </c>
      <c r="L412" s="3" t="str">
        <f>IFERROR(VLOOKUP(M412,Referencias!$X$2:$Y$139,2,FALSE),"")</f>
        <v>Biocida</v>
      </c>
      <c r="M412" s="3" t="s">
        <v>565</v>
      </c>
      <c r="N412" s="3">
        <f>IFERROR(VLOOKUP(M412,Referencias!$K$2:$L$138,2,FALSE),"")</f>
        <v>50600926</v>
      </c>
      <c r="O412" s="3">
        <f>IFERROR(VLOOKUP(I412,'Control Producción'!$B$13:$L$408,4,FALSE),0)</f>
        <v>80.47</v>
      </c>
      <c r="P412" s="3">
        <f>IFERROR(VLOOKUP(I412,'Control Producción'!$B$13:$L$408,5,FALSE),0)</f>
        <v>5.48</v>
      </c>
      <c r="Q412" s="3">
        <f>IFERROR(VLOOKUP(I412,'Control Producción'!$B$13:$L$408,7,FALSE),0)</f>
        <v>74.989999999999995</v>
      </c>
      <c r="R412" s="3">
        <f>IFERROR(VLOOKUP(I412,'Control Producción'!$B$13:$L$408,8,FALSE),0)</f>
        <v>200</v>
      </c>
      <c r="S412" s="3">
        <f t="shared" si="122"/>
        <v>39.369999999999997</v>
      </c>
      <c r="T412" s="3">
        <v>35</v>
      </c>
      <c r="U412" s="3" t="s">
        <v>676</v>
      </c>
      <c r="V412" s="3" t="s">
        <v>668</v>
      </c>
      <c r="W412" s="3">
        <f t="shared" si="123"/>
        <v>2</v>
      </c>
      <c r="X412" s="3"/>
      <c r="Y412" s="3">
        <f t="shared" si="124"/>
        <v>78.739999999999995</v>
      </c>
      <c r="Z412" s="3"/>
      <c r="AA412" s="3"/>
      <c r="AB412" s="6">
        <v>39773</v>
      </c>
      <c r="AC412" s="3" t="s">
        <v>643</v>
      </c>
      <c r="AD412" s="6">
        <v>44012</v>
      </c>
      <c r="AE412" s="3" t="s">
        <v>683</v>
      </c>
      <c r="AF412" s="3" t="s">
        <v>656</v>
      </c>
      <c r="AG412" s="3"/>
      <c r="AH412" s="3"/>
      <c r="AI412" s="3"/>
      <c r="AJ412" s="3"/>
      <c r="AK412" s="3" t="str">
        <f>IFERROR(VLOOKUP(I412,'Control Producción'!$B$13:$K$406,10,FALSE),"")</f>
        <v>Bombeo Mecánico</v>
      </c>
      <c r="AL412" s="3" t="str">
        <f t="shared" si="131"/>
        <v>Batch</v>
      </c>
      <c r="AM412" s="3" t="s">
        <v>669</v>
      </c>
      <c r="AN412" s="3" t="s">
        <v>556</v>
      </c>
      <c r="AO412" s="3">
        <f>_xlfn.IFS(L412="Inhibidor de corrosión",T412*Q412/1000,L412="Inhibidor de incrustaciones",T412*Q412/1000,L412="Biocida",T412*Q412/1000,L412="Inhibidor de corrosión/incrustaciones",T412*Q412/1000,L412="Inhibidor de parafinas y asfaltenos",T412*P412/1000,L412="Inhibidor de parafinas",T412*P412/1000,L412="Inhibidor de asfaltenos",T412*P412/1000,L412="Reductor de fricción",T412*P412/1000,L412="Encapsulado",0,L412="Inhibidor de hidratos",VLOOKUP(I412,Intermedia!$B$485:$E$502,4,FALSE),L412="Secuestrante de sulfhídrico",VLOOKUP(I412,Intermedia!$B$485:$E$502,4,FALSE))</f>
        <v>2.6246499999999995</v>
      </c>
      <c r="AP412" s="3">
        <f t="shared" si="125"/>
        <v>39.369999999999997</v>
      </c>
      <c r="AQ412" s="3">
        <f t="shared" si="126"/>
        <v>39.369999999999997</v>
      </c>
      <c r="AR412" s="3">
        <f t="shared" si="127"/>
        <v>39.369999999999997</v>
      </c>
      <c r="AS412" s="7">
        <v>1</v>
      </c>
      <c r="AT412" s="3" cm="1">
        <f t="array" ref="AT412">IFERROR(ROUND(IF(AL412="Continua",AO412*_xlfn.IFS(AS412=100%,1,AS412=20%,5,AS412=50%,2),IF(AL412="Batch",IF(AM412="M",30,IF(AM412="Q",15,7))*AO412)),0),"")</f>
        <v>39</v>
      </c>
      <c r="AU412" s="3">
        <f t="shared" si="128"/>
        <v>39</v>
      </c>
      <c r="AV412" s="3">
        <f t="shared" si="129"/>
        <v>39</v>
      </c>
      <c r="AW412" s="3" t="s">
        <v>670</v>
      </c>
      <c r="AX412" s="3"/>
      <c r="AY412" s="14">
        <f ca="1">IFERROR(TODAY()-VLOOKUP(H412,IDEF!$A$6:$H$1602,8,FALSE),"S/D")</f>
        <v>2716</v>
      </c>
      <c r="AZ412" s="3" t="str">
        <f>IFERROR(VLOOKUP(H412,'Control Producción'!$B$13:$L$406,11,FALSE),"S/C")</f>
        <v>A</v>
      </c>
      <c r="BA412" s="3" t="str">
        <f t="shared" si="130"/>
        <v>SP- 09</v>
      </c>
      <c r="BB412" s="3" t="str">
        <f>IFERROR(VLOOKUP(I412,Referencias!$A$2:$Z$800,26,FALSE),"")</f>
        <v>Señal Picada</v>
      </c>
      <c r="BC412" s="3"/>
      <c r="BD412" s="3"/>
      <c r="BO412" s="68" t="str">
        <f t="shared" si="121"/>
        <v>SP- 09</v>
      </c>
    </row>
    <row r="413" spans="1:67" ht="15" customHeight="1" x14ac:dyDescent="0.25">
      <c r="A413" s="3" t="s">
        <v>636</v>
      </c>
      <c r="B413" s="5">
        <v>45139</v>
      </c>
      <c r="C413" s="3" t="s">
        <v>637</v>
      </c>
      <c r="D413" s="3" t="s">
        <v>638</v>
      </c>
      <c r="E413" s="3" t="str">
        <f>IFERROR(VLOOKUP(H413,Referencias!$A$2:$F$671,6,FALSE),"")</f>
        <v>SP- 09</v>
      </c>
      <c r="F413" s="3">
        <f>IFERROR(VLOOKUP(I413,Referencias!$A$2:$T$800,20,FALSE),"")</f>
        <v>222052</v>
      </c>
      <c r="G413" s="3" t="s">
        <v>651</v>
      </c>
      <c r="H413" s="3" t="s">
        <v>341</v>
      </c>
      <c r="I413" s="3" t="s">
        <v>341</v>
      </c>
      <c r="J413" s="3"/>
      <c r="K413" s="3" t="s">
        <v>652</v>
      </c>
      <c r="L413" s="3" t="str">
        <f>IFERROR(VLOOKUP(M413,Referencias!$X$2:$Y$139,2,FALSE),"")</f>
        <v>Inhibidor de corrosión</v>
      </c>
      <c r="M413" s="3" t="s">
        <v>566</v>
      </c>
      <c r="N413" s="3">
        <f>IFERROR(VLOOKUP(M413,Referencias!$K$2:$L$138,2,FALSE),"")</f>
        <v>1000232729</v>
      </c>
      <c r="O413" s="3">
        <f>IFERROR(VLOOKUP(I413,'Control Producción'!$B$13:$L$408,4,FALSE),0)</f>
        <v>39.200000000000003</v>
      </c>
      <c r="P413" s="3">
        <f>IFERROR(VLOOKUP(I413,'Control Producción'!$B$13:$L$408,5,FALSE),0)</f>
        <v>1.764</v>
      </c>
      <c r="Q413" s="3">
        <f>IFERROR(VLOOKUP(I413,'Control Producción'!$B$13:$L$408,7,FALSE),0)</f>
        <v>37.436</v>
      </c>
      <c r="R413" s="3">
        <f>IFERROR(VLOOKUP(I413,'Control Producción'!$B$13:$L$408,8,FALSE),0)</f>
        <v>100</v>
      </c>
      <c r="S413" s="3">
        <f t="shared" si="122"/>
        <v>20</v>
      </c>
      <c r="T413" s="3">
        <v>25</v>
      </c>
      <c r="U413" s="3" t="s">
        <v>676</v>
      </c>
      <c r="V413" s="3" t="s">
        <v>668</v>
      </c>
      <c r="W413" s="3">
        <f t="shared" si="123"/>
        <v>2</v>
      </c>
      <c r="X413" s="3"/>
      <c r="Y413" s="3">
        <f t="shared" si="124"/>
        <v>40</v>
      </c>
      <c r="Z413" s="3"/>
      <c r="AA413" s="3"/>
      <c r="AB413" s="6">
        <v>41117</v>
      </c>
      <c r="AC413" s="3" t="s">
        <v>643</v>
      </c>
      <c r="AD413" s="6">
        <v>44449</v>
      </c>
      <c r="AE413" s="3" t="s">
        <v>913</v>
      </c>
      <c r="AF413" s="3" t="s">
        <v>656</v>
      </c>
      <c r="AG413" s="3"/>
      <c r="AH413" s="3"/>
      <c r="AI413" s="3"/>
      <c r="AJ413" s="3"/>
      <c r="AK413" s="3" t="str">
        <f>IFERROR(VLOOKUP(I413,'Control Producción'!$B$13:$K$406,10,FALSE),"")</f>
        <v>Cavidad Progresiva</v>
      </c>
      <c r="AL413" s="3" t="str">
        <f t="shared" si="131"/>
        <v>Batch</v>
      </c>
      <c r="AM413" s="3" t="s">
        <v>669</v>
      </c>
      <c r="AN413" s="3" t="s">
        <v>556</v>
      </c>
      <c r="AO413" s="3">
        <f>_xlfn.IFS(L413="Inhibidor de corrosión",T413*Q413/1000,L413="Inhibidor de incrustaciones",T413*Q413/1000,L413="Biocida",T413*Q413/1000,L413="Inhibidor de corrosión/incrustaciones",T413*Q413/1000,L413="Inhibidor de parafinas y asfaltenos",T413*P413/1000,L413="Inhibidor de parafinas",T413*P413/1000,L413="Inhibidor de asfaltenos",T413*P413/1000,L413="Reductor de fricción",T413*P413/1000,L413="Encapsulado",0,L413="Inhibidor de hidratos",VLOOKUP(I413,Intermedia!$B$485:$E$502,4,FALSE),L413="Secuestrante de sulfhídrico",VLOOKUP(I413,Intermedia!$B$485:$E$502,4,FALSE))</f>
        <v>0.93589999999999995</v>
      </c>
      <c r="AP413" s="3">
        <f t="shared" si="125"/>
        <v>14.04</v>
      </c>
      <c r="AQ413" s="3">
        <f t="shared" si="126"/>
        <v>20</v>
      </c>
      <c r="AR413" s="3">
        <f t="shared" si="127"/>
        <v>20</v>
      </c>
      <c r="AS413" s="7">
        <v>1</v>
      </c>
      <c r="AT413" s="3" cm="1">
        <f t="array" ref="AT413">IFERROR(ROUND(IF(AL413="Continua",AO413*_xlfn.IFS(AS413=100%,1,AS413=20%,5,AS413=50%,2),IF(AL413="Batch",IF(AM413="M",30,IF(AM413="Q",15,7))*AO413)),0),"")</f>
        <v>14</v>
      </c>
      <c r="AU413" s="3">
        <f t="shared" si="128"/>
        <v>20</v>
      </c>
      <c r="AV413" s="3">
        <f t="shared" si="129"/>
        <v>20</v>
      </c>
      <c r="AW413" s="3" t="s">
        <v>670</v>
      </c>
      <c r="AX413" s="3"/>
      <c r="AY413" s="14" t="str">
        <f ca="1">IFERROR(TODAY()-VLOOKUP(H413,IDEF!$A$6:$H$1602,8,FALSE),"S/D")</f>
        <v>S/D</v>
      </c>
      <c r="AZ413" s="3" t="str">
        <f>IFERROR(VLOOKUP(H413,'Control Producción'!$B$13:$L$406,11,FALSE),"S/C")</f>
        <v>A</v>
      </c>
      <c r="BA413" s="3" t="str">
        <f t="shared" si="130"/>
        <v>SP- 09</v>
      </c>
      <c r="BB413" s="3" t="str">
        <f>IFERROR(VLOOKUP(I413,Referencias!$A$2:$Z$800,26,FALSE),"")</f>
        <v>Señal Picada</v>
      </c>
      <c r="BC413" s="3"/>
      <c r="BD413" s="3"/>
      <c r="BO413" s="68" t="str">
        <f t="shared" si="121"/>
        <v>SP- 09</v>
      </c>
    </row>
    <row r="414" spans="1:67" ht="15" customHeight="1" x14ac:dyDescent="0.25">
      <c r="A414" s="3" t="s">
        <v>636</v>
      </c>
      <c r="B414" s="5">
        <v>45139</v>
      </c>
      <c r="C414" s="3" t="s">
        <v>637</v>
      </c>
      <c r="D414" s="3" t="s">
        <v>638</v>
      </c>
      <c r="E414" s="3" t="str">
        <f>IFERROR(VLOOKUP(H414,Referencias!$A$2:$F$671,6,FALSE),"")</f>
        <v>SP- 09</v>
      </c>
      <c r="F414" s="3">
        <f>IFERROR(VLOOKUP(I414,Referencias!$A$2:$T$800,20,FALSE),"")</f>
        <v>222052</v>
      </c>
      <c r="G414" s="3" t="s">
        <v>651</v>
      </c>
      <c r="H414" s="3" t="s">
        <v>343</v>
      </c>
      <c r="I414" s="3" t="s">
        <v>343</v>
      </c>
      <c r="J414" s="3"/>
      <c r="K414" s="3" t="s">
        <v>652</v>
      </c>
      <c r="L414" s="3" t="str">
        <f>IFERROR(VLOOKUP(M414,Referencias!$X$2:$Y$139,2,FALSE),"")</f>
        <v>Biocida</v>
      </c>
      <c r="M414" s="3" t="s">
        <v>565</v>
      </c>
      <c r="N414" s="3">
        <f>IFERROR(VLOOKUP(M414,Referencias!$K$2:$L$138,2,FALSE),"")</f>
        <v>50600926</v>
      </c>
      <c r="O414" s="3">
        <f>IFERROR(VLOOKUP(I414,'Control Producción'!$B$13:$L$408,4,FALSE),0)</f>
        <v>155.6</v>
      </c>
      <c r="P414" s="3">
        <f>IFERROR(VLOOKUP(I414,'Control Producción'!$B$13:$L$408,5,FALSE),0)</f>
        <v>1.2909999999999999</v>
      </c>
      <c r="Q414" s="3">
        <f>IFERROR(VLOOKUP(I414,'Control Producción'!$B$13:$L$408,7,FALSE),0)</f>
        <v>154.309</v>
      </c>
      <c r="R414" s="3">
        <f>IFERROR(VLOOKUP(I414,'Control Producción'!$B$13:$L$408,8,FALSE),0)</f>
        <v>50</v>
      </c>
      <c r="S414" s="3">
        <f t="shared" si="122"/>
        <v>37.03</v>
      </c>
      <c r="T414" s="3">
        <v>8</v>
      </c>
      <c r="U414" s="3" t="s">
        <v>676</v>
      </c>
      <c r="V414" s="3" t="s">
        <v>668</v>
      </c>
      <c r="W414" s="3">
        <f t="shared" si="123"/>
        <v>1</v>
      </c>
      <c r="X414" s="3"/>
      <c r="Y414" s="3">
        <f t="shared" si="124"/>
        <v>37.03</v>
      </c>
      <c r="Z414" s="3"/>
      <c r="AA414" s="3"/>
      <c r="AB414" s="6">
        <v>40840</v>
      </c>
      <c r="AC414" s="3" t="s">
        <v>643</v>
      </c>
      <c r="AD414" s="6">
        <v>44968</v>
      </c>
      <c r="AE414" s="3" t="s">
        <v>763</v>
      </c>
      <c r="AF414" s="3" t="s">
        <v>656</v>
      </c>
      <c r="AG414" s="3"/>
      <c r="AH414" s="3"/>
      <c r="AI414" s="3"/>
      <c r="AJ414" s="3"/>
      <c r="AK414" s="3" t="str">
        <f>IFERROR(VLOOKUP(I414,'Control Producción'!$B$13:$K$406,10,FALSE),"")</f>
        <v>Electro Sumergible</v>
      </c>
      <c r="AL414" s="3" t="str">
        <f t="shared" si="131"/>
        <v>Batch</v>
      </c>
      <c r="AM414" s="3" t="s">
        <v>817</v>
      </c>
      <c r="AN414" s="3" t="s">
        <v>556</v>
      </c>
      <c r="AO414" s="3">
        <f>_xlfn.IFS(L414="Inhibidor de corrosión",T414*Q414/1000,L414="Inhibidor de incrustaciones",T414*Q414/1000,L414="Biocida",T414*Q414/1000,L414="Inhibidor de corrosión/incrustaciones",T414*Q414/1000,L414="Inhibidor de parafinas y asfaltenos",T414*P414/1000,L414="Inhibidor de parafinas",T414*P414/1000,L414="Inhibidor de asfaltenos",T414*P414/1000,L414="Reductor de fricción",T414*P414/1000,L414="Encapsulado",0,L414="Inhibidor de hidratos",VLOOKUP(I414,Intermedia!$B$485:$E$502,4,FALSE),L414="Secuestrante de sulfhídrico",VLOOKUP(I414,Intermedia!$B$485:$E$502,4,FALSE))</f>
        <v>1.234472</v>
      </c>
      <c r="AP414" s="3">
        <f t="shared" si="125"/>
        <v>37.03</v>
      </c>
      <c r="AQ414" s="3">
        <f t="shared" si="126"/>
        <v>37.03</v>
      </c>
      <c r="AR414" s="3">
        <f t="shared" si="127"/>
        <v>37.03</v>
      </c>
      <c r="AS414" s="7">
        <v>1</v>
      </c>
      <c r="AT414" s="3" cm="1">
        <f t="array" ref="AT414">IFERROR(ROUND(IF(AL414="Continua",AO414*_xlfn.IFS(AS414=100%,1,AS414=20%,5,AS414=50%,2),IF(AL414="Batch",IF(AM414="M",30,IF(AM414="Q",15,7))*AO414)),0),"")</f>
        <v>37</v>
      </c>
      <c r="AU414" s="3">
        <f t="shared" si="128"/>
        <v>37</v>
      </c>
      <c r="AV414" s="3">
        <f t="shared" si="129"/>
        <v>37</v>
      </c>
      <c r="AW414" s="3" t="s">
        <v>670</v>
      </c>
      <c r="AX414" s="3"/>
      <c r="AY414" s="14">
        <f ca="1">IFERROR(TODAY()-VLOOKUP(H414,IDEF!$A$6:$H$1602,8,FALSE),"S/D")</f>
        <v>2919</v>
      </c>
      <c r="AZ414" s="3" t="str">
        <f>IFERROR(VLOOKUP(H414,'Control Producción'!$B$13:$L$406,11,FALSE),"S/C")</f>
        <v>C</v>
      </c>
      <c r="BA414" s="3" t="str">
        <f t="shared" si="130"/>
        <v>SP- 09</v>
      </c>
      <c r="BB414" s="3" t="str">
        <f>IFERROR(VLOOKUP(I414,Referencias!$A$2:$Z$800,26,FALSE),"")</f>
        <v>Señal Picada</v>
      </c>
      <c r="BC414" s="3"/>
      <c r="BD414" s="3"/>
      <c r="BO414" s="68" t="str">
        <f t="shared" si="121"/>
        <v>SP- 09</v>
      </c>
    </row>
    <row r="415" spans="1:67" ht="15" customHeight="1" x14ac:dyDescent="0.25">
      <c r="A415" s="3" t="s">
        <v>636</v>
      </c>
      <c r="B415" s="5">
        <v>45139</v>
      </c>
      <c r="C415" s="3" t="s">
        <v>637</v>
      </c>
      <c r="D415" s="3" t="s">
        <v>638</v>
      </c>
      <c r="E415" s="3" t="str">
        <f>IFERROR(VLOOKUP(H415,Referencias!$A$2:$F$671,6,FALSE),"")</f>
        <v>SP- 09</v>
      </c>
      <c r="F415" s="3">
        <f>IFERROR(VLOOKUP(I415,Referencias!$A$2:$T$800,20,FALSE),"")</f>
        <v>222052</v>
      </c>
      <c r="G415" s="3" t="s">
        <v>651</v>
      </c>
      <c r="H415" s="3" t="s">
        <v>345</v>
      </c>
      <c r="I415" s="3" t="s">
        <v>345</v>
      </c>
      <c r="J415" s="3"/>
      <c r="K415" s="3" t="s">
        <v>652</v>
      </c>
      <c r="L415" s="3" t="str">
        <f>IFERROR(VLOOKUP(M415,Referencias!$X$2:$Y$139,2,FALSE),"")</f>
        <v>Inhibidor de corrosión</v>
      </c>
      <c r="M415" s="3" t="s">
        <v>566</v>
      </c>
      <c r="N415" s="3">
        <f>IFERROR(VLOOKUP(M415,Referencias!$K$2:$L$138,2,FALSE),"")</f>
        <v>1000232729</v>
      </c>
      <c r="O415" s="3">
        <f>IFERROR(VLOOKUP(I415,'Control Producción'!$B$13:$L$408,4,FALSE),0)</f>
        <v>52.8</v>
      </c>
      <c r="P415" s="3">
        <f>IFERROR(VLOOKUP(I415,'Control Producción'!$B$13:$L$408,5,FALSE),0)</f>
        <v>7.4290000000000003</v>
      </c>
      <c r="Q415" s="3">
        <f>IFERROR(VLOOKUP(I415,'Control Producción'!$B$13:$L$408,7,FALSE),0)</f>
        <v>45.371000000000002</v>
      </c>
      <c r="R415" s="3">
        <f>IFERROR(VLOOKUP(I415,'Control Producción'!$B$13:$L$408,8,FALSE),0)</f>
        <v>100</v>
      </c>
      <c r="S415" s="3">
        <f t="shared" si="122"/>
        <v>54.45</v>
      </c>
      <c r="T415" s="3">
        <v>80</v>
      </c>
      <c r="U415" s="3" t="s">
        <v>676</v>
      </c>
      <c r="V415" s="3" t="s">
        <v>668</v>
      </c>
      <c r="W415" s="3">
        <f t="shared" si="123"/>
        <v>2</v>
      </c>
      <c r="X415" s="3"/>
      <c r="Y415" s="3">
        <f t="shared" si="124"/>
        <v>108.9</v>
      </c>
      <c r="Z415" s="3"/>
      <c r="AA415" s="3"/>
      <c r="AB415" s="6">
        <v>43522</v>
      </c>
      <c r="AC415" s="3" t="s">
        <v>643</v>
      </c>
      <c r="AD415" s="6">
        <v>44169</v>
      </c>
      <c r="AE415" s="3" t="s">
        <v>914</v>
      </c>
      <c r="AF415" s="3" t="s">
        <v>656</v>
      </c>
      <c r="AG415" s="3"/>
      <c r="AH415" s="3"/>
      <c r="AI415" s="3"/>
      <c r="AJ415" s="3"/>
      <c r="AK415" s="3" t="str">
        <f>IFERROR(VLOOKUP(I415,'Control Producción'!$B$13:$K$406,10,FALSE),"")</f>
        <v>Bombeo Mecánico</v>
      </c>
      <c r="AL415" s="3" t="str">
        <f t="shared" si="131"/>
        <v>Batch</v>
      </c>
      <c r="AM415" s="3" t="s">
        <v>669</v>
      </c>
      <c r="AN415" s="3" t="s">
        <v>807</v>
      </c>
      <c r="AO415" s="3">
        <f>_xlfn.IFS(L415="Inhibidor de corrosión",T415*Q415/1000,L415="Inhibidor de incrustaciones",T415*Q415/1000,L415="Biocida",T415*Q415/1000,L415="Inhibidor de corrosión/incrustaciones",T415*Q415/1000,L415="Inhibidor de parafinas y asfaltenos",T415*P415/1000,L415="Inhibidor de parafinas",T415*P415/1000,L415="Inhibidor de asfaltenos",T415*P415/1000,L415="Reductor de fricción",T415*P415/1000,L415="Encapsulado",0,L415="Inhibidor de hidratos",VLOOKUP(I415,Intermedia!$B$485:$E$502,4,FALSE),L415="Secuestrante de sulfhídrico",VLOOKUP(I415,Intermedia!$B$485:$E$502,4,FALSE))</f>
        <v>3.6296800000000005</v>
      </c>
      <c r="AP415" s="3">
        <f t="shared" si="125"/>
        <v>54.45</v>
      </c>
      <c r="AQ415" s="3">
        <f t="shared" si="126"/>
        <v>54.45</v>
      </c>
      <c r="AR415" s="3">
        <f t="shared" si="127"/>
        <v>54.45</v>
      </c>
      <c r="AS415" s="7">
        <v>1</v>
      </c>
      <c r="AT415" s="3" cm="1">
        <f t="array" ref="AT415">IFERROR(ROUND(IF(AL415="Continua",AO415*_xlfn.IFS(AS415=100%,1,AS415=20%,5,AS415=50%,2),IF(AL415="Batch",IF(AM415="M",30,IF(AM415="Q",15,7))*AO415)),0),"")</f>
        <v>54</v>
      </c>
      <c r="AU415" s="3">
        <f t="shared" si="128"/>
        <v>54</v>
      </c>
      <c r="AV415" s="3">
        <f t="shared" si="129"/>
        <v>54</v>
      </c>
      <c r="AW415" s="3" t="s">
        <v>670</v>
      </c>
      <c r="AX415" s="3"/>
      <c r="AY415" s="14">
        <f ca="1">IFERROR(TODAY()-VLOOKUP(H415,IDEF!$A$6:$H$1602,8,FALSE),"S/D")</f>
        <v>1807</v>
      </c>
      <c r="AZ415" s="3" t="str">
        <f>IFERROR(VLOOKUP(H415,'Control Producción'!$B$13:$L$406,11,FALSE),"S/C")</f>
        <v>A</v>
      </c>
      <c r="BA415" s="3" t="str">
        <f t="shared" si="130"/>
        <v>SP- 09</v>
      </c>
      <c r="BB415" s="3" t="str">
        <f>IFERROR(VLOOKUP(I415,Referencias!$A$2:$Z$800,26,FALSE),"")</f>
        <v>Señal Picada</v>
      </c>
      <c r="BC415" s="3"/>
      <c r="BD415" s="3"/>
      <c r="BO415" s="68" t="str">
        <f t="shared" si="121"/>
        <v>SP- 09</v>
      </c>
    </row>
    <row r="416" spans="1:67" ht="15" customHeight="1" x14ac:dyDescent="0.25">
      <c r="A416" s="3" t="s">
        <v>636</v>
      </c>
      <c r="B416" s="5">
        <v>45139</v>
      </c>
      <c r="C416" s="3" t="s">
        <v>637</v>
      </c>
      <c r="D416" s="3" t="s">
        <v>638</v>
      </c>
      <c r="E416" s="3" t="str">
        <f>IFERROR(VLOOKUP(H416,Referencias!$A$2:$F$671,6,FALSE),"")</f>
        <v>SP- 09</v>
      </c>
      <c r="F416" s="3">
        <f>IFERROR(VLOOKUP(I416,Referencias!$A$2:$T$800,20,FALSE),"")</f>
        <v>222052</v>
      </c>
      <c r="G416" s="3" t="s">
        <v>651</v>
      </c>
      <c r="H416" s="3" t="s">
        <v>345</v>
      </c>
      <c r="I416" s="3" t="s">
        <v>345</v>
      </c>
      <c r="J416" s="3"/>
      <c r="K416" s="3" t="s">
        <v>652</v>
      </c>
      <c r="L416" s="3" t="str">
        <f>IFERROR(VLOOKUP(M416,Referencias!$X$2:$Y$139,2,FALSE),"")</f>
        <v>Biocida</v>
      </c>
      <c r="M416" s="3" t="s">
        <v>565</v>
      </c>
      <c r="N416" s="3">
        <f>IFERROR(VLOOKUP(M416,Referencias!$K$2:$L$138,2,FALSE),"")</f>
        <v>50600926</v>
      </c>
      <c r="O416" s="3">
        <f>IFERROR(VLOOKUP(I416,'Control Producción'!$B$13:$L$408,4,FALSE),0)</f>
        <v>52.8</v>
      </c>
      <c r="P416" s="3">
        <f>IFERROR(VLOOKUP(I416,'Control Producción'!$B$13:$L$408,5,FALSE),0)</f>
        <v>7.4290000000000003</v>
      </c>
      <c r="Q416" s="3">
        <f>IFERROR(VLOOKUP(I416,'Control Producción'!$B$13:$L$408,7,FALSE),0)</f>
        <v>45.371000000000002</v>
      </c>
      <c r="R416" s="3">
        <f>IFERROR(VLOOKUP(I416,'Control Producción'!$B$13:$L$408,8,FALSE),0)</f>
        <v>100</v>
      </c>
      <c r="S416" s="3">
        <f t="shared" si="122"/>
        <v>54.45</v>
      </c>
      <c r="T416" s="3">
        <v>80</v>
      </c>
      <c r="U416" s="3" t="s">
        <v>676</v>
      </c>
      <c r="V416" s="3" t="s">
        <v>668</v>
      </c>
      <c r="W416" s="3">
        <f t="shared" si="123"/>
        <v>2</v>
      </c>
      <c r="X416" s="3"/>
      <c r="Y416" s="3">
        <f t="shared" si="124"/>
        <v>108.9</v>
      </c>
      <c r="Z416" s="3"/>
      <c r="AA416" s="3"/>
      <c r="AB416" s="6">
        <v>43522</v>
      </c>
      <c r="AC416" s="3" t="s">
        <v>643</v>
      </c>
      <c r="AD416" s="6">
        <v>44169</v>
      </c>
      <c r="AE416" s="3" t="s">
        <v>914</v>
      </c>
      <c r="AF416" s="3" t="s">
        <v>656</v>
      </c>
      <c r="AG416" s="3"/>
      <c r="AH416" s="3"/>
      <c r="AI416" s="3"/>
      <c r="AJ416" s="3"/>
      <c r="AK416" s="3" t="str">
        <f>IFERROR(VLOOKUP(I416,'Control Producción'!$B$13:$K$406,10,FALSE),"")</f>
        <v>Bombeo Mecánico</v>
      </c>
      <c r="AL416" s="3" t="str">
        <f t="shared" si="131"/>
        <v>Batch</v>
      </c>
      <c r="AM416" s="3" t="s">
        <v>669</v>
      </c>
      <c r="AN416" s="3" t="s">
        <v>556</v>
      </c>
      <c r="AO416" s="3">
        <f>_xlfn.IFS(L416="Inhibidor de corrosión",T416*Q416/1000,L416="Inhibidor de incrustaciones",T416*Q416/1000,L416="Biocida",T416*Q416/1000,L416="Inhibidor de corrosión/incrustaciones",T416*Q416/1000,L416="Inhibidor de parafinas y asfaltenos",T416*P416/1000,L416="Inhibidor de parafinas",T416*P416/1000,L416="Inhibidor de asfaltenos",T416*P416/1000,L416="Reductor de fricción",T416*P416/1000,L416="Encapsulado",0,L416="Inhibidor de hidratos",VLOOKUP(I416,Intermedia!$B$485:$E$502,4,FALSE),L416="Secuestrante de sulfhídrico",VLOOKUP(I416,Intermedia!$B$485:$E$502,4,FALSE))</f>
        <v>3.6296800000000005</v>
      </c>
      <c r="AP416" s="3">
        <f t="shared" si="125"/>
        <v>54.45</v>
      </c>
      <c r="AQ416" s="3">
        <f t="shared" si="126"/>
        <v>54.45</v>
      </c>
      <c r="AR416" s="3">
        <f t="shared" si="127"/>
        <v>54.45</v>
      </c>
      <c r="AS416" s="7">
        <v>1</v>
      </c>
      <c r="AT416" s="3" cm="1">
        <f t="array" ref="AT416">IFERROR(ROUND(IF(AL416="Continua",AO416*_xlfn.IFS(AS416=100%,1,AS416=20%,5,AS416=50%,2),IF(AL416="Batch",IF(AM416="M",30,IF(AM416="Q",15,7))*AO416)),0),"")</f>
        <v>54</v>
      </c>
      <c r="AU416" s="3">
        <f t="shared" si="128"/>
        <v>54</v>
      </c>
      <c r="AV416" s="3">
        <f t="shared" si="129"/>
        <v>54</v>
      </c>
      <c r="AW416" s="3" t="s">
        <v>670</v>
      </c>
      <c r="AX416" s="3"/>
      <c r="AY416" s="14">
        <f ca="1">IFERROR(TODAY()-VLOOKUP(H416,IDEF!$A$6:$H$1602,8,FALSE),"S/D")</f>
        <v>1807</v>
      </c>
      <c r="AZ416" s="3" t="str">
        <f>IFERROR(VLOOKUP(H416,'Control Producción'!$B$13:$L$406,11,FALSE),"S/C")</f>
        <v>A</v>
      </c>
      <c r="BA416" s="3" t="str">
        <f t="shared" si="130"/>
        <v>SP- 09</v>
      </c>
      <c r="BB416" s="3" t="str">
        <f>IFERROR(VLOOKUP(I416,Referencias!$A$2:$Z$800,26,FALSE),"")</f>
        <v>Señal Picada</v>
      </c>
      <c r="BC416" s="3"/>
      <c r="BD416" s="3"/>
      <c r="BO416" s="68" t="str">
        <f t="shared" si="121"/>
        <v>SP- 09</v>
      </c>
    </row>
    <row r="417" spans="1:67" ht="15" customHeight="1" x14ac:dyDescent="0.25">
      <c r="A417" s="3" t="s">
        <v>636</v>
      </c>
      <c r="B417" s="5">
        <v>45139</v>
      </c>
      <c r="C417" s="3" t="s">
        <v>637</v>
      </c>
      <c r="D417" s="3" t="s">
        <v>638</v>
      </c>
      <c r="E417" s="3" t="str">
        <f>IFERROR(VLOOKUP(H417,Referencias!$A$2:$F$671,6,FALSE),"")</f>
        <v>SP- 09</v>
      </c>
      <c r="F417" s="3">
        <f>IFERROR(VLOOKUP(I417,Referencias!$A$2:$T$800,20,FALSE),"")</f>
        <v>222052</v>
      </c>
      <c r="G417" s="3" t="s">
        <v>651</v>
      </c>
      <c r="H417" s="3" t="s">
        <v>346</v>
      </c>
      <c r="I417" s="3" t="s">
        <v>346</v>
      </c>
      <c r="J417" s="3"/>
      <c r="K417" s="3" t="s">
        <v>652</v>
      </c>
      <c r="L417" s="3" t="str">
        <f>IFERROR(VLOOKUP(M417,Referencias!$X$2:$Y$139,2,FALSE),"")</f>
        <v>Inhibidor de corrosión</v>
      </c>
      <c r="M417" s="3" t="s">
        <v>566</v>
      </c>
      <c r="N417" s="3">
        <f>IFERROR(VLOOKUP(M417,Referencias!$K$2:$L$138,2,FALSE),"")</f>
        <v>1000232729</v>
      </c>
      <c r="O417" s="3">
        <f>IFERROR(VLOOKUP(I417,'Control Producción'!$B$13:$L$408,4,FALSE),0)</f>
        <v>54.6</v>
      </c>
      <c r="P417" s="3">
        <f>IFERROR(VLOOKUP(I417,'Control Producción'!$B$13:$L$408,5,FALSE),0)</f>
        <v>0.81399999999999995</v>
      </c>
      <c r="Q417" s="3">
        <f>IFERROR(VLOOKUP(I417,'Control Producción'!$B$13:$L$408,7,FALSE),0)</f>
        <v>53.786000000000001</v>
      </c>
      <c r="R417" s="3">
        <f>IFERROR(VLOOKUP(I417,'Control Producción'!$B$13:$L$408,8,FALSE),0)</f>
        <v>100</v>
      </c>
      <c r="S417" s="3">
        <f t="shared" si="122"/>
        <v>20</v>
      </c>
      <c r="T417" s="3">
        <v>42</v>
      </c>
      <c r="U417" s="3" t="s">
        <v>676</v>
      </c>
      <c r="V417" s="3" t="s">
        <v>668</v>
      </c>
      <c r="W417" s="3">
        <f t="shared" si="123"/>
        <v>4</v>
      </c>
      <c r="X417" s="3"/>
      <c r="Y417" s="3">
        <f t="shared" si="124"/>
        <v>80</v>
      </c>
      <c r="Z417" s="3"/>
      <c r="AA417" s="3"/>
      <c r="AB417" s="6">
        <v>41990</v>
      </c>
      <c r="AC417" s="3" t="s">
        <v>643</v>
      </c>
      <c r="AD417" s="6">
        <v>44624</v>
      </c>
      <c r="AE417" s="3" t="s">
        <v>764</v>
      </c>
      <c r="AF417" s="3" t="s">
        <v>656</v>
      </c>
      <c r="AG417" s="3"/>
      <c r="AH417" s="3"/>
      <c r="AI417" s="3"/>
      <c r="AJ417" s="3"/>
      <c r="AK417" s="3" t="str">
        <f>IFERROR(VLOOKUP(I417,'Control Producción'!$B$13:$K$406,10,FALSE),"")</f>
        <v>Cavidad Progresiva</v>
      </c>
      <c r="AL417" s="3" t="str">
        <f t="shared" si="131"/>
        <v>Batch</v>
      </c>
      <c r="AM417" s="3" t="s">
        <v>810</v>
      </c>
      <c r="AN417" s="3" t="s">
        <v>556</v>
      </c>
      <c r="AO417" s="3">
        <f>_xlfn.IFS(L417="Inhibidor de corrosión",T417*Q417/1000,L417="Inhibidor de incrustaciones",T417*Q417/1000,L417="Biocida",T417*Q417/1000,L417="Inhibidor de corrosión/incrustaciones",T417*Q417/1000,L417="Inhibidor de parafinas y asfaltenos",T417*P417/1000,L417="Inhibidor de parafinas",T417*P417/1000,L417="Inhibidor de asfaltenos",T417*P417/1000,L417="Reductor de fricción",T417*P417/1000,L417="Encapsulado",0,L417="Inhibidor de hidratos",VLOOKUP(I417,Intermedia!$B$485:$E$502,4,FALSE),L417="Secuestrante de sulfhídrico",VLOOKUP(I417,Intermedia!$B$485:$E$502,4,FALSE))</f>
        <v>2.2590120000000002</v>
      </c>
      <c r="AP417" s="3">
        <f t="shared" si="125"/>
        <v>15.81</v>
      </c>
      <c r="AQ417" s="3">
        <f t="shared" si="126"/>
        <v>20</v>
      </c>
      <c r="AR417" s="3">
        <f t="shared" si="127"/>
        <v>20</v>
      </c>
      <c r="AS417" s="7">
        <v>1</v>
      </c>
      <c r="AT417" s="3" cm="1">
        <f t="array" ref="AT417">IFERROR(ROUND(IF(AL417="Continua",AO417*_xlfn.IFS(AS417=100%,1,AS417=20%,5,AS417=50%,2),IF(AL417="Batch",IF(AM417="M",30,IF(AM417="Q",15,7))*AO417)),0),"")</f>
        <v>16</v>
      </c>
      <c r="AU417" s="3">
        <f t="shared" si="128"/>
        <v>20</v>
      </c>
      <c r="AV417" s="3">
        <f t="shared" si="129"/>
        <v>20</v>
      </c>
      <c r="AW417" s="3" t="s">
        <v>670</v>
      </c>
      <c r="AX417" s="3"/>
      <c r="AY417" s="14">
        <f ca="1">IFERROR(TODAY()-VLOOKUP(H417,IDEF!$A$6:$H$1602,8,FALSE),"S/D")</f>
        <v>2576</v>
      </c>
      <c r="AZ417" s="3" t="str">
        <f>IFERROR(VLOOKUP(H417,'Control Producción'!$B$13:$L$406,11,FALSE),"S/C")</f>
        <v>A</v>
      </c>
      <c r="BA417" s="3" t="str">
        <f t="shared" si="130"/>
        <v>SP- 09</v>
      </c>
      <c r="BB417" s="3" t="str">
        <f>IFERROR(VLOOKUP(I417,Referencias!$A$2:$Z$800,26,FALSE),"")</f>
        <v>Señal Picada</v>
      </c>
      <c r="BC417" s="3"/>
      <c r="BD417" s="3"/>
      <c r="BO417" s="68" t="str">
        <f t="shared" si="121"/>
        <v>SP- 09</v>
      </c>
    </row>
    <row r="418" spans="1:67" ht="15" customHeight="1" x14ac:dyDescent="0.25">
      <c r="A418" s="3" t="s">
        <v>636</v>
      </c>
      <c r="B418" s="5">
        <v>45139</v>
      </c>
      <c r="C418" s="3" t="s">
        <v>637</v>
      </c>
      <c r="D418" s="3" t="s">
        <v>638</v>
      </c>
      <c r="E418" s="3" t="str">
        <f>IFERROR(VLOOKUP(H418,Referencias!$A$2:$F$671,6,FALSE),"")</f>
        <v>SP- 09</v>
      </c>
      <c r="F418" s="3">
        <f>IFERROR(VLOOKUP(I418,Referencias!$A$2:$T$800,20,FALSE),"")</f>
        <v>222052</v>
      </c>
      <c r="G418" s="3" t="s">
        <v>651</v>
      </c>
      <c r="H418" s="3" t="s">
        <v>346</v>
      </c>
      <c r="I418" s="3" t="s">
        <v>346</v>
      </c>
      <c r="J418" s="3"/>
      <c r="K418" s="3" t="s">
        <v>652</v>
      </c>
      <c r="L418" s="3" t="str">
        <f>IFERROR(VLOOKUP(M418,Referencias!$X$2:$Y$139,2,FALSE),"")</f>
        <v>Biocida</v>
      </c>
      <c r="M418" s="3" t="s">
        <v>565</v>
      </c>
      <c r="N418" s="3">
        <f>IFERROR(VLOOKUP(M418,Referencias!$K$2:$L$138,2,FALSE),"")</f>
        <v>50600926</v>
      </c>
      <c r="O418" s="3">
        <f>IFERROR(VLOOKUP(I418,'Control Producción'!$B$13:$L$408,4,FALSE),0)</f>
        <v>54.6</v>
      </c>
      <c r="P418" s="3">
        <f>IFERROR(VLOOKUP(I418,'Control Producción'!$B$13:$L$408,5,FALSE),0)</f>
        <v>0.81399999999999995</v>
      </c>
      <c r="Q418" s="3">
        <f>IFERROR(VLOOKUP(I418,'Control Producción'!$B$13:$L$408,7,FALSE),0)</f>
        <v>53.786000000000001</v>
      </c>
      <c r="R418" s="3">
        <f>IFERROR(VLOOKUP(I418,'Control Producción'!$B$13:$L$408,8,FALSE),0)</f>
        <v>100</v>
      </c>
      <c r="S418" s="3">
        <f t="shared" si="122"/>
        <v>20.170000000000002</v>
      </c>
      <c r="T418" s="3">
        <v>25</v>
      </c>
      <c r="U418" s="3" t="s">
        <v>676</v>
      </c>
      <c r="V418" s="3" t="s">
        <v>668</v>
      </c>
      <c r="W418" s="3">
        <f t="shared" si="123"/>
        <v>2</v>
      </c>
      <c r="X418" s="3"/>
      <c r="Y418" s="3">
        <f t="shared" si="124"/>
        <v>40.340000000000003</v>
      </c>
      <c r="Z418" s="3"/>
      <c r="AA418" s="3"/>
      <c r="AB418" s="6">
        <v>42742</v>
      </c>
      <c r="AC418" s="3" t="s">
        <v>643</v>
      </c>
      <c r="AD418" s="6">
        <v>44624</v>
      </c>
      <c r="AE418" s="3" t="s">
        <v>764</v>
      </c>
      <c r="AF418" s="3" t="s">
        <v>656</v>
      </c>
      <c r="AG418" s="3"/>
      <c r="AH418" s="3"/>
      <c r="AI418" s="3"/>
      <c r="AJ418" s="3"/>
      <c r="AK418" s="3" t="str">
        <f>IFERROR(VLOOKUP(I418,'Control Producción'!$B$13:$K$406,10,FALSE),"")</f>
        <v>Cavidad Progresiva</v>
      </c>
      <c r="AL418" s="3" t="str">
        <f t="shared" si="131"/>
        <v>Batch</v>
      </c>
      <c r="AM418" s="3" t="s">
        <v>669</v>
      </c>
      <c r="AN418" s="3" t="s">
        <v>556</v>
      </c>
      <c r="AO418" s="3">
        <f>_xlfn.IFS(L418="Inhibidor de corrosión",T418*Q418/1000,L418="Inhibidor de incrustaciones",T418*Q418/1000,L418="Biocida",T418*Q418/1000,L418="Inhibidor de corrosión/incrustaciones",T418*Q418/1000,L418="Inhibidor de parafinas y asfaltenos",T418*P418/1000,L418="Inhibidor de parafinas",T418*P418/1000,L418="Inhibidor de asfaltenos",T418*P418/1000,L418="Reductor de fricción",T418*P418/1000,L418="Encapsulado",0,L418="Inhibidor de hidratos",VLOOKUP(I418,Intermedia!$B$485:$E$502,4,FALSE),L418="Secuestrante de sulfhídrico",VLOOKUP(I418,Intermedia!$B$485:$E$502,4,FALSE))</f>
        <v>1.3446500000000001</v>
      </c>
      <c r="AP418" s="3">
        <f t="shared" si="125"/>
        <v>20.170000000000002</v>
      </c>
      <c r="AQ418" s="3">
        <f t="shared" si="126"/>
        <v>20.170000000000002</v>
      </c>
      <c r="AR418" s="3">
        <f t="shared" si="127"/>
        <v>20.170000000000002</v>
      </c>
      <c r="AS418" s="7">
        <v>1</v>
      </c>
      <c r="AT418" s="3" cm="1">
        <f t="array" ref="AT418">IFERROR(ROUND(IF(AL418="Continua",AO418*_xlfn.IFS(AS418=100%,1,AS418=20%,5,AS418=50%,2),IF(AL418="Batch",IF(AM418="M",30,IF(AM418="Q",15,7))*AO418)),0),"")</f>
        <v>20</v>
      </c>
      <c r="AU418" s="3">
        <f t="shared" si="128"/>
        <v>20</v>
      </c>
      <c r="AV418" s="3">
        <f t="shared" si="129"/>
        <v>20</v>
      </c>
      <c r="AW418" s="3" t="s">
        <v>670</v>
      </c>
      <c r="AX418" s="3"/>
      <c r="AY418" s="14">
        <f ca="1">IFERROR(TODAY()-VLOOKUP(H418,IDEF!$A$6:$H$1602,8,FALSE),"S/D")</f>
        <v>2576</v>
      </c>
      <c r="AZ418" s="3" t="str">
        <f>IFERROR(VLOOKUP(H418,'Control Producción'!$B$13:$L$406,11,FALSE),"S/C")</f>
        <v>A</v>
      </c>
      <c r="BA418" s="3" t="str">
        <f t="shared" si="130"/>
        <v>SP- 09</v>
      </c>
      <c r="BB418" s="3" t="str">
        <f>IFERROR(VLOOKUP(I418,Referencias!$A$2:$Z$800,26,FALSE),"")</f>
        <v>Señal Picada</v>
      </c>
      <c r="BC418" s="3"/>
      <c r="BD418" s="3"/>
      <c r="BO418" s="68" t="str">
        <f t="shared" si="121"/>
        <v>SP- 09</v>
      </c>
    </row>
    <row r="419" spans="1:67" ht="15" customHeight="1" x14ac:dyDescent="0.25">
      <c r="A419" s="3" t="s">
        <v>636</v>
      </c>
      <c r="B419" s="5">
        <v>45139</v>
      </c>
      <c r="C419" s="3" t="s">
        <v>637</v>
      </c>
      <c r="D419" s="3" t="s">
        <v>638</v>
      </c>
      <c r="E419" s="3" t="str">
        <f>IFERROR(VLOOKUP(H419,Referencias!$A$2:$F$671,6,FALSE),"")</f>
        <v>SP- 09</v>
      </c>
      <c r="F419" s="3">
        <f>IFERROR(VLOOKUP(I419,Referencias!$A$2:$T$800,20,FALSE),"")</f>
        <v>222052</v>
      </c>
      <c r="G419" s="3" t="s">
        <v>651</v>
      </c>
      <c r="H419" s="3" t="s">
        <v>347</v>
      </c>
      <c r="I419" s="3" t="s">
        <v>347</v>
      </c>
      <c r="J419" s="3"/>
      <c r="K419" s="3" t="s">
        <v>652</v>
      </c>
      <c r="L419" s="3" t="str">
        <f>IFERROR(VLOOKUP(M419,Referencias!$X$2:$Y$139,2,FALSE),"")</f>
        <v>Inhibidor de corrosión</v>
      </c>
      <c r="M419" s="3" t="s">
        <v>566</v>
      </c>
      <c r="N419" s="3">
        <f>IFERROR(VLOOKUP(M419,Referencias!$K$2:$L$138,2,FALSE),"")</f>
        <v>1000232729</v>
      </c>
      <c r="O419" s="3">
        <f>IFERROR(VLOOKUP(I419,'Control Producción'!$B$13:$L$408,4,FALSE),0)</f>
        <v>44.8</v>
      </c>
      <c r="P419" s="3">
        <f>IFERROR(VLOOKUP(I419,'Control Producción'!$B$13:$L$408,5,FALSE),0)</f>
        <v>0.67200000000000004</v>
      </c>
      <c r="Q419" s="3">
        <f>IFERROR(VLOOKUP(I419,'Control Producción'!$B$13:$L$408,7,FALSE),0)</f>
        <v>44.128</v>
      </c>
      <c r="R419" s="3">
        <f>IFERROR(VLOOKUP(I419,'Control Producción'!$B$13:$L$408,8,FALSE),0)</f>
        <v>50</v>
      </c>
      <c r="S419" s="3">
        <f t="shared" si="122"/>
        <v>26.48</v>
      </c>
      <c r="T419" s="3">
        <v>40</v>
      </c>
      <c r="U419" s="3" t="s">
        <v>676</v>
      </c>
      <c r="V419" s="3" t="s">
        <v>668</v>
      </c>
      <c r="W419" s="3">
        <f t="shared" si="123"/>
        <v>2</v>
      </c>
      <c r="X419" s="3"/>
      <c r="Y419" s="3">
        <f t="shared" si="124"/>
        <v>52.96</v>
      </c>
      <c r="Z419" s="3"/>
      <c r="AA419" s="3"/>
      <c r="AB419" s="6">
        <v>42198</v>
      </c>
      <c r="AC419" s="3" t="s">
        <v>643</v>
      </c>
      <c r="AD419" s="6">
        <v>44405</v>
      </c>
      <c r="AE419" s="3" t="s">
        <v>915</v>
      </c>
      <c r="AF419" s="3"/>
      <c r="AG419" s="3"/>
      <c r="AH419" s="3"/>
      <c r="AI419" s="3"/>
      <c r="AJ419" s="3"/>
      <c r="AK419" s="3" t="str">
        <f>IFERROR(VLOOKUP(I419,'Control Producción'!$B$13:$K$406,10,FALSE),"")</f>
        <v>Bombeo Mecánico</v>
      </c>
      <c r="AL419" s="3" t="str">
        <f t="shared" si="131"/>
        <v>Batch</v>
      </c>
      <c r="AM419" s="3" t="s">
        <v>669</v>
      </c>
      <c r="AN419" s="3" t="s">
        <v>556</v>
      </c>
      <c r="AO419" s="3">
        <f>_xlfn.IFS(L419="Inhibidor de corrosión",T419*Q419/1000,L419="Inhibidor de incrustaciones",T419*Q419/1000,L419="Biocida",T419*Q419/1000,L419="Inhibidor de corrosión/incrustaciones",T419*Q419/1000,L419="Inhibidor de parafinas y asfaltenos",T419*P419/1000,L419="Inhibidor de parafinas",T419*P419/1000,L419="Inhibidor de asfaltenos",T419*P419/1000,L419="Reductor de fricción",T419*P419/1000,L419="Encapsulado",0,L419="Inhibidor de hidratos",VLOOKUP(I419,Intermedia!$B$485:$E$502,4,FALSE),L419="Secuestrante de sulfhídrico",VLOOKUP(I419,Intermedia!$B$485:$E$502,4,FALSE))</f>
        <v>1.7651199999999998</v>
      </c>
      <c r="AP419" s="3">
        <f t="shared" si="125"/>
        <v>26.48</v>
      </c>
      <c r="AQ419" s="3">
        <f t="shared" si="126"/>
        <v>26.48</v>
      </c>
      <c r="AR419" s="3">
        <f t="shared" si="127"/>
        <v>26.48</v>
      </c>
      <c r="AS419" s="7">
        <v>1</v>
      </c>
      <c r="AT419" s="3" cm="1">
        <f t="array" ref="AT419">IFERROR(ROUND(IF(AL419="Continua",AO419*_xlfn.IFS(AS419=100%,1,AS419=20%,5,AS419=50%,2),IF(AL419="Batch",IF(AM419="M",30,IF(AM419="Q",15,7))*AO419)),0),"")</f>
        <v>26</v>
      </c>
      <c r="AU419" s="3">
        <f t="shared" si="128"/>
        <v>26</v>
      </c>
      <c r="AV419" s="3">
        <f t="shared" si="129"/>
        <v>26</v>
      </c>
      <c r="AW419" s="3" t="s">
        <v>670</v>
      </c>
      <c r="AX419" s="3"/>
      <c r="AY419" s="14">
        <f ca="1">IFERROR(TODAY()-VLOOKUP(H419,IDEF!$A$6:$H$1602,8,FALSE),"S/D")</f>
        <v>1922</v>
      </c>
      <c r="AZ419" s="3" t="str">
        <f>IFERROR(VLOOKUP(H419,'Control Producción'!$B$13:$L$406,11,FALSE),"S/C")</f>
        <v>C</v>
      </c>
      <c r="BA419" s="3" t="str">
        <f t="shared" si="130"/>
        <v>SP- 09</v>
      </c>
      <c r="BB419" s="3" t="str">
        <f>IFERROR(VLOOKUP(I419,Referencias!$A$2:$Z$800,26,FALSE),"")</f>
        <v>Señal Picada</v>
      </c>
      <c r="BC419" s="3"/>
      <c r="BD419" s="3"/>
      <c r="BO419" s="68" t="str">
        <f t="shared" si="121"/>
        <v>SP- 09</v>
      </c>
    </row>
    <row r="420" spans="1:67" ht="15" customHeight="1" x14ac:dyDescent="0.25">
      <c r="A420" s="3" t="s">
        <v>636</v>
      </c>
      <c r="B420" s="5">
        <v>45139</v>
      </c>
      <c r="C420" s="3" t="s">
        <v>637</v>
      </c>
      <c r="D420" s="3" t="s">
        <v>638</v>
      </c>
      <c r="E420" s="3" t="str">
        <f>IFERROR(VLOOKUP(H420,Referencias!$A$2:$F$671,6,FALSE),"")</f>
        <v>SP- 09</v>
      </c>
      <c r="F420" s="3">
        <f>IFERROR(VLOOKUP(I420,Referencias!$A$2:$T$800,20,FALSE),"")</f>
        <v>222052</v>
      </c>
      <c r="G420" s="3" t="s">
        <v>651</v>
      </c>
      <c r="H420" s="3" t="s">
        <v>348</v>
      </c>
      <c r="I420" s="3" t="s">
        <v>348</v>
      </c>
      <c r="J420" s="3"/>
      <c r="K420" s="3" t="s">
        <v>652</v>
      </c>
      <c r="L420" s="3" t="str">
        <f>IFERROR(VLOOKUP(M420,Referencias!$X$2:$Y$139,2,FALSE),"")</f>
        <v>Inhibidor de corrosión</v>
      </c>
      <c r="M420" s="3" t="s">
        <v>566</v>
      </c>
      <c r="N420" s="3">
        <f>IFERROR(VLOOKUP(M420,Referencias!$K$2:$L$138,2,FALSE),"")</f>
        <v>1000232729</v>
      </c>
      <c r="O420" s="3">
        <f>IFERROR(VLOOKUP(I420,'Control Producción'!$B$13:$L$408,4,FALSE),0)</f>
        <v>34.299999999999997</v>
      </c>
      <c r="P420" s="3">
        <f>IFERROR(VLOOKUP(I420,'Control Producción'!$B$13:$L$408,5,FALSE),0)</f>
        <v>6.86</v>
      </c>
      <c r="Q420" s="3">
        <f>IFERROR(VLOOKUP(I420,'Control Producción'!$B$13:$L$408,7,FALSE),0)</f>
        <v>27.44</v>
      </c>
      <c r="R420" s="3">
        <f>IFERROR(VLOOKUP(I420,'Control Producción'!$B$13:$L$408,8,FALSE),0)</f>
        <v>100</v>
      </c>
      <c r="S420" s="3">
        <f t="shared" si="122"/>
        <v>20</v>
      </c>
      <c r="T420" s="3">
        <v>100</v>
      </c>
      <c r="U420" s="3" t="s">
        <v>676</v>
      </c>
      <c r="V420" s="3" t="s">
        <v>668</v>
      </c>
      <c r="W420" s="3">
        <f t="shared" si="123"/>
        <v>4</v>
      </c>
      <c r="X420" s="3"/>
      <c r="Y420" s="3">
        <f t="shared" si="124"/>
        <v>80</v>
      </c>
      <c r="Z420" s="3"/>
      <c r="AA420" s="3"/>
      <c r="AB420" s="6">
        <v>41388</v>
      </c>
      <c r="AC420" s="3" t="s">
        <v>643</v>
      </c>
      <c r="AD420" s="6">
        <v>44012</v>
      </c>
      <c r="AE420" s="3" t="s">
        <v>683</v>
      </c>
      <c r="AF420" s="3" t="s">
        <v>656</v>
      </c>
      <c r="AG420" s="3"/>
      <c r="AH420" s="3"/>
      <c r="AI420" s="3"/>
      <c r="AJ420" s="3"/>
      <c r="AK420" s="3" t="str">
        <f>IFERROR(VLOOKUP(I420,'Control Producción'!$B$13:$K$406,10,FALSE),"")</f>
        <v>Bombeo Mecánico</v>
      </c>
      <c r="AL420" s="3" t="str">
        <f t="shared" si="131"/>
        <v>Batch</v>
      </c>
      <c r="AM420" s="3" t="s">
        <v>810</v>
      </c>
      <c r="AN420" s="3" t="s">
        <v>556</v>
      </c>
      <c r="AO420" s="3">
        <f>_xlfn.IFS(L420="Inhibidor de corrosión",T420*Q420/1000,L420="Inhibidor de incrustaciones",T420*Q420/1000,L420="Biocida",T420*Q420/1000,L420="Inhibidor de corrosión/incrustaciones",T420*Q420/1000,L420="Inhibidor de parafinas y asfaltenos",T420*P420/1000,L420="Inhibidor de parafinas",T420*P420/1000,L420="Inhibidor de asfaltenos",T420*P420/1000,L420="Reductor de fricción",T420*P420/1000,L420="Encapsulado",0,L420="Inhibidor de hidratos",VLOOKUP(I420,Intermedia!$B$485:$E$502,4,FALSE),L420="Secuestrante de sulfhídrico",VLOOKUP(I420,Intermedia!$B$485:$E$502,4,FALSE))</f>
        <v>2.7440000000000002</v>
      </c>
      <c r="AP420" s="3">
        <f t="shared" si="125"/>
        <v>19.21</v>
      </c>
      <c r="AQ420" s="3">
        <f t="shared" si="126"/>
        <v>20</v>
      </c>
      <c r="AR420" s="3">
        <f t="shared" si="127"/>
        <v>20</v>
      </c>
      <c r="AS420" s="7">
        <v>1</v>
      </c>
      <c r="AT420" s="3" cm="1">
        <f t="array" ref="AT420">IFERROR(ROUND(IF(AL420="Continua",AO420*_xlfn.IFS(AS420=100%,1,AS420=20%,5,AS420=50%,2),IF(AL420="Batch",IF(AM420="M",30,IF(AM420="Q",15,7))*AO420)),0),"")</f>
        <v>19</v>
      </c>
      <c r="AU420" s="3">
        <f t="shared" si="128"/>
        <v>20</v>
      </c>
      <c r="AV420" s="3">
        <f t="shared" si="129"/>
        <v>20</v>
      </c>
      <c r="AW420" s="3" t="s">
        <v>670</v>
      </c>
      <c r="AX420" s="3"/>
      <c r="AY420" s="14" t="str">
        <f ca="1">IFERROR(TODAY()-VLOOKUP(H420,IDEF!$A$6:$H$1602,8,FALSE),"S/D")</f>
        <v>S/D</v>
      </c>
      <c r="AZ420" s="3" t="str">
        <f>IFERROR(VLOOKUP(H420,'Control Producción'!$B$13:$L$406,11,FALSE),"S/C")</f>
        <v>A</v>
      </c>
      <c r="BA420" s="3" t="str">
        <f t="shared" si="130"/>
        <v>SP- 09</v>
      </c>
      <c r="BB420" s="3" t="str">
        <f>IFERROR(VLOOKUP(I420,Referencias!$A$2:$Z$800,26,FALSE),"")</f>
        <v>Señal Picada</v>
      </c>
      <c r="BC420" s="3"/>
      <c r="BD420" s="3"/>
      <c r="BO420" s="68" t="str">
        <f t="shared" si="121"/>
        <v>SP- 09</v>
      </c>
    </row>
    <row r="421" spans="1:67" ht="15" customHeight="1" x14ac:dyDescent="0.25">
      <c r="A421" s="3" t="s">
        <v>636</v>
      </c>
      <c r="B421" s="5">
        <v>45139</v>
      </c>
      <c r="C421" s="3" t="s">
        <v>637</v>
      </c>
      <c r="D421" s="3" t="s">
        <v>638</v>
      </c>
      <c r="E421" s="3" t="str">
        <f>IFERROR(VLOOKUP(H421,Referencias!$A$2:$F$671,6,FALSE),"")</f>
        <v>SP- 09</v>
      </c>
      <c r="F421" s="3">
        <f>IFERROR(VLOOKUP(I421,Referencias!$A$2:$T$800,20,FALSE),"")</f>
        <v>222052</v>
      </c>
      <c r="G421" s="3" t="s">
        <v>651</v>
      </c>
      <c r="H421" s="3" t="s">
        <v>349</v>
      </c>
      <c r="I421" s="3" t="s">
        <v>349</v>
      </c>
      <c r="J421" s="3"/>
      <c r="K421" s="3" t="s">
        <v>652</v>
      </c>
      <c r="L421" s="3" t="str">
        <f>IFERROR(VLOOKUP(M421,Referencias!$X$2:$Y$139,2,FALSE),"")</f>
        <v>Inhibidor de corrosión</v>
      </c>
      <c r="M421" s="3" t="s">
        <v>566</v>
      </c>
      <c r="N421" s="3">
        <f>IFERROR(VLOOKUP(M421,Referencias!$K$2:$L$138,2,FALSE),"")</f>
        <v>1000232729</v>
      </c>
      <c r="O421" s="3">
        <f>IFERROR(VLOOKUP(I421,'Control Producción'!$B$13:$L$408,4,FALSE),0)</f>
        <v>19.93</v>
      </c>
      <c r="P421" s="3">
        <f>IFERROR(VLOOKUP(I421,'Control Producción'!$B$13:$L$408,5,FALSE),0)</f>
        <v>2.8980000000000001</v>
      </c>
      <c r="Q421" s="3">
        <f>IFERROR(VLOOKUP(I421,'Control Producción'!$B$13:$L$408,7,FALSE),0)</f>
        <v>17.032</v>
      </c>
      <c r="R421" s="3">
        <f>IFERROR(VLOOKUP(I421,'Control Producción'!$B$13:$L$408,8,FALSE),0)</f>
        <v>150</v>
      </c>
      <c r="S421" s="3">
        <f t="shared" si="122"/>
        <v>38.32</v>
      </c>
      <c r="T421" s="3">
        <v>150</v>
      </c>
      <c r="U421" s="3" t="s">
        <v>676</v>
      </c>
      <c r="V421" s="3" t="s">
        <v>668</v>
      </c>
      <c r="W421" s="3">
        <f t="shared" si="123"/>
        <v>2</v>
      </c>
      <c r="X421" s="3"/>
      <c r="Y421" s="3">
        <f t="shared" si="124"/>
        <v>76.64</v>
      </c>
      <c r="Z421" s="3"/>
      <c r="AA421" s="3"/>
      <c r="AB421" s="6">
        <v>42547</v>
      </c>
      <c r="AC421" s="3" t="s">
        <v>643</v>
      </c>
      <c r="AD421" s="6">
        <v>43791</v>
      </c>
      <c r="AE421" s="3" t="s">
        <v>688</v>
      </c>
      <c r="AF421" s="3" t="s">
        <v>656</v>
      </c>
      <c r="AG421" s="3"/>
      <c r="AH421" s="3"/>
      <c r="AI421" s="3"/>
      <c r="AJ421" s="3"/>
      <c r="AK421" s="3" t="str">
        <f>IFERROR(VLOOKUP(I421,'Control Producción'!$B$13:$K$406,10,FALSE),"")</f>
        <v>Cavidad Progresiva</v>
      </c>
      <c r="AL421" s="3" t="str">
        <f t="shared" si="131"/>
        <v>Batch</v>
      </c>
      <c r="AM421" s="3" t="s">
        <v>669</v>
      </c>
      <c r="AN421" s="3" t="s">
        <v>556</v>
      </c>
      <c r="AO421" s="3">
        <f>_xlfn.IFS(L421="Inhibidor de corrosión",T421*Q421/1000,L421="Inhibidor de incrustaciones",T421*Q421/1000,L421="Biocida",T421*Q421/1000,L421="Inhibidor de corrosión/incrustaciones",T421*Q421/1000,L421="Inhibidor de parafinas y asfaltenos",T421*P421/1000,L421="Inhibidor de parafinas",T421*P421/1000,L421="Inhibidor de asfaltenos",T421*P421/1000,L421="Reductor de fricción",T421*P421/1000,L421="Encapsulado",0,L421="Inhibidor de hidratos",VLOOKUP(I421,Intermedia!$B$485:$E$502,4,FALSE),L421="Secuestrante de sulfhídrico",VLOOKUP(I421,Intermedia!$B$485:$E$502,4,FALSE))</f>
        <v>2.5548000000000002</v>
      </c>
      <c r="AP421" s="3">
        <f t="shared" si="125"/>
        <v>38.32</v>
      </c>
      <c r="AQ421" s="3">
        <f t="shared" si="126"/>
        <v>38.32</v>
      </c>
      <c r="AR421" s="3">
        <f t="shared" si="127"/>
        <v>38.32</v>
      </c>
      <c r="AS421" s="7">
        <v>1</v>
      </c>
      <c r="AT421" s="3" cm="1">
        <f t="array" ref="AT421">IFERROR(ROUND(IF(AL421="Continua",AO421*_xlfn.IFS(AS421=100%,1,AS421=20%,5,AS421=50%,2),IF(AL421="Batch",IF(AM421="M",30,IF(AM421="Q",15,7))*AO421)),0),"")</f>
        <v>38</v>
      </c>
      <c r="AU421" s="3">
        <f t="shared" si="128"/>
        <v>38</v>
      </c>
      <c r="AV421" s="3">
        <f t="shared" si="129"/>
        <v>38</v>
      </c>
      <c r="AW421" s="3" t="s">
        <v>670</v>
      </c>
      <c r="AX421" s="3"/>
      <c r="AY421" s="14">
        <f ca="1">IFERROR(TODAY()-VLOOKUP(H421,IDEF!$A$6:$H$1602,8,FALSE),"S/D")</f>
        <v>3015</v>
      </c>
      <c r="AZ421" s="3" t="str">
        <f>IFERROR(VLOOKUP(H421,'Control Producción'!$B$13:$L$406,11,FALSE),"S/C")</f>
        <v>A</v>
      </c>
      <c r="BA421" s="3" t="str">
        <f t="shared" si="130"/>
        <v>SP- 09</v>
      </c>
      <c r="BB421" s="3" t="str">
        <f>IFERROR(VLOOKUP(I421,Referencias!$A$2:$Z$800,26,FALSE),"")</f>
        <v>Señal Picada</v>
      </c>
      <c r="BC421" s="3"/>
      <c r="BD421" s="3"/>
      <c r="BO421" s="68" t="str">
        <f t="shared" si="121"/>
        <v>SP- 09</v>
      </c>
    </row>
    <row r="422" spans="1:67" ht="15" customHeight="1" x14ac:dyDescent="0.25">
      <c r="A422" s="3" t="s">
        <v>636</v>
      </c>
      <c r="B422" s="5">
        <v>45139</v>
      </c>
      <c r="C422" s="3" t="s">
        <v>637</v>
      </c>
      <c r="D422" s="3" t="s">
        <v>638</v>
      </c>
      <c r="E422" s="3" t="str">
        <f>IFERROR(VLOOKUP(H422,Referencias!$A$2:$F$671,6,FALSE),"")</f>
        <v>SP- 09</v>
      </c>
      <c r="F422" s="3">
        <f>IFERROR(VLOOKUP(I422,Referencias!$A$2:$T$800,20,FALSE),"")</f>
        <v>222052</v>
      </c>
      <c r="G422" s="3" t="s">
        <v>651</v>
      </c>
      <c r="H422" s="3" t="s">
        <v>350</v>
      </c>
      <c r="I422" s="3" t="s">
        <v>350</v>
      </c>
      <c r="J422" s="3"/>
      <c r="K422" s="3" t="s">
        <v>652</v>
      </c>
      <c r="L422" s="3" t="str">
        <f>IFERROR(VLOOKUP(M422,Referencias!$X$2:$Y$139,2,FALSE),"")</f>
        <v>Inhibidor de corrosión</v>
      </c>
      <c r="M422" s="3" t="s">
        <v>566</v>
      </c>
      <c r="N422" s="3">
        <f>IFERROR(VLOOKUP(M422,Referencias!$K$2:$L$138,2,FALSE),"")</f>
        <v>1000232729</v>
      </c>
      <c r="O422" s="3">
        <f>IFERROR(VLOOKUP(I422,'Control Producción'!$B$13:$L$408,4,FALSE),0)</f>
        <v>59.3</v>
      </c>
      <c r="P422" s="3">
        <f>IFERROR(VLOOKUP(I422,'Control Producción'!$B$13:$L$408,5,FALSE),0)</f>
        <v>2.4140000000000001</v>
      </c>
      <c r="Q422" s="3">
        <f>IFERROR(VLOOKUP(I422,'Control Producción'!$B$13:$L$408,7,FALSE),0)</f>
        <v>56.886000000000003</v>
      </c>
      <c r="R422" s="3">
        <f>IFERROR(VLOOKUP(I422,'Control Producción'!$B$13:$L$408,8,FALSE),0)</f>
        <v>10</v>
      </c>
      <c r="S422" s="3">
        <f t="shared" si="122"/>
        <v>20</v>
      </c>
      <c r="T422" s="3">
        <v>30</v>
      </c>
      <c r="U422" s="3" t="s">
        <v>676</v>
      </c>
      <c r="V422" s="3" t="s">
        <v>668</v>
      </c>
      <c r="W422" s="3">
        <f t="shared" si="123"/>
        <v>4</v>
      </c>
      <c r="X422" s="3"/>
      <c r="Y422" s="3">
        <f t="shared" si="124"/>
        <v>80</v>
      </c>
      <c r="Z422" s="3"/>
      <c r="AA422" s="3"/>
      <c r="AB422" s="6">
        <v>41513</v>
      </c>
      <c r="AC422" s="3" t="s">
        <v>643</v>
      </c>
      <c r="AD422" s="6">
        <v>44446</v>
      </c>
      <c r="AE422" s="3" t="s">
        <v>916</v>
      </c>
      <c r="AF422" s="3" t="s">
        <v>656</v>
      </c>
      <c r="AG422" s="3"/>
      <c r="AH422" s="3"/>
      <c r="AI422" s="3"/>
      <c r="AJ422" s="3"/>
      <c r="AK422" s="3" t="str">
        <f>IFERROR(VLOOKUP(I422,'Control Producción'!$B$13:$K$406,10,FALSE),"")</f>
        <v>Cavidad Progresiva</v>
      </c>
      <c r="AL422" s="3" t="str">
        <f t="shared" si="131"/>
        <v>Batch</v>
      </c>
      <c r="AM422" s="3" t="s">
        <v>810</v>
      </c>
      <c r="AN422" s="3" t="s">
        <v>807</v>
      </c>
      <c r="AO422" s="3">
        <f>_xlfn.IFS(L422="Inhibidor de corrosión",T422*Q422/1000,L422="Inhibidor de incrustaciones",T422*Q422/1000,L422="Biocida",T422*Q422/1000,L422="Inhibidor de corrosión/incrustaciones",T422*Q422/1000,L422="Inhibidor de parafinas y asfaltenos",T422*P422/1000,L422="Inhibidor de parafinas",T422*P422/1000,L422="Inhibidor de asfaltenos",T422*P422/1000,L422="Reductor de fricción",T422*P422/1000,L422="Encapsulado",0,L422="Inhibidor de hidratos",VLOOKUP(I422,Intermedia!$B$485:$E$502,4,FALSE),L422="Secuestrante de sulfhídrico",VLOOKUP(I422,Intermedia!$B$485:$E$502,4,FALSE))</f>
        <v>1.7065800000000002</v>
      </c>
      <c r="AP422" s="3">
        <f t="shared" si="125"/>
        <v>11.95</v>
      </c>
      <c r="AQ422" s="3">
        <f t="shared" si="126"/>
        <v>20</v>
      </c>
      <c r="AR422" s="3">
        <f t="shared" si="127"/>
        <v>20</v>
      </c>
      <c r="AS422" s="7">
        <v>1</v>
      </c>
      <c r="AT422" s="3" cm="1">
        <f t="array" ref="AT422">IFERROR(ROUND(IF(AL422="Continua",AO422*_xlfn.IFS(AS422=100%,1,AS422=20%,5,AS422=50%,2),IF(AL422="Batch",IF(AM422="M",30,IF(AM422="Q",15,7))*AO422)),0),"")</f>
        <v>12</v>
      </c>
      <c r="AU422" s="3">
        <f t="shared" si="128"/>
        <v>20</v>
      </c>
      <c r="AV422" s="3">
        <f t="shared" si="129"/>
        <v>20</v>
      </c>
      <c r="AW422" s="3" t="s">
        <v>670</v>
      </c>
      <c r="AX422" s="3"/>
      <c r="AY422" s="14">
        <f ca="1">IFERROR(TODAY()-VLOOKUP(H422,IDEF!$A$6:$H$1602,8,FALSE),"S/D")</f>
        <v>2024</v>
      </c>
      <c r="AZ422" s="3" t="str">
        <f>IFERROR(VLOOKUP(H422,'Control Producción'!$B$13:$L$406,11,FALSE),"S/C")</f>
        <v>B</v>
      </c>
      <c r="BA422" s="3" t="str">
        <f t="shared" si="130"/>
        <v>SP- 09</v>
      </c>
      <c r="BB422" s="3" t="str">
        <f>IFERROR(VLOOKUP(I422,Referencias!$A$2:$Z$800,26,FALSE),"")</f>
        <v>Señal Picada</v>
      </c>
      <c r="BC422" s="3"/>
      <c r="BD422" s="3"/>
      <c r="BO422" s="68" t="str">
        <f t="shared" si="121"/>
        <v>SP- 09</v>
      </c>
    </row>
    <row r="423" spans="1:67" ht="15" customHeight="1" x14ac:dyDescent="0.25">
      <c r="A423" s="3" t="s">
        <v>636</v>
      </c>
      <c r="B423" s="5">
        <v>45139</v>
      </c>
      <c r="C423" s="3" t="s">
        <v>637</v>
      </c>
      <c r="D423" s="3" t="s">
        <v>638</v>
      </c>
      <c r="E423" s="3" t="str">
        <f>IFERROR(VLOOKUP(H423,Referencias!$A$2:$F$671,6,FALSE),"")</f>
        <v>SP-10</v>
      </c>
      <c r="F423" s="3">
        <f>IFERROR(VLOOKUP(I423,Referencias!$A$2:$T$800,20,FALSE),"")</f>
        <v>222052</v>
      </c>
      <c r="G423" s="3" t="s">
        <v>651</v>
      </c>
      <c r="H423" s="3" t="s">
        <v>386</v>
      </c>
      <c r="I423" s="3" t="s">
        <v>386</v>
      </c>
      <c r="J423" s="3"/>
      <c r="K423" s="3" t="s">
        <v>652</v>
      </c>
      <c r="L423" s="3" t="str">
        <f>IFERROR(VLOOKUP(M423,Referencias!$X$2:$Y$139,2,FALSE),"")</f>
        <v>Biocida</v>
      </c>
      <c r="M423" s="3" t="s">
        <v>565</v>
      </c>
      <c r="N423" s="3">
        <f>IFERROR(VLOOKUP(M423,Referencias!$K$2:$L$138,2,FALSE),"")</f>
        <v>50600926</v>
      </c>
      <c r="O423" s="3">
        <f>IFERROR(VLOOKUP(I423,'Control Producción'!$B$13:$L$408,4,FALSE),0)</f>
        <v>10.6</v>
      </c>
      <c r="P423" s="3">
        <f>IFERROR(VLOOKUP(I423,'Control Producción'!$B$13:$L$408,5,FALSE),0)</f>
        <v>1.6659999999999999</v>
      </c>
      <c r="Q423" s="3">
        <f>IFERROR(VLOOKUP(I423,'Control Producción'!$B$13:$L$408,7,FALSE),0)</f>
        <v>8.9339999999999993</v>
      </c>
      <c r="R423" s="3">
        <f>IFERROR(VLOOKUP(I423,'Control Producción'!$B$13:$L$408,8,FALSE),0)</f>
        <v>200</v>
      </c>
      <c r="S423" s="3">
        <f t="shared" si="122"/>
        <v>20</v>
      </c>
      <c r="T423" s="3">
        <v>130</v>
      </c>
      <c r="U423" s="3" t="s">
        <v>676</v>
      </c>
      <c r="V423" s="3" t="s">
        <v>668</v>
      </c>
      <c r="W423" s="3">
        <f t="shared" si="123"/>
        <v>2</v>
      </c>
      <c r="X423" s="3"/>
      <c r="Y423" s="3">
        <f t="shared" si="124"/>
        <v>40</v>
      </c>
      <c r="Z423" s="3"/>
      <c r="AA423" s="3"/>
      <c r="AB423" s="6">
        <v>43118</v>
      </c>
      <c r="AC423" s="3" t="s">
        <v>643</v>
      </c>
      <c r="AD423" s="6">
        <v>44373</v>
      </c>
      <c r="AE423" s="3" t="s">
        <v>917</v>
      </c>
      <c r="AF423" s="3" t="s">
        <v>656</v>
      </c>
      <c r="AG423" s="3"/>
      <c r="AH423" s="3"/>
      <c r="AI423" s="3"/>
      <c r="AJ423" s="3"/>
      <c r="AK423" s="3" t="str">
        <f>IFERROR(VLOOKUP(I423,'Control Producción'!$B$13:$K$406,10,FALSE),"")</f>
        <v>Bombeo Mecánico</v>
      </c>
      <c r="AL423" s="3" t="str">
        <f t="shared" si="131"/>
        <v>Batch</v>
      </c>
      <c r="AM423" s="3" t="s">
        <v>669</v>
      </c>
      <c r="AN423" s="3" t="s">
        <v>556</v>
      </c>
      <c r="AO423" s="3">
        <f>_xlfn.IFS(L423="Inhibidor de corrosión",T423*Q423/1000,L423="Inhibidor de incrustaciones",T423*Q423/1000,L423="Biocida",T423*Q423/1000,L423="Inhibidor de corrosión/incrustaciones",T423*Q423/1000,L423="Inhibidor de parafinas y asfaltenos",T423*P423/1000,L423="Inhibidor de parafinas",T423*P423/1000,L423="Inhibidor de asfaltenos",T423*P423/1000,L423="Reductor de fricción",T423*P423/1000,L423="Encapsulado",0,L423="Inhibidor de hidratos",VLOOKUP(I423,Intermedia!$B$485:$E$502,4,FALSE),L423="Secuestrante de sulfhídrico",VLOOKUP(I423,Intermedia!$B$485:$E$502,4,FALSE))</f>
        <v>1.1614199999999999</v>
      </c>
      <c r="AP423" s="3">
        <f t="shared" si="125"/>
        <v>17.420000000000002</v>
      </c>
      <c r="AQ423" s="3">
        <f t="shared" si="126"/>
        <v>20</v>
      </c>
      <c r="AR423" s="3">
        <f t="shared" si="127"/>
        <v>20</v>
      </c>
      <c r="AS423" s="7">
        <v>1</v>
      </c>
      <c r="AT423" s="3" cm="1">
        <f t="array" ref="AT423">IFERROR(ROUND(IF(AL423="Continua",AO423*_xlfn.IFS(AS423=100%,1,AS423=20%,5,AS423=50%,2),IF(AL423="Batch",IF(AM423="M",30,IF(AM423="Q",15,7))*AO423)),0),"")</f>
        <v>17</v>
      </c>
      <c r="AU423" s="3">
        <f t="shared" si="128"/>
        <v>20</v>
      </c>
      <c r="AV423" s="3">
        <f t="shared" si="129"/>
        <v>20</v>
      </c>
      <c r="AW423" s="3" t="s">
        <v>670</v>
      </c>
      <c r="AX423" s="3"/>
      <c r="AY423" s="14">
        <f ca="1">IFERROR(TODAY()-VLOOKUP(H423,IDEF!$A$6:$H$1602,8,FALSE),"S/D")</f>
        <v>2204</v>
      </c>
      <c r="AZ423" s="3" t="str">
        <f>IFERROR(VLOOKUP(H423,'Control Producción'!$B$13:$L$406,11,FALSE),"S/C")</f>
        <v>B</v>
      </c>
      <c r="BA423" s="3" t="str">
        <f t="shared" si="130"/>
        <v>SP-10</v>
      </c>
      <c r="BB423" s="3" t="str">
        <f>IFERROR(VLOOKUP(I423,Referencias!$A$2:$Z$800,26,FALSE),"")</f>
        <v>Señal Picada</v>
      </c>
      <c r="BC423" s="3"/>
      <c r="BD423" s="3"/>
      <c r="BO423" s="68" t="str">
        <f t="shared" si="121"/>
        <v>SP-10</v>
      </c>
    </row>
    <row r="424" spans="1:67" ht="15" customHeight="1" x14ac:dyDescent="0.25">
      <c r="A424" s="3" t="s">
        <v>636</v>
      </c>
      <c r="B424" s="5">
        <v>45139</v>
      </c>
      <c r="C424" s="3" t="s">
        <v>637</v>
      </c>
      <c r="D424" s="3" t="s">
        <v>638</v>
      </c>
      <c r="E424" s="3" t="str">
        <f>IFERROR(VLOOKUP(H424,Referencias!$A$2:$F$671,6,FALSE),"")</f>
        <v>SP-10</v>
      </c>
      <c r="F424" s="3">
        <f>IFERROR(VLOOKUP(I424,Referencias!$A$2:$T$800,20,FALSE),"")</f>
        <v>222052</v>
      </c>
      <c r="G424" s="3" t="s">
        <v>651</v>
      </c>
      <c r="H424" s="3" t="s">
        <v>386</v>
      </c>
      <c r="I424" s="3" t="s">
        <v>386</v>
      </c>
      <c r="J424" s="3"/>
      <c r="K424" s="3" t="s">
        <v>652</v>
      </c>
      <c r="L424" s="3" t="str">
        <f>IFERROR(VLOOKUP(M424,Referencias!$X$2:$Y$139,2,FALSE),"")</f>
        <v>Inhibidor de corrosión</v>
      </c>
      <c r="M424" s="3" t="s">
        <v>566</v>
      </c>
      <c r="N424" s="3">
        <f>IFERROR(VLOOKUP(M424,Referencias!$K$2:$L$138,2,FALSE),"")</f>
        <v>1000232729</v>
      </c>
      <c r="O424" s="3">
        <f>IFERROR(VLOOKUP(I424,'Control Producción'!$B$13:$L$408,4,FALSE),0)</f>
        <v>10.6</v>
      </c>
      <c r="P424" s="3">
        <f>IFERROR(VLOOKUP(I424,'Control Producción'!$B$13:$L$408,5,FALSE),0)</f>
        <v>1.6659999999999999</v>
      </c>
      <c r="Q424" s="3">
        <f>IFERROR(VLOOKUP(I424,'Control Producción'!$B$13:$L$408,7,FALSE),0)</f>
        <v>8.9339999999999993</v>
      </c>
      <c r="R424" s="3">
        <f>IFERROR(VLOOKUP(I424,'Control Producción'!$B$13:$L$408,8,FALSE),0)</f>
        <v>200</v>
      </c>
      <c r="S424" s="3">
        <f t="shared" si="122"/>
        <v>20</v>
      </c>
      <c r="T424" s="3">
        <v>130</v>
      </c>
      <c r="U424" s="3" t="s">
        <v>676</v>
      </c>
      <c r="V424" s="3" t="s">
        <v>668</v>
      </c>
      <c r="W424" s="3">
        <f t="shared" si="123"/>
        <v>2</v>
      </c>
      <c r="X424" s="3"/>
      <c r="Y424" s="3">
        <f t="shared" si="124"/>
        <v>40</v>
      </c>
      <c r="Z424" s="3"/>
      <c r="AA424" s="3"/>
      <c r="AB424" s="6">
        <v>43118</v>
      </c>
      <c r="AC424" s="3" t="s">
        <v>643</v>
      </c>
      <c r="AD424" s="6">
        <v>44373</v>
      </c>
      <c r="AE424" s="3" t="s">
        <v>917</v>
      </c>
      <c r="AF424" s="3" t="s">
        <v>656</v>
      </c>
      <c r="AG424" s="3"/>
      <c r="AH424" s="3"/>
      <c r="AI424" s="3"/>
      <c r="AJ424" s="3"/>
      <c r="AK424" s="3" t="str">
        <f>IFERROR(VLOOKUP(I424,'Control Producción'!$B$13:$K$406,10,FALSE),"")</f>
        <v>Bombeo Mecánico</v>
      </c>
      <c r="AL424" s="3" t="str">
        <f t="shared" si="131"/>
        <v>Batch</v>
      </c>
      <c r="AM424" s="3" t="s">
        <v>669</v>
      </c>
      <c r="AN424" s="3" t="s">
        <v>556</v>
      </c>
      <c r="AO424" s="3">
        <f>_xlfn.IFS(L424="Inhibidor de corrosión",T424*Q424/1000,L424="Inhibidor de incrustaciones",T424*Q424/1000,L424="Biocida",T424*Q424/1000,L424="Inhibidor de corrosión/incrustaciones",T424*Q424/1000,L424="Inhibidor de parafinas y asfaltenos",T424*P424/1000,L424="Inhibidor de parafinas",T424*P424/1000,L424="Inhibidor de asfaltenos",T424*P424/1000,L424="Reductor de fricción",T424*P424/1000,L424="Encapsulado",0,L424="Inhibidor de hidratos",VLOOKUP(I424,Intermedia!$B$485:$E$502,4,FALSE),L424="Secuestrante de sulfhídrico",VLOOKUP(I424,Intermedia!$B$485:$E$502,4,FALSE))</f>
        <v>1.1614199999999999</v>
      </c>
      <c r="AP424" s="3">
        <f t="shared" si="125"/>
        <v>17.420000000000002</v>
      </c>
      <c r="AQ424" s="3">
        <f t="shared" si="126"/>
        <v>20</v>
      </c>
      <c r="AR424" s="3">
        <f t="shared" si="127"/>
        <v>20</v>
      </c>
      <c r="AS424" s="7">
        <v>1</v>
      </c>
      <c r="AT424" s="3" cm="1">
        <f t="array" ref="AT424">IFERROR(ROUND(IF(AL424="Continua",AO424*_xlfn.IFS(AS424=100%,1,AS424=20%,5,AS424=50%,2),IF(AL424="Batch",IF(AM424="M",30,IF(AM424="Q",15,7))*AO424)),0),"")</f>
        <v>17</v>
      </c>
      <c r="AU424" s="3">
        <f t="shared" si="128"/>
        <v>20</v>
      </c>
      <c r="AV424" s="3">
        <f t="shared" si="129"/>
        <v>20</v>
      </c>
      <c r="AW424" s="3" t="s">
        <v>670</v>
      </c>
      <c r="AX424" s="3"/>
      <c r="AY424" s="14">
        <f ca="1">IFERROR(TODAY()-VLOOKUP(H424,IDEF!$A$6:$H$1602,8,FALSE),"S/D")</f>
        <v>2204</v>
      </c>
      <c r="AZ424" s="3" t="str">
        <f>IFERROR(VLOOKUP(H424,'Control Producción'!$B$13:$L$406,11,FALSE),"S/C")</f>
        <v>B</v>
      </c>
      <c r="BA424" s="3" t="str">
        <f t="shared" si="130"/>
        <v>SP-10</v>
      </c>
      <c r="BB424" s="3" t="str">
        <f>IFERROR(VLOOKUP(I424,Referencias!$A$2:$Z$800,26,FALSE),"")</f>
        <v>Señal Picada</v>
      </c>
      <c r="BC424" s="3"/>
      <c r="BD424" s="3"/>
      <c r="BO424" s="68" t="str">
        <f t="shared" si="121"/>
        <v>SP-10</v>
      </c>
    </row>
    <row r="425" spans="1:67" ht="15" customHeight="1" x14ac:dyDescent="0.25">
      <c r="A425" s="3" t="s">
        <v>636</v>
      </c>
      <c r="B425" s="5">
        <v>45139</v>
      </c>
      <c r="C425" s="3" t="s">
        <v>637</v>
      </c>
      <c r="D425" s="3" t="s">
        <v>638</v>
      </c>
      <c r="E425" s="3" t="str">
        <f>IFERROR(VLOOKUP(H425,Referencias!$A$2:$F$671,6,FALSE),"")</f>
        <v>SP-10</v>
      </c>
      <c r="F425" s="3">
        <f>IFERROR(VLOOKUP(I425,Referencias!$A$2:$T$800,20,FALSE),"")</f>
        <v>222052</v>
      </c>
      <c r="G425" s="3" t="s">
        <v>651</v>
      </c>
      <c r="H425" s="3" t="s">
        <v>380</v>
      </c>
      <c r="I425" s="3" t="s">
        <v>380</v>
      </c>
      <c r="J425" s="3"/>
      <c r="K425" s="3" t="s">
        <v>652</v>
      </c>
      <c r="L425" s="3" t="str">
        <f>IFERROR(VLOOKUP(M425,Referencias!$X$2:$Y$139,2,FALSE),"")</f>
        <v>Biocida</v>
      </c>
      <c r="M425" s="3" t="s">
        <v>565</v>
      </c>
      <c r="N425" s="3">
        <f>IFERROR(VLOOKUP(M425,Referencias!$K$2:$L$138,2,FALSE),"")</f>
        <v>50600926</v>
      </c>
      <c r="O425" s="3">
        <f>IFERROR(VLOOKUP(I425,'Control Producción'!$B$13:$L$408,4,FALSE),0)</f>
        <v>58.7</v>
      </c>
      <c r="P425" s="3">
        <f>IFERROR(VLOOKUP(I425,'Control Producción'!$B$13:$L$408,5,FALSE),0)</f>
        <v>1.802</v>
      </c>
      <c r="Q425" s="3">
        <f>IFERROR(VLOOKUP(I425,'Control Producción'!$B$13:$L$408,7,FALSE),0)</f>
        <v>56.898000000000003</v>
      </c>
      <c r="R425" s="3">
        <f>IFERROR(VLOOKUP(I425,'Control Producción'!$B$13:$L$408,8,FALSE),0)</f>
        <v>180</v>
      </c>
      <c r="S425" s="3">
        <f t="shared" si="122"/>
        <v>20.48</v>
      </c>
      <c r="T425" s="3">
        <v>12</v>
      </c>
      <c r="U425" s="3" t="s">
        <v>676</v>
      </c>
      <c r="V425" s="3" t="s">
        <v>668</v>
      </c>
      <c r="W425" s="3">
        <f t="shared" si="123"/>
        <v>1</v>
      </c>
      <c r="X425" s="3"/>
      <c r="Y425" s="3">
        <f t="shared" si="124"/>
        <v>20.48</v>
      </c>
      <c r="Z425" s="3"/>
      <c r="AA425" s="3"/>
      <c r="AB425" s="6">
        <v>44258</v>
      </c>
      <c r="AC425" s="3" t="s">
        <v>643</v>
      </c>
      <c r="AD425" s="6">
        <v>44579</v>
      </c>
      <c r="AE425" s="3" t="s">
        <v>918</v>
      </c>
      <c r="AF425" s="3" t="s">
        <v>656</v>
      </c>
      <c r="AG425" s="3"/>
      <c r="AH425" s="3"/>
      <c r="AI425" s="3"/>
      <c r="AJ425" s="3"/>
      <c r="AK425" s="3" t="str">
        <f>IFERROR(VLOOKUP(I425,'Control Producción'!$B$13:$K$406,10,FALSE),"")</f>
        <v>Cavidad Progresiva</v>
      </c>
      <c r="AL425" s="3" t="str">
        <f t="shared" si="131"/>
        <v>Batch</v>
      </c>
      <c r="AM425" s="3" t="s">
        <v>817</v>
      </c>
      <c r="AN425" s="3" t="s">
        <v>807</v>
      </c>
      <c r="AO425" s="3">
        <f>_xlfn.IFS(L425="Inhibidor de corrosión",T425*Q425/1000,L425="Inhibidor de incrustaciones",T425*Q425/1000,L425="Biocida",T425*Q425/1000,L425="Inhibidor de corrosión/incrustaciones",T425*Q425/1000,L425="Inhibidor de parafinas y asfaltenos",T425*P425/1000,L425="Inhibidor de parafinas",T425*P425/1000,L425="Inhibidor de asfaltenos",T425*P425/1000,L425="Reductor de fricción",T425*P425/1000,L425="Encapsulado",0,L425="Inhibidor de hidratos",VLOOKUP(I425,Intermedia!$B$485:$E$502,4,FALSE),L425="Secuestrante de sulfhídrico",VLOOKUP(I425,Intermedia!$B$485:$E$502,4,FALSE))</f>
        <v>0.68277600000000005</v>
      </c>
      <c r="AP425" s="3">
        <f t="shared" si="125"/>
        <v>20.48</v>
      </c>
      <c r="AQ425" s="3">
        <f t="shared" si="126"/>
        <v>20.48</v>
      </c>
      <c r="AR425" s="3">
        <f t="shared" si="127"/>
        <v>20.48</v>
      </c>
      <c r="AS425" s="7">
        <v>1</v>
      </c>
      <c r="AT425" s="3" cm="1">
        <f t="array" ref="AT425">IFERROR(ROUND(IF(AL425="Continua",AO425*_xlfn.IFS(AS425=100%,1,AS425=20%,5,AS425=50%,2),IF(AL425="Batch",IF(AM425="M",30,IF(AM425="Q",15,7))*AO425)),0),"")</f>
        <v>20</v>
      </c>
      <c r="AU425" s="3">
        <f t="shared" si="128"/>
        <v>20</v>
      </c>
      <c r="AV425" s="3">
        <f t="shared" si="129"/>
        <v>20</v>
      </c>
      <c r="AW425" s="3" t="s">
        <v>670</v>
      </c>
      <c r="AX425" s="3"/>
      <c r="AY425" s="14" t="str">
        <f ca="1">IFERROR(TODAY()-VLOOKUP(H425,IDEF!$A$6:$H$1602,8,FALSE),"S/D")</f>
        <v>S/D</v>
      </c>
      <c r="AZ425" s="3" t="str">
        <f>IFERROR(VLOOKUP(H425,'Control Producción'!$B$13:$L$406,11,FALSE),"S/C")</f>
        <v>B</v>
      </c>
      <c r="BA425" s="3" t="str">
        <f t="shared" si="130"/>
        <v>SP-10</v>
      </c>
      <c r="BB425" s="3" t="str">
        <f>IFERROR(VLOOKUP(I425,Referencias!$A$2:$Z$800,26,FALSE),"")</f>
        <v>Señal Picada</v>
      </c>
      <c r="BC425" s="3"/>
      <c r="BD425" s="3"/>
      <c r="BO425" s="68" t="str">
        <f t="shared" si="121"/>
        <v>SP-10</v>
      </c>
    </row>
    <row r="426" spans="1:67" ht="15" customHeight="1" x14ac:dyDescent="0.25">
      <c r="A426" s="3" t="s">
        <v>636</v>
      </c>
      <c r="B426" s="5">
        <v>45139</v>
      </c>
      <c r="C426" s="3" t="s">
        <v>637</v>
      </c>
      <c r="D426" s="3" t="s">
        <v>638</v>
      </c>
      <c r="E426" s="3" t="str">
        <f>IFERROR(VLOOKUP(H426,Referencias!$A$2:$F$671,6,FALSE),"")</f>
        <v>SP-10</v>
      </c>
      <c r="F426" s="3">
        <f>IFERROR(VLOOKUP(I426,Referencias!$A$2:$T$800,20,FALSE),"")</f>
        <v>222052</v>
      </c>
      <c r="G426" s="3" t="s">
        <v>651</v>
      </c>
      <c r="H426" s="3" t="s">
        <v>380</v>
      </c>
      <c r="I426" s="3" t="s">
        <v>380</v>
      </c>
      <c r="J426" s="3"/>
      <c r="K426" s="3" t="s">
        <v>652</v>
      </c>
      <c r="L426" s="3" t="str">
        <f>IFERROR(VLOOKUP(M426,Referencias!$X$2:$Y$139,2,FALSE),"")</f>
        <v>Inhibidor de corrosión</v>
      </c>
      <c r="M426" s="3" t="s">
        <v>566</v>
      </c>
      <c r="N426" s="3">
        <f>IFERROR(VLOOKUP(M426,Referencias!$K$2:$L$138,2,FALSE),"")</f>
        <v>1000232729</v>
      </c>
      <c r="O426" s="3">
        <f>IFERROR(VLOOKUP(I426,'Control Producción'!$B$13:$L$408,4,FALSE),0)</f>
        <v>58.7</v>
      </c>
      <c r="P426" s="3">
        <f>IFERROR(VLOOKUP(I426,'Control Producción'!$B$13:$L$408,5,FALSE),0)</f>
        <v>1.802</v>
      </c>
      <c r="Q426" s="3">
        <f>IFERROR(VLOOKUP(I426,'Control Producción'!$B$13:$L$408,7,FALSE),0)</f>
        <v>56.898000000000003</v>
      </c>
      <c r="R426" s="3">
        <f>IFERROR(VLOOKUP(I426,'Control Producción'!$B$13:$L$408,8,FALSE),0)</f>
        <v>180</v>
      </c>
      <c r="S426" s="3">
        <f t="shared" si="122"/>
        <v>42.67</v>
      </c>
      <c r="T426" s="3">
        <v>25</v>
      </c>
      <c r="U426" s="3" t="s">
        <v>676</v>
      </c>
      <c r="V426" s="3" t="s">
        <v>668</v>
      </c>
      <c r="W426" s="3">
        <f t="shared" si="123"/>
        <v>1</v>
      </c>
      <c r="X426" s="3"/>
      <c r="Y426" s="3">
        <f t="shared" si="124"/>
        <v>42.67</v>
      </c>
      <c r="Z426" s="3"/>
      <c r="AA426" s="3"/>
      <c r="AB426" s="6">
        <v>44258</v>
      </c>
      <c r="AC426" s="3" t="s">
        <v>643</v>
      </c>
      <c r="AD426" s="6">
        <v>44579</v>
      </c>
      <c r="AE426" s="3" t="s">
        <v>918</v>
      </c>
      <c r="AF426" s="3" t="s">
        <v>656</v>
      </c>
      <c r="AG426" s="3"/>
      <c r="AH426" s="3"/>
      <c r="AI426" s="3"/>
      <c r="AJ426" s="3"/>
      <c r="AK426" s="3" t="str">
        <f>IFERROR(VLOOKUP(I426,'Control Producción'!$B$13:$K$406,10,FALSE),"")</f>
        <v>Cavidad Progresiva</v>
      </c>
      <c r="AL426" s="3" t="str">
        <f t="shared" si="131"/>
        <v>Batch</v>
      </c>
      <c r="AM426" s="3" t="s">
        <v>817</v>
      </c>
      <c r="AN426" s="3" t="s">
        <v>807</v>
      </c>
      <c r="AO426" s="3">
        <f>_xlfn.IFS(L426="Inhibidor de corrosión",T426*Q426/1000,L426="Inhibidor de incrustaciones",T426*Q426/1000,L426="Biocida",T426*Q426/1000,L426="Inhibidor de corrosión/incrustaciones",T426*Q426/1000,L426="Inhibidor de parafinas y asfaltenos",T426*P426/1000,L426="Inhibidor de parafinas",T426*P426/1000,L426="Inhibidor de asfaltenos",T426*P426/1000,L426="Reductor de fricción",T426*P426/1000,L426="Encapsulado",0,L426="Inhibidor de hidratos",VLOOKUP(I426,Intermedia!$B$485:$E$502,4,FALSE),L426="Secuestrante de sulfhídrico",VLOOKUP(I426,Intermedia!$B$485:$E$502,4,FALSE))</f>
        <v>1.42245</v>
      </c>
      <c r="AP426" s="3">
        <f t="shared" si="125"/>
        <v>42.67</v>
      </c>
      <c r="AQ426" s="3">
        <f t="shared" si="126"/>
        <v>42.67</v>
      </c>
      <c r="AR426" s="3">
        <f t="shared" si="127"/>
        <v>42.67</v>
      </c>
      <c r="AS426" s="7">
        <v>1</v>
      </c>
      <c r="AT426" s="3" cm="1">
        <f t="array" ref="AT426">IFERROR(ROUND(IF(AL426="Continua",AO426*_xlfn.IFS(AS426=100%,1,AS426=20%,5,AS426=50%,2),IF(AL426="Batch",IF(AM426="M",30,IF(AM426="Q",15,7))*AO426)),0),"")</f>
        <v>43</v>
      </c>
      <c r="AU426" s="3">
        <f t="shared" si="128"/>
        <v>43</v>
      </c>
      <c r="AV426" s="3">
        <f t="shared" si="129"/>
        <v>43</v>
      </c>
      <c r="AW426" s="3" t="s">
        <v>670</v>
      </c>
      <c r="AX426" s="3"/>
      <c r="AY426" s="14" t="str">
        <f ca="1">IFERROR(TODAY()-VLOOKUP(H426,IDEF!$A$6:$H$1602,8,FALSE),"S/D")</f>
        <v>S/D</v>
      </c>
      <c r="AZ426" s="3" t="str">
        <f>IFERROR(VLOOKUP(H426,'Control Producción'!$B$13:$L$406,11,FALSE),"S/C")</f>
        <v>B</v>
      </c>
      <c r="BA426" s="3" t="str">
        <f t="shared" si="130"/>
        <v>SP-10</v>
      </c>
      <c r="BB426" s="3" t="str">
        <f>IFERROR(VLOOKUP(I426,Referencias!$A$2:$Z$800,26,FALSE),"")</f>
        <v>Señal Picada</v>
      </c>
      <c r="BC426" s="3"/>
      <c r="BD426" s="3"/>
      <c r="BO426" s="68" t="str">
        <f t="shared" si="121"/>
        <v>SP-10</v>
      </c>
    </row>
    <row r="427" spans="1:67" ht="15" customHeight="1" x14ac:dyDescent="0.25">
      <c r="A427" s="3" t="s">
        <v>636</v>
      </c>
      <c r="B427" s="5">
        <v>45139</v>
      </c>
      <c r="C427" s="3" t="s">
        <v>637</v>
      </c>
      <c r="D427" s="3" t="s">
        <v>638</v>
      </c>
      <c r="E427" s="3" t="str">
        <f>IFERROR(VLOOKUP(H427,Referencias!$A$2:$F$671,6,FALSE),"")</f>
        <v>SP- 09</v>
      </c>
      <c r="F427" s="3">
        <f>IFERROR(VLOOKUP(I427,Referencias!$A$2:$T$800,20,FALSE),"")</f>
        <v>222052</v>
      </c>
      <c r="G427" s="3" t="s">
        <v>651</v>
      </c>
      <c r="H427" s="3" t="s">
        <v>355</v>
      </c>
      <c r="I427" s="3" t="s">
        <v>355</v>
      </c>
      <c r="J427" s="3"/>
      <c r="K427" s="3" t="s">
        <v>652</v>
      </c>
      <c r="L427" s="3" t="str">
        <f>IFERROR(VLOOKUP(M427,Referencias!$X$2:$Y$139,2,FALSE),"")</f>
        <v>Inhibidor de corrosión</v>
      </c>
      <c r="M427" s="3" t="s">
        <v>566</v>
      </c>
      <c r="N427" s="3">
        <f>IFERROR(VLOOKUP(M427,Referencias!$K$2:$L$138,2,FALSE),"")</f>
        <v>1000232729</v>
      </c>
      <c r="O427" s="3">
        <f>IFERROR(VLOOKUP(I427,'Control Producción'!$B$13:$L$408,4,FALSE),0)</f>
        <v>51.5</v>
      </c>
      <c r="P427" s="3">
        <f>IFERROR(VLOOKUP(I427,'Control Producción'!$B$13:$L$408,5,FALSE),0)</f>
        <v>1.895</v>
      </c>
      <c r="Q427" s="3">
        <f>IFERROR(VLOOKUP(I427,'Control Producción'!$B$13:$L$408,7,FALSE),0)</f>
        <v>49.604999999999997</v>
      </c>
      <c r="R427" s="3">
        <f>IFERROR(VLOOKUP(I427,'Control Producción'!$B$13:$L$408,8,FALSE),0)</f>
        <v>200</v>
      </c>
      <c r="S427" s="3">
        <f t="shared" si="122"/>
        <v>63.99</v>
      </c>
      <c r="T427" s="3">
        <v>86</v>
      </c>
      <c r="U427" s="3" t="s">
        <v>676</v>
      </c>
      <c r="V427" s="3" t="s">
        <v>668</v>
      </c>
      <c r="W427" s="3">
        <f t="shared" si="123"/>
        <v>2</v>
      </c>
      <c r="X427" s="3"/>
      <c r="Y427" s="3">
        <f t="shared" si="124"/>
        <v>127.98</v>
      </c>
      <c r="Z427" s="3"/>
      <c r="AA427" s="3"/>
      <c r="AB427" s="6">
        <v>43187</v>
      </c>
      <c r="AC427" s="3" t="s">
        <v>643</v>
      </c>
      <c r="AD427" s="6">
        <v>44390</v>
      </c>
      <c r="AE427" s="3" t="s">
        <v>919</v>
      </c>
      <c r="AF427" s="3" t="s">
        <v>656</v>
      </c>
      <c r="AG427" s="3"/>
      <c r="AH427" s="3"/>
      <c r="AI427" s="3"/>
      <c r="AJ427" s="3"/>
      <c r="AK427" s="3" t="str">
        <f>IFERROR(VLOOKUP(I427,'Control Producción'!$B$13:$K$406,10,FALSE),"")</f>
        <v>Bombeo Mecánico</v>
      </c>
      <c r="AL427" s="3" t="str">
        <f t="shared" si="131"/>
        <v>Batch</v>
      </c>
      <c r="AM427" s="3" t="s">
        <v>669</v>
      </c>
      <c r="AN427" s="3" t="s">
        <v>556</v>
      </c>
      <c r="AO427" s="3">
        <f>_xlfn.IFS(L427="Inhibidor de corrosión",T427*Q427/1000,L427="Inhibidor de incrustaciones",T427*Q427/1000,L427="Biocida",T427*Q427/1000,L427="Inhibidor de corrosión/incrustaciones",T427*Q427/1000,L427="Inhibidor de parafinas y asfaltenos",T427*P427/1000,L427="Inhibidor de parafinas",T427*P427/1000,L427="Inhibidor de asfaltenos",T427*P427/1000,L427="Reductor de fricción",T427*P427/1000,L427="Encapsulado",0,L427="Inhibidor de hidratos",VLOOKUP(I427,Intermedia!$B$485:$E$502,4,FALSE),L427="Secuestrante de sulfhídrico",VLOOKUP(I427,Intermedia!$B$485:$E$502,4,FALSE))</f>
        <v>4.2660299999999998</v>
      </c>
      <c r="AP427" s="3">
        <f t="shared" si="125"/>
        <v>63.99</v>
      </c>
      <c r="AQ427" s="3">
        <f t="shared" si="126"/>
        <v>63.99</v>
      </c>
      <c r="AR427" s="3">
        <f t="shared" si="127"/>
        <v>63.99</v>
      </c>
      <c r="AS427" s="7">
        <v>1</v>
      </c>
      <c r="AT427" s="3" cm="1">
        <f t="array" ref="AT427">IFERROR(ROUND(IF(AL427="Continua",AO427*_xlfn.IFS(AS427=100%,1,AS427=20%,5,AS427=50%,2),IF(AL427="Batch",IF(AM427="M",30,IF(AM427="Q",15,7))*AO427)),0),"")</f>
        <v>64</v>
      </c>
      <c r="AU427" s="3">
        <f t="shared" si="128"/>
        <v>64</v>
      </c>
      <c r="AV427" s="3">
        <f t="shared" si="129"/>
        <v>64</v>
      </c>
      <c r="AW427" s="3" t="s">
        <v>670</v>
      </c>
      <c r="AX427" s="3"/>
      <c r="AY427" s="14">
        <f ca="1">IFERROR(TODAY()-VLOOKUP(H427,IDEF!$A$6:$H$1602,8,FALSE),"S/D")</f>
        <v>2134</v>
      </c>
      <c r="AZ427" s="3" t="str">
        <f>IFERROR(VLOOKUP(H427,'Control Producción'!$B$13:$L$406,11,FALSE),"S/C")</f>
        <v>B</v>
      </c>
      <c r="BA427" s="3" t="str">
        <f t="shared" si="130"/>
        <v>SP- 09</v>
      </c>
      <c r="BB427" s="3" t="str">
        <f>IFERROR(VLOOKUP(I427,Referencias!$A$2:$Z$800,26,FALSE),"")</f>
        <v>Señal Picada</v>
      </c>
      <c r="BC427" s="3"/>
      <c r="BD427" s="3"/>
      <c r="BO427" s="68" t="str">
        <f t="shared" si="121"/>
        <v>SP- 09</v>
      </c>
    </row>
    <row r="428" spans="1:67" ht="15" customHeight="1" x14ac:dyDescent="0.25">
      <c r="A428" s="3" t="s">
        <v>636</v>
      </c>
      <c r="B428" s="5">
        <v>45139</v>
      </c>
      <c r="C428" s="3" t="s">
        <v>637</v>
      </c>
      <c r="D428" s="3" t="s">
        <v>638</v>
      </c>
      <c r="E428" s="3" t="str">
        <f>IFERROR(VLOOKUP(H428,Referencias!$A$2:$F$671,6,FALSE),"")</f>
        <v>SP- 09</v>
      </c>
      <c r="F428" s="3">
        <f>IFERROR(VLOOKUP(I428,Referencias!$A$2:$T$800,20,FALSE),"")</f>
        <v>222052</v>
      </c>
      <c r="G428" s="3" t="s">
        <v>651</v>
      </c>
      <c r="H428" s="3" t="s">
        <v>355</v>
      </c>
      <c r="I428" s="3" t="s">
        <v>355</v>
      </c>
      <c r="J428" s="3"/>
      <c r="K428" s="3" t="s">
        <v>652</v>
      </c>
      <c r="L428" s="3" t="str">
        <f>IFERROR(VLOOKUP(M428,Referencias!$X$2:$Y$139,2,FALSE),"")</f>
        <v>Biocida</v>
      </c>
      <c r="M428" s="3" t="s">
        <v>565</v>
      </c>
      <c r="N428" s="3">
        <f>IFERROR(VLOOKUP(M428,Referencias!$K$2:$L$138,2,FALSE),"")</f>
        <v>50600926</v>
      </c>
      <c r="O428" s="3">
        <f>IFERROR(VLOOKUP(I428,'Control Producción'!$B$13:$L$408,4,FALSE),0)</f>
        <v>51.5</v>
      </c>
      <c r="P428" s="3">
        <f>IFERROR(VLOOKUP(I428,'Control Producción'!$B$13:$L$408,5,FALSE),0)</f>
        <v>1.895</v>
      </c>
      <c r="Q428" s="3">
        <f>IFERROR(VLOOKUP(I428,'Control Producción'!$B$13:$L$408,7,FALSE),0)</f>
        <v>49.604999999999997</v>
      </c>
      <c r="R428" s="3">
        <f>IFERROR(VLOOKUP(I428,'Control Producción'!$B$13:$L$408,8,FALSE),0)</f>
        <v>200</v>
      </c>
      <c r="S428" s="3">
        <f t="shared" si="122"/>
        <v>43.16</v>
      </c>
      <c r="T428" s="3">
        <v>58</v>
      </c>
      <c r="U428" s="3" t="s">
        <v>676</v>
      </c>
      <c r="V428" s="3" t="s">
        <v>668</v>
      </c>
      <c r="W428" s="3">
        <f t="shared" si="123"/>
        <v>2</v>
      </c>
      <c r="X428" s="3"/>
      <c r="Y428" s="3">
        <f t="shared" si="124"/>
        <v>86.32</v>
      </c>
      <c r="Z428" s="3"/>
      <c r="AA428" s="3"/>
      <c r="AB428" s="6">
        <v>43187</v>
      </c>
      <c r="AC428" s="3" t="s">
        <v>643</v>
      </c>
      <c r="AD428" s="6">
        <v>44390</v>
      </c>
      <c r="AE428" s="3" t="s">
        <v>919</v>
      </c>
      <c r="AF428" s="3" t="s">
        <v>656</v>
      </c>
      <c r="AG428" s="3"/>
      <c r="AH428" s="3"/>
      <c r="AI428" s="3"/>
      <c r="AJ428" s="3"/>
      <c r="AK428" s="3" t="str">
        <f>IFERROR(VLOOKUP(I428,'Control Producción'!$B$13:$K$406,10,FALSE),"")</f>
        <v>Bombeo Mecánico</v>
      </c>
      <c r="AL428" s="3" t="str">
        <f t="shared" si="131"/>
        <v>Batch</v>
      </c>
      <c r="AM428" s="3" t="s">
        <v>669</v>
      </c>
      <c r="AN428" s="3" t="s">
        <v>807</v>
      </c>
      <c r="AO428" s="3">
        <f>_xlfn.IFS(L428="Inhibidor de corrosión",T428*Q428/1000,L428="Inhibidor de incrustaciones",T428*Q428/1000,L428="Biocida",T428*Q428/1000,L428="Inhibidor de corrosión/incrustaciones",T428*Q428/1000,L428="Inhibidor de parafinas y asfaltenos",T428*P428/1000,L428="Inhibidor de parafinas",T428*P428/1000,L428="Inhibidor de asfaltenos",T428*P428/1000,L428="Reductor de fricción",T428*P428/1000,L428="Encapsulado",0,L428="Inhibidor de hidratos",VLOOKUP(I428,Intermedia!$B$485:$E$502,4,FALSE),L428="Secuestrante de sulfhídrico",VLOOKUP(I428,Intermedia!$B$485:$E$502,4,FALSE))</f>
        <v>2.8770899999999995</v>
      </c>
      <c r="AP428" s="3">
        <f t="shared" si="125"/>
        <v>43.16</v>
      </c>
      <c r="AQ428" s="3">
        <f t="shared" si="126"/>
        <v>43.16</v>
      </c>
      <c r="AR428" s="3">
        <f t="shared" si="127"/>
        <v>43.16</v>
      </c>
      <c r="AS428" s="7">
        <v>1</v>
      </c>
      <c r="AT428" s="3" cm="1">
        <f t="array" ref="AT428">IFERROR(ROUND(IF(AL428="Continua",AO428*_xlfn.IFS(AS428=100%,1,AS428=20%,5,AS428=50%,2),IF(AL428="Batch",IF(AM428="M",30,IF(AM428="Q",15,7))*AO428)),0),"")</f>
        <v>43</v>
      </c>
      <c r="AU428" s="3">
        <f t="shared" si="128"/>
        <v>43</v>
      </c>
      <c r="AV428" s="3">
        <f t="shared" si="129"/>
        <v>43</v>
      </c>
      <c r="AW428" s="3" t="s">
        <v>670</v>
      </c>
      <c r="AX428" s="3"/>
      <c r="AY428" s="14">
        <f ca="1">IFERROR(TODAY()-VLOOKUP(H428,IDEF!$A$6:$H$1602,8,FALSE),"S/D")</f>
        <v>2134</v>
      </c>
      <c r="AZ428" s="3" t="str">
        <f>IFERROR(VLOOKUP(H428,'Control Producción'!$B$13:$L$406,11,FALSE),"S/C")</f>
        <v>B</v>
      </c>
      <c r="BA428" s="3" t="str">
        <f t="shared" si="130"/>
        <v>SP- 09</v>
      </c>
      <c r="BB428" s="3" t="str">
        <f>IFERROR(VLOOKUP(I428,Referencias!$A$2:$Z$800,26,FALSE),"")</f>
        <v>Señal Picada</v>
      </c>
      <c r="BC428" s="3"/>
      <c r="BD428" s="3"/>
      <c r="BO428" s="68" t="str">
        <f t="shared" si="121"/>
        <v>SP- 09</v>
      </c>
    </row>
    <row r="429" spans="1:67" ht="15" customHeight="1" x14ac:dyDescent="0.25">
      <c r="A429" s="3" t="s">
        <v>636</v>
      </c>
      <c r="B429" s="5">
        <v>45139</v>
      </c>
      <c r="C429" s="3" t="s">
        <v>637</v>
      </c>
      <c r="D429" s="3" t="s">
        <v>638</v>
      </c>
      <c r="E429" s="3" t="str">
        <f>IFERROR(VLOOKUP(H429,Referencias!$A$2:$F$671,6,FALSE),"")</f>
        <v>SP- 09</v>
      </c>
      <c r="F429" s="3">
        <f>IFERROR(VLOOKUP(I429,Referencias!$A$2:$T$800,20,FALSE),"")</f>
        <v>222052</v>
      </c>
      <c r="G429" s="3" t="s">
        <v>651</v>
      </c>
      <c r="H429" s="3" t="s">
        <v>356</v>
      </c>
      <c r="I429" s="3" t="s">
        <v>356</v>
      </c>
      <c r="J429" s="3"/>
      <c r="K429" s="3" t="s">
        <v>652</v>
      </c>
      <c r="L429" s="3" t="str">
        <f>IFERROR(VLOOKUP(M429,Referencias!$X$2:$Y$139,2,FALSE),"")</f>
        <v>Inhibidor de corrosión</v>
      </c>
      <c r="M429" s="3" t="s">
        <v>566</v>
      </c>
      <c r="N429" s="3">
        <f>IFERROR(VLOOKUP(M429,Referencias!$K$2:$L$138,2,FALSE),"")</f>
        <v>1000232729</v>
      </c>
      <c r="O429" s="3">
        <f>IFERROR(VLOOKUP(I429,'Control Producción'!$B$13:$L$408,4,FALSE),0)</f>
        <v>54.1</v>
      </c>
      <c r="P429" s="3">
        <f>IFERROR(VLOOKUP(I429,'Control Producción'!$B$13:$L$408,5,FALSE),0)</f>
        <v>2.1640000000000001</v>
      </c>
      <c r="Q429" s="3">
        <f>IFERROR(VLOOKUP(I429,'Control Producción'!$B$13:$L$408,7,FALSE),0)</f>
        <v>51.936</v>
      </c>
      <c r="R429" s="3">
        <f>IFERROR(VLOOKUP(I429,'Control Producción'!$B$13:$L$408,8,FALSE),0)</f>
        <v>100</v>
      </c>
      <c r="S429" s="3">
        <f t="shared" si="122"/>
        <v>32.72</v>
      </c>
      <c r="T429" s="3">
        <v>90</v>
      </c>
      <c r="U429" s="3" t="s">
        <v>676</v>
      </c>
      <c r="V429" s="3" t="s">
        <v>668</v>
      </c>
      <c r="W429" s="3">
        <f t="shared" si="123"/>
        <v>4</v>
      </c>
      <c r="X429" s="3"/>
      <c r="Y429" s="3">
        <f t="shared" si="124"/>
        <v>130.88</v>
      </c>
      <c r="Z429" s="3"/>
      <c r="AA429" s="3"/>
      <c r="AB429" s="6">
        <v>41989</v>
      </c>
      <c r="AC429" s="3" t="s">
        <v>643</v>
      </c>
      <c r="AD429" s="6">
        <v>43431</v>
      </c>
      <c r="AE429" s="3" t="s">
        <v>920</v>
      </c>
      <c r="AF429" s="3" t="s">
        <v>656</v>
      </c>
      <c r="AG429" s="3"/>
      <c r="AH429" s="3"/>
      <c r="AI429" s="3"/>
      <c r="AJ429" s="3"/>
      <c r="AK429" s="3" t="str">
        <f>IFERROR(VLOOKUP(I429,'Control Producción'!$B$13:$K$406,10,FALSE),"")</f>
        <v>Bombeo Mecánico</v>
      </c>
      <c r="AL429" s="3" t="str">
        <f t="shared" si="131"/>
        <v>Batch</v>
      </c>
      <c r="AM429" s="3" t="s">
        <v>810</v>
      </c>
      <c r="AN429" s="3" t="s">
        <v>556</v>
      </c>
      <c r="AO429" s="3">
        <f>_xlfn.IFS(L429="Inhibidor de corrosión",T429*Q429/1000,L429="Inhibidor de incrustaciones",T429*Q429/1000,L429="Biocida",T429*Q429/1000,L429="Inhibidor de corrosión/incrustaciones",T429*Q429/1000,L429="Inhibidor de parafinas y asfaltenos",T429*P429/1000,L429="Inhibidor de parafinas",T429*P429/1000,L429="Inhibidor de asfaltenos",T429*P429/1000,L429="Reductor de fricción",T429*P429/1000,L429="Encapsulado",0,L429="Inhibidor de hidratos",VLOOKUP(I429,Intermedia!$B$485:$E$502,4,FALSE),L429="Secuestrante de sulfhídrico",VLOOKUP(I429,Intermedia!$B$485:$E$502,4,FALSE))</f>
        <v>4.6742400000000002</v>
      </c>
      <c r="AP429" s="3">
        <f t="shared" si="125"/>
        <v>32.72</v>
      </c>
      <c r="AQ429" s="3">
        <f t="shared" si="126"/>
        <v>32.72</v>
      </c>
      <c r="AR429" s="3">
        <f t="shared" si="127"/>
        <v>32.72</v>
      </c>
      <c r="AS429" s="7">
        <v>1</v>
      </c>
      <c r="AT429" s="3" cm="1">
        <f t="array" ref="AT429">IFERROR(ROUND(IF(AL429="Continua",AO429*_xlfn.IFS(AS429=100%,1,AS429=20%,5,AS429=50%,2),IF(AL429="Batch",IF(AM429="M",30,IF(AM429="Q",15,7))*AO429)),0),"")</f>
        <v>33</v>
      </c>
      <c r="AU429" s="3">
        <f t="shared" si="128"/>
        <v>33</v>
      </c>
      <c r="AV429" s="3">
        <f t="shared" si="129"/>
        <v>33</v>
      </c>
      <c r="AW429" s="3" t="s">
        <v>670</v>
      </c>
      <c r="AX429" s="3"/>
      <c r="AY429" s="14">
        <f ca="1">IFERROR(TODAY()-VLOOKUP(H429,IDEF!$A$6:$H$1602,8,FALSE),"S/D")</f>
        <v>1899</v>
      </c>
      <c r="AZ429" s="3" t="str">
        <f>IFERROR(VLOOKUP(H429,'Control Producción'!$B$13:$L$406,11,FALSE),"S/C")</f>
        <v>B</v>
      </c>
      <c r="BA429" s="3" t="str">
        <f t="shared" si="130"/>
        <v>SP- 09</v>
      </c>
      <c r="BB429" s="3" t="str">
        <f>IFERROR(VLOOKUP(I429,Referencias!$A$2:$Z$800,26,FALSE),"")</f>
        <v>Señal Picada</v>
      </c>
      <c r="BC429" s="3"/>
      <c r="BD429" s="3"/>
      <c r="BO429" s="68" t="str">
        <f t="shared" si="121"/>
        <v>SP- 09</v>
      </c>
    </row>
    <row r="430" spans="1:67" ht="15" customHeight="1" x14ac:dyDescent="0.25">
      <c r="A430" s="3" t="s">
        <v>636</v>
      </c>
      <c r="B430" s="5">
        <v>45139</v>
      </c>
      <c r="C430" s="3" t="s">
        <v>637</v>
      </c>
      <c r="D430" s="3" t="s">
        <v>638</v>
      </c>
      <c r="E430" s="3" t="str">
        <f>IFERROR(VLOOKUP(H430,Referencias!$A$2:$F$671,6,FALSE),"")</f>
        <v>SP- 09</v>
      </c>
      <c r="F430" s="3">
        <f>IFERROR(VLOOKUP(I430,Referencias!$A$2:$T$800,20,FALSE),"")</f>
        <v>222052</v>
      </c>
      <c r="G430" s="3" t="s">
        <v>651</v>
      </c>
      <c r="H430" s="3" t="s">
        <v>356</v>
      </c>
      <c r="I430" s="3" t="s">
        <v>356</v>
      </c>
      <c r="J430" s="3"/>
      <c r="K430" s="3" t="s">
        <v>652</v>
      </c>
      <c r="L430" s="3" t="str">
        <f>IFERROR(VLOOKUP(M430,Referencias!$X$2:$Y$139,2,FALSE),"")</f>
        <v>Biocida</v>
      </c>
      <c r="M430" s="3" t="s">
        <v>565</v>
      </c>
      <c r="N430" s="3">
        <f>IFERROR(VLOOKUP(M430,Referencias!$K$2:$L$138,2,FALSE),"")</f>
        <v>50600926</v>
      </c>
      <c r="O430" s="3">
        <f>IFERROR(VLOOKUP(I430,'Control Producción'!$B$13:$L$408,4,FALSE),0)</f>
        <v>54.1</v>
      </c>
      <c r="P430" s="3">
        <f>IFERROR(VLOOKUP(I430,'Control Producción'!$B$13:$L$408,5,FALSE),0)</f>
        <v>2.1640000000000001</v>
      </c>
      <c r="Q430" s="3">
        <f>IFERROR(VLOOKUP(I430,'Control Producción'!$B$13:$L$408,7,FALSE),0)</f>
        <v>51.936</v>
      </c>
      <c r="R430" s="3">
        <f>IFERROR(VLOOKUP(I430,'Control Producción'!$B$13:$L$408,8,FALSE),0)</f>
        <v>100</v>
      </c>
      <c r="S430" s="3">
        <f t="shared" si="122"/>
        <v>50.64</v>
      </c>
      <c r="T430" s="3">
        <v>65</v>
      </c>
      <c r="U430" s="3" t="s">
        <v>676</v>
      </c>
      <c r="V430" s="3" t="s">
        <v>668</v>
      </c>
      <c r="W430" s="3">
        <f t="shared" si="123"/>
        <v>2</v>
      </c>
      <c r="X430" s="3"/>
      <c r="Y430" s="3">
        <f t="shared" si="124"/>
        <v>101.28</v>
      </c>
      <c r="Z430" s="3"/>
      <c r="AA430" s="3"/>
      <c r="AB430" s="6">
        <v>41989</v>
      </c>
      <c r="AC430" s="3" t="s">
        <v>643</v>
      </c>
      <c r="AD430" s="6">
        <v>43431</v>
      </c>
      <c r="AE430" s="3" t="s">
        <v>920</v>
      </c>
      <c r="AF430" s="3" t="s">
        <v>656</v>
      </c>
      <c r="AG430" s="3"/>
      <c r="AH430" s="3"/>
      <c r="AI430" s="3"/>
      <c r="AJ430" s="3"/>
      <c r="AK430" s="3" t="str">
        <f>IFERROR(VLOOKUP(I430,'Control Producción'!$B$13:$K$406,10,FALSE),"")</f>
        <v>Bombeo Mecánico</v>
      </c>
      <c r="AL430" s="3" t="str">
        <f t="shared" si="131"/>
        <v>Batch</v>
      </c>
      <c r="AM430" s="3" t="s">
        <v>669</v>
      </c>
      <c r="AN430" s="3" t="s">
        <v>807</v>
      </c>
      <c r="AO430" s="3">
        <f>_xlfn.IFS(L430="Inhibidor de corrosión",T430*Q430/1000,L430="Inhibidor de incrustaciones",T430*Q430/1000,L430="Biocida",T430*Q430/1000,L430="Inhibidor de corrosión/incrustaciones",T430*Q430/1000,L430="Inhibidor de parafinas y asfaltenos",T430*P430/1000,L430="Inhibidor de parafinas",T430*P430/1000,L430="Inhibidor de asfaltenos",T430*P430/1000,L430="Reductor de fricción",T430*P430/1000,L430="Encapsulado",0,L430="Inhibidor de hidratos",VLOOKUP(I430,Intermedia!$B$485:$E$502,4,FALSE),L430="Secuestrante de sulfhídrico",VLOOKUP(I430,Intermedia!$B$485:$E$502,4,FALSE))</f>
        <v>3.3758400000000002</v>
      </c>
      <c r="AP430" s="3">
        <f t="shared" si="125"/>
        <v>50.64</v>
      </c>
      <c r="AQ430" s="3">
        <f t="shared" si="126"/>
        <v>50.64</v>
      </c>
      <c r="AR430" s="3">
        <f t="shared" si="127"/>
        <v>50.64</v>
      </c>
      <c r="AS430" s="7">
        <v>1</v>
      </c>
      <c r="AT430" s="3" cm="1">
        <f t="array" ref="AT430">IFERROR(ROUND(IF(AL430="Continua",AO430*_xlfn.IFS(AS430=100%,1,AS430=20%,5,AS430=50%,2),IF(AL430="Batch",IF(AM430="M",30,IF(AM430="Q",15,7))*AO430)),0),"")</f>
        <v>51</v>
      </c>
      <c r="AU430" s="3">
        <f t="shared" si="128"/>
        <v>51</v>
      </c>
      <c r="AV430" s="3">
        <f t="shared" si="129"/>
        <v>51</v>
      </c>
      <c r="AW430" s="3" t="s">
        <v>670</v>
      </c>
      <c r="AX430" s="3"/>
      <c r="AY430" s="14">
        <f ca="1">IFERROR(TODAY()-VLOOKUP(H430,IDEF!$A$6:$H$1602,8,FALSE),"S/D")</f>
        <v>1899</v>
      </c>
      <c r="AZ430" s="3" t="str">
        <f>IFERROR(VLOOKUP(H430,'Control Producción'!$B$13:$L$406,11,FALSE),"S/C")</f>
        <v>B</v>
      </c>
      <c r="BA430" s="3" t="str">
        <f t="shared" si="130"/>
        <v>SP- 09</v>
      </c>
      <c r="BB430" s="3" t="str">
        <f>IFERROR(VLOOKUP(I430,Referencias!$A$2:$Z$800,26,FALSE),"")</f>
        <v>Señal Picada</v>
      </c>
      <c r="BC430" s="3"/>
      <c r="BD430" s="3"/>
      <c r="BO430" s="68" t="str">
        <f t="shared" si="121"/>
        <v>SP- 09</v>
      </c>
    </row>
    <row r="431" spans="1:67" ht="15" customHeight="1" x14ac:dyDescent="0.25">
      <c r="A431" s="3" t="s">
        <v>636</v>
      </c>
      <c r="B431" s="5">
        <v>45139</v>
      </c>
      <c r="C431" s="3" t="s">
        <v>637</v>
      </c>
      <c r="D431" s="3" t="s">
        <v>638</v>
      </c>
      <c r="E431" s="3" t="str">
        <f>IFERROR(VLOOKUP(H431,Referencias!$A$2:$F$671,6,FALSE),"")</f>
        <v>SP- 09</v>
      </c>
      <c r="F431" s="3">
        <f>IFERROR(VLOOKUP(I431,Referencias!$A$2:$T$800,20,FALSE),"")</f>
        <v>222052</v>
      </c>
      <c r="G431" s="3" t="s">
        <v>651</v>
      </c>
      <c r="H431" s="3" t="s">
        <v>357</v>
      </c>
      <c r="I431" s="3" t="s">
        <v>357</v>
      </c>
      <c r="J431" s="3"/>
      <c r="K431" s="3" t="s">
        <v>652</v>
      </c>
      <c r="L431" s="3" t="str">
        <f>IFERROR(VLOOKUP(M431,Referencias!$X$2:$Y$139,2,FALSE),"")</f>
        <v>Biocida</v>
      </c>
      <c r="M431" s="3" t="s">
        <v>565</v>
      </c>
      <c r="N431" s="3">
        <f>IFERROR(VLOOKUP(M431,Referencias!$K$2:$L$138,2,FALSE),"")</f>
        <v>50600926</v>
      </c>
      <c r="O431" s="3">
        <f>IFERROR(VLOOKUP(I431,'Control Producción'!$B$13:$L$408,4,FALSE),0)</f>
        <v>36</v>
      </c>
      <c r="P431" s="3">
        <f>IFERROR(VLOOKUP(I431,'Control Producción'!$B$13:$L$408,5,FALSE),0)</f>
        <v>5.76</v>
      </c>
      <c r="Q431" s="3">
        <f>IFERROR(VLOOKUP(I431,'Control Producción'!$B$13:$L$408,7,FALSE),0)</f>
        <v>30.24</v>
      </c>
      <c r="R431" s="3">
        <f>IFERROR(VLOOKUP(I431,'Control Producción'!$B$13:$L$408,8,FALSE),0)</f>
        <v>100</v>
      </c>
      <c r="S431" s="3">
        <f t="shared" si="122"/>
        <v>20</v>
      </c>
      <c r="T431" s="3">
        <v>40</v>
      </c>
      <c r="U431" s="3" t="s">
        <v>676</v>
      </c>
      <c r="V431" s="3" t="s">
        <v>668</v>
      </c>
      <c r="W431" s="3">
        <f t="shared" si="123"/>
        <v>2</v>
      </c>
      <c r="X431" s="3"/>
      <c r="Y431" s="3">
        <f t="shared" si="124"/>
        <v>40</v>
      </c>
      <c r="Z431" s="3"/>
      <c r="AA431" s="3"/>
      <c r="AB431" s="6">
        <v>43606</v>
      </c>
      <c r="AC431" s="3" t="s">
        <v>643</v>
      </c>
      <c r="AD431" s="6">
        <v>44126</v>
      </c>
      <c r="AE431" s="3" t="s">
        <v>921</v>
      </c>
      <c r="AF431" s="3" t="s">
        <v>656</v>
      </c>
      <c r="AG431" s="3"/>
      <c r="AH431" s="3"/>
      <c r="AI431" s="3"/>
      <c r="AJ431" s="3"/>
      <c r="AK431" s="3" t="str">
        <f>IFERROR(VLOOKUP(I431,'Control Producción'!$B$13:$K$406,10,FALSE),"")</f>
        <v>Bombeo Mecánico</v>
      </c>
      <c r="AL431" s="3" t="str">
        <f t="shared" ref="AL431:AL444" si="132">_xlfn.IFS(V431="Continua","Continua",V431="Batch Camión","Batch",V431="Batch Cuba","Batch")</f>
        <v>Batch</v>
      </c>
      <c r="AM431" s="3" t="s">
        <v>669</v>
      </c>
      <c r="AN431" s="3" t="s">
        <v>556</v>
      </c>
      <c r="AO431" s="3">
        <f>_xlfn.IFS(L431="Inhibidor de corrosión",T431*Q431/1000,L431="Inhibidor de incrustaciones",T431*Q431/1000,L431="Biocida",T431*Q431/1000,L431="Inhibidor de corrosión/incrustaciones",T431*Q431/1000,L431="Inhibidor de parafinas y asfaltenos",T431*P431/1000,L431="Inhibidor de parafinas",T431*P431/1000,L431="Inhibidor de asfaltenos",T431*P431/1000,L431="Reductor de fricción",T431*P431/1000,L431="Encapsulado",0,L431="Inhibidor de hidratos",VLOOKUP(I431,Intermedia!$B$485:$E$502,4,FALSE),L431="Secuestrante de sulfhídrico",VLOOKUP(I431,Intermedia!$B$485:$E$502,4,FALSE))</f>
        <v>1.2096</v>
      </c>
      <c r="AP431" s="3">
        <f t="shared" si="125"/>
        <v>18.14</v>
      </c>
      <c r="AQ431" s="3">
        <f t="shared" si="126"/>
        <v>20</v>
      </c>
      <c r="AR431" s="3">
        <f t="shared" si="127"/>
        <v>20</v>
      </c>
      <c r="AS431" s="7">
        <v>1</v>
      </c>
      <c r="AT431" s="3" cm="1">
        <f t="array" ref="AT431">IFERROR(ROUND(IF(AL431="Continua",AO431*_xlfn.IFS(AS431=100%,1,AS431=20%,5,AS431=50%,2),IF(AL431="Batch",IF(AM431="M",30,IF(AM431="Q",15,7))*AO431)),0),"")</f>
        <v>18</v>
      </c>
      <c r="AU431" s="3">
        <f t="shared" si="128"/>
        <v>20</v>
      </c>
      <c r="AV431" s="3">
        <f t="shared" si="129"/>
        <v>20</v>
      </c>
      <c r="AW431" s="3" t="s">
        <v>670</v>
      </c>
      <c r="AX431" s="3"/>
      <c r="AY431" s="14">
        <f ca="1">IFERROR(TODAY()-VLOOKUP(H431,IDEF!$A$6:$H$1602,8,FALSE),"S/D")</f>
        <v>1730</v>
      </c>
      <c r="AZ431" s="3" t="str">
        <f>IFERROR(VLOOKUP(H431,'Control Producción'!$B$13:$L$406,11,FALSE),"S/C")</f>
        <v>A</v>
      </c>
      <c r="BA431" s="3" t="str">
        <f t="shared" si="130"/>
        <v>SP- 09</v>
      </c>
      <c r="BB431" s="3" t="str">
        <f>IFERROR(VLOOKUP(I431,Referencias!$A$2:$Z$800,26,FALSE),"")</f>
        <v>Señal Picada</v>
      </c>
      <c r="BC431" s="3"/>
      <c r="BD431" s="3"/>
      <c r="BO431" s="68" t="str">
        <f t="shared" si="121"/>
        <v>SP- 09</v>
      </c>
    </row>
    <row r="432" spans="1:67" ht="15" customHeight="1" x14ac:dyDescent="0.25">
      <c r="A432" s="3" t="s">
        <v>636</v>
      </c>
      <c r="B432" s="5">
        <v>45139</v>
      </c>
      <c r="C432" s="3" t="s">
        <v>637</v>
      </c>
      <c r="D432" s="3" t="s">
        <v>638</v>
      </c>
      <c r="E432" s="3" t="str">
        <f>IFERROR(VLOOKUP(H432,Referencias!$A$2:$F$671,6,FALSE),"")</f>
        <v>SP- 09</v>
      </c>
      <c r="F432" s="3">
        <f>IFERROR(VLOOKUP(I432,Referencias!$A$2:$T$800,20,FALSE),"")</f>
        <v>222052</v>
      </c>
      <c r="G432" s="3" t="s">
        <v>651</v>
      </c>
      <c r="H432" s="3" t="s">
        <v>357</v>
      </c>
      <c r="I432" s="3" t="s">
        <v>357</v>
      </c>
      <c r="J432" s="3"/>
      <c r="K432" s="3" t="s">
        <v>652</v>
      </c>
      <c r="L432" s="3" t="str">
        <f>IFERROR(VLOOKUP(M432,Referencias!$X$2:$Y$139,2,FALSE),"")</f>
        <v>Inhibidor de corrosión</v>
      </c>
      <c r="M432" s="3" t="s">
        <v>566</v>
      </c>
      <c r="N432" s="3">
        <f>IFERROR(VLOOKUP(M432,Referencias!$K$2:$L$138,2,FALSE),"")</f>
        <v>1000232729</v>
      </c>
      <c r="O432" s="3">
        <f>IFERROR(VLOOKUP(I432,'Control Producción'!$B$13:$L$408,4,FALSE),0)</f>
        <v>36</v>
      </c>
      <c r="P432" s="3">
        <f>IFERROR(VLOOKUP(I432,'Control Producción'!$B$13:$L$408,5,FALSE),0)</f>
        <v>5.76</v>
      </c>
      <c r="Q432" s="3">
        <f>IFERROR(VLOOKUP(I432,'Control Producción'!$B$13:$L$408,7,FALSE),0)</f>
        <v>30.24</v>
      </c>
      <c r="R432" s="3">
        <f>IFERROR(VLOOKUP(I432,'Control Producción'!$B$13:$L$408,8,FALSE),0)</f>
        <v>100</v>
      </c>
      <c r="S432" s="3">
        <f t="shared" si="122"/>
        <v>20</v>
      </c>
      <c r="T432" s="3">
        <v>75</v>
      </c>
      <c r="U432" s="3" t="s">
        <v>676</v>
      </c>
      <c r="V432" s="3" t="s">
        <v>668</v>
      </c>
      <c r="W432" s="3">
        <f t="shared" si="123"/>
        <v>4</v>
      </c>
      <c r="X432" s="3"/>
      <c r="Y432" s="3">
        <f t="shared" si="124"/>
        <v>80</v>
      </c>
      <c r="Z432" s="3"/>
      <c r="AA432" s="3"/>
      <c r="AB432" s="6">
        <v>42340</v>
      </c>
      <c r="AC432" s="3" t="s">
        <v>643</v>
      </c>
      <c r="AD432" s="6">
        <v>44126</v>
      </c>
      <c r="AE432" s="3" t="s">
        <v>921</v>
      </c>
      <c r="AF432" s="3" t="s">
        <v>656</v>
      </c>
      <c r="AG432" s="3"/>
      <c r="AH432" s="3"/>
      <c r="AI432" s="3"/>
      <c r="AJ432" s="3"/>
      <c r="AK432" s="3" t="str">
        <f>IFERROR(VLOOKUP(I432,'Control Producción'!$B$13:$K$406,10,FALSE),"")</f>
        <v>Bombeo Mecánico</v>
      </c>
      <c r="AL432" s="3" t="str">
        <f t="shared" si="132"/>
        <v>Batch</v>
      </c>
      <c r="AM432" s="3" t="s">
        <v>810</v>
      </c>
      <c r="AN432" s="3" t="s">
        <v>807</v>
      </c>
      <c r="AO432" s="3">
        <f>_xlfn.IFS(L432="Inhibidor de corrosión",T432*Q432/1000,L432="Inhibidor de incrustaciones",T432*Q432/1000,L432="Biocida",T432*Q432/1000,L432="Inhibidor de corrosión/incrustaciones",T432*Q432/1000,L432="Inhibidor de parafinas y asfaltenos",T432*P432/1000,L432="Inhibidor de parafinas",T432*P432/1000,L432="Inhibidor de asfaltenos",T432*P432/1000,L432="Reductor de fricción",T432*P432/1000,L432="Encapsulado",0,L432="Inhibidor de hidratos",VLOOKUP(I432,Intermedia!$B$485:$E$502,4,FALSE),L432="Secuestrante de sulfhídrico",VLOOKUP(I432,Intermedia!$B$485:$E$502,4,FALSE))</f>
        <v>2.2679999999999998</v>
      </c>
      <c r="AP432" s="3">
        <f t="shared" si="125"/>
        <v>15.88</v>
      </c>
      <c r="AQ432" s="3">
        <f t="shared" si="126"/>
        <v>20</v>
      </c>
      <c r="AR432" s="3">
        <f t="shared" si="127"/>
        <v>20</v>
      </c>
      <c r="AS432" s="7">
        <v>1</v>
      </c>
      <c r="AT432" s="3" cm="1">
        <f t="array" ref="AT432">IFERROR(ROUND(IF(AL432="Continua",AO432*_xlfn.IFS(AS432=100%,1,AS432=20%,5,AS432=50%,2),IF(AL432="Batch",IF(AM432="M",30,IF(AM432="Q",15,7))*AO432)),0),"")</f>
        <v>16</v>
      </c>
      <c r="AU432" s="3">
        <f t="shared" si="128"/>
        <v>20</v>
      </c>
      <c r="AV432" s="3">
        <f t="shared" si="129"/>
        <v>20</v>
      </c>
      <c r="AW432" s="3" t="s">
        <v>670</v>
      </c>
      <c r="AX432" s="3"/>
      <c r="AY432" s="14">
        <f ca="1">IFERROR(TODAY()-VLOOKUP(H432,IDEF!$A$6:$H$1602,8,FALSE),"S/D")</f>
        <v>1730</v>
      </c>
      <c r="AZ432" s="3" t="str">
        <f>IFERROR(VLOOKUP(H432,'Control Producción'!$B$13:$L$406,11,FALSE),"S/C")</f>
        <v>A</v>
      </c>
      <c r="BA432" s="3" t="str">
        <f t="shared" si="130"/>
        <v>SP- 09</v>
      </c>
      <c r="BB432" s="3" t="str">
        <f>IFERROR(VLOOKUP(I432,Referencias!$A$2:$Z$800,26,FALSE),"")</f>
        <v>Señal Picada</v>
      </c>
      <c r="BC432" s="3"/>
      <c r="BD432" s="3"/>
      <c r="BO432" s="68" t="str">
        <f t="shared" si="121"/>
        <v>SP- 09</v>
      </c>
    </row>
    <row r="433" spans="1:67" ht="15" customHeight="1" x14ac:dyDescent="0.25">
      <c r="A433" s="3" t="s">
        <v>636</v>
      </c>
      <c r="B433" s="5">
        <v>45139</v>
      </c>
      <c r="C433" s="3" t="s">
        <v>637</v>
      </c>
      <c r="D433" s="3" t="s">
        <v>638</v>
      </c>
      <c r="E433" s="3" t="str">
        <f>IFERROR(VLOOKUP(H433,Referencias!$A$2:$F$671,6,FALSE),"")</f>
        <v>VAM</v>
      </c>
      <c r="F433" s="3">
        <f>IFERROR(VLOOKUP(I433,Referencias!$A$2:$T$800,20,FALSE),"")</f>
        <v>221169</v>
      </c>
      <c r="G433" s="3" t="s">
        <v>651</v>
      </c>
      <c r="H433" s="3" t="s">
        <v>496</v>
      </c>
      <c r="I433" s="3" t="s">
        <v>496</v>
      </c>
      <c r="J433" s="3"/>
      <c r="K433" s="3" t="s">
        <v>652</v>
      </c>
      <c r="L433" s="3" t="str">
        <f>IFERROR(VLOOKUP(M433,Referencias!$X$2:$Y$139,2,FALSE),"")</f>
        <v>Inhibidor de corrosión</v>
      </c>
      <c r="M433" s="3" t="s">
        <v>566</v>
      </c>
      <c r="N433" s="3">
        <f>IFERROR(VLOOKUP(M433,Referencias!$K$2:$L$138,2,FALSE),"")</f>
        <v>1000232729</v>
      </c>
      <c r="O433" s="3">
        <f>IFERROR(VLOOKUP(I433,'Control Producción'!$B$13:$L$408,4,FALSE),0)</f>
        <v>68</v>
      </c>
      <c r="P433" s="3">
        <f>IFERROR(VLOOKUP(I433,'Control Producción'!$B$13:$L$408,5,FALSE),0)</f>
        <v>8.2959999999999994</v>
      </c>
      <c r="Q433" s="3">
        <f>IFERROR(VLOOKUP(I433,'Control Producción'!$B$13:$L$408,7,FALSE),0)</f>
        <v>59.704000000000001</v>
      </c>
      <c r="R433" s="3">
        <f>IFERROR(VLOOKUP(I433,'Control Producción'!$B$13:$L$408,8,FALSE),0)</f>
        <v>2700</v>
      </c>
      <c r="S433" s="3">
        <f t="shared" si="122"/>
        <v>35.82</v>
      </c>
      <c r="T433" s="3">
        <v>40</v>
      </c>
      <c r="U433" s="3" t="s">
        <v>676</v>
      </c>
      <c r="V433" s="3" t="s">
        <v>668</v>
      </c>
      <c r="W433" s="3">
        <f t="shared" si="123"/>
        <v>2</v>
      </c>
      <c r="X433" s="3"/>
      <c r="Y433" s="3">
        <f t="shared" si="124"/>
        <v>71.64</v>
      </c>
      <c r="Z433" s="3"/>
      <c r="AA433" s="3"/>
      <c r="AB433" s="6">
        <v>44147</v>
      </c>
      <c r="AC433" s="3" t="s">
        <v>643</v>
      </c>
      <c r="AD433" s="6">
        <v>44586</v>
      </c>
      <c r="AE433" s="3" t="s">
        <v>801</v>
      </c>
      <c r="AF433" s="3" t="s">
        <v>656</v>
      </c>
      <c r="AG433" s="3"/>
      <c r="AH433" s="3"/>
      <c r="AI433" s="3"/>
      <c r="AJ433" s="3"/>
      <c r="AK433" s="3" t="str">
        <f>IFERROR(VLOOKUP(I433,'Control Producción'!$B$13:$K$406,10,FALSE),"")</f>
        <v>Electro Sumergible</v>
      </c>
      <c r="AL433" s="3" t="str">
        <f t="shared" si="132"/>
        <v>Batch</v>
      </c>
      <c r="AM433" s="3" t="s">
        <v>669</v>
      </c>
      <c r="AN433" s="3" t="s">
        <v>556</v>
      </c>
      <c r="AO433" s="3">
        <f>_xlfn.IFS(L433="Inhibidor de corrosión",T433*Q433/1000,L433="Inhibidor de incrustaciones",T433*Q433/1000,L433="Biocida",T433*Q433/1000,L433="Inhibidor de corrosión/incrustaciones",T433*Q433/1000,L433="Inhibidor de parafinas y asfaltenos",T433*P433/1000,L433="Inhibidor de parafinas",T433*P433/1000,L433="Inhibidor de asfaltenos",T433*P433/1000,L433="Reductor de fricción",T433*P433/1000,L433="Encapsulado",0,L433="Inhibidor de hidratos",VLOOKUP(I433,Intermedia!$B$485:$E$502,4,FALSE),L433="Secuestrante de sulfhídrico",VLOOKUP(I433,Intermedia!$B$485:$E$502,4,FALSE))</f>
        <v>2.3881600000000001</v>
      </c>
      <c r="AP433" s="3">
        <f t="shared" si="125"/>
        <v>35.82</v>
      </c>
      <c r="AQ433" s="3">
        <f t="shared" si="126"/>
        <v>35.82</v>
      </c>
      <c r="AR433" s="3">
        <f t="shared" si="127"/>
        <v>35.82</v>
      </c>
      <c r="AS433" s="7">
        <v>1</v>
      </c>
      <c r="AT433" s="3" cm="1">
        <f t="array" ref="AT433">IFERROR(ROUND(IF(AL433="Continua",AO433*_xlfn.IFS(AS433=100%,1,AS433=20%,5,AS433=50%,2),IF(AL433="Batch",IF(AM433="M",30,IF(AM433="Q",15,7))*AO433)),0),"")</f>
        <v>36</v>
      </c>
      <c r="AU433" s="3">
        <f t="shared" si="128"/>
        <v>36</v>
      </c>
      <c r="AV433" s="3">
        <f t="shared" si="129"/>
        <v>36</v>
      </c>
      <c r="AW433" s="3" t="s">
        <v>533</v>
      </c>
      <c r="AX433" s="3"/>
      <c r="AY433" s="14">
        <f ca="1">IFERROR(TODAY()-VLOOKUP(H433,IDEF!$A$6:$H$1602,8,FALSE),"S/D")</f>
        <v>1503</v>
      </c>
      <c r="AZ433" s="3" t="str">
        <f>IFERROR(VLOOKUP(H433,'Control Producción'!$B$13:$L$406,11,FALSE),"S/C")</f>
        <v>A</v>
      </c>
      <c r="BA433" s="3" t="str">
        <f t="shared" si="130"/>
        <v>VAM</v>
      </c>
      <c r="BB433" s="3" t="str">
        <f>IFERROR(VLOOKUP(I433,Referencias!$A$2:$Z$800,26,FALSE),"")</f>
        <v>Volcán Auca Mahuida</v>
      </c>
      <c r="BC433" s="3"/>
      <c r="BD433" s="3"/>
      <c r="BO433" s="68" t="str">
        <f t="shared" si="121"/>
        <v>VAM</v>
      </c>
    </row>
    <row r="434" spans="1:67" ht="15" customHeight="1" x14ac:dyDescent="0.25">
      <c r="A434" s="3" t="s">
        <v>636</v>
      </c>
      <c r="B434" s="5">
        <v>45139</v>
      </c>
      <c r="C434" s="3" t="s">
        <v>637</v>
      </c>
      <c r="D434" s="3" t="s">
        <v>638</v>
      </c>
      <c r="E434" s="3" t="str">
        <f>IFERROR(VLOOKUP(H434,Referencias!$A$2:$F$671,6,FALSE),"")</f>
        <v>VAM</v>
      </c>
      <c r="F434" s="3">
        <f>IFERROR(VLOOKUP(I434,Referencias!$A$2:$T$800,20,FALSE),"")</f>
        <v>221169</v>
      </c>
      <c r="G434" s="3" t="s">
        <v>651</v>
      </c>
      <c r="H434" s="3" t="s">
        <v>488</v>
      </c>
      <c r="I434" s="3" t="s">
        <v>488</v>
      </c>
      <c r="J434" s="3"/>
      <c r="K434" s="3" t="s">
        <v>652</v>
      </c>
      <c r="L434" s="3" t="str">
        <f>IFERROR(VLOOKUP(M434,Referencias!$X$2:$Y$139,2,FALSE),"")</f>
        <v>Inhibidor de corrosión</v>
      </c>
      <c r="M434" s="3" t="s">
        <v>566</v>
      </c>
      <c r="N434" s="3">
        <f>IFERROR(VLOOKUP(M434,Referencias!$K$2:$L$138,2,FALSE),"")</f>
        <v>1000232729</v>
      </c>
      <c r="O434" s="3">
        <f>IFERROR(VLOOKUP(I434,'Control Producción'!$B$13:$L$408,4,FALSE),0)</f>
        <v>11.04</v>
      </c>
      <c r="P434" s="3">
        <f>IFERROR(VLOOKUP(I434,'Control Producción'!$B$13:$L$408,5,FALSE),0)</f>
        <v>4.968</v>
      </c>
      <c r="Q434" s="3">
        <f>IFERROR(VLOOKUP(I434,'Control Producción'!$B$13:$L$408,7,FALSE),0)</f>
        <v>6.0720000000000001</v>
      </c>
      <c r="R434" s="3">
        <f>IFERROR(VLOOKUP(I434,'Control Producción'!$B$13:$L$408,8,FALSE),0)</f>
        <v>1100</v>
      </c>
      <c r="S434" s="3">
        <f t="shared" si="122"/>
        <v>29.15</v>
      </c>
      <c r="T434" s="3">
        <v>160</v>
      </c>
      <c r="U434" s="3" t="s">
        <v>676</v>
      </c>
      <c r="V434" s="3" t="s">
        <v>668</v>
      </c>
      <c r="W434" s="3">
        <f t="shared" si="123"/>
        <v>1</v>
      </c>
      <c r="X434" s="3"/>
      <c r="Y434" s="3">
        <f t="shared" si="124"/>
        <v>29.15</v>
      </c>
      <c r="Z434" s="3"/>
      <c r="AA434" s="3"/>
      <c r="AB434" s="6">
        <v>41362</v>
      </c>
      <c r="AC434" s="3" t="s">
        <v>643</v>
      </c>
      <c r="AD434" s="6">
        <v>44894</v>
      </c>
      <c r="AE434" s="3" t="s">
        <v>780</v>
      </c>
      <c r="AF434" s="3" t="s">
        <v>656</v>
      </c>
      <c r="AG434" s="3"/>
      <c r="AH434" s="3"/>
      <c r="AI434" s="3"/>
      <c r="AJ434" s="3"/>
      <c r="AK434" s="3" t="str">
        <f>IFERROR(VLOOKUP(I434,'Control Producción'!$B$13:$K$406,10,FALSE),"")</f>
        <v>Bombeo Mecánico</v>
      </c>
      <c r="AL434" s="3" t="str">
        <f t="shared" si="132"/>
        <v>Batch</v>
      </c>
      <c r="AM434" s="3" t="s">
        <v>817</v>
      </c>
      <c r="AN434" s="3" t="s">
        <v>556</v>
      </c>
      <c r="AO434" s="3">
        <f>_xlfn.IFS(L434="Inhibidor de corrosión",T434*Q434/1000,L434="Inhibidor de incrustaciones",T434*Q434/1000,L434="Biocida",T434*Q434/1000,L434="Inhibidor de corrosión/incrustaciones",T434*Q434/1000,L434="Inhibidor de parafinas y asfaltenos",T434*P434/1000,L434="Inhibidor de parafinas",T434*P434/1000,L434="Inhibidor de asfaltenos",T434*P434/1000,L434="Reductor de fricción",T434*P434/1000,L434="Encapsulado",0,L434="Inhibidor de hidratos",VLOOKUP(I434,Intermedia!$B$485:$E$502,4,FALSE),L434="Secuestrante de sulfhídrico",VLOOKUP(I434,Intermedia!$B$485:$E$502,4,FALSE))</f>
        <v>0.97151999999999994</v>
      </c>
      <c r="AP434" s="3">
        <f t="shared" si="125"/>
        <v>29.15</v>
      </c>
      <c r="AQ434" s="3">
        <f t="shared" si="126"/>
        <v>29.15</v>
      </c>
      <c r="AR434" s="3">
        <f t="shared" si="127"/>
        <v>29.15</v>
      </c>
      <c r="AS434" s="7">
        <v>1</v>
      </c>
      <c r="AT434" s="3" cm="1">
        <f t="array" ref="AT434">IFERROR(ROUND(IF(AL434="Continua",AO434*_xlfn.IFS(AS434=100%,1,AS434=20%,5,AS434=50%,2),IF(AL434="Batch",IF(AM434="M",30,IF(AM434="Q",15,7))*AO434)),0),"")</f>
        <v>29</v>
      </c>
      <c r="AU434" s="3">
        <f t="shared" si="128"/>
        <v>29</v>
      </c>
      <c r="AV434" s="3">
        <f t="shared" si="129"/>
        <v>29</v>
      </c>
      <c r="AW434" s="3" t="s">
        <v>533</v>
      </c>
      <c r="AX434" s="3"/>
      <c r="AY434" s="14">
        <f ca="1">IFERROR(TODAY()-VLOOKUP(H434,IDEF!$A$6:$H$1602,8,FALSE),"S/D")</f>
        <v>2931</v>
      </c>
      <c r="AZ434" s="3" t="str">
        <f>IFERROR(VLOOKUP(H434,'Control Producción'!$B$13:$L$406,11,FALSE),"S/C")</f>
        <v>B</v>
      </c>
      <c r="BA434" s="3" t="str">
        <f t="shared" si="130"/>
        <v>VAM</v>
      </c>
      <c r="BB434" s="3" t="str">
        <f>IFERROR(VLOOKUP(I434,Referencias!$A$2:$Z$800,26,FALSE),"")</f>
        <v>Volcán Auca Mahuida</v>
      </c>
      <c r="BC434" s="3"/>
      <c r="BD434" s="3"/>
      <c r="BO434" s="68" t="str">
        <f t="shared" si="121"/>
        <v>VAM</v>
      </c>
    </row>
    <row r="435" spans="1:67" ht="15" customHeight="1" x14ac:dyDescent="0.25">
      <c r="A435" s="3" t="s">
        <v>636</v>
      </c>
      <c r="B435" s="5">
        <v>45292</v>
      </c>
      <c r="C435" s="3" t="s">
        <v>637</v>
      </c>
      <c r="D435" s="3" t="s">
        <v>638</v>
      </c>
      <c r="E435" s="3" t="str">
        <f>IFERROR(VLOOKUP(H435,Referencias!$A$2:$F$671,6,FALSE),"")</f>
        <v>VAM</v>
      </c>
      <c r="F435" s="3">
        <f>IFERROR(VLOOKUP(I435,Referencias!$A$2:$T$800,20,FALSE),"")</f>
        <v>221169</v>
      </c>
      <c r="G435" s="3" t="s">
        <v>651</v>
      </c>
      <c r="H435" s="3" t="s">
        <v>498</v>
      </c>
      <c r="I435" s="3" t="s">
        <v>498</v>
      </c>
      <c r="J435" s="3"/>
      <c r="K435" s="3" t="s">
        <v>652</v>
      </c>
      <c r="L435" s="3" t="str">
        <f>IFERROR(VLOOKUP(M435,Referencias!$X$2:$Y$139,2,FALSE),"")</f>
        <v>Biocida</v>
      </c>
      <c r="M435" s="3" t="s">
        <v>565</v>
      </c>
      <c r="N435" s="3">
        <f>IFERROR(VLOOKUP(M435,Referencias!$K$2:$L$138,2,FALSE),"")</f>
        <v>50600926</v>
      </c>
      <c r="O435" s="3">
        <f>IFERROR(VLOOKUP(I435,'Control Producción'!$B$13:$L$408,4,FALSE),0)</f>
        <v>17</v>
      </c>
      <c r="P435" s="3">
        <f>IFERROR(VLOOKUP(I435,'Control Producción'!$B$13:$L$408,5,FALSE),0)</f>
        <v>8.67</v>
      </c>
      <c r="Q435" s="3">
        <f>IFERROR(VLOOKUP(I435,'Control Producción'!$B$13:$L$408,7,FALSE),0)</f>
        <v>8.33</v>
      </c>
      <c r="R435" s="3">
        <f>IFERROR(VLOOKUP(I435,'Control Producción'!$B$13:$L$408,8,FALSE),0)</f>
        <v>2000</v>
      </c>
      <c r="S435" s="3">
        <f t="shared" si="122"/>
        <v>49.98</v>
      </c>
      <c r="T435" s="3">
        <v>400</v>
      </c>
      <c r="U435" s="3" t="s">
        <v>676</v>
      </c>
      <c r="V435" s="3" t="s">
        <v>668</v>
      </c>
      <c r="W435" s="3">
        <f t="shared" si="123"/>
        <v>2</v>
      </c>
      <c r="X435" s="3"/>
      <c r="Y435" s="3">
        <f t="shared" si="124"/>
        <v>99.96</v>
      </c>
      <c r="Z435" s="3"/>
      <c r="AA435" s="3"/>
      <c r="AB435" s="6">
        <v>43016</v>
      </c>
      <c r="AC435" s="3" t="s">
        <v>643</v>
      </c>
      <c r="AD435" s="6">
        <v>44909</v>
      </c>
      <c r="AE435" s="3" t="s">
        <v>786</v>
      </c>
      <c r="AF435" s="3" t="s">
        <v>656</v>
      </c>
      <c r="AG435" s="3"/>
      <c r="AH435" s="3"/>
      <c r="AI435" s="3"/>
      <c r="AJ435" s="3"/>
      <c r="AK435" s="3" t="str">
        <f>IFERROR(VLOOKUP(I435,'Control Producción'!$B$13:$K$406,10,FALSE),"")</f>
        <v>Bombeo Mecánico</v>
      </c>
      <c r="AL435" s="3" t="str">
        <f t="shared" si="132"/>
        <v>Batch</v>
      </c>
      <c r="AM435" s="3" t="s">
        <v>669</v>
      </c>
      <c r="AN435" s="3" t="s">
        <v>556</v>
      </c>
      <c r="AO435" s="3">
        <f>_xlfn.IFS(L435="Inhibidor de corrosión",T435*Q435/1000,L435="Inhibidor de incrustaciones",T435*Q435/1000,L435="Biocida",T435*Q435/1000,L435="Inhibidor de corrosión/incrustaciones",T435*Q435/1000,L435="Inhibidor de parafinas y asfaltenos",T435*P435/1000,L435="Inhibidor de parafinas",T435*P435/1000,L435="Inhibidor de asfaltenos",T435*P435/1000,L435="Reductor de fricción",T435*P435/1000,L435="Encapsulado",0,L435="Inhibidor de hidratos",VLOOKUP(I435,Intermedia!$B$485:$E$502,4,FALSE),L435="Secuestrante de sulfhídrico",VLOOKUP(I435,Intermedia!$B$485:$E$502,4,FALSE))</f>
        <v>3.3319999999999999</v>
      </c>
      <c r="AP435" s="3">
        <f t="shared" si="125"/>
        <v>49.98</v>
      </c>
      <c r="AQ435" s="3">
        <f t="shared" si="126"/>
        <v>49.98</v>
      </c>
      <c r="AR435" s="3">
        <f t="shared" si="127"/>
        <v>49.98</v>
      </c>
      <c r="AS435" s="7">
        <v>1</v>
      </c>
      <c r="AT435" s="3" cm="1">
        <f t="array" ref="AT435">IFERROR(ROUND(IF(AL435="Continua",AO435*_xlfn.IFS(AS435=100%,1,AS435=20%,5,AS435=50%,2),IF(AL435="Batch",IF(AM435="M",30,IF(AM435="Q",15,7))*AO435)),0),"")</f>
        <v>50</v>
      </c>
      <c r="AU435" s="3">
        <f t="shared" si="128"/>
        <v>50</v>
      </c>
      <c r="AV435" s="3">
        <f t="shared" si="129"/>
        <v>50</v>
      </c>
      <c r="AW435" s="3" t="s">
        <v>533</v>
      </c>
      <c r="AX435" s="3"/>
      <c r="AY435" s="14">
        <f ca="1">IFERROR(TODAY()-VLOOKUP(H435,IDEF!$A$6:$H$1602,8,FALSE),"S/D")</f>
        <v>1878</v>
      </c>
      <c r="AZ435" s="3" t="str">
        <f>IFERROR(VLOOKUP(H435,'Control Producción'!$B$13:$L$406,11,FALSE),"S/C")</f>
        <v>A</v>
      </c>
      <c r="BA435" s="3" t="str">
        <f t="shared" si="130"/>
        <v>VAM</v>
      </c>
      <c r="BB435" s="3" t="str">
        <f>IFERROR(VLOOKUP(I435,Referencias!$A$2:$Z$800,26,FALSE),"")</f>
        <v>Volcán Auca Mahuida</v>
      </c>
      <c r="BC435" s="3"/>
      <c r="BD435" s="3"/>
      <c r="BO435" s="68" t="str">
        <f t="shared" si="121"/>
        <v>VAM</v>
      </c>
    </row>
    <row r="436" spans="1:67" ht="15" customHeight="1" x14ac:dyDescent="0.25">
      <c r="A436" s="3" t="s">
        <v>636</v>
      </c>
      <c r="B436" s="5">
        <v>45139</v>
      </c>
      <c r="C436" s="3" t="s">
        <v>637</v>
      </c>
      <c r="D436" s="3" t="s">
        <v>638</v>
      </c>
      <c r="E436" s="3" t="str">
        <f>IFERROR(VLOOKUP(H436,Referencias!$A$2:$F$671,6,FALSE),"")</f>
        <v>VAM</v>
      </c>
      <c r="F436" s="3">
        <f>IFERROR(VLOOKUP(I436,Referencias!$A$2:$T$800,20,FALSE),"")</f>
        <v>221169</v>
      </c>
      <c r="G436" s="3" t="s">
        <v>651</v>
      </c>
      <c r="H436" s="3" t="s">
        <v>500</v>
      </c>
      <c r="I436" s="3" t="s">
        <v>500</v>
      </c>
      <c r="J436" s="3"/>
      <c r="K436" s="3" t="s">
        <v>652</v>
      </c>
      <c r="L436" s="3" t="str">
        <f>IFERROR(VLOOKUP(M436,Referencias!$X$2:$Y$139,2,FALSE),"")</f>
        <v>Inhibidor de corrosión</v>
      </c>
      <c r="M436" s="3" t="s">
        <v>566</v>
      </c>
      <c r="N436" s="3">
        <f>IFERROR(VLOOKUP(M436,Referencias!$K$2:$L$138,2,FALSE),"")</f>
        <v>1000232729</v>
      </c>
      <c r="O436" s="3">
        <f>IFERROR(VLOOKUP(I436,'Control Producción'!$B$13:$L$408,4,FALSE),0)</f>
        <v>39.520000000000003</v>
      </c>
      <c r="P436" s="3">
        <f>IFERROR(VLOOKUP(I436,'Control Producción'!$B$13:$L$408,5,FALSE),0)</f>
        <v>35.173000000000002</v>
      </c>
      <c r="Q436" s="3">
        <f>IFERROR(VLOOKUP(I436,'Control Producción'!$B$13:$L$408,7,FALSE),0)</f>
        <v>4.3470000000000004</v>
      </c>
      <c r="R436" s="3">
        <f>IFERROR(VLOOKUP(I436,'Control Producción'!$B$13:$L$408,8,FALSE),0)</f>
        <v>786</v>
      </c>
      <c r="S436" s="3">
        <f t="shared" si="122"/>
        <v>20</v>
      </c>
      <c r="T436" s="3">
        <v>100</v>
      </c>
      <c r="U436" s="3" t="s">
        <v>676</v>
      </c>
      <c r="V436" s="3" t="s">
        <v>668</v>
      </c>
      <c r="W436" s="3">
        <f t="shared" si="123"/>
        <v>2</v>
      </c>
      <c r="X436" s="3"/>
      <c r="Y436" s="3">
        <f t="shared" si="124"/>
        <v>40</v>
      </c>
      <c r="Z436" s="3"/>
      <c r="AA436" s="3"/>
      <c r="AB436" s="6">
        <v>42762</v>
      </c>
      <c r="AC436" s="3" t="s">
        <v>643</v>
      </c>
      <c r="AD436" s="6">
        <v>44099</v>
      </c>
      <c r="AE436" s="3" t="s">
        <v>922</v>
      </c>
      <c r="AF436" s="3" t="s">
        <v>656</v>
      </c>
      <c r="AG436" s="3"/>
      <c r="AH436" s="3"/>
      <c r="AI436" s="3"/>
      <c r="AJ436" s="3"/>
      <c r="AK436" s="3" t="str">
        <f>IFERROR(VLOOKUP(I436,'Control Producción'!$B$13:$K$406,10,FALSE),"")</f>
        <v>Electro Sumergible</v>
      </c>
      <c r="AL436" s="3" t="str">
        <f t="shared" si="132"/>
        <v>Batch</v>
      </c>
      <c r="AM436" s="3" t="s">
        <v>669</v>
      </c>
      <c r="AN436" s="3" t="s">
        <v>556</v>
      </c>
      <c r="AO436" s="3">
        <f>_xlfn.IFS(L436="Inhibidor de corrosión",T436*Q436/1000,L436="Inhibidor de incrustaciones",T436*Q436/1000,L436="Biocida",T436*Q436/1000,L436="Inhibidor de corrosión/incrustaciones",T436*Q436/1000,L436="Inhibidor de parafinas y asfaltenos",T436*P436/1000,L436="Inhibidor de parafinas",T436*P436/1000,L436="Inhibidor de asfaltenos",T436*P436/1000,L436="Reductor de fricción",T436*P436/1000,L436="Encapsulado",0,L436="Inhibidor de hidratos",VLOOKUP(I436,Intermedia!$B$485:$E$502,4,FALSE),L436="Secuestrante de sulfhídrico",VLOOKUP(I436,Intermedia!$B$485:$E$502,4,FALSE))</f>
        <v>0.43470000000000003</v>
      </c>
      <c r="AP436" s="3">
        <f t="shared" si="125"/>
        <v>6.52</v>
      </c>
      <c r="AQ436" s="3">
        <f t="shared" si="126"/>
        <v>20</v>
      </c>
      <c r="AR436" s="3">
        <f t="shared" si="127"/>
        <v>20</v>
      </c>
      <c r="AS436" s="7">
        <v>1</v>
      </c>
      <c r="AT436" s="3" cm="1">
        <f t="array" ref="AT436">IFERROR(ROUND(IF(AL436="Continua",AO436*_xlfn.IFS(AS436=100%,1,AS436=20%,5,AS436=50%,2),IF(AL436="Batch",IF(AM436="M",30,IF(AM436="Q",15,7))*AO436)),0),"")</f>
        <v>7</v>
      </c>
      <c r="AU436" s="3">
        <f t="shared" si="128"/>
        <v>20</v>
      </c>
      <c r="AV436" s="3">
        <f t="shared" si="129"/>
        <v>20</v>
      </c>
      <c r="AW436" s="3" t="s">
        <v>533</v>
      </c>
      <c r="AX436" s="3"/>
      <c r="AY436" s="14">
        <f ca="1">IFERROR(TODAY()-VLOOKUP(H436,IDEF!$A$6:$H$1602,8,FALSE),"S/D")</f>
        <v>1949</v>
      </c>
      <c r="AZ436" s="3" t="str">
        <f>IFERROR(VLOOKUP(H436,'Control Producción'!$B$13:$L$406,11,FALSE),"S/C")</f>
        <v>A</v>
      </c>
      <c r="BA436" s="3" t="str">
        <f t="shared" si="130"/>
        <v>VAM</v>
      </c>
      <c r="BB436" s="3" t="str">
        <f>IFERROR(VLOOKUP(I436,Referencias!$A$2:$Z$800,26,FALSE),"")</f>
        <v>Volcán Auca Mahuida</v>
      </c>
      <c r="BC436" s="3"/>
      <c r="BD436" s="3"/>
      <c r="BO436" s="68" t="str">
        <f t="shared" si="121"/>
        <v>VAM</v>
      </c>
    </row>
    <row r="437" spans="1:67" ht="15" customHeight="1" x14ac:dyDescent="0.25">
      <c r="A437" s="3" t="s">
        <v>636</v>
      </c>
      <c r="B437" s="5">
        <v>45139</v>
      </c>
      <c r="C437" s="3" t="s">
        <v>637</v>
      </c>
      <c r="D437" s="3" t="s">
        <v>638</v>
      </c>
      <c r="E437" s="3" t="str">
        <f>IFERROR(VLOOKUP(H437,Referencias!$A$2:$F$671,6,FALSE),"")</f>
        <v>VAM</v>
      </c>
      <c r="F437" s="3">
        <f>IFERROR(VLOOKUP(I437,Referencias!$A$2:$T$800,20,FALSE),"")</f>
        <v>221169</v>
      </c>
      <c r="G437" s="3" t="s">
        <v>651</v>
      </c>
      <c r="H437" s="3" t="s">
        <v>504</v>
      </c>
      <c r="I437" s="3" t="s">
        <v>504</v>
      </c>
      <c r="J437" s="3"/>
      <c r="K437" s="3" t="s">
        <v>652</v>
      </c>
      <c r="L437" s="3" t="str">
        <f>IFERROR(VLOOKUP(M437,Referencias!$X$2:$Y$139,2,FALSE),"")</f>
        <v>Inhibidor de corrosión</v>
      </c>
      <c r="M437" s="3" t="s">
        <v>566</v>
      </c>
      <c r="N437" s="3">
        <f>IFERROR(VLOOKUP(M437,Referencias!$K$2:$L$138,2,FALSE),"")</f>
        <v>1000232729</v>
      </c>
      <c r="O437" s="3">
        <f>IFERROR(VLOOKUP(I437,'Control Producción'!$B$13:$L$408,4,FALSE),0)</f>
        <v>29.25</v>
      </c>
      <c r="P437" s="3">
        <f>IFERROR(VLOOKUP(I437,'Control Producción'!$B$13:$L$408,5,FALSE),0)</f>
        <v>5.85</v>
      </c>
      <c r="Q437" s="3">
        <f>IFERROR(VLOOKUP(I437,'Control Producción'!$B$13:$L$408,7,FALSE),0)</f>
        <v>23.4</v>
      </c>
      <c r="R437" s="3">
        <f>IFERROR(VLOOKUP(I437,'Control Producción'!$B$13:$L$408,8,FALSE),0)</f>
        <v>780</v>
      </c>
      <c r="S437" s="3">
        <f t="shared" si="122"/>
        <v>24.57</v>
      </c>
      <c r="T437" s="3">
        <v>70</v>
      </c>
      <c r="U437" s="3" t="s">
        <v>676</v>
      </c>
      <c r="V437" s="3" t="s">
        <v>668</v>
      </c>
      <c r="W437" s="3">
        <f t="shared" si="123"/>
        <v>2</v>
      </c>
      <c r="X437" s="3"/>
      <c r="Y437" s="3">
        <f t="shared" si="124"/>
        <v>49.14</v>
      </c>
      <c r="Z437" s="3"/>
      <c r="AA437" s="3"/>
      <c r="AB437" s="6">
        <v>41887</v>
      </c>
      <c r="AC437" s="3" t="s">
        <v>643</v>
      </c>
      <c r="AD437" s="6">
        <v>44372</v>
      </c>
      <c r="AE437" s="3" t="s">
        <v>923</v>
      </c>
      <c r="AF437" s="3" t="s">
        <v>656</v>
      </c>
      <c r="AG437" s="3"/>
      <c r="AH437" s="3"/>
      <c r="AI437" s="3"/>
      <c r="AJ437" s="3"/>
      <c r="AK437" s="3" t="str">
        <f>IFERROR(VLOOKUP(I437,'Control Producción'!$B$13:$K$406,10,FALSE),"")</f>
        <v>Bombeo Mecánico</v>
      </c>
      <c r="AL437" s="3" t="str">
        <f t="shared" si="132"/>
        <v>Batch</v>
      </c>
      <c r="AM437" s="3" t="s">
        <v>669</v>
      </c>
      <c r="AN437" s="3" t="s">
        <v>556</v>
      </c>
      <c r="AO437" s="3">
        <f>_xlfn.IFS(L437="Inhibidor de corrosión",T437*Q437/1000,L437="Inhibidor de incrustaciones",T437*Q437/1000,L437="Biocida",T437*Q437/1000,L437="Inhibidor de corrosión/incrustaciones",T437*Q437/1000,L437="Inhibidor de parafinas y asfaltenos",T437*P437/1000,L437="Inhibidor de parafinas",T437*P437/1000,L437="Inhibidor de asfaltenos",T437*P437/1000,L437="Reductor de fricción",T437*P437/1000,L437="Encapsulado",0,L437="Inhibidor de hidratos",VLOOKUP(I437,Intermedia!$B$485:$E$502,4,FALSE),L437="Secuestrante de sulfhídrico",VLOOKUP(I437,Intermedia!$B$485:$E$502,4,FALSE))</f>
        <v>1.6379999999999999</v>
      </c>
      <c r="AP437" s="3">
        <f t="shared" si="125"/>
        <v>24.57</v>
      </c>
      <c r="AQ437" s="3">
        <f t="shared" si="126"/>
        <v>24.57</v>
      </c>
      <c r="AR437" s="3">
        <f t="shared" si="127"/>
        <v>24.57</v>
      </c>
      <c r="AS437" s="7">
        <v>1</v>
      </c>
      <c r="AT437" s="3" cm="1">
        <f t="array" ref="AT437">IFERROR(ROUND(IF(AL437="Continua",AO437*_xlfn.IFS(AS437=100%,1,AS437=20%,5,AS437=50%,2),IF(AL437="Batch",IF(AM437="M",30,IF(AM437="Q",15,7))*AO437)),0),"")</f>
        <v>25</v>
      </c>
      <c r="AU437" s="3">
        <f t="shared" si="128"/>
        <v>25</v>
      </c>
      <c r="AV437" s="3">
        <f t="shared" si="129"/>
        <v>25</v>
      </c>
      <c r="AW437" s="3" t="s">
        <v>533</v>
      </c>
      <c r="AX437" s="3"/>
      <c r="AY437" s="14">
        <f ca="1">IFERROR(TODAY()-VLOOKUP(H437,IDEF!$A$6:$H$1602,8,FALSE),"S/D")</f>
        <v>2100</v>
      </c>
      <c r="AZ437" s="3" t="str">
        <f>IFERROR(VLOOKUP(H437,'Control Producción'!$B$13:$L$406,11,FALSE),"S/C")</f>
        <v>B</v>
      </c>
      <c r="BA437" s="3" t="str">
        <f t="shared" si="130"/>
        <v>VAM</v>
      </c>
      <c r="BB437" s="3" t="str">
        <f>IFERROR(VLOOKUP(I437,Referencias!$A$2:$Z$800,26,FALSE),"")</f>
        <v>Volcán Auca Mahuida</v>
      </c>
      <c r="BC437" s="3"/>
      <c r="BD437" s="3"/>
      <c r="BO437" s="68" t="str">
        <f t="shared" si="121"/>
        <v>VAM</v>
      </c>
    </row>
    <row r="438" spans="1:67" ht="15" customHeight="1" x14ac:dyDescent="0.25">
      <c r="A438" s="3" t="s">
        <v>636</v>
      </c>
      <c r="B438" s="5">
        <v>45139</v>
      </c>
      <c r="C438" s="3" t="s">
        <v>637</v>
      </c>
      <c r="D438" s="3" t="s">
        <v>638</v>
      </c>
      <c r="E438" s="3" t="str">
        <f>IFERROR(VLOOKUP(H438,Referencias!$A$2:$F$671,6,FALSE),"")</f>
        <v>VAM</v>
      </c>
      <c r="F438" s="3">
        <f>IFERROR(VLOOKUP(I438,Referencias!$A$2:$T$800,20,FALSE),"")</f>
        <v>221169</v>
      </c>
      <c r="G438" s="3" t="s">
        <v>651</v>
      </c>
      <c r="H438" s="3" t="s">
        <v>505</v>
      </c>
      <c r="I438" s="3" t="s">
        <v>505</v>
      </c>
      <c r="J438" s="3"/>
      <c r="K438" s="3" t="s">
        <v>652</v>
      </c>
      <c r="L438" s="3" t="str">
        <f>IFERROR(VLOOKUP(M438,Referencias!$X$2:$Y$139,2,FALSE),"")</f>
        <v>Inhibidor de corrosión</v>
      </c>
      <c r="M438" s="3" t="s">
        <v>566</v>
      </c>
      <c r="N438" s="3">
        <f>IFERROR(VLOOKUP(M438,Referencias!$K$2:$L$138,2,FALSE),"")</f>
        <v>1000232729</v>
      </c>
      <c r="O438" s="3">
        <f>IFERROR(VLOOKUP(I438,'Control Producción'!$B$13:$L$408,4,FALSE),0)</f>
        <v>13</v>
      </c>
      <c r="P438" s="3">
        <f>IFERROR(VLOOKUP(I438,'Control Producción'!$B$13:$L$408,5,FALSE),0)</f>
        <v>9.1</v>
      </c>
      <c r="Q438" s="3">
        <f>IFERROR(VLOOKUP(I438,'Control Producción'!$B$13:$L$408,7,FALSE),0)</f>
        <v>3.9</v>
      </c>
      <c r="R438" s="3">
        <f>IFERROR(VLOOKUP(I438,'Control Producción'!$B$13:$L$408,8,FALSE),0)</f>
        <v>240</v>
      </c>
      <c r="S438" s="3">
        <f t="shared" si="122"/>
        <v>27.79</v>
      </c>
      <c r="T438" s="3">
        <v>475</v>
      </c>
      <c r="U438" s="3" t="s">
        <v>676</v>
      </c>
      <c r="V438" s="3" t="s">
        <v>668</v>
      </c>
      <c r="W438" s="3">
        <f t="shared" si="123"/>
        <v>2</v>
      </c>
      <c r="X438" s="3"/>
      <c r="Y438" s="3">
        <f t="shared" si="124"/>
        <v>55.58</v>
      </c>
      <c r="Z438" s="3"/>
      <c r="AA438" s="3"/>
      <c r="AB438" s="6">
        <v>42017</v>
      </c>
      <c r="AC438" s="3" t="s">
        <v>643</v>
      </c>
      <c r="AD438" s="6">
        <v>45014</v>
      </c>
      <c r="AE438" s="92" t="s">
        <v>788</v>
      </c>
      <c r="AF438" s="3" t="s">
        <v>656</v>
      </c>
      <c r="AG438" s="3"/>
      <c r="AH438" s="3"/>
      <c r="AI438" s="3"/>
      <c r="AJ438" s="3"/>
      <c r="AK438" s="3" t="str">
        <f>IFERROR(VLOOKUP(I438,'Control Producción'!$B$13:$K$406,10,FALSE),"")</f>
        <v>Bombeo Mecánico</v>
      </c>
      <c r="AL438" s="3" t="str">
        <f t="shared" si="132"/>
        <v>Batch</v>
      </c>
      <c r="AM438" s="3" t="s">
        <v>669</v>
      </c>
      <c r="AN438" s="3" t="s">
        <v>556</v>
      </c>
      <c r="AO438" s="3">
        <f>_xlfn.IFS(L438="Inhibidor de corrosión",T438*Q438/1000,L438="Inhibidor de incrustaciones",T438*Q438/1000,L438="Biocida",T438*Q438/1000,L438="Inhibidor de corrosión/incrustaciones",T438*Q438/1000,L438="Inhibidor de parafinas y asfaltenos",T438*P438/1000,L438="Inhibidor de parafinas",T438*P438/1000,L438="Inhibidor de asfaltenos",T438*P438/1000,L438="Reductor de fricción",T438*P438/1000,L438="Encapsulado",0,L438="Inhibidor de hidratos",VLOOKUP(I438,Intermedia!$B$485:$E$502,4,FALSE),L438="Secuestrante de sulfhídrico",VLOOKUP(I438,Intermedia!$B$485:$E$502,4,FALSE))</f>
        <v>1.8525</v>
      </c>
      <c r="AP438" s="3">
        <f t="shared" si="125"/>
        <v>27.79</v>
      </c>
      <c r="AQ438" s="3">
        <f t="shared" si="126"/>
        <v>27.79</v>
      </c>
      <c r="AR438" s="3">
        <f t="shared" si="127"/>
        <v>27.79</v>
      </c>
      <c r="AS438" s="7">
        <v>1</v>
      </c>
      <c r="AT438" s="3" cm="1">
        <f t="array" ref="AT438">IFERROR(ROUND(IF(AL438="Continua",AO438*_xlfn.IFS(AS438=100%,1,AS438=20%,5,AS438=50%,2),IF(AL438="Batch",IF(AM438="M",30,IF(AM438="Q",15,7))*AO438)),0),"")</f>
        <v>28</v>
      </c>
      <c r="AU438" s="3">
        <f t="shared" si="128"/>
        <v>28</v>
      </c>
      <c r="AV438" s="3">
        <f t="shared" si="129"/>
        <v>28</v>
      </c>
      <c r="AW438" s="3" t="s">
        <v>533</v>
      </c>
      <c r="AX438" s="3"/>
      <c r="AY438" s="14">
        <f ca="1">IFERROR(TODAY()-VLOOKUP(H438,IDEF!$A$6:$H$1602,8,FALSE),"S/D")</f>
        <v>1766</v>
      </c>
      <c r="AZ438" s="3" t="str">
        <f>IFERROR(VLOOKUP(H438,'Control Producción'!$B$13:$L$406,11,FALSE),"S/C")</f>
        <v>A</v>
      </c>
      <c r="BA438" s="3" t="str">
        <f t="shared" si="130"/>
        <v>VAM</v>
      </c>
      <c r="BB438" s="3" t="str">
        <f>IFERROR(VLOOKUP(I438,Referencias!$A$2:$Z$800,26,FALSE),"")</f>
        <v>Volcán Auca Mahuida</v>
      </c>
      <c r="BC438" s="3"/>
      <c r="BD438" s="3"/>
      <c r="BO438" s="68" t="str">
        <f t="shared" si="121"/>
        <v>VAM</v>
      </c>
    </row>
    <row r="439" spans="1:67" ht="15" customHeight="1" x14ac:dyDescent="0.25">
      <c r="A439" s="3" t="s">
        <v>636</v>
      </c>
      <c r="B439" s="5">
        <v>45139</v>
      </c>
      <c r="C439" s="3" t="s">
        <v>637</v>
      </c>
      <c r="D439" s="3" t="s">
        <v>638</v>
      </c>
      <c r="E439" s="3" t="str">
        <f>IFERROR(VLOOKUP(H439,Referencias!$A$2:$F$671,6,FALSE),"")</f>
        <v>VAM</v>
      </c>
      <c r="F439" s="3">
        <f>IFERROR(VLOOKUP(I439,Referencias!$A$2:$T$800,20,FALSE),"")</f>
        <v>221169</v>
      </c>
      <c r="G439" s="3" t="s">
        <v>651</v>
      </c>
      <c r="H439" s="3" t="s">
        <v>507</v>
      </c>
      <c r="I439" s="3" t="s">
        <v>507</v>
      </c>
      <c r="J439" s="3"/>
      <c r="K439" s="3" t="s">
        <v>652</v>
      </c>
      <c r="L439" s="3" t="str">
        <f>IFERROR(VLOOKUP(M439,Referencias!$X$2:$Y$139,2,FALSE),"")</f>
        <v>Inhibidor de corrosión</v>
      </c>
      <c r="M439" s="3" t="s">
        <v>566</v>
      </c>
      <c r="N439" s="3">
        <f>IFERROR(VLOOKUP(M439,Referencias!$K$2:$L$138,2,FALSE),"")</f>
        <v>1000232729</v>
      </c>
      <c r="O439" s="3">
        <f>IFERROR(VLOOKUP(I439,'Control Producción'!$B$13:$L$408,4,FALSE),0)</f>
        <v>39</v>
      </c>
      <c r="P439" s="3">
        <f>IFERROR(VLOOKUP(I439,'Control Producción'!$B$13:$L$408,5,FALSE),0)</f>
        <v>4.29</v>
      </c>
      <c r="Q439" s="3">
        <f>IFERROR(VLOOKUP(I439,'Control Producción'!$B$13:$L$408,7,FALSE),0)</f>
        <v>34.71</v>
      </c>
      <c r="R439" s="3">
        <f>IFERROR(VLOOKUP(I439,'Control Producción'!$B$13:$L$408,8,FALSE),0)</f>
        <v>929</v>
      </c>
      <c r="S439" s="3">
        <f t="shared" si="122"/>
        <v>41.65</v>
      </c>
      <c r="T439" s="3">
        <v>40</v>
      </c>
      <c r="U439" s="3" t="s">
        <v>676</v>
      </c>
      <c r="V439" s="3" t="s">
        <v>668</v>
      </c>
      <c r="W439" s="3">
        <f t="shared" si="123"/>
        <v>1</v>
      </c>
      <c r="X439" s="3"/>
      <c r="Y439" s="3">
        <f t="shared" si="124"/>
        <v>41.65</v>
      </c>
      <c r="Z439" s="3"/>
      <c r="AA439" s="3"/>
      <c r="AB439" s="6">
        <v>41705</v>
      </c>
      <c r="AC439" s="3" t="s">
        <v>643</v>
      </c>
      <c r="AD439" s="6">
        <v>44512</v>
      </c>
      <c r="AE439" s="3" t="s">
        <v>789</v>
      </c>
      <c r="AF439" s="3"/>
      <c r="AG439" s="3"/>
      <c r="AH439" s="3"/>
      <c r="AI439" s="3"/>
      <c r="AJ439" s="3"/>
      <c r="AK439" s="3" t="str">
        <f>IFERROR(VLOOKUP(I439,'Control Producción'!$B$13:$K$406,10,FALSE),"")</f>
        <v>Bombeo Mecánico</v>
      </c>
      <c r="AL439" s="3" t="str">
        <f t="shared" si="132"/>
        <v>Batch</v>
      </c>
      <c r="AM439" s="3" t="s">
        <v>817</v>
      </c>
      <c r="AN439" s="3" t="s">
        <v>556</v>
      </c>
      <c r="AO439" s="3">
        <f>_xlfn.IFS(L439="Inhibidor de corrosión",T439*Q439/1000,L439="Inhibidor de incrustaciones",T439*Q439/1000,L439="Biocida",T439*Q439/1000,L439="Inhibidor de corrosión/incrustaciones",T439*Q439/1000,L439="Inhibidor de parafinas y asfaltenos",T439*P439/1000,L439="Inhibidor de parafinas",T439*P439/1000,L439="Inhibidor de asfaltenos",T439*P439/1000,L439="Reductor de fricción",T439*P439/1000,L439="Encapsulado",0,L439="Inhibidor de hidratos",VLOOKUP(I439,Intermedia!$B$485:$E$502,4,FALSE),L439="Secuestrante de sulfhídrico",VLOOKUP(I439,Intermedia!$B$485:$E$502,4,FALSE))</f>
        <v>1.3884000000000001</v>
      </c>
      <c r="AP439" s="3">
        <f t="shared" si="125"/>
        <v>41.65</v>
      </c>
      <c r="AQ439" s="3">
        <f t="shared" si="126"/>
        <v>41.65</v>
      </c>
      <c r="AR439" s="3">
        <f t="shared" si="127"/>
        <v>41.65</v>
      </c>
      <c r="AS439" s="7">
        <v>1</v>
      </c>
      <c r="AT439" s="3" cm="1">
        <f t="array" ref="AT439">IFERROR(ROUND(IF(AL439="Continua",AO439*_xlfn.IFS(AS439=100%,1,AS439=20%,5,AS439=50%,2),IF(AL439="Batch",IF(AM439="M",30,IF(AM439="Q",15,7))*AO439)),0),"")</f>
        <v>42</v>
      </c>
      <c r="AU439" s="3">
        <f t="shared" si="128"/>
        <v>42</v>
      </c>
      <c r="AV439" s="3">
        <f t="shared" si="129"/>
        <v>42</v>
      </c>
      <c r="AW439" s="3" t="s">
        <v>533</v>
      </c>
      <c r="AX439" s="3"/>
      <c r="AY439" s="14">
        <f ca="1">IFERROR(TODAY()-VLOOKUP(H439,IDEF!$A$6:$H$1602,8,FALSE),"S/D")</f>
        <v>1864</v>
      </c>
      <c r="AZ439" s="3" t="str">
        <f>IFERROR(VLOOKUP(H439,'Control Producción'!$B$13:$L$406,11,FALSE),"S/C")</f>
        <v>B</v>
      </c>
      <c r="BA439" s="3" t="str">
        <f t="shared" si="130"/>
        <v>VAM</v>
      </c>
      <c r="BB439" s="3" t="str">
        <f>IFERROR(VLOOKUP(I439,Referencias!$A$2:$Z$800,26,FALSE),"")</f>
        <v>Volcán Auca Mahuida</v>
      </c>
      <c r="BC439" s="3"/>
      <c r="BD439" s="3"/>
      <c r="BO439" s="68" t="str">
        <f t="shared" si="121"/>
        <v>VAM</v>
      </c>
    </row>
    <row r="440" spans="1:67" x14ac:dyDescent="0.25">
      <c r="A440" s="3" t="s">
        <v>636</v>
      </c>
      <c r="B440" s="5">
        <v>45139</v>
      </c>
      <c r="C440" s="3" t="s">
        <v>637</v>
      </c>
      <c r="D440" s="3" t="s">
        <v>638</v>
      </c>
      <c r="E440" s="3" t="str">
        <f>IFERROR(VLOOKUP(H440,Referencias!$A$2:$F$671,6,FALSE),"")</f>
        <v>VAM</v>
      </c>
      <c r="F440" s="3">
        <f>IFERROR(VLOOKUP(I440,Referencias!$A$2:$T$800,20,FALSE),"")</f>
        <v>221169</v>
      </c>
      <c r="G440" s="3" t="s">
        <v>651</v>
      </c>
      <c r="H440" s="3" t="s">
        <v>524</v>
      </c>
      <c r="I440" s="3" t="s">
        <v>524</v>
      </c>
      <c r="J440" s="3"/>
      <c r="K440" s="3" t="s">
        <v>652</v>
      </c>
      <c r="L440" s="3" t="str">
        <f>IFERROR(VLOOKUP(M440,Referencias!$X$2:$Y$139,2,FALSE),"")</f>
        <v>Inhibidor de corrosión</v>
      </c>
      <c r="M440" s="3" t="s">
        <v>566</v>
      </c>
      <c r="N440" s="3">
        <f>IFERROR(VLOOKUP(M440,Referencias!$K$2:$L$138,2,FALSE),"")</f>
        <v>1000232729</v>
      </c>
      <c r="O440" s="3">
        <f>IFERROR(VLOOKUP(I440,'Control Producción'!$B$13:$L$408,4,FALSE),0)</f>
        <v>14.3</v>
      </c>
      <c r="P440" s="3">
        <f>IFERROR(VLOOKUP(I440,'Control Producción'!$B$13:$L$408,5,FALSE),0)</f>
        <v>9.4380000000000006</v>
      </c>
      <c r="Q440" s="3">
        <f>IFERROR(VLOOKUP(I440,'Control Producción'!$B$13:$L$408,7,FALSE),0)</f>
        <v>4.8620000000000001</v>
      </c>
      <c r="R440" s="3">
        <f>IFERROR(VLOOKUP(I440,'Control Producción'!$B$13:$L$408,8,FALSE),0)</f>
        <v>524</v>
      </c>
      <c r="S440" s="3">
        <f t="shared" si="122"/>
        <v>20</v>
      </c>
      <c r="T440" s="3">
        <v>250</v>
      </c>
      <c r="U440" s="3" t="s">
        <v>676</v>
      </c>
      <c r="V440" s="3" t="s">
        <v>668</v>
      </c>
      <c r="W440" s="3">
        <f t="shared" si="123"/>
        <v>2</v>
      </c>
      <c r="X440" s="3"/>
      <c r="Y440" s="3">
        <f t="shared" si="124"/>
        <v>40</v>
      </c>
      <c r="Z440" s="3"/>
      <c r="AA440" s="3"/>
      <c r="AB440" s="6">
        <v>42796</v>
      </c>
      <c r="AC440" s="3" t="s">
        <v>643</v>
      </c>
      <c r="AD440" s="6">
        <v>43748</v>
      </c>
      <c r="AE440" s="3" t="s">
        <v>796</v>
      </c>
      <c r="AF440" s="3" t="s">
        <v>656</v>
      </c>
      <c r="AG440" s="3"/>
      <c r="AH440" s="3"/>
      <c r="AI440" s="3"/>
      <c r="AJ440" s="3"/>
      <c r="AK440" s="3" t="str">
        <f>IFERROR(VLOOKUP(I440,'Control Producción'!$B$13:$K$406,10,FALSE),"")</f>
        <v>Bombeo Mecánico</v>
      </c>
      <c r="AL440" s="3" t="str">
        <f t="shared" si="132"/>
        <v>Batch</v>
      </c>
      <c r="AM440" s="3" t="s">
        <v>669</v>
      </c>
      <c r="AN440" s="3" t="s">
        <v>556</v>
      </c>
      <c r="AO440" s="3">
        <f>_xlfn.IFS(L440="Inhibidor de corrosión",T440*Q440/1000,L440="Inhibidor de incrustaciones",T440*Q440/1000,L440="Biocida",T440*Q440/1000,L440="Inhibidor de corrosión/incrustaciones",T440*Q440/1000,L440="Inhibidor de parafinas y asfaltenos",T440*P440/1000,L440="Inhibidor de parafinas",T440*P440/1000,L440="Inhibidor de asfaltenos",T440*P440/1000,L440="Reductor de fricción",T440*P440/1000,L440="Encapsulado",0,L440="Inhibidor de hidratos",VLOOKUP(I440,Intermedia!$B$485:$E$502,4,FALSE),L440="Secuestrante de sulfhídrico",VLOOKUP(I440,Intermedia!$B$485:$E$502,4,FALSE))</f>
        <v>1.2155</v>
      </c>
      <c r="AP440" s="3">
        <f t="shared" si="125"/>
        <v>18.23</v>
      </c>
      <c r="AQ440" s="3">
        <f t="shared" si="126"/>
        <v>20</v>
      </c>
      <c r="AR440" s="3">
        <f t="shared" si="127"/>
        <v>20</v>
      </c>
      <c r="AS440" s="7">
        <v>1</v>
      </c>
      <c r="AT440" s="3" cm="1">
        <f t="array" ref="AT440">IFERROR(ROUND(IF(AL440="Continua",AO440*_xlfn.IFS(AS440=100%,1,AS440=20%,5,AS440=50%,2),IF(AL440="Batch",IF(AM440="M",30,IF(AM440="Q",15,7))*AO440)),0),"")</f>
        <v>18</v>
      </c>
      <c r="AU440" s="3">
        <f t="shared" si="128"/>
        <v>20</v>
      </c>
      <c r="AV440" s="3">
        <f t="shared" si="129"/>
        <v>20</v>
      </c>
      <c r="AW440" s="3" t="s">
        <v>533</v>
      </c>
      <c r="AX440" s="3"/>
      <c r="AY440" s="14">
        <f ca="1">IFERROR(TODAY()-VLOOKUP(H440,IDEF!$A$6:$H$1602,8,FALSE),"S/D")</f>
        <v>1574</v>
      </c>
      <c r="AZ440" s="3" t="str">
        <f>IFERROR(VLOOKUP(H440,'Control Producción'!$B$13:$L$406,11,FALSE),"S/C")</f>
        <v>A</v>
      </c>
      <c r="BA440" s="3" t="str">
        <f t="shared" si="130"/>
        <v>VAM</v>
      </c>
      <c r="BB440" s="3" t="str">
        <f>IFERROR(VLOOKUP(I440,Referencias!$A$2:$Z$800,26,FALSE),"")</f>
        <v>Volcán Auca Mahuida</v>
      </c>
      <c r="BC440" s="3"/>
      <c r="BD440" s="3"/>
      <c r="BO440" s="68" t="str">
        <f t="shared" si="121"/>
        <v>VAM</v>
      </c>
    </row>
    <row r="441" spans="1:67" x14ac:dyDescent="0.25">
      <c r="A441" s="3" t="s">
        <v>636</v>
      </c>
      <c r="B441" s="5">
        <v>45139</v>
      </c>
      <c r="C441" s="3" t="s">
        <v>637</v>
      </c>
      <c r="D441" s="3" t="s">
        <v>638</v>
      </c>
      <c r="E441" s="3" t="str">
        <f>IFERROR(VLOOKUP(H441,Referencias!$A$2:$F$671,6,FALSE),"")</f>
        <v>VAM</v>
      </c>
      <c r="F441" s="3">
        <f>IFERROR(VLOOKUP(I441,Referencias!$A$2:$T$800,20,FALSE),"")</f>
        <v>221169</v>
      </c>
      <c r="G441" s="3" t="s">
        <v>651</v>
      </c>
      <c r="H441" s="3" t="s">
        <v>520</v>
      </c>
      <c r="I441" s="3" t="s">
        <v>520</v>
      </c>
      <c r="J441" s="3"/>
      <c r="K441" s="3" t="s">
        <v>640</v>
      </c>
      <c r="L441" s="3" t="str">
        <f>IFERROR(VLOOKUP(M441,Referencias!$X$2:$Y$139,2,FALSE),"")</f>
        <v>Inhibidor de parafinas</v>
      </c>
      <c r="M441" s="3" t="s">
        <v>678</v>
      </c>
      <c r="N441" s="3">
        <f>IFERROR(VLOOKUP(M441,Referencias!$K$2:$L$138,2,FALSE),"")</f>
        <v>1000544363</v>
      </c>
      <c r="O441" s="3">
        <f>IFERROR(VLOOKUP(I441,'Control Producción'!$B$13:$L$408,4,FALSE),0)</f>
        <v>14.4</v>
      </c>
      <c r="P441" s="3">
        <f>IFERROR(VLOOKUP(I441,'Control Producción'!$B$13:$L$408,5,FALSE),0)</f>
        <v>14.342000000000001</v>
      </c>
      <c r="Q441" s="3">
        <f>IFERROR(VLOOKUP(I441,'Control Producción'!$B$13:$L$408,7,FALSE),0)</f>
        <v>5.8000000000000003E-2</v>
      </c>
      <c r="R441" s="3">
        <f>IFERROR(VLOOKUP(I441,'Control Producción'!$B$13:$L$408,8,FALSE),0)</f>
        <v>2477</v>
      </c>
      <c r="S441" s="3">
        <f t="shared" si="122"/>
        <v>600.21</v>
      </c>
      <c r="T441" s="3">
        <v>2790</v>
      </c>
      <c r="U441" s="3" t="s">
        <v>682</v>
      </c>
      <c r="V441" s="3" t="s">
        <v>668</v>
      </c>
      <c r="W441" s="3">
        <f t="shared" si="123"/>
        <v>2</v>
      </c>
      <c r="X441" s="3"/>
      <c r="Y441" s="3">
        <f t="shared" si="124"/>
        <v>1200.42</v>
      </c>
      <c r="Z441" s="3"/>
      <c r="AA441" s="3"/>
      <c r="AB441" s="6">
        <v>44248</v>
      </c>
      <c r="AC441" s="3" t="s">
        <v>643</v>
      </c>
      <c r="AD441" s="6">
        <v>44993</v>
      </c>
      <c r="AE441" s="3" t="s">
        <v>703</v>
      </c>
      <c r="AF441" s="3" t="s">
        <v>656</v>
      </c>
      <c r="AG441" s="3"/>
      <c r="AH441" s="3"/>
      <c r="AI441" s="3"/>
      <c r="AJ441" s="3"/>
      <c r="AK441" s="3" t="str">
        <f>IFERROR(VLOOKUP(I441,'Control Producción'!$B$13:$K$406,10,FALSE),"")</f>
        <v>Bombeo Mecánico</v>
      </c>
      <c r="AL441" s="3" t="str">
        <f t="shared" si="132"/>
        <v>Batch</v>
      </c>
      <c r="AM441" s="3" t="s">
        <v>669</v>
      </c>
      <c r="AN441" s="3" t="s">
        <v>556</v>
      </c>
      <c r="AO441" s="3">
        <f>_xlfn.IFS(L441="Inhibidor de corrosión",T441*Q441/1000,L441="Inhibidor de incrustaciones",T441*Q441/1000,L441="Biocida",T441*Q441/1000,L441="Inhibidor de corrosión/incrustaciones",T441*Q441/1000,L441="Inhibidor de parafinas y asfaltenos",T441*P441/1000,L441="Inhibidor de parafinas",T441*P441/1000,L441="Inhibidor de asfaltenos",T441*P441/1000,L441="Reductor de fricción",T441*P441/1000,L441="Encapsulado",0,L441="Inhibidor de hidratos",VLOOKUP(I441,Intermedia!$B$485:$E$502,4,FALSE),L441="Secuestrante de sulfhídrico",VLOOKUP(I441,Intermedia!$B$485:$E$502,4,FALSE))</f>
        <v>40.014180000000003</v>
      </c>
      <c r="AP441" s="3">
        <f t="shared" si="125"/>
        <v>600.21</v>
      </c>
      <c r="AQ441" s="3">
        <f t="shared" si="126"/>
        <v>600.21</v>
      </c>
      <c r="AR441" s="3">
        <f t="shared" si="127"/>
        <v>600.21</v>
      </c>
      <c r="AS441" s="7">
        <v>1</v>
      </c>
      <c r="AT441" s="3" cm="1">
        <f t="array" ref="AT441">IFERROR(ROUND(IF(AL441="Continua",AO441*_xlfn.IFS(AS441=100%,1,AS441=20%,5,AS441=50%,2),IF(AL441="Batch",IF(AM441="M",30,IF(AM441="Q",15,7))*AO441)),0),"")</f>
        <v>600</v>
      </c>
      <c r="AU441" s="3">
        <f t="shared" si="128"/>
        <v>600</v>
      </c>
      <c r="AV441" s="3">
        <f t="shared" si="129"/>
        <v>600</v>
      </c>
      <c r="AW441" s="3" t="s">
        <v>533</v>
      </c>
      <c r="AX441" s="3"/>
      <c r="AY441" s="14">
        <f ca="1">IFERROR(TODAY()-VLOOKUP(H441,IDEF!$A$6:$H$1602,8,FALSE),"S/D")</f>
        <v>1657</v>
      </c>
      <c r="AZ441" s="3" t="str">
        <f>IFERROR(VLOOKUP(H441,'Control Producción'!$B$13:$L$406,11,FALSE),"S/C")</f>
        <v>A</v>
      </c>
      <c r="BA441" s="3" t="str">
        <f t="shared" si="130"/>
        <v>VAM</v>
      </c>
      <c r="BB441" s="3" t="str">
        <f>IFERROR(VLOOKUP(I441,Referencias!$A$2:$Z$800,26,FALSE),"")</f>
        <v>Volcán Auca Mahuida</v>
      </c>
      <c r="BC441" s="3"/>
      <c r="BD441" s="3"/>
      <c r="BO441" s="68" t="str">
        <f t="shared" si="121"/>
        <v>VAM</v>
      </c>
    </row>
    <row r="442" spans="1:67" x14ac:dyDescent="0.25">
      <c r="A442" s="3" t="s">
        <v>636</v>
      </c>
      <c r="B442" s="5">
        <v>45139</v>
      </c>
      <c r="C442" s="3" t="s">
        <v>637</v>
      </c>
      <c r="D442" s="3" t="s">
        <v>638</v>
      </c>
      <c r="E442" s="3" t="str">
        <f>IFERROR(VLOOKUP(H442,Referencias!$A$2:$F$671,6,FALSE),"")</f>
        <v/>
      </c>
      <c r="F442" s="3">
        <f>IFERROR(VLOOKUP(I442,Referencias!$A$2:$T$800,20,FALSE),"")</f>
        <v>222052</v>
      </c>
      <c r="G442" s="3" t="s">
        <v>617</v>
      </c>
      <c r="H442" s="3"/>
      <c r="I442" s="3" t="s">
        <v>924</v>
      </c>
      <c r="J442" s="3"/>
      <c r="K442" s="3" t="s">
        <v>652</v>
      </c>
      <c r="L442" s="3" t="str">
        <f>IFERROR(VLOOKUP(M442,Referencias!$X$2:$Y$139,2,FALSE),"")</f>
        <v>Inhibidor de corrosión</v>
      </c>
      <c r="M442" s="3" t="s">
        <v>925</v>
      </c>
      <c r="N442" s="3">
        <f>IFERROR(VLOOKUP(M442,Referencias!$K$2:$L$138,2,FALSE),"")</f>
        <v>1000544375</v>
      </c>
      <c r="O442" s="3">
        <f>IFERROR(VLOOKUP(I442,'Control Producción'!$B$13:$L$408,4,FALSE),0)</f>
        <v>0</v>
      </c>
      <c r="P442" s="3">
        <f>IFERROR(VLOOKUP(I442,'Control Producción'!$B$13:$L$408,5,FALSE),0)</f>
        <v>0</v>
      </c>
      <c r="Q442" s="3">
        <f>IFERROR(VLOOKUP(I442,'Control Producción'!$B$13:$L$408,7,FALSE),0)</f>
        <v>0</v>
      </c>
      <c r="R442" s="3">
        <f>IFERROR(VLOOKUP(I442,'Control Producción'!$B$13:$L$408,8,FALSE),0)</f>
        <v>0</v>
      </c>
      <c r="S442" s="3">
        <f t="shared" si="122"/>
        <v>0</v>
      </c>
      <c r="T442" s="3">
        <v>0</v>
      </c>
      <c r="U442" s="3" t="s">
        <v>682</v>
      </c>
      <c r="V442" s="3" t="s">
        <v>668</v>
      </c>
      <c r="W442" s="3" t="e">
        <f t="shared" si="123"/>
        <v>#N/A</v>
      </c>
      <c r="X442" s="3"/>
      <c r="Y442" s="3" t="e">
        <f t="shared" si="124"/>
        <v>#N/A</v>
      </c>
      <c r="Z442" s="3"/>
      <c r="AA442" s="3"/>
      <c r="AB442" s="6">
        <v>44900</v>
      </c>
      <c r="AC442" s="3" t="s">
        <v>643</v>
      </c>
      <c r="AD442" s="6">
        <v>44910</v>
      </c>
      <c r="AE442" s="3" t="s">
        <v>926</v>
      </c>
      <c r="AF442" s="3" t="s">
        <v>927</v>
      </c>
      <c r="AG442" s="3" t="s">
        <v>928</v>
      </c>
      <c r="AH442" s="3"/>
      <c r="AI442" s="3"/>
      <c r="AJ442" s="3"/>
      <c r="AK442" s="3" t="str">
        <f>IFERROR(VLOOKUP(I442,'Control Producción'!$B$13:$K$406,10,FALSE),"")</f>
        <v/>
      </c>
      <c r="AL442" s="3" t="str">
        <f t="shared" si="132"/>
        <v>Batch</v>
      </c>
      <c r="AM442" s="3" t="s">
        <v>32</v>
      </c>
      <c r="AN442" s="3" t="s">
        <v>556</v>
      </c>
      <c r="AO442" s="3">
        <f>_xlfn.IFS(L442="Inhibidor de corrosión",T442*Q442/1000,L442="Inhibidor de incrustaciones",T442*Q442/1000,L442="Biocida",T442*Q442/1000,L442="Inhibidor de corrosión/incrustaciones",T442*Q442/1000,L442="Inhibidor de parafinas y asfaltenos",T442*P442/1000,L442="Inhibidor de parafinas",T442*P442/1000,L442="Inhibidor de asfaltenos",T442*P442/1000,L442="Reductor de fricción",T442*P442/1000,L442="Encapsulado",0,L442="Inhibidor de hidratos",VLOOKUP(I442,Intermedia!$B$485:$E$502,4,FALSE),L442="Secuestrante de sulfhídrico",VLOOKUP(I442,Intermedia!$B$485:$E$502,4,FALSE))</f>
        <v>0</v>
      </c>
      <c r="AP442" s="3">
        <f t="shared" si="125"/>
        <v>0</v>
      </c>
      <c r="AQ442" s="3">
        <f t="shared" si="126"/>
        <v>20</v>
      </c>
      <c r="AR442" s="3">
        <v>0</v>
      </c>
      <c r="AS442" s="7">
        <v>1</v>
      </c>
      <c r="AT442" s="3" cm="1">
        <f t="array" ref="AT442">IFERROR(ROUND(IF(AL442="Continua",AO442*_xlfn.IFS(AS442=100%,1,AS442=20%,5,AS442=50%,2),IF(AL442="Batch",IF(AM442="M",30,IF(AM442="Q",15,7))*AO442)),0),"")</f>
        <v>0</v>
      </c>
      <c r="AU442" s="3">
        <f t="shared" si="128"/>
        <v>20</v>
      </c>
      <c r="AV442" s="3">
        <f t="shared" si="129"/>
        <v>20</v>
      </c>
      <c r="AW442" s="3" t="s">
        <v>670</v>
      </c>
      <c r="AX442" s="3"/>
      <c r="AY442" s="14" t="str">
        <f ca="1">IFERROR(TODAY()-VLOOKUP(H442,IDEF!$A$6:$H$1602,8,FALSE),"S/D")</f>
        <v>S/D</v>
      </c>
      <c r="AZ442" s="3" t="str">
        <f>IFERROR(VLOOKUP(H442,'Control Producción'!$B$13:$L$406,11,FALSE),"S/C")</f>
        <v>S/C</v>
      </c>
      <c r="BA442" s="3" t="str">
        <f t="shared" si="130"/>
        <v/>
      </c>
      <c r="BB442" s="3">
        <f>IFERROR(VLOOKUP(I442,Referencias!$A$2:$Z$800,26,FALSE),"")</f>
        <v>0</v>
      </c>
      <c r="BC442" s="3"/>
      <c r="BD442" s="3"/>
      <c r="BO442" s="68" t="str">
        <f t="shared" si="121"/>
        <v/>
      </c>
    </row>
    <row r="443" spans="1:67" ht="15" customHeight="1" x14ac:dyDescent="0.25">
      <c r="A443" s="3" t="s">
        <v>636</v>
      </c>
      <c r="B443" s="5">
        <v>45231</v>
      </c>
      <c r="C443" s="3" t="s">
        <v>637</v>
      </c>
      <c r="D443" s="3" t="s">
        <v>638</v>
      </c>
      <c r="E443" s="3" t="str">
        <f>IFERROR(VLOOKUP(H443,Referencias!$A$2:$F$671,6,FALSE),"")</f>
        <v>SP- 01</v>
      </c>
      <c r="F443" s="3">
        <f>IFERROR(VLOOKUP(I443,Referencias!$A$2:$T$800,20,FALSE),"")</f>
        <v>222052</v>
      </c>
      <c r="G443" s="3" t="s">
        <v>651</v>
      </c>
      <c r="H443" s="3" t="s">
        <v>118</v>
      </c>
      <c r="I443" s="3" t="s">
        <v>118</v>
      </c>
      <c r="J443" s="3"/>
      <c r="K443" s="3" t="s">
        <v>652</v>
      </c>
      <c r="L443" s="3" t="str">
        <f>IFERROR(VLOOKUP(M443,Referencias!$X$2:$Y$139,2,FALSE),"")</f>
        <v>Inhibidor de incrustaciones</v>
      </c>
      <c r="M443" s="3" t="s">
        <v>653</v>
      </c>
      <c r="N443" s="3">
        <f>IFERROR(VLOOKUP(M443,Referencias!$K$2:$L$138,2,FALSE),"")</f>
        <v>50601018</v>
      </c>
      <c r="O443" s="3">
        <f>IFERROR(VLOOKUP(I443,'Control Producción'!$B$13:$L$408,4,FALSE),0)</f>
        <v>117</v>
      </c>
      <c r="P443" s="3">
        <f>IFERROR(VLOOKUP(I443,'Control Producción'!$B$13:$L$408,5,FALSE),0)</f>
        <v>1.895</v>
      </c>
      <c r="Q443" s="3">
        <f>IFERROR(VLOOKUP(I443,'Control Producción'!$B$13:$L$408,7,FALSE),0)</f>
        <v>115.105</v>
      </c>
      <c r="R443" s="3">
        <f>IFERROR(VLOOKUP(I443,'Control Producción'!$B$13:$L$408,8,FALSE),0)</f>
        <v>150</v>
      </c>
      <c r="S443" s="3">
        <f>AR443</f>
        <v>2.88</v>
      </c>
      <c r="T443" s="3">
        <v>25</v>
      </c>
      <c r="U443" s="3" t="s">
        <v>676</v>
      </c>
      <c r="V443" s="3" t="s">
        <v>642</v>
      </c>
      <c r="W443" s="3">
        <f t="shared" si="123"/>
        <v>31</v>
      </c>
      <c r="X443" s="3"/>
      <c r="Y443" s="3">
        <f t="shared" si="124"/>
        <v>89.28</v>
      </c>
      <c r="Z443" s="3"/>
      <c r="AA443" s="3"/>
      <c r="AB443" s="6">
        <v>45253</v>
      </c>
      <c r="AC443" s="3" t="s">
        <v>643</v>
      </c>
      <c r="AD443" s="6">
        <v>45251</v>
      </c>
      <c r="AE443" s="3" t="s">
        <v>929</v>
      </c>
      <c r="AF443" s="3" t="s">
        <v>656</v>
      </c>
      <c r="AG443" s="3"/>
      <c r="AH443" s="3"/>
      <c r="AI443" s="3"/>
      <c r="AJ443" s="3"/>
      <c r="AK443" s="3" t="str">
        <f>IFERROR(VLOOKUP(I443,'Control Producción'!$B$13:$K$406,10,FALSE),"")</f>
        <v>Cavidad Progresiva</v>
      </c>
      <c r="AL443" s="3" t="str">
        <f t="shared" si="132"/>
        <v>Continua</v>
      </c>
      <c r="AM443" s="3" t="s">
        <v>28</v>
      </c>
      <c r="AN443" s="3" t="s">
        <v>642</v>
      </c>
      <c r="AO443" s="3">
        <f>_xlfn.IFS(L443="Inhibidor de corrosión",T443*Q443/1000,L443="Inhibidor de incrustaciones",T443*Q443/1000,L443="Biocida",T443*Q443/1000,L443="Inhibidor de corrosión/incrustaciones",T443*Q443/1000,L443="Inhibidor de parafinas y asfaltenos",T443*P443/1000,L443="Inhibidor de parafinas",T443*P443/1000,L443="Inhibidor de asfaltenos",T443*P443/1000,L443="Reductor de fricción",T443*P443/1000,L443="Encapsulado",0,L443="Inhibidor de hidratos",VLOOKUP(I443,Intermedia!$B$485:$E$502,4,FALSE),L443="Secuestrante de sulfhídrico",VLOOKUP(I443,Intermedia!$B$485:$E$502,4,FALSE))</f>
        <v>2.8776250000000001</v>
      </c>
      <c r="AP443" s="3">
        <f t="shared" si="125"/>
        <v>2.88</v>
      </c>
      <c r="AQ443" s="3">
        <v>20</v>
      </c>
      <c r="AR443" s="3">
        <f t="shared" ref="AR443:AR444" si="133">IF(AL443="Batch",AQ443,AP443)</f>
        <v>2.88</v>
      </c>
      <c r="AS443" s="7">
        <v>1</v>
      </c>
      <c r="AT443" s="3" cm="1">
        <f t="array" ref="AT443">IFERROR(ROUND(IF(AL443="Continua",AO443*_xlfn.IFS(AS443=100%,1,AS443=20%,5,AS443=50%,2),IF(AL443="Batch",IF(AM443="M",30,IF(AM443="Q",15,7))*AO443)),0),"")</f>
        <v>3</v>
      </c>
      <c r="AU443" s="3">
        <f t="shared" si="128"/>
        <v>20</v>
      </c>
      <c r="AV443" s="3">
        <f t="shared" si="129"/>
        <v>3</v>
      </c>
      <c r="AW443" s="3" t="s">
        <v>646</v>
      </c>
      <c r="AX443" s="3"/>
      <c r="AY443" s="14">
        <f ca="1">IFERROR(TODAY()-VLOOKUP(H443,IDEF!$A$6:$H$1602,8,FALSE),"S/D")</f>
        <v>2579</v>
      </c>
      <c r="AZ443" s="3" t="str">
        <f>IFERROR(VLOOKUP(H443,'Control Producción'!$B$13:$L$406,11,FALSE),"S/C")</f>
        <v>B</v>
      </c>
      <c r="BA443" s="3" t="str">
        <f t="shared" si="130"/>
        <v>SP- 01</v>
      </c>
      <c r="BB443" s="3" t="str">
        <f>IFERROR(VLOOKUP(I443,Referencias!$A$2:$Z$800,26,FALSE),"")</f>
        <v>Señal Picada</v>
      </c>
      <c r="BC443" s="3"/>
      <c r="BD443" s="3"/>
      <c r="BO443" s="68" t="str">
        <f t="shared" si="121"/>
        <v>SP- 01</v>
      </c>
    </row>
    <row r="444" spans="1:67" ht="15" customHeight="1" x14ac:dyDescent="0.25">
      <c r="A444" s="3" t="s">
        <v>636</v>
      </c>
      <c r="B444" s="5">
        <v>45292</v>
      </c>
      <c r="C444" s="3" t="s">
        <v>637</v>
      </c>
      <c r="D444" s="3" t="s">
        <v>638</v>
      </c>
      <c r="E444" s="3" t="str">
        <f>IFERROR(VLOOKUP(H444,Referencias!$A$2:$F$671,6,FALSE),"")</f>
        <v>SCB- 01</v>
      </c>
      <c r="F444" s="3">
        <f>IFERROR(VLOOKUP(I444,Referencias!$A$2:$T$800,20,FALSE),"")</f>
        <v>222057</v>
      </c>
      <c r="G444" s="3" t="s">
        <v>651</v>
      </c>
      <c r="H444" s="3" t="s">
        <v>536</v>
      </c>
      <c r="I444" s="3" t="s">
        <v>536</v>
      </c>
      <c r="J444" s="3"/>
      <c r="K444" s="3" t="s">
        <v>652</v>
      </c>
      <c r="L444" s="3" t="str">
        <f>IFERROR(VLOOKUP(M444,Referencias!$X$2:$Y$139,2,FALSE),"")</f>
        <v>Inhibidor de corrosión</v>
      </c>
      <c r="M444" s="3" t="s">
        <v>566</v>
      </c>
      <c r="N444" s="3">
        <f>IFERROR(VLOOKUP(M444,Referencias!$K$2:$L$138,2,FALSE),"")</f>
        <v>1000232729</v>
      </c>
      <c r="O444" s="3">
        <f>IFERROR(VLOOKUP(I444,'Control Producción'!$B$13:$L$409,4,FALSE),0)</f>
        <v>174</v>
      </c>
      <c r="P444" s="3">
        <f>IFERROR(VLOOKUP(I444,'Control Producción'!$B$13:$L$409,5,FALSE),0)</f>
        <v>5.22</v>
      </c>
      <c r="Q444" s="3">
        <f>IFERROR(VLOOKUP(I444,'Control Producción'!$B$13:$L$409,7,FALSE),0)</f>
        <v>168.78</v>
      </c>
      <c r="R444" s="3">
        <f>IFERROR(VLOOKUP(I444,'Control Producción'!$B$13:$L$409,8,FALSE),0)</f>
        <v>800</v>
      </c>
      <c r="S444" s="3">
        <f t="shared" ref="S444" si="134">AR444</f>
        <v>3.38</v>
      </c>
      <c r="T444" s="3">
        <v>20</v>
      </c>
      <c r="U444" s="3" t="s">
        <v>654</v>
      </c>
      <c r="V444" s="3" t="s">
        <v>642</v>
      </c>
      <c r="W444" s="3">
        <f t="shared" si="123"/>
        <v>31</v>
      </c>
      <c r="X444" s="3"/>
      <c r="Y444" s="3">
        <f t="shared" si="124"/>
        <v>104.78</v>
      </c>
      <c r="Z444" s="3"/>
      <c r="AA444" s="3"/>
      <c r="AB444" s="6">
        <v>41571</v>
      </c>
      <c r="AC444" s="3" t="s">
        <v>643</v>
      </c>
      <c r="AD444" s="6">
        <v>44012</v>
      </c>
      <c r="AE444" s="3" t="s">
        <v>698</v>
      </c>
      <c r="AF444" s="3" t="s">
        <v>656</v>
      </c>
      <c r="AG444" s="3"/>
      <c r="AH444" s="3"/>
      <c r="AI444" s="3"/>
      <c r="AJ444" s="3"/>
      <c r="AK444" s="3" t="str">
        <f>IFERROR(VLOOKUP(I444,'Control Producción'!$B$13:$K$406,10,FALSE),"")</f>
        <v/>
      </c>
      <c r="AL444" s="3" t="str">
        <f t="shared" si="132"/>
        <v>Continua</v>
      </c>
      <c r="AM444" s="3" t="s">
        <v>28</v>
      </c>
      <c r="AN444" s="3" t="s">
        <v>930</v>
      </c>
      <c r="AO444" s="3">
        <f>_xlfn.IFS(L444="Inhibidor de corrosión",T444*Q444/1000,L444="Inhibidor de incrustaciones",T444*Q444/1000,L444="Biocida",T444*Q444/1000,L444="Inhibidor de corrosión/incrustaciones",T444*Q444/1000,L444="Inhibidor de parafinas y asfaltenos",T444*P444/1000,L444="Inhibidor de parafinas",T444*P444/1000,L444="Inhibidor de asfaltenos",T444*P444/1000,L444="Reductor de fricción",T444*P444/1000,L444="Encapsulado",0,L444="Inhibidor de hidratos",VLOOKUP(I444,Intermedia!$B$485:$E$502,4,FALSE),L444="Secuestrante de sulfhídrico",VLOOKUP(I444,Intermedia!$B$485:$E$502,4,FALSE))</f>
        <v>3.3755999999999999</v>
      </c>
      <c r="AP444" s="3">
        <f t="shared" si="125"/>
        <v>3.38</v>
      </c>
      <c r="AQ444" s="3">
        <f t="shared" ref="AQ444" si="135">IF(AP444&lt;=20,20,AP444)</f>
        <v>20</v>
      </c>
      <c r="AR444" s="3">
        <f t="shared" si="133"/>
        <v>3.38</v>
      </c>
      <c r="AS444" s="7">
        <v>1</v>
      </c>
      <c r="AT444" s="3" cm="1">
        <f t="array" ref="AT444">IFERROR(ROUND(IF(AL444="Continua",AO444*_xlfn.IFS(AS444=100%,1,AS444=20%,5,AS444=50%,2),IF(AL444="Batch",IF(AM444="M",30,IF(AM444="Q",15,7))*AO444)),0),"")</f>
        <v>3</v>
      </c>
      <c r="AU444" s="3">
        <f t="shared" si="128"/>
        <v>20</v>
      </c>
      <c r="AV444" s="3">
        <f t="shared" si="129"/>
        <v>3</v>
      </c>
      <c r="AW444" s="3" t="s">
        <v>681</v>
      </c>
      <c r="AX444" s="3">
        <v>1</v>
      </c>
      <c r="AY444" s="14">
        <f ca="1">IFERROR(TODAY()-VLOOKUP(H444,IDEF!$A$6:$H$1602,8,FALSE),"S/D")</f>
        <v>2568</v>
      </c>
      <c r="AZ444" s="3" t="str">
        <f>IFERROR(VLOOKUP(H444,'Control Producción'!$B$13:$L$406,11,FALSE),"S/C")</f>
        <v>S/C</v>
      </c>
      <c r="BA444" s="3" t="str">
        <f t="shared" si="130"/>
        <v>SCB- 01</v>
      </c>
      <c r="BB444" s="3" t="str">
        <f>IFERROR(VLOOKUP(I444,Referencias!$A$2:$Z$800,26,FALSE),"")</f>
        <v>Señal Cerro Bayo</v>
      </c>
      <c r="BC444" s="3"/>
      <c r="BD444" s="3"/>
      <c r="BO444" s="68" t="str">
        <f t="shared" si="121"/>
        <v>SCB- 01</v>
      </c>
    </row>
    <row r="445" spans="1:67" ht="15" customHeight="1" x14ac:dyDescent="0.25">
      <c r="A445" s="3" t="s">
        <v>636</v>
      </c>
      <c r="B445" s="5">
        <v>45292</v>
      </c>
      <c r="C445" s="3" t="s">
        <v>637</v>
      </c>
      <c r="D445" s="3" t="s">
        <v>638</v>
      </c>
      <c r="E445" s="3" t="str">
        <f>IFERROR(VLOOKUP(H445,Referencias!$A$2:$F$671,6,FALSE),"")</f>
        <v>SCB- 01</v>
      </c>
      <c r="F445" s="3">
        <f>IFERROR(VLOOKUP(I445,Referencias!$A$2:$T$800,20,FALSE),"")</f>
        <v>222057</v>
      </c>
      <c r="G445" s="3" t="s">
        <v>651</v>
      </c>
      <c r="H445" s="3" t="s">
        <v>536</v>
      </c>
      <c r="I445" s="3" t="s">
        <v>536</v>
      </c>
      <c r="J445" s="3"/>
      <c r="K445" s="3" t="s">
        <v>652</v>
      </c>
      <c r="L445" s="3" t="str">
        <f>IFERROR(VLOOKUP(M445,Referencias!$X$2:$Y$139,2,FALSE),"")</f>
        <v>Inhibidor de corrosión</v>
      </c>
      <c r="M445" s="3" t="s">
        <v>566</v>
      </c>
      <c r="N445" s="3">
        <f>IFERROR(VLOOKUP(M445,Referencias!$K$2:$L$138,2,FALSE),"")</f>
        <v>1000232729</v>
      </c>
      <c r="O445" s="3">
        <f>IFERROR(VLOOKUP(I445,'Control Producción'!$B$13:$L$409,4,FALSE),0)</f>
        <v>174</v>
      </c>
      <c r="P445" s="3">
        <f>IFERROR(VLOOKUP(I445,'Control Producción'!$B$13:$L$409,5,FALSE),0)</f>
        <v>5.22</v>
      </c>
      <c r="Q445" s="3">
        <f>IFERROR(VLOOKUP(I445,'Control Producción'!$B$13:$L$409,7,FALSE),0)</f>
        <v>168.78</v>
      </c>
      <c r="R445" s="3">
        <f>IFERROR(VLOOKUP(I445,'Control Producción'!$B$13:$L$409,8,FALSE),0)</f>
        <v>800</v>
      </c>
      <c r="S445" s="3">
        <f t="shared" ref="S445:S446" si="136">AR445</f>
        <v>253.17</v>
      </c>
      <c r="T445" s="3">
        <v>100</v>
      </c>
      <c r="U445" s="3" t="s">
        <v>654</v>
      </c>
      <c r="V445" s="3" t="s">
        <v>668</v>
      </c>
      <c r="W445" s="3">
        <f t="shared" ref="W445:W446" si="137">_xlfn.IFS(AM445="C",31,AM445="M",1,AM445="Q",2,AM445="S",4)</f>
        <v>2</v>
      </c>
      <c r="X445" s="3"/>
      <c r="Y445" s="3">
        <f t="shared" ref="Y445:Y446" si="138">W445*S445</f>
        <v>506.34</v>
      </c>
      <c r="Z445" s="3"/>
      <c r="AA445" s="3"/>
      <c r="AB445" s="6">
        <v>41571</v>
      </c>
      <c r="AC445" s="3" t="s">
        <v>643</v>
      </c>
      <c r="AD445" s="6">
        <v>44012</v>
      </c>
      <c r="AE445" s="3" t="s">
        <v>698</v>
      </c>
      <c r="AF445" s="3" t="s">
        <v>656</v>
      </c>
      <c r="AG445" s="3"/>
      <c r="AH445" s="3"/>
      <c r="AI445" s="3"/>
      <c r="AJ445" s="3"/>
      <c r="AK445" s="3" t="str">
        <f>IFERROR(VLOOKUP(I445,'Control Producción'!$B$13:$K$406,10,FALSE),"")</f>
        <v/>
      </c>
      <c r="AL445" s="3" t="str">
        <f t="shared" ref="AL445:AL446" si="139">_xlfn.IFS(V445="Continua","Continua",V445="Batch Camión","Batch",V445="Batch Cuba","Batch")</f>
        <v>Batch</v>
      </c>
      <c r="AM445" s="3" t="s">
        <v>669</v>
      </c>
      <c r="AN445" s="3" t="s">
        <v>930</v>
      </c>
      <c r="AO445" s="3">
        <f>_xlfn.IFS(L445="Inhibidor de corrosión",T445*Q445/1000,L445="Inhibidor de incrustaciones",T445*Q445/1000,L445="Biocida",T445*Q445/1000,L445="Inhibidor de corrosión/incrustaciones",T445*Q445/1000,L445="Inhibidor de parafinas y asfaltenos",T445*P445/1000,L445="Inhibidor de parafinas",T445*P445/1000,L445="Inhibidor de asfaltenos",T445*P445/1000,L445="Reductor de fricción",T445*P445/1000,L445="Encapsulado",0,L445="Inhibidor de hidratos",VLOOKUP(I445,Intermedia!$B$485:$E$502,4,FALSE),L445="Secuestrante de sulfhídrico",VLOOKUP(I445,Intermedia!$B$485:$E$502,4,FALSE))</f>
        <v>16.878</v>
      </c>
      <c r="AP445" s="3">
        <f t="shared" ref="AP445:AP446" si="140">IFERROR(ROUND(IF(AL445="Continua",AO445,IF(AL445="Batch",IF(AM445="M",30,IF(AM445="Q",15,7))*AO445)),2),"")</f>
        <v>253.17</v>
      </c>
      <c r="AQ445" s="3">
        <f t="shared" ref="AQ445:AQ446" si="141">IF(AP445&lt;=20,20,AP445)</f>
        <v>253.17</v>
      </c>
      <c r="AR445" s="3">
        <f t="shared" ref="AR445:AR446" si="142">IF(AL445="Batch",AQ445,AP445)</f>
        <v>253.17</v>
      </c>
      <c r="AS445" s="7">
        <v>1</v>
      </c>
      <c r="AT445" s="3" cm="1">
        <f t="array" ref="AT445">IFERROR(ROUND(IF(AL445="Continua",AO445*_xlfn.IFS(AS445=100%,1,AS445=20%,5,AS445=50%,2),IF(AL445="Batch",IF(AM445="M",30,IF(AM445="Q",15,7))*AO445)),0),"")</f>
        <v>253</v>
      </c>
      <c r="AU445" s="3">
        <f t="shared" ref="AU445:AU446" si="143">IF(AT445&lt;=20,20,AT445)</f>
        <v>253</v>
      </c>
      <c r="AV445" s="3">
        <f t="shared" ref="AV445:AV446" si="144">IF(AL445="Batch",AU445,AT445)</f>
        <v>253</v>
      </c>
      <c r="AW445" s="3" t="s">
        <v>681</v>
      </c>
      <c r="AX445" s="3">
        <v>1</v>
      </c>
      <c r="AY445" s="14">
        <f ca="1">IFERROR(TODAY()-VLOOKUP(H445,IDEF!$A$6:$H$1602,8,FALSE),"S/D")</f>
        <v>2568</v>
      </c>
      <c r="AZ445" s="3" t="str">
        <f>IFERROR(VLOOKUP(H445,'Control Producción'!$B$13:$L$406,11,FALSE),"S/C")</f>
        <v>S/C</v>
      </c>
      <c r="BA445" s="3" t="str">
        <f t="shared" ref="BA445:BA446" si="145">E445</f>
        <v>SCB- 01</v>
      </c>
      <c r="BB445" s="3" t="str">
        <f>IFERROR(VLOOKUP(I445,Referencias!$A$2:$Z$800,26,FALSE),"")</f>
        <v>Señal Cerro Bayo</v>
      </c>
      <c r="BC445" s="3"/>
      <c r="BD445" s="3"/>
      <c r="BO445" s="68" t="str">
        <f t="shared" ref="BO445:BO446" si="146">+E445</f>
        <v>SCB- 01</v>
      </c>
    </row>
    <row r="446" spans="1:67" ht="15" customHeight="1" x14ac:dyDescent="0.25">
      <c r="A446" s="3" t="s">
        <v>636</v>
      </c>
      <c r="B446" s="5">
        <v>45292</v>
      </c>
      <c r="C446" s="3" t="s">
        <v>637</v>
      </c>
      <c r="D446" s="3" t="s">
        <v>638</v>
      </c>
      <c r="E446" s="3" t="str">
        <f>IFERROR(VLOOKUP(H446,Referencias!$A$2:$F$671,6,FALSE),"")</f>
        <v>PB- 01</v>
      </c>
      <c r="F446" s="3">
        <f>IFERROR(VLOOKUP(I446,Referencias!$A$2:$T$800,20,FALSE),"")</f>
        <v>222053</v>
      </c>
      <c r="G446" s="3" t="s">
        <v>651</v>
      </c>
      <c r="H446" s="3" t="s">
        <v>33</v>
      </c>
      <c r="I446" s="3" t="s">
        <v>33</v>
      </c>
      <c r="J446" s="3"/>
      <c r="K446" s="3" t="s">
        <v>652</v>
      </c>
      <c r="L446" s="3" t="str">
        <f>IFERROR(VLOOKUP(M446,Referencias!$X$2:$Y$139,2,FALSE),"")</f>
        <v>Inhibidor de corrosión</v>
      </c>
      <c r="M446" s="3" t="s">
        <v>566</v>
      </c>
      <c r="N446" s="3">
        <f>IFERROR(VLOOKUP(M446,Referencias!$K$2:$L$138,2,FALSE),"")</f>
        <v>1000232729</v>
      </c>
      <c r="O446" s="3">
        <f>IFERROR(VLOOKUP(I446,'Control Producción'!$B$13:$L$408,4,FALSE),0)</f>
        <v>88.3</v>
      </c>
      <c r="P446" s="3">
        <f>IFERROR(VLOOKUP(I446,'Control Producción'!$B$13:$L$408,5,FALSE),0)</f>
        <v>1.766</v>
      </c>
      <c r="Q446" s="3">
        <f>IFERROR(VLOOKUP(I446,'Control Producción'!$B$13:$L$408,7,FALSE),0)</f>
        <v>86.534000000000006</v>
      </c>
      <c r="R446" s="3">
        <f>IFERROR(VLOOKUP(I446,'Control Producción'!$B$13:$L$408,8,FALSE),0)</f>
        <v>2</v>
      </c>
      <c r="S446" s="3">
        <f t="shared" si="136"/>
        <v>46.73</v>
      </c>
      <c r="T446" s="3">
        <v>18</v>
      </c>
      <c r="U446" s="3" t="s">
        <v>676</v>
      </c>
      <c r="V446" s="3" t="s">
        <v>668</v>
      </c>
      <c r="W446" s="3">
        <f t="shared" si="137"/>
        <v>1</v>
      </c>
      <c r="X446" s="3"/>
      <c r="Y446" s="3">
        <f t="shared" si="138"/>
        <v>46.73</v>
      </c>
      <c r="Z446" s="3"/>
      <c r="AA446" s="3"/>
      <c r="AB446" s="6">
        <v>45308</v>
      </c>
      <c r="AC446" s="3" t="s">
        <v>643</v>
      </c>
      <c r="AD446" s="6">
        <v>44568</v>
      </c>
      <c r="AE446" s="3" t="s">
        <v>823</v>
      </c>
      <c r="AF446" s="3" t="s">
        <v>656</v>
      </c>
      <c r="AG446" s="3"/>
      <c r="AH446" s="3"/>
      <c r="AI446" s="3"/>
      <c r="AJ446" s="3"/>
      <c r="AK446" s="3" t="str">
        <f>IFERROR(VLOOKUP(I446,'Control Producción'!$B$13:$K$406,10,FALSE),"")</f>
        <v>Cavidad Progresiva</v>
      </c>
      <c r="AL446" s="3" t="str">
        <f t="shared" si="139"/>
        <v>Batch</v>
      </c>
      <c r="AM446" s="3" t="s">
        <v>817</v>
      </c>
      <c r="AN446" s="3" t="s">
        <v>556</v>
      </c>
      <c r="AO446" s="3">
        <f>_xlfn.IFS(L446="Inhibidor de corrosión",T446*Q446/1000,L446="Inhibidor de incrustaciones",T446*Q446/1000,L446="Biocida",T446*Q446/1000,L446="Inhibidor de corrosión/incrustaciones",T446*Q446/1000,L446="Inhibidor de parafinas y asfaltenos",T446*P446/1000,L446="Inhibidor de parafinas",T446*P446/1000,L446="Inhibidor de asfaltenos",T446*P446/1000,L446="Reductor de fricción",T446*P446/1000,L446="Encapsulado",0,L446="Inhibidor de hidratos",VLOOKUP(I446,Intermedia!$B$485:$E$502,4,FALSE),L446="Secuestrante de sulfhídrico",VLOOKUP(I446,Intermedia!$B$485:$E$502,4,FALSE))</f>
        <v>1.557612</v>
      </c>
      <c r="AP446" s="3">
        <f t="shared" si="140"/>
        <v>46.73</v>
      </c>
      <c r="AQ446" s="3">
        <f t="shared" si="141"/>
        <v>46.73</v>
      </c>
      <c r="AR446" s="3">
        <f t="shared" si="142"/>
        <v>46.73</v>
      </c>
      <c r="AS446" s="7">
        <v>1</v>
      </c>
      <c r="AT446" s="3" cm="1">
        <f t="array" ref="AT446">IFERROR(ROUND(IF(AL446="Continua",AO446*_xlfn.IFS(AS446=100%,1,AS446=20%,5,AS446=50%,2),IF(AL446="Batch",IF(AM446="M",30,IF(AM446="Q",15,7))*AO446)),0),"")</f>
        <v>47</v>
      </c>
      <c r="AU446" s="3">
        <f t="shared" si="143"/>
        <v>47</v>
      </c>
      <c r="AV446" s="3">
        <f t="shared" si="144"/>
        <v>47</v>
      </c>
      <c r="AW446" s="3" t="s">
        <v>670</v>
      </c>
      <c r="AX446" s="3"/>
      <c r="AY446" s="14">
        <f ca="1">IFERROR(TODAY()-VLOOKUP(H446,IDEF!$A$6:$H$1602,8,FALSE),"S/D")</f>
        <v>14</v>
      </c>
      <c r="AZ446" s="3" t="str">
        <f>IFERROR(VLOOKUP(H446,'Control Producción'!$B$13:$L$406,11,FALSE),"S/C")</f>
        <v>B</v>
      </c>
      <c r="BA446" s="3" t="str">
        <f t="shared" si="145"/>
        <v>PB- 01</v>
      </c>
      <c r="BB446" s="3" t="str">
        <f>IFERROR(VLOOKUP(I446,Referencias!$A$2:$Z$800,26,FALSE),"")</f>
        <v>Punta Barda</v>
      </c>
      <c r="BC446" s="3"/>
      <c r="BD446" s="3"/>
      <c r="BO446" s="68" t="str">
        <f t="shared" si="146"/>
        <v>PB- 01</v>
      </c>
    </row>
    <row r="447" spans="1:67" x14ac:dyDescent="0.25">
      <c r="AE447" s="69"/>
      <c r="BO447" s="68">
        <f t="shared" ref="BO447:BO508" si="147">+E447</f>
        <v>0</v>
      </c>
    </row>
    <row r="448" spans="1:67" x14ac:dyDescent="0.25">
      <c r="AE448" s="70"/>
      <c r="BO448" s="68">
        <f t="shared" si="147"/>
        <v>0</v>
      </c>
    </row>
    <row r="449" spans="30:67" x14ac:dyDescent="0.25">
      <c r="AD449" s="69"/>
      <c r="AE449" s="70"/>
      <c r="BO449" s="68">
        <f t="shared" si="147"/>
        <v>0</v>
      </c>
    </row>
    <row r="450" spans="30:67" x14ac:dyDescent="0.25">
      <c r="BO450" s="68">
        <f t="shared" si="147"/>
        <v>0</v>
      </c>
    </row>
    <row r="451" spans="30:67" x14ac:dyDescent="0.25">
      <c r="BO451" s="68">
        <f t="shared" si="147"/>
        <v>0</v>
      </c>
    </row>
    <row r="452" spans="30:67" x14ac:dyDescent="0.25">
      <c r="BO452" s="68">
        <f t="shared" si="147"/>
        <v>0</v>
      </c>
    </row>
    <row r="453" spans="30:67" x14ac:dyDescent="0.25">
      <c r="BO453" s="68">
        <f t="shared" si="147"/>
        <v>0</v>
      </c>
    </row>
    <row r="454" spans="30:67" x14ac:dyDescent="0.25">
      <c r="BO454" s="68">
        <f t="shared" si="147"/>
        <v>0</v>
      </c>
    </row>
    <row r="455" spans="30:67" x14ac:dyDescent="0.25">
      <c r="BO455" s="68">
        <f t="shared" si="147"/>
        <v>0</v>
      </c>
    </row>
    <row r="456" spans="30:67" x14ac:dyDescent="0.25">
      <c r="BO456" s="68">
        <f t="shared" si="147"/>
        <v>0</v>
      </c>
    </row>
    <row r="457" spans="30:67" x14ac:dyDescent="0.25">
      <c r="BO457" s="68">
        <f t="shared" si="147"/>
        <v>0</v>
      </c>
    </row>
    <row r="458" spans="30:67" x14ac:dyDescent="0.25">
      <c r="BO458" s="68">
        <f t="shared" si="147"/>
        <v>0</v>
      </c>
    </row>
    <row r="459" spans="30:67" x14ac:dyDescent="0.25">
      <c r="BO459" s="68">
        <f t="shared" si="147"/>
        <v>0</v>
      </c>
    </row>
    <row r="460" spans="30:67" x14ac:dyDescent="0.25">
      <c r="BO460" s="68">
        <f t="shared" si="147"/>
        <v>0</v>
      </c>
    </row>
    <row r="461" spans="30:67" x14ac:dyDescent="0.25">
      <c r="BO461" s="68">
        <f t="shared" si="147"/>
        <v>0</v>
      </c>
    </row>
    <row r="462" spans="30:67" x14ac:dyDescent="0.25">
      <c r="BO462" s="68">
        <f t="shared" si="147"/>
        <v>0</v>
      </c>
    </row>
    <row r="463" spans="30:67" x14ac:dyDescent="0.25">
      <c r="BO463" s="68">
        <f t="shared" si="147"/>
        <v>0</v>
      </c>
    </row>
    <row r="464" spans="30:67" x14ac:dyDescent="0.25">
      <c r="BO464" s="68">
        <f t="shared" si="147"/>
        <v>0</v>
      </c>
    </row>
    <row r="465" spans="67:67" x14ac:dyDescent="0.25">
      <c r="BO465" s="68">
        <f t="shared" si="147"/>
        <v>0</v>
      </c>
    </row>
    <row r="466" spans="67:67" x14ac:dyDescent="0.25">
      <c r="BO466" s="68">
        <f t="shared" si="147"/>
        <v>0</v>
      </c>
    </row>
    <row r="467" spans="67:67" x14ac:dyDescent="0.25">
      <c r="BO467" s="68">
        <f t="shared" si="147"/>
        <v>0</v>
      </c>
    </row>
    <row r="468" spans="67:67" x14ac:dyDescent="0.25">
      <c r="BO468" s="68">
        <f t="shared" si="147"/>
        <v>0</v>
      </c>
    </row>
    <row r="469" spans="67:67" x14ac:dyDescent="0.25">
      <c r="BO469" s="68">
        <f t="shared" si="147"/>
        <v>0</v>
      </c>
    </row>
    <row r="470" spans="67:67" x14ac:dyDescent="0.25">
      <c r="BO470" s="68">
        <f t="shared" si="147"/>
        <v>0</v>
      </c>
    </row>
    <row r="471" spans="67:67" x14ac:dyDescent="0.25">
      <c r="BO471" s="68">
        <f t="shared" si="147"/>
        <v>0</v>
      </c>
    </row>
    <row r="472" spans="67:67" x14ac:dyDescent="0.25">
      <c r="BO472" s="68">
        <f t="shared" si="147"/>
        <v>0</v>
      </c>
    </row>
    <row r="473" spans="67:67" x14ac:dyDescent="0.25">
      <c r="BO473" s="68">
        <f t="shared" si="147"/>
        <v>0</v>
      </c>
    </row>
    <row r="474" spans="67:67" x14ac:dyDescent="0.25">
      <c r="BO474" s="68">
        <f t="shared" si="147"/>
        <v>0</v>
      </c>
    </row>
    <row r="475" spans="67:67" x14ac:dyDescent="0.25">
      <c r="BO475" s="68">
        <f t="shared" si="147"/>
        <v>0</v>
      </c>
    </row>
    <row r="476" spans="67:67" x14ac:dyDescent="0.25">
      <c r="BO476" s="68">
        <f t="shared" si="147"/>
        <v>0</v>
      </c>
    </row>
    <row r="477" spans="67:67" x14ac:dyDescent="0.25">
      <c r="BO477" s="68">
        <f t="shared" si="147"/>
        <v>0</v>
      </c>
    </row>
    <row r="478" spans="67:67" x14ac:dyDescent="0.25">
      <c r="BO478" s="68">
        <f t="shared" si="147"/>
        <v>0</v>
      </c>
    </row>
    <row r="479" spans="67:67" x14ac:dyDescent="0.25">
      <c r="BO479" s="68">
        <f t="shared" si="147"/>
        <v>0</v>
      </c>
    </row>
    <row r="480" spans="67:67" x14ac:dyDescent="0.25">
      <c r="BO480" s="68">
        <f t="shared" si="147"/>
        <v>0</v>
      </c>
    </row>
    <row r="481" spans="67:67" x14ac:dyDescent="0.25">
      <c r="BO481" s="68">
        <f t="shared" si="147"/>
        <v>0</v>
      </c>
    </row>
    <row r="482" spans="67:67" x14ac:dyDescent="0.25">
      <c r="BO482" s="68">
        <f t="shared" si="147"/>
        <v>0</v>
      </c>
    </row>
    <row r="483" spans="67:67" x14ac:dyDescent="0.25">
      <c r="BO483" s="68">
        <f t="shared" si="147"/>
        <v>0</v>
      </c>
    </row>
    <row r="484" spans="67:67" x14ac:dyDescent="0.25">
      <c r="BO484" s="68">
        <f t="shared" si="147"/>
        <v>0</v>
      </c>
    </row>
    <row r="485" spans="67:67" x14ac:dyDescent="0.25">
      <c r="BO485" s="68">
        <f t="shared" si="147"/>
        <v>0</v>
      </c>
    </row>
    <row r="486" spans="67:67" x14ac:dyDescent="0.25">
      <c r="BO486" s="68">
        <f t="shared" si="147"/>
        <v>0</v>
      </c>
    </row>
    <row r="487" spans="67:67" x14ac:dyDescent="0.25">
      <c r="BO487" s="68">
        <f t="shared" si="147"/>
        <v>0</v>
      </c>
    </row>
    <row r="488" spans="67:67" x14ac:dyDescent="0.25">
      <c r="BO488" s="68">
        <f t="shared" si="147"/>
        <v>0</v>
      </c>
    </row>
    <row r="489" spans="67:67" x14ac:dyDescent="0.25">
      <c r="BO489" s="68">
        <f t="shared" si="147"/>
        <v>0</v>
      </c>
    </row>
    <row r="490" spans="67:67" x14ac:dyDescent="0.25">
      <c r="BO490" s="68">
        <f t="shared" si="147"/>
        <v>0</v>
      </c>
    </row>
    <row r="491" spans="67:67" x14ac:dyDescent="0.25">
      <c r="BO491" s="68">
        <f t="shared" si="147"/>
        <v>0</v>
      </c>
    </row>
    <row r="492" spans="67:67" x14ac:dyDescent="0.25">
      <c r="BO492" s="68">
        <f t="shared" si="147"/>
        <v>0</v>
      </c>
    </row>
    <row r="493" spans="67:67" x14ac:dyDescent="0.25">
      <c r="BO493" s="68">
        <f t="shared" si="147"/>
        <v>0</v>
      </c>
    </row>
    <row r="494" spans="67:67" x14ac:dyDescent="0.25">
      <c r="BO494" s="68">
        <f t="shared" si="147"/>
        <v>0</v>
      </c>
    </row>
    <row r="495" spans="67:67" x14ac:dyDescent="0.25">
      <c r="BO495" s="68">
        <f t="shared" si="147"/>
        <v>0</v>
      </c>
    </row>
    <row r="496" spans="67:67" x14ac:dyDescent="0.25">
      <c r="BO496" s="68">
        <f t="shared" si="147"/>
        <v>0</v>
      </c>
    </row>
    <row r="497" spans="67:67" x14ac:dyDescent="0.25">
      <c r="BO497" s="68">
        <f t="shared" si="147"/>
        <v>0</v>
      </c>
    </row>
    <row r="498" spans="67:67" x14ac:dyDescent="0.25">
      <c r="BO498" s="68">
        <f t="shared" si="147"/>
        <v>0</v>
      </c>
    </row>
    <row r="499" spans="67:67" x14ac:dyDescent="0.25">
      <c r="BO499" s="68">
        <f t="shared" si="147"/>
        <v>0</v>
      </c>
    </row>
    <row r="500" spans="67:67" x14ac:dyDescent="0.25">
      <c r="BO500" s="68">
        <f t="shared" si="147"/>
        <v>0</v>
      </c>
    </row>
    <row r="501" spans="67:67" x14ac:dyDescent="0.25">
      <c r="BO501" s="68">
        <f t="shared" si="147"/>
        <v>0</v>
      </c>
    </row>
    <row r="502" spans="67:67" x14ac:dyDescent="0.25">
      <c r="BO502" s="68">
        <f t="shared" si="147"/>
        <v>0</v>
      </c>
    </row>
    <row r="503" spans="67:67" x14ac:dyDescent="0.25">
      <c r="BO503" s="68">
        <f t="shared" si="147"/>
        <v>0</v>
      </c>
    </row>
    <row r="504" spans="67:67" x14ac:dyDescent="0.25">
      <c r="BO504" s="68">
        <f t="shared" si="147"/>
        <v>0</v>
      </c>
    </row>
    <row r="505" spans="67:67" x14ac:dyDescent="0.25">
      <c r="BO505" s="68">
        <f t="shared" si="147"/>
        <v>0</v>
      </c>
    </row>
    <row r="506" spans="67:67" x14ac:dyDescent="0.25">
      <c r="BO506" s="68">
        <f t="shared" si="147"/>
        <v>0</v>
      </c>
    </row>
    <row r="507" spans="67:67" x14ac:dyDescent="0.25">
      <c r="BO507" s="68">
        <f t="shared" si="147"/>
        <v>0</v>
      </c>
    </row>
    <row r="508" spans="67:67" x14ac:dyDescent="0.25">
      <c r="BO508" s="68">
        <f t="shared" si="147"/>
        <v>0</v>
      </c>
    </row>
    <row r="509" spans="67:67" x14ac:dyDescent="0.25">
      <c r="BO509" s="68">
        <f t="shared" ref="BO509:BO572" si="148">+E509</f>
        <v>0</v>
      </c>
    </row>
    <row r="510" spans="67:67" x14ac:dyDescent="0.25">
      <c r="BO510" s="68">
        <f t="shared" si="148"/>
        <v>0</v>
      </c>
    </row>
    <row r="511" spans="67:67" x14ac:dyDescent="0.25">
      <c r="BO511" s="68">
        <f t="shared" si="148"/>
        <v>0</v>
      </c>
    </row>
    <row r="512" spans="67:67" x14ac:dyDescent="0.25">
      <c r="BO512" s="68">
        <f t="shared" si="148"/>
        <v>0</v>
      </c>
    </row>
    <row r="513" spans="67:67" x14ac:dyDescent="0.25">
      <c r="BO513" s="68">
        <f t="shared" si="148"/>
        <v>0</v>
      </c>
    </row>
    <row r="514" spans="67:67" x14ac:dyDescent="0.25">
      <c r="BO514" s="68">
        <f t="shared" si="148"/>
        <v>0</v>
      </c>
    </row>
    <row r="515" spans="67:67" x14ac:dyDescent="0.25">
      <c r="BO515" s="68">
        <f t="shared" si="148"/>
        <v>0</v>
      </c>
    </row>
    <row r="516" spans="67:67" x14ac:dyDescent="0.25">
      <c r="BO516" s="68">
        <f t="shared" si="148"/>
        <v>0</v>
      </c>
    </row>
    <row r="517" spans="67:67" x14ac:dyDescent="0.25">
      <c r="BO517" s="68">
        <f t="shared" si="148"/>
        <v>0</v>
      </c>
    </row>
    <row r="518" spans="67:67" x14ac:dyDescent="0.25">
      <c r="BO518" s="68">
        <f t="shared" si="148"/>
        <v>0</v>
      </c>
    </row>
    <row r="519" spans="67:67" x14ac:dyDescent="0.25">
      <c r="BO519" s="68">
        <f t="shared" si="148"/>
        <v>0</v>
      </c>
    </row>
    <row r="520" spans="67:67" x14ac:dyDescent="0.25">
      <c r="BO520" s="68">
        <f t="shared" si="148"/>
        <v>0</v>
      </c>
    </row>
    <row r="521" spans="67:67" x14ac:dyDescent="0.25">
      <c r="BO521" s="68">
        <f t="shared" si="148"/>
        <v>0</v>
      </c>
    </row>
    <row r="522" spans="67:67" x14ac:dyDescent="0.25">
      <c r="BO522" s="68">
        <f t="shared" si="148"/>
        <v>0</v>
      </c>
    </row>
    <row r="523" spans="67:67" x14ac:dyDescent="0.25">
      <c r="BO523" s="68">
        <f t="shared" si="148"/>
        <v>0</v>
      </c>
    </row>
    <row r="524" spans="67:67" x14ac:dyDescent="0.25">
      <c r="BO524" s="68">
        <f t="shared" si="148"/>
        <v>0</v>
      </c>
    </row>
    <row r="525" spans="67:67" x14ac:dyDescent="0.25">
      <c r="BO525" s="68">
        <f t="shared" si="148"/>
        <v>0</v>
      </c>
    </row>
    <row r="526" spans="67:67" x14ac:dyDescent="0.25">
      <c r="BO526" s="68">
        <f t="shared" si="148"/>
        <v>0</v>
      </c>
    </row>
    <row r="527" spans="67:67" x14ac:dyDescent="0.25">
      <c r="BO527" s="68">
        <f t="shared" si="148"/>
        <v>0</v>
      </c>
    </row>
    <row r="528" spans="67:67" x14ac:dyDescent="0.25">
      <c r="BO528" s="68">
        <f t="shared" si="148"/>
        <v>0</v>
      </c>
    </row>
    <row r="529" spans="67:67" x14ac:dyDescent="0.25">
      <c r="BO529" s="68">
        <f t="shared" si="148"/>
        <v>0</v>
      </c>
    </row>
    <row r="530" spans="67:67" x14ac:dyDescent="0.25">
      <c r="BO530" s="68">
        <f t="shared" si="148"/>
        <v>0</v>
      </c>
    </row>
    <row r="531" spans="67:67" x14ac:dyDescent="0.25">
      <c r="BO531" s="68">
        <f t="shared" si="148"/>
        <v>0</v>
      </c>
    </row>
    <row r="532" spans="67:67" x14ac:dyDescent="0.25">
      <c r="BO532" s="68">
        <f t="shared" si="148"/>
        <v>0</v>
      </c>
    </row>
    <row r="533" spans="67:67" x14ac:dyDescent="0.25">
      <c r="BO533" s="68">
        <f t="shared" si="148"/>
        <v>0</v>
      </c>
    </row>
    <row r="534" spans="67:67" x14ac:dyDescent="0.25">
      <c r="BO534" s="68">
        <f t="shared" si="148"/>
        <v>0</v>
      </c>
    </row>
    <row r="535" spans="67:67" x14ac:dyDescent="0.25">
      <c r="BO535" s="68">
        <f t="shared" si="148"/>
        <v>0</v>
      </c>
    </row>
    <row r="536" spans="67:67" x14ac:dyDescent="0.25">
      <c r="BO536" s="68">
        <f t="shared" si="148"/>
        <v>0</v>
      </c>
    </row>
    <row r="537" spans="67:67" x14ac:dyDescent="0.25">
      <c r="BO537" s="68">
        <f t="shared" si="148"/>
        <v>0</v>
      </c>
    </row>
    <row r="538" spans="67:67" x14ac:dyDescent="0.25">
      <c r="BO538" s="68">
        <f t="shared" si="148"/>
        <v>0</v>
      </c>
    </row>
    <row r="539" spans="67:67" x14ac:dyDescent="0.25">
      <c r="BO539" s="68">
        <f t="shared" si="148"/>
        <v>0</v>
      </c>
    </row>
    <row r="540" spans="67:67" x14ac:dyDescent="0.25">
      <c r="BO540" s="68">
        <f t="shared" si="148"/>
        <v>0</v>
      </c>
    </row>
    <row r="541" spans="67:67" x14ac:dyDescent="0.25">
      <c r="BO541" s="68">
        <f t="shared" si="148"/>
        <v>0</v>
      </c>
    </row>
    <row r="542" spans="67:67" x14ac:dyDescent="0.25">
      <c r="BO542" s="68">
        <f t="shared" si="148"/>
        <v>0</v>
      </c>
    </row>
    <row r="543" spans="67:67" x14ac:dyDescent="0.25">
      <c r="BO543" s="68">
        <f t="shared" si="148"/>
        <v>0</v>
      </c>
    </row>
    <row r="544" spans="67:67" x14ac:dyDescent="0.25">
      <c r="BO544" s="68">
        <f t="shared" si="148"/>
        <v>0</v>
      </c>
    </row>
    <row r="545" spans="67:67" x14ac:dyDescent="0.25">
      <c r="BO545" s="68">
        <f t="shared" si="148"/>
        <v>0</v>
      </c>
    </row>
    <row r="546" spans="67:67" x14ac:dyDescent="0.25">
      <c r="BO546" s="68">
        <f t="shared" si="148"/>
        <v>0</v>
      </c>
    </row>
    <row r="547" spans="67:67" x14ac:dyDescent="0.25">
      <c r="BO547" s="68">
        <f t="shared" si="148"/>
        <v>0</v>
      </c>
    </row>
    <row r="548" spans="67:67" x14ac:dyDescent="0.25">
      <c r="BO548" s="68">
        <f t="shared" si="148"/>
        <v>0</v>
      </c>
    </row>
    <row r="549" spans="67:67" x14ac:dyDescent="0.25">
      <c r="BO549" s="68">
        <f t="shared" si="148"/>
        <v>0</v>
      </c>
    </row>
    <row r="550" spans="67:67" x14ac:dyDescent="0.25">
      <c r="BO550" s="68">
        <f t="shared" si="148"/>
        <v>0</v>
      </c>
    </row>
    <row r="551" spans="67:67" x14ac:dyDescent="0.25">
      <c r="BO551" s="68">
        <f t="shared" si="148"/>
        <v>0</v>
      </c>
    </row>
    <row r="552" spans="67:67" x14ac:dyDescent="0.25">
      <c r="BO552" s="68">
        <f t="shared" si="148"/>
        <v>0</v>
      </c>
    </row>
    <row r="553" spans="67:67" x14ac:dyDescent="0.25">
      <c r="BO553" s="68">
        <f t="shared" si="148"/>
        <v>0</v>
      </c>
    </row>
    <row r="554" spans="67:67" x14ac:dyDescent="0.25">
      <c r="BO554" s="68">
        <f t="shared" si="148"/>
        <v>0</v>
      </c>
    </row>
    <row r="555" spans="67:67" x14ac:dyDescent="0.25">
      <c r="BO555" s="68">
        <f t="shared" si="148"/>
        <v>0</v>
      </c>
    </row>
    <row r="556" spans="67:67" x14ac:dyDescent="0.25">
      <c r="BO556" s="68">
        <f t="shared" si="148"/>
        <v>0</v>
      </c>
    </row>
    <row r="557" spans="67:67" x14ac:dyDescent="0.25">
      <c r="BO557" s="68">
        <f t="shared" si="148"/>
        <v>0</v>
      </c>
    </row>
    <row r="558" spans="67:67" x14ac:dyDescent="0.25">
      <c r="BO558" s="68">
        <f t="shared" si="148"/>
        <v>0</v>
      </c>
    </row>
    <row r="559" spans="67:67" x14ac:dyDescent="0.25">
      <c r="BO559" s="68">
        <f t="shared" si="148"/>
        <v>0</v>
      </c>
    </row>
    <row r="560" spans="67:67" x14ac:dyDescent="0.25">
      <c r="BO560" s="68">
        <f t="shared" si="148"/>
        <v>0</v>
      </c>
    </row>
    <row r="561" spans="67:67" x14ac:dyDescent="0.25">
      <c r="BO561" s="68">
        <f t="shared" si="148"/>
        <v>0</v>
      </c>
    </row>
    <row r="562" spans="67:67" x14ac:dyDescent="0.25">
      <c r="BO562" s="68">
        <f t="shared" si="148"/>
        <v>0</v>
      </c>
    </row>
    <row r="563" spans="67:67" x14ac:dyDescent="0.25">
      <c r="BO563" s="68">
        <f t="shared" si="148"/>
        <v>0</v>
      </c>
    </row>
    <row r="564" spans="67:67" x14ac:dyDescent="0.25">
      <c r="BO564" s="68">
        <f t="shared" si="148"/>
        <v>0</v>
      </c>
    </row>
    <row r="565" spans="67:67" x14ac:dyDescent="0.25">
      <c r="BO565" s="68">
        <f t="shared" si="148"/>
        <v>0</v>
      </c>
    </row>
    <row r="566" spans="67:67" x14ac:dyDescent="0.25">
      <c r="BO566" s="68">
        <f t="shared" si="148"/>
        <v>0</v>
      </c>
    </row>
    <row r="567" spans="67:67" x14ac:dyDescent="0.25">
      <c r="BO567" s="68">
        <f t="shared" si="148"/>
        <v>0</v>
      </c>
    </row>
    <row r="568" spans="67:67" x14ac:dyDescent="0.25">
      <c r="BO568" s="68">
        <f t="shared" si="148"/>
        <v>0</v>
      </c>
    </row>
    <row r="569" spans="67:67" x14ac:dyDescent="0.25">
      <c r="BO569" s="68">
        <f t="shared" si="148"/>
        <v>0</v>
      </c>
    </row>
    <row r="570" spans="67:67" x14ac:dyDescent="0.25">
      <c r="BO570" s="68">
        <f t="shared" si="148"/>
        <v>0</v>
      </c>
    </row>
    <row r="571" spans="67:67" x14ac:dyDescent="0.25">
      <c r="BO571" s="68">
        <f t="shared" si="148"/>
        <v>0</v>
      </c>
    </row>
    <row r="572" spans="67:67" x14ac:dyDescent="0.25">
      <c r="BO572" s="68">
        <f t="shared" si="148"/>
        <v>0</v>
      </c>
    </row>
    <row r="573" spans="67:67" x14ac:dyDescent="0.25">
      <c r="BO573" s="68">
        <f t="shared" ref="BO573:BO633" si="149">+E573</f>
        <v>0</v>
      </c>
    </row>
    <row r="574" spans="67:67" x14ac:dyDescent="0.25">
      <c r="BO574" s="68">
        <f t="shared" si="149"/>
        <v>0</v>
      </c>
    </row>
    <row r="575" spans="67:67" x14ac:dyDescent="0.25">
      <c r="BO575" s="68">
        <f t="shared" si="149"/>
        <v>0</v>
      </c>
    </row>
    <row r="576" spans="67:67" x14ac:dyDescent="0.25">
      <c r="BO576" s="68">
        <f t="shared" si="149"/>
        <v>0</v>
      </c>
    </row>
    <row r="577" spans="67:67" x14ac:dyDescent="0.25">
      <c r="BO577" s="68">
        <f t="shared" si="149"/>
        <v>0</v>
      </c>
    </row>
    <row r="578" spans="67:67" x14ac:dyDescent="0.25">
      <c r="BO578" s="68">
        <f t="shared" si="149"/>
        <v>0</v>
      </c>
    </row>
    <row r="579" spans="67:67" x14ac:dyDescent="0.25">
      <c r="BO579" s="68">
        <f t="shared" si="149"/>
        <v>0</v>
      </c>
    </row>
    <row r="580" spans="67:67" x14ac:dyDescent="0.25">
      <c r="BO580" s="68">
        <f t="shared" si="149"/>
        <v>0</v>
      </c>
    </row>
    <row r="581" spans="67:67" x14ac:dyDescent="0.25">
      <c r="BO581" s="68">
        <f t="shared" si="149"/>
        <v>0</v>
      </c>
    </row>
    <row r="582" spans="67:67" x14ac:dyDescent="0.25">
      <c r="BO582" s="68">
        <f t="shared" si="149"/>
        <v>0</v>
      </c>
    </row>
    <row r="583" spans="67:67" x14ac:dyDescent="0.25">
      <c r="BO583" s="68">
        <f t="shared" si="149"/>
        <v>0</v>
      </c>
    </row>
    <row r="584" spans="67:67" x14ac:dyDescent="0.25">
      <c r="BO584" s="68">
        <f t="shared" si="149"/>
        <v>0</v>
      </c>
    </row>
    <row r="585" spans="67:67" x14ac:dyDescent="0.25">
      <c r="BO585" s="68">
        <f t="shared" si="149"/>
        <v>0</v>
      </c>
    </row>
    <row r="586" spans="67:67" x14ac:dyDescent="0.25">
      <c r="BO586" s="68">
        <f t="shared" si="149"/>
        <v>0</v>
      </c>
    </row>
    <row r="587" spans="67:67" x14ac:dyDescent="0.25">
      <c r="BO587" s="68">
        <f t="shared" si="149"/>
        <v>0</v>
      </c>
    </row>
    <row r="588" spans="67:67" x14ac:dyDescent="0.25">
      <c r="BO588" s="68">
        <f t="shared" si="149"/>
        <v>0</v>
      </c>
    </row>
    <row r="589" spans="67:67" x14ac:dyDescent="0.25">
      <c r="BO589" s="68">
        <f t="shared" si="149"/>
        <v>0</v>
      </c>
    </row>
    <row r="590" spans="67:67" x14ac:dyDescent="0.25">
      <c r="BO590" s="68">
        <f t="shared" si="149"/>
        <v>0</v>
      </c>
    </row>
    <row r="591" spans="67:67" x14ac:dyDescent="0.25">
      <c r="BO591" s="68">
        <f t="shared" si="149"/>
        <v>0</v>
      </c>
    </row>
    <row r="592" spans="67:67" x14ac:dyDescent="0.25">
      <c r="BO592" s="68">
        <f t="shared" si="149"/>
        <v>0</v>
      </c>
    </row>
    <row r="593" spans="67:67" x14ac:dyDescent="0.25">
      <c r="BO593" s="68">
        <f t="shared" si="149"/>
        <v>0</v>
      </c>
    </row>
    <row r="594" spans="67:67" x14ac:dyDescent="0.25">
      <c r="BO594" s="68">
        <f t="shared" si="149"/>
        <v>0</v>
      </c>
    </row>
    <row r="595" spans="67:67" x14ac:dyDescent="0.25">
      <c r="BO595" s="68">
        <f t="shared" si="149"/>
        <v>0</v>
      </c>
    </row>
    <row r="596" spans="67:67" x14ac:dyDescent="0.25">
      <c r="BO596" s="68">
        <f t="shared" si="149"/>
        <v>0</v>
      </c>
    </row>
    <row r="597" spans="67:67" x14ac:dyDescent="0.25">
      <c r="BO597" s="68">
        <f t="shared" si="149"/>
        <v>0</v>
      </c>
    </row>
    <row r="598" spans="67:67" x14ac:dyDescent="0.25">
      <c r="BO598" s="68">
        <f t="shared" si="149"/>
        <v>0</v>
      </c>
    </row>
    <row r="599" spans="67:67" x14ac:dyDescent="0.25">
      <c r="BO599" s="68">
        <f t="shared" si="149"/>
        <v>0</v>
      </c>
    </row>
    <row r="600" spans="67:67" x14ac:dyDescent="0.25">
      <c r="BO600" s="68">
        <f t="shared" si="149"/>
        <v>0</v>
      </c>
    </row>
    <row r="601" spans="67:67" x14ac:dyDescent="0.25">
      <c r="BO601" s="68">
        <f t="shared" si="149"/>
        <v>0</v>
      </c>
    </row>
    <row r="602" spans="67:67" x14ac:dyDescent="0.25">
      <c r="BO602" s="68">
        <f t="shared" si="149"/>
        <v>0</v>
      </c>
    </row>
    <row r="603" spans="67:67" x14ac:dyDescent="0.25">
      <c r="BO603" s="68">
        <f t="shared" si="149"/>
        <v>0</v>
      </c>
    </row>
    <row r="604" spans="67:67" x14ac:dyDescent="0.25">
      <c r="BO604" s="68">
        <f t="shared" si="149"/>
        <v>0</v>
      </c>
    </row>
    <row r="605" spans="67:67" x14ac:dyDescent="0.25">
      <c r="BO605" s="68">
        <f t="shared" si="149"/>
        <v>0</v>
      </c>
    </row>
    <row r="606" spans="67:67" x14ac:dyDescent="0.25">
      <c r="BO606" s="68">
        <f t="shared" si="149"/>
        <v>0</v>
      </c>
    </row>
    <row r="607" spans="67:67" x14ac:dyDescent="0.25">
      <c r="BO607" s="68">
        <f t="shared" si="149"/>
        <v>0</v>
      </c>
    </row>
    <row r="608" spans="67:67" x14ac:dyDescent="0.25">
      <c r="BO608" s="68">
        <f t="shared" si="149"/>
        <v>0</v>
      </c>
    </row>
    <row r="609" spans="67:67" x14ac:dyDescent="0.25">
      <c r="BO609" s="68">
        <f t="shared" si="149"/>
        <v>0</v>
      </c>
    </row>
    <row r="610" spans="67:67" x14ac:dyDescent="0.25">
      <c r="BO610" s="68">
        <f t="shared" si="149"/>
        <v>0</v>
      </c>
    </row>
    <row r="611" spans="67:67" x14ac:dyDescent="0.25">
      <c r="BO611" s="68">
        <f t="shared" si="149"/>
        <v>0</v>
      </c>
    </row>
    <row r="612" spans="67:67" x14ac:dyDescent="0.25">
      <c r="BO612" s="68">
        <f t="shared" si="149"/>
        <v>0</v>
      </c>
    </row>
    <row r="613" spans="67:67" x14ac:dyDescent="0.25">
      <c r="BO613" s="68">
        <f t="shared" si="149"/>
        <v>0</v>
      </c>
    </row>
    <row r="614" spans="67:67" x14ac:dyDescent="0.25">
      <c r="BO614" s="68">
        <f t="shared" si="149"/>
        <v>0</v>
      </c>
    </row>
    <row r="615" spans="67:67" x14ac:dyDescent="0.25">
      <c r="BO615" s="68">
        <f t="shared" si="149"/>
        <v>0</v>
      </c>
    </row>
    <row r="616" spans="67:67" x14ac:dyDescent="0.25">
      <c r="BO616" s="68">
        <f t="shared" si="149"/>
        <v>0</v>
      </c>
    </row>
    <row r="617" spans="67:67" x14ac:dyDescent="0.25">
      <c r="BO617" s="68">
        <f t="shared" si="149"/>
        <v>0</v>
      </c>
    </row>
    <row r="618" spans="67:67" x14ac:dyDescent="0.25">
      <c r="BO618" s="68">
        <f t="shared" si="149"/>
        <v>0</v>
      </c>
    </row>
    <row r="619" spans="67:67" x14ac:dyDescent="0.25">
      <c r="BO619" s="68">
        <f t="shared" si="149"/>
        <v>0</v>
      </c>
    </row>
    <row r="620" spans="67:67" x14ac:dyDescent="0.25">
      <c r="BO620" s="68">
        <f t="shared" si="149"/>
        <v>0</v>
      </c>
    </row>
    <row r="621" spans="67:67" x14ac:dyDescent="0.25">
      <c r="BO621" s="68">
        <f t="shared" si="149"/>
        <v>0</v>
      </c>
    </row>
    <row r="622" spans="67:67" x14ac:dyDescent="0.25">
      <c r="BO622" s="68">
        <f t="shared" si="149"/>
        <v>0</v>
      </c>
    </row>
    <row r="623" spans="67:67" x14ac:dyDescent="0.25">
      <c r="BO623" s="68">
        <f t="shared" si="149"/>
        <v>0</v>
      </c>
    </row>
    <row r="624" spans="67:67" x14ac:dyDescent="0.25">
      <c r="BO624" s="68">
        <f t="shared" si="149"/>
        <v>0</v>
      </c>
    </row>
    <row r="625" spans="67:67" x14ac:dyDescent="0.25">
      <c r="BO625" s="68">
        <f t="shared" si="149"/>
        <v>0</v>
      </c>
    </row>
    <row r="626" spans="67:67" x14ac:dyDescent="0.25">
      <c r="BO626" s="68">
        <f t="shared" si="149"/>
        <v>0</v>
      </c>
    </row>
    <row r="627" spans="67:67" x14ac:dyDescent="0.25">
      <c r="BO627" s="68">
        <f t="shared" si="149"/>
        <v>0</v>
      </c>
    </row>
    <row r="628" spans="67:67" x14ac:dyDescent="0.25">
      <c r="BO628" s="68">
        <f t="shared" si="149"/>
        <v>0</v>
      </c>
    </row>
    <row r="629" spans="67:67" x14ac:dyDescent="0.25">
      <c r="BO629" s="68">
        <f t="shared" si="149"/>
        <v>0</v>
      </c>
    </row>
    <row r="630" spans="67:67" x14ac:dyDescent="0.25">
      <c r="BO630" s="68">
        <f t="shared" si="149"/>
        <v>0</v>
      </c>
    </row>
    <row r="631" spans="67:67" x14ac:dyDescent="0.25">
      <c r="BO631" s="68">
        <f t="shared" si="149"/>
        <v>0</v>
      </c>
    </row>
    <row r="632" spans="67:67" x14ac:dyDescent="0.25">
      <c r="BO632" s="68">
        <f t="shared" si="149"/>
        <v>0</v>
      </c>
    </row>
    <row r="633" spans="67:67" x14ac:dyDescent="0.25">
      <c r="BO633" s="68">
        <f t="shared" si="149"/>
        <v>0</v>
      </c>
    </row>
  </sheetData>
  <mergeCells count="2">
    <mergeCell ref="AK1:BD1"/>
    <mergeCell ref="A1:B1"/>
  </mergeCells>
  <phoneticPr fontId="19" type="noConversion"/>
  <conditionalFormatting sqref="AY2">
    <cfRule type="cellIs" dxfId="5" priority="17" operator="between">
      <formula>501</formula>
      <formula>800</formula>
    </cfRule>
    <cfRule type="cellIs" dxfId="4" priority="18" operator="between">
      <formula>0</formula>
      <formula>600</formula>
    </cfRule>
  </conditionalFormatting>
  <conditionalFormatting sqref="AY3:AY1048576">
    <cfRule type="cellIs" dxfId="3" priority="13" operator="between">
      <formula>801</formula>
      <formula>3000</formula>
    </cfRule>
    <cfRule type="cellIs" dxfId="2" priority="14" operator="greaterThan">
      <formula>800</formula>
    </cfRule>
    <cfRule type="cellIs" dxfId="1" priority="15" operator="between">
      <formula>601</formula>
      <formula>800</formula>
    </cfRule>
    <cfRule type="cellIs" dxfId="0" priority="16" operator="between">
      <formula>1</formula>
      <formula>600</formula>
    </cfRule>
  </conditionalFormatting>
  <pageMargins left="0.7" right="0.7" top="0.75" bottom="0.75" header="0.3" footer="0.3"/>
  <pageSetup fitToWidth="0" fitToHeight="0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00000000-0002-0000-0200-000000000000}">
          <x14:formula1>
            <xm:f>Referencias!$B$3:$B$9</xm:f>
          </x14:formula1>
          <xm:sqref>A117:A438 A3:A114 A443:A1048576</xm:sqref>
        </x14:dataValidation>
        <x14:dataValidation type="list" allowBlank="1" showInputMessage="1" showErrorMessage="1" xr:uid="{00000000-0002-0000-0200-000001000000}">
          <x14:formula1>
            <xm:f>Referencias!$D$2:$D$12</xm:f>
          </x14:formula1>
          <xm:sqref>C117:C438 C3:C114 C443:C1048576</xm:sqref>
        </x14:dataValidation>
        <x14:dataValidation type="list" allowBlank="1" showInputMessage="1" showErrorMessage="1" xr:uid="{00000000-0002-0000-0200-000002000000}">
          <x14:formula1>
            <xm:f>Referencias!$E$2:$E$28</xm:f>
          </x14:formula1>
          <xm:sqref>D117:D438 D3:D114 D443:D1048576</xm:sqref>
        </x14:dataValidation>
        <x14:dataValidation type="list" allowBlank="1" showInputMessage="1" showErrorMessage="1" xr:uid="{00000000-0002-0000-0200-000003000000}">
          <x14:formula1>
            <xm:f>Referencias!$G$3:$G$19</xm:f>
          </x14:formula1>
          <xm:sqref>G117:G438 G3:G114 G442:G1048576</xm:sqref>
        </x14:dataValidation>
        <x14:dataValidation type="list" allowBlank="1" showInputMessage="1" showErrorMessage="1" xr:uid="{00000000-0002-0000-0200-000004000000}">
          <x14:formula1>
            <xm:f>Referencias!$I$3:$I$7</xm:f>
          </x14:formula1>
          <xm:sqref>K117:K438 K3:K114 K441:K1048576</xm:sqref>
        </x14:dataValidation>
        <x14:dataValidation type="list" allowBlank="1" showInputMessage="1" showErrorMessage="1" xr:uid="{00000000-0002-0000-0200-000005000000}">
          <x14:formula1>
            <xm:f>Referencias!$K$3:$K$138</xm:f>
          </x14:formula1>
          <xm:sqref>M117:M438 M3:M114 M443:M1048576</xm:sqref>
        </x14:dataValidation>
        <x14:dataValidation type="list" allowBlank="1" showInputMessage="1" showErrorMessage="1" xr:uid="{00000000-0002-0000-0200-000006000000}">
          <x14:formula1>
            <xm:f>Referencias!$M$3:$M$23</xm:f>
          </x14:formula1>
          <xm:sqref>U117:U438 U3:U114 U441:U1048576</xm:sqref>
        </x14:dataValidation>
        <x14:dataValidation type="list" allowBlank="1" showInputMessage="1" showErrorMessage="1" xr:uid="{00000000-0002-0000-0200-000007000000}">
          <x14:formula1>
            <xm:f>Referencias!$N$3:$N$9</xm:f>
          </x14:formula1>
          <xm:sqref>V117:V438 V3:V114 V443:V1048576</xm:sqref>
        </x14:dataValidation>
        <x14:dataValidation type="list" allowBlank="1" showInputMessage="1" showErrorMessage="1" xr:uid="{00000000-0002-0000-0200-000008000000}">
          <x14:formula1>
            <xm:f>Referencias!$R$3:$R$6</xm:f>
          </x14:formula1>
          <xm:sqref>AM117:AM438 AM3:AM114 AM443:AM1048576</xm:sqref>
        </x14:dataValidation>
        <x14:dataValidation type="list" allowBlank="1" showInputMessage="1" showErrorMessage="1" xr:uid="{00000000-0002-0000-0200-000009000000}">
          <x14:formula1>
            <xm:f>Referencias!$H$3:$H$671</xm:f>
          </x14:formula1>
          <xm:sqref>I133:I135 I288 I73 I249 I86 I164 I210:I211 I274 I14:I16 H466:H1048576 I236 I77:I78 I127 H73:H83 I372:I373 H117:H122 I104:I106 H426:H432 H434:H438 H248:H267 I271 H195 I264:I265 H221:H246 I11:I12 H199:H214 H124:H160 H270:H325 H162:H192 H11:H50 H53:H70 H3:H8 H327:H423 H86:H114 H443:H447</xm:sqref>
        </x14:dataValidation>
        <x14:dataValidation type="list" allowBlank="1" showInputMessage="1" showErrorMessage="1" xr:uid="{00000000-0002-0000-0200-00000A000000}">
          <x14:formula1>
            <xm:f>Referencias!$S$3:$S$14</xm:f>
          </x14:formula1>
          <xm:sqref>AN3:AN71 AN117:AN438 AN73:AN114 AN443:AN1048576</xm:sqref>
        </x14:dataValidation>
        <x14:dataValidation type="list" allowBlank="1" showInputMessage="1" showErrorMessage="1" xr:uid="{00000000-0002-0000-0200-00000B000000}">
          <x14:formula1>
            <xm:f>Referencias!$O$3:$O$5</xm:f>
          </x14:formula1>
          <xm:sqref>AC117:AC438 AC3:AC114 AC443:AC1048576</xm:sqref>
        </x14:dataValidation>
        <x14:dataValidation type="list" allowBlank="1" showInputMessage="1" showErrorMessage="1" xr:uid="{00000000-0002-0000-0200-00000C000000}">
          <x14:formula1>
            <xm:f>'C:\Users\mawolenberg\Desktop\BOLLAND\[Planilla General  NOV-DIC 20 .xlsm]Referencias'!#REF!</xm:f>
          </x14:formula1>
          <xm:sqref>M439 U439:V439 AM439:AN439 K439:K440 C439:D442 AM115:AN116 A439:A442 AM440 AC439:AC442 AN440:AN442 V440:V442 U440 AC115:AC116 A115:A116 C115:D116 K115:K116 M115:M116 U115:V116 G115:I116 H439:I442 G439:G441</xm:sqref>
        </x14:dataValidation>
        <x14:dataValidation type="list" allowBlank="1" showInputMessage="1" showErrorMessage="1" xr:uid="{00000000-0002-0000-0200-00000F000000}">
          <x14:formula1>
            <xm:f>Referencias!$C$3:$C$38</xm:f>
          </x14:formula1>
          <xm:sqref>B447:B1048576</xm:sqref>
        </x14:dataValidation>
        <x14:dataValidation type="list" allowBlank="1" showInputMessage="1" showErrorMessage="1" xr:uid="{88F3671E-56B5-4964-BC08-6B52F50E3725}">
          <x14:formula1>
            <xm:f>Referencias!C$3:C$353</xm:f>
          </x14:formula1>
          <xm:sqref>B3:B446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M443"/>
  <sheetViews>
    <sheetView topLeftCell="A12" zoomScaleNormal="100" workbookViewId="0">
      <selection activeCell="C356" sqref="C356"/>
    </sheetView>
  </sheetViews>
  <sheetFormatPr baseColWidth="10" defaultColWidth="11.42578125" defaultRowHeight="15" x14ac:dyDescent="0.25"/>
  <cols>
    <col min="1" max="1" width="10.28515625" bestFit="1" customWidth="1"/>
    <col min="2" max="2" width="13" bestFit="1" customWidth="1"/>
    <col min="3" max="3" width="26.5703125" bestFit="1" customWidth="1"/>
    <col min="4" max="4" width="11" customWidth="1"/>
    <col min="5" max="5" width="16.140625" customWidth="1"/>
    <col min="6" max="6" width="14.42578125" customWidth="1"/>
    <col min="7" max="7" width="13.42578125" customWidth="1"/>
    <col min="8" max="8" width="8.85546875" customWidth="1"/>
    <col min="9" max="9" width="16.140625" customWidth="1"/>
    <col min="10" max="10" width="10.28515625" customWidth="1"/>
    <col min="11" max="11" width="13.42578125" customWidth="1"/>
    <col min="12" max="12" width="10.85546875" customWidth="1"/>
    <col min="13" max="13" width="46.42578125" bestFit="1" customWidth="1"/>
  </cols>
  <sheetData>
    <row r="1" spans="1:13" ht="27.75" customHeight="1" x14ac:dyDescent="0.25">
      <c r="D1" s="132">
        <v>45078</v>
      </c>
      <c r="E1" s="132"/>
      <c r="F1" s="132"/>
      <c r="G1" s="132"/>
      <c r="H1" s="133">
        <v>45017</v>
      </c>
      <c r="I1" s="133"/>
      <c r="J1" s="133"/>
      <c r="K1" s="133"/>
      <c r="L1" s="1"/>
    </row>
    <row r="2" spans="1:13" x14ac:dyDescent="0.25">
      <c r="A2" s="47" t="s">
        <v>931</v>
      </c>
      <c r="B2" s="47" t="s">
        <v>555</v>
      </c>
      <c r="C2" s="47" t="s">
        <v>932</v>
      </c>
      <c r="D2" s="47" t="s">
        <v>623</v>
      </c>
      <c r="E2" s="47" t="s">
        <v>624</v>
      </c>
      <c r="F2" s="47" t="s">
        <v>626</v>
      </c>
      <c r="G2" s="47" t="s">
        <v>933</v>
      </c>
      <c r="H2" s="47" t="s">
        <v>623</v>
      </c>
      <c r="I2" s="47" t="s">
        <v>624</v>
      </c>
      <c r="J2" s="47" t="s">
        <v>626</v>
      </c>
      <c r="K2" s="47" t="s">
        <v>933</v>
      </c>
      <c r="L2" s="47" t="s">
        <v>934</v>
      </c>
      <c r="M2" s="47" t="s">
        <v>935</v>
      </c>
    </row>
    <row r="3" spans="1:13" x14ac:dyDescent="0.25">
      <c r="A3" s="3" t="s">
        <v>566</v>
      </c>
      <c r="B3" s="3" t="s">
        <v>642</v>
      </c>
      <c r="C3" s="3" t="s">
        <v>401</v>
      </c>
      <c r="D3" s="3">
        <v>3.7856000000000001</v>
      </c>
      <c r="E3" s="3">
        <v>3.79</v>
      </c>
      <c r="F3" s="3">
        <v>3.79</v>
      </c>
      <c r="G3" s="3">
        <v>4</v>
      </c>
      <c r="H3" s="3">
        <v>3.7856000000000001</v>
      </c>
      <c r="I3" s="3">
        <v>3.79</v>
      </c>
      <c r="J3" s="3">
        <v>3.79</v>
      </c>
      <c r="K3" s="3">
        <v>4</v>
      </c>
      <c r="L3" s="111">
        <f>+IF(B3="continua",I3-E3,J3-F3)</f>
        <v>0</v>
      </c>
      <c r="M3" s="3"/>
    </row>
    <row r="4" spans="1:13" x14ac:dyDescent="0.25">
      <c r="A4" s="3" t="s">
        <v>566</v>
      </c>
      <c r="B4" s="3" t="s">
        <v>642</v>
      </c>
      <c r="C4" s="3" t="s">
        <v>403</v>
      </c>
      <c r="D4" s="3">
        <v>4.0907999999999998</v>
      </c>
      <c r="E4" s="3">
        <v>4.09</v>
      </c>
      <c r="F4" s="3">
        <v>4.09</v>
      </c>
      <c r="G4" s="3">
        <v>4</v>
      </c>
      <c r="H4" s="3">
        <v>4.0907999999999998</v>
      </c>
      <c r="I4" s="3">
        <v>4.09</v>
      </c>
      <c r="J4" s="3">
        <v>4.09</v>
      </c>
      <c r="K4" s="3">
        <v>4</v>
      </c>
      <c r="L4" s="111">
        <f t="shared" ref="L4:L67" si="0">+IF(B4="continua",I4-E4,J4-F4)</f>
        <v>0</v>
      </c>
      <c r="M4" s="3"/>
    </row>
    <row r="5" spans="1:13" x14ac:dyDescent="0.25">
      <c r="A5" s="3" t="s">
        <v>653</v>
      </c>
      <c r="B5" s="3" t="s">
        <v>642</v>
      </c>
      <c r="C5" s="3" t="s">
        <v>389</v>
      </c>
      <c r="D5" s="3">
        <v>1.7405999999999999</v>
      </c>
      <c r="E5" s="3">
        <v>1.74</v>
      </c>
      <c r="F5" s="3">
        <v>1.74</v>
      </c>
      <c r="G5" s="3">
        <v>9</v>
      </c>
      <c r="H5" s="3">
        <v>1.7405999999999999</v>
      </c>
      <c r="I5" s="3">
        <v>1.74</v>
      </c>
      <c r="J5" s="3">
        <v>1.74</v>
      </c>
      <c r="K5" s="3">
        <v>9</v>
      </c>
      <c r="L5" s="111">
        <f t="shared" si="0"/>
        <v>0</v>
      </c>
      <c r="M5" s="3"/>
    </row>
    <row r="6" spans="1:13" x14ac:dyDescent="0.25">
      <c r="A6" s="3" t="s">
        <v>566</v>
      </c>
      <c r="B6" s="3" t="s">
        <v>642</v>
      </c>
      <c r="C6" s="3" t="s">
        <v>394</v>
      </c>
      <c r="D6" s="3">
        <v>5.7899599999999998</v>
      </c>
      <c r="E6" s="3">
        <v>5.79</v>
      </c>
      <c r="F6" s="3">
        <v>5.79</v>
      </c>
      <c r="G6" s="3">
        <v>6</v>
      </c>
      <c r="H6" s="3">
        <v>5.7899599999999998</v>
      </c>
      <c r="I6" s="3">
        <v>5.79</v>
      </c>
      <c r="J6" s="3">
        <v>5.79</v>
      </c>
      <c r="K6" s="3">
        <v>6</v>
      </c>
      <c r="L6" s="111">
        <f t="shared" si="0"/>
        <v>0</v>
      </c>
      <c r="M6" s="3"/>
    </row>
    <row r="7" spans="1:13" x14ac:dyDescent="0.25">
      <c r="A7" s="3" t="s">
        <v>566</v>
      </c>
      <c r="B7" s="3" t="s">
        <v>642</v>
      </c>
      <c r="C7" s="3" t="s">
        <v>397</v>
      </c>
      <c r="D7" s="3">
        <v>5.0102000000000002</v>
      </c>
      <c r="E7" s="3">
        <v>5.01</v>
      </c>
      <c r="F7" s="3">
        <v>5.01</v>
      </c>
      <c r="G7" s="3">
        <v>5</v>
      </c>
      <c r="H7" s="3">
        <v>5.0102000000000002</v>
      </c>
      <c r="I7" s="3">
        <v>5.01</v>
      </c>
      <c r="J7" s="3">
        <v>5.01</v>
      </c>
      <c r="K7" s="3">
        <v>5</v>
      </c>
      <c r="L7" s="111">
        <f t="shared" si="0"/>
        <v>0</v>
      </c>
      <c r="M7" s="3"/>
    </row>
    <row r="8" spans="1:13" x14ac:dyDescent="0.25">
      <c r="A8" s="3" t="s">
        <v>566</v>
      </c>
      <c r="B8" s="3" t="s">
        <v>642</v>
      </c>
      <c r="C8" s="3" t="s">
        <v>400</v>
      </c>
      <c r="D8" s="3">
        <v>5.6004300000000002</v>
      </c>
      <c r="E8" s="3">
        <v>5.6</v>
      </c>
      <c r="F8" s="3">
        <v>5.6</v>
      </c>
      <c r="G8" s="3">
        <v>6</v>
      </c>
      <c r="H8" s="3">
        <v>5.6004300000000002</v>
      </c>
      <c r="I8" s="3">
        <v>5.6</v>
      </c>
      <c r="J8" s="3">
        <v>5.6</v>
      </c>
      <c r="K8" s="3">
        <v>6</v>
      </c>
      <c r="L8" s="111">
        <f t="shared" si="0"/>
        <v>0</v>
      </c>
      <c r="M8" s="3"/>
    </row>
    <row r="9" spans="1:13" x14ac:dyDescent="0.25">
      <c r="A9" s="3" t="s">
        <v>574</v>
      </c>
      <c r="B9" s="3" t="s">
        <v>642</v>
      </c>
      <c r="C9" s="3" t="s">
        <v>110</v>
      </c>
      <c r="D9" s="3">
        <v>30</v>
      </c>
      <c r="E9" s="3">
        <v>30</v>
      </c>
      <c r="F9" s="3">
        <v>30</v>
      </c>
      <c r="G9" s="3">
        <v>30</v>
      </c>
      <c r="H9" s="3">
        <v>30</v>
      </c>
      <c r="I9" s="3">
        <v>30</v>
      </c>
      <c r="J9" s="3">
        <v>30</v>
      </c>
      <c r="K9" s="3">
        <v>30</v>
      </c>
      <c r="L9" s="111">
        <f t="shared" si="0"/>
        <v>0</v>
      </c>
      <c r="M9" s="3"/>
    </row>
    <row r="10" spans="1:13" x14ac:dyDescent="0.25">
      <c r="A10" s="3" t="s">
        <v>574</v>
      </c>
      <c r="B10" s="3" t="s">
        <v>642</v>
      </c>
      <c r="C10" s="3" t="s">
        <v>576</v>
      </c>
      <c r="D10" s="3">
        <v>40</v>
      </c>
      <c r="E10" s="3">
        <v>40</v>
      </c>
      <c r="F10" s="3">
        <v>40</v>
      </c>
      <c r="G10" s="3">
        <v>40</v>
      </c>
      <c r="H10" s="3">
        <v>40</v>
      </c>
      <c r="I10" s="3">
        <v>40</v>
      </c>
      <c r="J10" s="3">
        <v>40</v>
      </c>
      <c r="K10" s="3">
        <v>40</v>
      </c>
      <c r="L10" s="111">
        <f t="shared" si="0"/>
        <v>0</v>
      </c>
      <c r="M10" s="3"/>
    </row>
    <row r="11" spans="1:13" x14ac:dyDescent="0.25">
      <c r="A11" s="3" t="s">
        <v>653</v>
      </c>
      <c r="B11" s="3" t="s">
        <v>642</v>
      </c>
      <c r="C11" s="3" t="s">
        <v>106</v>
      </c>
      <c r="D11" s="3">
        <v>0.71360000000000001</v>
      </c>
      <c r="E11" s="3">
        <v>0.71</v>
      </c>
      <c r="F11" s="3">
        <v>0.71</v>
      </c>
      <c r="G11" s="3">
        <v>4</v>
      </c>
      <c r="H11" s="3">
        <v>0.71360000000000001</v>
      </c>
      <c r="I11" s="3">
        <v>0.71</v>
      </c>
      <c r="J11" s="3">
        <v>0.71</v>
      </c>
      <c r="K11" s="3">
        <v>4</v>
      </c>
      <c r="L11" s="111">
        <f t="shared" si="0"/>
        <v>0</v>
      </c>
      <c r="M11" s="3"/>
    </row>
    <row r="12" spans="1:13" x14ac:dyDescent="0.25">
      <c r="A12" s="3" t="s">
        <v>658</v>
      </c>
      <c r="B12" s="3" t="s">
        <v>642</v>
      </c>
      <c r="C12" s="3" t="s">
        <v>45</v>
      </c>
      <c r="D12" s="3">
        <v>4.7080000000000002</v>
      </c>
      <c r="E12" s="3">
        <v>4.71</v>
      </c>
      <c r="F12" s="3">
        <v>4.71</v>
      </c>
      <c r="G12" s="3">
        <v>5</v>
      </c>
      <c r="H12" s="3">
        <v>4.7080000000000002</v>
      </c>
      <c r="I12" s="3">
        <v>4.71</v>
      </c>
      <c r="J12" s="3">
        <v>4.71</v>
      </c>
      <c r="K12" s="3">
        <v>5</v>
      </c>
      <c r="L12" s="111">
        <f t="shared" si="0"/>
        <v>0</v>
      </c>
      <c r="M12" s="3"/>
    </row>
    <row r="13" spans="1:13" x14ac:dyDescent="0.25">
      <c r="A13" s="3" t="s">
        <v>566</v>
      </c>
      <c r="B13" s="3" t="s">
        <v>642</v>
      </c>
      <c r="C13" s="3" t="s">
        <v>48</v>
      </c>
      <c r="D13" s="3">
        <v>6.1796000000000006</v>
      </c>
      <c r="E13" s="3">
        <v>6.18</v>
      </c>
      <c r="F13" s="3">
        <v>6.18</v>
      </c>
      <c r="G13" s="3">
        <v>6</v>
      </c>
      <c r="H13" s="3">
        <v>6.1796000000000006</v>
      </c>
      <c r="I13" s="3">
        <v>6.18</v>
      </c>
      <c r="J13" s="3">
        <v>6.18</v>
      </c>
      <c r="K13" s="3">
        <v>6</v>
      </c>
      <c r="L13" s="111">
        <f t="shared" si="0"/>
        <v>0</v>
      </c>
      <c r="M13" s="3"/>
    </row>
    <row r="14" spans="1:13" x14ac:dyDescent="0.25">
      <c r="A14" s="3" t="s">
        <v>658</v>
      </c>
      <c r="B14" s="3" t="s">
        <v>642</v>
      </c>
      <c r="C14" s="3" t="s">
        <v>87</v>
      </c>
      <c r="D14" s="3">
        <v>3.9910000000000001</v>
      </c>
      <c r="E14" s="3">
        <v>3.99</v>
      </c>
      <c r="F14" s="3">
        <v>3.99</v>
      </c>
      <c r="G14" s="3">
        <v>4</v>
      </c>
      <c r="H14" s="3">
        <v>3.9910000000000001</v>
      </c>
      <c r="I14" s="3">
        <v>3.99</v>
      </c>
      <c r="J14" s="3">
        <v>3.99</v>
      </c>
      <c r="K14" s="3">
        <v>4</v>
      </c>
      <c r="L14" s="111">
        <f t="shared" si="0"/>
        <v>0</v>
      </c>
      <c r="M14" s="3"/>
    </row>
    <row r="15" spans="1:13" x14ac:dyDescent="0.25">
      <c r="A15" s="3" t="s">
        <v>665</v>
      </c>
      <c r="B15" s="3" t="s">
        <v>642</v>
      </c>
      <c r="C15" s="3" t="s">
        <v>61</v>
      </c>
      <c r="D15" s="3">
        <v>4.2560000000000002</v>
      </c>
      <c r="E15" s="3">
        <v>4.26</v>
      </c>
      <c r="F15" s="3">
        <v>4.26</v>
      </c>
      <c r="G15" s="3">
        <v>4</v>
      </c>
      <c r="H15" s="3">
        <v>4.2560000000000002</v>
      </c>
      <c r="I15" s="3">
        <v>4.26</v>
      </c>
      <c r="J15" s="3">
        <v>4.26</v>
      </c>
      <c r="K15" s="3">
        <v>4</v>
      </c>
      <c r="L15" s="111">
        <f t="shared" si="0"/>
        <v>0</v>
      </c>
      <c r="M15" s="3"/>
    </row>
    <row r="16" spans="1:13" x14ac:dyDescent="0.25">
      <c r="A16" s="3" t="s">
        <v>665</v>
      </c>
      <c r="B16" s="3" t="s">
        <v>642</v>
      </c>
      <c r="C16" s="3" t="s">
        <v>39</v>
      </c>
      <c r="D16" s="3">
        <v>3.54</v>
      </c>
      <c r="E16" s="3">
        <v>3.54</v>
      </c>
      <c r="F16" s="3">
        <v>3.54</v>
      </c>
      <c r="G16" s="3">
        <v>4</v>
      </c>
      <c r="H16" s="3">
        <v>3.54</v>
      </c>
      <c r="I16" s="3">
        <v>3.54</v>
      </c>
      <c r="J16" s="3">
        <v>3.54</v>
      </c>
      <c r="K16" s="3">
        <v>4</v>
      </c>
      <c r="L16" s="111">
        <f t="shared" si="0"/>
        <v>0</v>
      </c>
      <c r="M16" s="3"/>
    </row>
    <row r="17" spans="1:13" x14ac:dyDescent="0.25">
      <c r="A17" s="3" t="s">
        <v>566</v>
      </c>
      <c r="B17" s="3" t="s">
        <v>642</v>
      </c>
      <c r="C17" s="3" t="s">
        <v>90</v>
      </c>
      <c r="D17" s="3">
        <v>3.7350000000000003</v>
      </c>
      <c r="E17" s="3">
        <v>3.74</v>
      </c>
      <c r="F17" s="3">
        <v>3.74</v>
      </c>
      <c r="G17" s="3">
        <v>4</v>
      </c>
      <c r="H17" s="3">
        <v>3.7350000000000003</v>
      </c>
      <c r="I17" s="3">
        <v>3.74</v>
      </c>
      <c r="J17" s="3">
        <v>3.74</v>
      </c>
      <c r="K17" s="3">
        <v>4</v>
      </c>
      <c r="L17" s="111">
        <f t="shared" si="0"/>
        <v>0</v>
      </c>
      <c r="M17" s="3"/>
    </row>
    <row r="18" spans="1:13" x14ac:dyDescent="0.25">
      <c r="A18" s="3" t="s">
        <v>674</v>
      </c>
      <c r="B18" s="3" t="s">
        <v>642</v>
      </c>
      <c r="C18" s="3" t="s">
        <v>111</v>
      </c>
      <c r="D18" s="3">
        <v>5</v>
      </c>
      <c r="E18" s="3">
        <v>5</v>
      </c>
      <c r="F18" s="3">
        <v>5</v>
      </c>
      <c r="G18" s="3">
        <v>5</v>
      </c>
      <c r="H18" s="3">
        <v>5</v>
      </c>
      <c r="I18" s="3">
        <v>5</v>
      </c>
      <c r="J18" s="3">
        <v>5</v>
      </c>
      <c r="K18" s="3">
        <v>5</v>
      </c>
      <c r="L18" s="111">
        <f t="shared" si="0"/>
        <v>0</v>
      </c>
      <c r="M18" s="3"/>
    </row>
    <row r="19" spans="1:13" x14ac:dyDescent="0.25">
      <c r="A19" s="3" t="s">
        <v>678</v>
      </c>
      <c r="B19" s="3" t="s">
        <v>642</v>
      </c>
      <c r="C19" s="3" t="s">
        <v>113</v>
      </c>
      <c r="D19" s="3">
        <v>6.48</v>
      </c>
      <c r="E19" s="3">
        <v>6.48</v>
      </c>
      <c r="F19" s="3">
        <v>6.48</v>
      </c>
      <c r="G19" s="3">
        <v>6</v>
      </c>
      <c r="H19" s="3">
        <v>6.48</v>
      </c>
      <c r="I19" s="3">
        <v>6.48</v>
      </c>
      <c r="J19" s="3">
        <v>6.48</v>
      </c>
      <c r="K19" s="3">
        <v>6</v>
      </c>
      <c r="L19" s="111">
        <f t="shared" si="0"/>
        <v>0</v>
      </c>
      <c r="M19" s="3"/>
    </row>
    <row r="20" spans="1:13" x14ac:dyDescent="0.25">
      <c r="A20" s="3" t="s">
        <v>574</v>
      </c>
      <c r="B20" s="3" t="s">
        <v>642</v>
      </c>
      <c r="C20" s="3" t="s">
        <v>577</v>
      </c>
      <c r="D20" s="3">
        <v>15</v>
      </c>
      <c r="E20" s="3">
        <v>15</v>
      </c>
      <c r="F20" s="3">
        <v>15</v>
      </c>
      <c r="G20" s="3">
        <v>15</v>
      </c>
      <c r="H20" s="3">
        <v>15</v>
      </c>
      <c r="I20" s="3">
        <v>15</v>
      </c>
      <c r="J20" s="3">
        <v>15</v>
      </c>
      <c r="K20" s="3">
        <v>15</v>
      </c>
      <c r="L20" s="111">
        <f t="shared" si="0"/>
        <v>0</v>
      </c>
      <c r="M20" s="3"/>
    </row>
    <row r="21" spans="1:13" x14ac:dyDescent="0.25">
      <c r="A21" s="3" t="s">
        <v>574</v>
      </c>
      <c r="B21" s="3" t="s">
        <v>642</v>
      </c>
      <c r="C21" s="3" t="s">
        <v>587</v>
      </c>
      <c r="D21" s="3">
        <v>30</v>
      </c>
      <c r="E21" s="3">
        <v>30</v>
      </c>
      <c r="F21" s="3">
        <v>30</v>
      </c>
      <c r="G21" s="3">
        <v>30</v>
      </c>
      <c r="H21" s="3">
        <v>30</v>
      </c>
      <c r="I21" s="3">
        <v>30</v>
      </c>
      <c r="J21" s="3">
        <v>30</v>
      </c>
      <c r="K21" s="3">
        <v>30</v>
      </c>
      <c r="L21" s="111">
        <f t="shared" si="0"/>
        <v>0</v>
      </c>
      <c r="M21" s="3"/>
    </row>
    <row r="22" spans="1:13" x14ac:dyDescent="0.25">
      <c r="A22" s="3" t="s">
        <v>653</v>
      </c>
      <c r="B22" s="3" t="s">
        <v>642</v>
      </c>
      <c r="C22" s="3" t="s">
        <v>469</v>
      </c>
      <c r="D22" s="3">
        <v>3.1295999999999999</v>
      </c>
      <c r="E22" s="3">
        <v>3.13</v>
      </c>
      <c r="F22" s="3">
        <v>3.13</v>
      </c>
      <c r="G22" s="3">
        <v>16</v>
      </c>
      <c r="H22" s="3">
        <v>3.1295999999999999</v>
      </c>
      <c r="I22" s="3">
        <v>3.13</v>
      </c>
      <c r="J22" s="3">
        <v>3.13</v>
      </c>
      <c r="K22" s="3">
        <v>16</v>
      </c>
      <c r="L22" s="111">
        <f t="shared" si="0"/>
        <v>0</v>
      </c>
      <c r="M22" s="3"/>
    </row>
    <row r="23" spans="1:13" x14ac:dyDescent="0.25">
      <c r="A23" s="3" t="s">
        <v>566</v>
      </c>
      <c r="B23" s="3" t="s">
        <v>642</v>
      </c>
      <c r="C23" s="3" t="s">
        <v>412</v>
      </c>
      <c r="D23" s="3">
        <v>4.851</v>
      </c>
      <c r="E23" s="3">
        <v>4.8499999999999996</v>
      </c>
      <c r="F23" s="3">
        <v>4.8499999999999996</v>
      </c>
      <c r="G23" s="3">
        <v>5</v>
      </c>
      <c r="H23" s="3">
        <v>4.851</v>
      </c>
      <c r="I23" s="3">
        <v>4.8499999999999996</v>
      </c>
      <c r="J23" s="3">
        <v>4.8499999999999996</v>
      </c>
      <c r="K23" s="3">
        <v>5</v>
      </c>
      <c r="L23" s="111">
        <f t="shared" si="0"/>
        <v>0</v>
      </c>
      <c r="M23" s="3"/>
    </row>
    <row r="24" spans="1:13" x14ac:dyDescent="0.25">
      <c r="A24" s="3" t="s">
        <v>579</v>
      </c>
      <c r="B24" s="3" t="s">
        <v>642</v>
      </c>
      <c r="C24" s="3" t="s">
        <v>412</v>
      </c>
      <c r="D24" s="3">
        <v>18</v>
      </c>
      <c r="E24" s="3">
        <v>18</v>
      </c>
      <c r="F24" s="3">
        <v>18</v>
      </c>
      <c r="G24" s="3">
        <v>18</v>
      </c>
      <c r="H24" s="3">
        <v>18</v>
      </c>
      <c r="I24" s="3">
        <v>18</v>
      </c>
      <c r="J24" s="3">
        <v>18</v>
      </c>
      <c r="K24" s="3">
        <v>18</v>
      </c>
      <c r="L24" s="111">
        <f t="shared" si="0"/>
        <v>0</v>
      </c>
      <c r="M24" s="3"/>
    </row>
    <row r="25" spans="1:13" x14ac:dyDescent="0.25">
      <c r="A25" s="3" t="s">
        <v>653</v>
      </c>
      <c r="B25" s="3" t="s">
        <v>642</v>
      </c>
      <c r="C25" s="3" t="s">
        <v>414</v>
      </c>
      <c r="D25" s="3">
        <v>2.72349</v>
      </c>
      <c r="E25" s="3">
        <v>2.72</v>
      </c>
      <c r="F25" s="3">
        <v>2.72</v>
      </c>
      <c r="G25" s="3">
        <v>14</v>
      </c>
      <c r="H25" s="3">
        <v>2.72349</v>
      </c>
      <c r="I25" s="3">
        <v>2.72</v>
      </c>
      <c r="J25" s="3">
        <v>2.72</v>
      </c>
      <c r="K25" s="3">
        <v>14</v>
      </c>
      <c r="L25" s="111">
        <f t="shared" si="0"/>
        <v>0</v>
      </c>
      <c r="M25" s="3"/>
    </row>
    <row r="26" spans="1:13" x14ac:dyDescent="0.25">
      <c r="A26" s="3" t="s">
        <v>653</v>
      </c>
      <c r="B26" s="3" t="s">
        <v>642</v>
      </c>
      <c r="C26" s="3" t="s">
        <v>415</v>
      </c>
      <c r="D26" s="3">
        <v>2.0636000000000005</v>
      </c>
      <c r="E26" s="3">
        <v>2.06</v>
      </c>
      <c r="F26" s="3">
        <v>2.06</v>
      </c>
      <c r="G26" s="3">
        <v>10</v>
      </c>
      <c r="H26" s="3">
        <v>2.0636000000000005</v>
      </c>
      <c r="I26" s="3">
        <v>2.06</v>
      </c>
      <c r="J26" s="3">
        <v>2.06</v>
      </c>
      <c r="K26" s="3">
        <v>10</v>
      </c>
      <c r="L26" s="111">
        <f t="shared" si="0"/>
        <v>0</v>
      </c>
      <c r="M26" s="3"/>
    </row>
    <row r="27" spans="1:13" x14ac:dyDescent="0.25">
      <c r="A27" s="3" t="s">
        <v>687</v>
      </c>
      <c r="B27" s="3" t="s">
        <v>642</v>
      </c>
      <c r="C27" s="3" t="s">
        <v>417</v>
      </c>
      <c r="D27" s="3">
        <v>5.9850000000000003</v>
      </c>
      <c r="E27" s="3">
        <v>5.99</v>
      </c>
      <c r="F27" s="3">
        <v>5.99</v>
      </c>
      <c r="G27" s="3">
        <v>6</v>
      </c>
      <c r="H27" s="3">
        <v>5.9850000000000003</v>
      </c>
      <c r="I27" s="3">
        <v>5.99</v>
      </c>
      <c r="J27" s="3">
        <v>5.99</v>
      </c>
      <c r="K27" s="3">
        <v>6</v>
      </c>
      <c r="L27" s="111">
        <f t="shared" si="0"/>
        <v>0</v>
      </c>
      <c r="M27" s="3"/>
    </row>
    <row r="28" spans="1:13" x14ac:dyDescent="0.25">
      <c r="A28" s="3" t="s">
        <v>579</v>
      </c>
      <c r="B28" s="3" t="s">
        <v>642</v>
      </c>
      <c r="C28" s="3" t="s">
        <v>417</v>
      </c>
      <c r="D28" s="3">
        <v>13.5</v>
      </c>
      <c r="E28" s="3">
        <v>13.5</v>
      </c>
      <c r="F28" s="3">
        <v>13.5</v>
      </c>
      <c r="G28" s="3">
        <v>14</v>
      </c>
      <c r="H28" s="3">
        <v>13.5</v>
      </c>
      <c r="I28" s="3">
        <v>13.5</v>
      </c>
      <c r="J28" s="3">
        <v>13.5</v>
      </c>
      <c r="K28" s="3">
        <v>14</v>
      </c>
      <c r="L28" s="111">
        <f t="shared" si="0"/>
        <v>0</v>
      </c>
      <c r="M28" s="3"/>
    </row>
    <row r="29" spans="1:13" x14ac:dyDescent="0.25">
      <c r="A29" s="3" t="s">
        <v>653</v>
      </c>
      <c r="B29" s="3" t="s">
        <v>642</v>
      </c>
      <c r="C29" s="3" t="s">
        <v>419</v>
      </c>
      <c r="D29" s="3">
        <v>3.7944</v>
      </c>
      <c r="E29" s="3">
        <v>3.79</v>
      </c>
      <c r="F29" s="3">
        <v>3.79</v>
      </c>
      <c r="G29" s="3">
        <v>19</v>
      </c>
      <c r="H29" s="3">
        <v>3.7944</v>
      </c>
      <c r="I29" s="3">
        <v>3.79</v>
      </c>
      <c r="J29" s="3">
        <v>3.79</v>
      </c>
      <c r="K29" s="3">
        <v>19</v>
      </c>
      <c r="L29" s="111">
        <f t="shared" si="0"/>
        <v>0</v>
      </c>
      <c r="M29" s="3"/>
    </row>
    <row r="30" spans="1:13" x14ac:dyDescent="0.25">
      <c r="A30" s="3" t="s">
        <v>653</v>
      </c>
      <c r="B30" s="3" t="s">
        <v>642</v>
      </c>
      <c r="C30" s="3" t="s">
        <v>421</v>
      </c>
      <c r="D30" s="3">
        <v>1.0619099999999999</v>
      </c>
      <c r="E30" s="3">
        <v>1.06</v>
      </c>
      <c r="F30" s="3">
        <v>1.06</v>
      </c>
      <c r="G30" s="3">
        <v>5</v>
      </c>
      <c r="H30" s="3">
        <v>1.0619099999999999</v>
      </c>
      <c r="I30" s="3">
        <v>1.06</v>
      </c>
      <c r="J30" s="3">
        <v>1.06</v>
      </c>
      <c r="K30" s="3">
        <v>5</v>
      </c>
      <c r="L30" s="111">
        <f t="shared" si="0"/>
        <v>0</v>
      </c>
      <c r="M30" s="3"/>
    </row>
    <row r="31" spans="1:13" x14ac:dyDescent="0.25">
      <c r="A31" s="3" t="s">
        <v>653</v>
      </c>
      <c r="B31" s="3" t="s">
        <v>642</v>
      </c>
      <c r="C31" s="3" t="s">
        <v>424</v>
      </c>
      <c r="D31" s="3">
        <v>1.2590399999999999</v>
      </c>
      <c r="E31" s="3">
        <v>1.26</v>
      </c>
      <c r="F31" s="3">
        <v>1.26</v>
      </c>
      <c r="G31" s="3">
        <v>6</v>
      </c>
      <c r="H31" s="3">
        <v>1.2590399999999999</v>
      </c>
      <c r="I31" s="3">
        <v>1.26</v>
      </c>
      <c r="J31" s="3">
        <v>1.26</v>
      </c>
      <c r="K31" s="3">
        <v>6</v>
      </c>
      <c r="L31" s="111">
        <f t="shared" si="0"/>
        <v>0</v>
      </c>
      <c r="M31" s="3"/>
    </row>
    <row r="32" spans="1:13" x14ac:dyDescent="0.25">
      <c r="A32" s="3" t="s">
        <v>574</v>
      </c>
      <c r="B32" s="3" t="s">
        <v>642</v>
      </c>
      <c r="C32" s="3" t="s">
        <v>427</v>
      </c>
      <c r="D32" s="3">
        <v>25</v>
      </c>
      <c r="E32" s="3">
        <v>25</v>
      </c>
      <c r="F32" s="3">
        <v>25</v>
      </c>
      <c r="G32" s="3">
        <v>25</v>
      </c>
      <c r="H32" s="3">
        <v>25</v>
      </c>
      <c r="I32" s="3">
        <v>25</v>
      </c>
      <c r="J32" s="3">
        <v>25</v>
      </c>
      <c r="K32" s="3">
        <v>25</v>
      </c>
      <c r="L32" s="111">
        <f t="shared" si="0"/>
        <v>0</v>
      </c>
      <c r="M32" s="3"/>
    </row>
    <row r="33" spans="1:13" x14ac:dyDescent="0.25">
      <c r="A33" s="3" t="s">
        <v>653</v>
      </c>
      <c r="B33" s="3" t="s">
        <v>642</v>
      </c>
      <c r="C33" s="3" t="s">
        <v>568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>
        <v>0</v>
      </c>
      <c r="J33" s="3">
        <v>0</v>
      </c>
      <c r="K33" s="3">
        <v>0</v>
      </c>
      <c r="L33" s="111">
        <f t="shared" si="0"/>
        <v>0</v>
      </c>
      <c r="M33" s="3"/>
    </row>
    <row r="34" spans="1:13" x14ac:dyDescent="0.25">
      <c r="A34" s="3" t="s">
        <v>653</v>
      </c>
      <c r="B34" s="3" t="s">
        <v>642</v>
      </c>
      <c r="C34" s="3" t="s">
        <v>694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>
        <v>0</v>
      </c>
      <c r="J34" s="3">
        <v>0</v>
      </c>
      <c r="K34" s="3">
        <v>0</v>
      </c>
      <c r="L34" s="111">
        <f t="shared" si="0"/>
        <v>0</v>
      </c>
      <c r="M34" s="3"/>
    </row>
    <row r="35" spans="1:13" x14ac:dyDescent="0.25">
      <c r="A35" s="3" t="s">
        <v>687</v>
      </c>
      <c r="B35" s="3" t="s">
        <v>642</v>
      </c>
      <c r="C35" s="3" t="s">
        <v>431</v>
      </c>
      <c r="D35" s="3">
        <v>8.0041499999999992</v>
      </c>
      <c r="E35" s="3">
        <v>8</v>
      </c>
      <c r="F35" s="3">
        <v>8</v>
      </c>
      <c r="G35" s="3">
        <v>8</v>
      </c>
      <c r="H35" s="3">
        <v>8.0041499999999992</v>
      </c>
      <c r="I35" s="3">
        <v>8</v>
      </c>
      <c r="J35" s="3">
        <v>8</v>
      </c>
      <c r="K35" s="3">
        <v>8</v>
      </c>
      <c r="L35" s="111">
        <f t="shared" si="0"/>
        <v>0</v>
      </c>
      <c r="M35" s="3"/>
    </row>
    <row r="36" spans="1:13" x14ac:dyDescent="0.25">
      <c r="A36" s="3" t="s">
        <v>653</v>
      </c>
      <c r="B36" s="3" t="s">
        <v>642</v>
      </c>
      <c r="C36" s="3" t="s">
        <v>433</v>
      </c>
      <c r="D36" s="3">
        <v>4.0365000000000002</v>
      </c>
      <c r="E36" s="3">
        <v>4.04</v>
      </c>
      <c r="F36" s="3">
        <v>4.04</v>
      </c>
      <c r="G36" s="3">
        <v>20</v>
      </c>
      <c r="H36" s="3">
        <v>4.0365000000000002</v>
      </c>
      <c r="I36" s="3">
        <v>4.04</v>
      </c>
      <c r="J36" s="3">
        <v>4.04</v>
      </c>
      <c r="K36" s="3">
        <v>20</v>
      </c>
      <c r="L36" s="111">
        <f t="shared" si="0"/>
        <v>0</v>
      </c>
      <c r="M36" s="3"/>
    </row>
    <row r="37" spans="1:13" x14ac:dyDescent="0.25">
      <c r="A37" s="3" t="s">
        <v>579</v>
      </c>
      <c r="B37" s="3" t="s">
        <v>642</v>
      </c>
      <c r="C37" s="3" t="s">
        <v>435</v>
      </c>
      <c r="D37" s="3">
        <v>4</v>
      </c>
      <c r="E37" s="3">
        <v>4</v>
      </c>
      <c r="F37" s="3">
        <v>4</v>
      </c>
      <c r="G37" s="3">
        <v>4</v>
      </c>
      <c r="H37" s="3">
        <v>4</v>
      </c>
      <c r="I37" s="3">
        <v>4</v>
      </c>
      <c r="J37" s="3">
        <v>4</v>
      </c>
      <c r="K37" s="3">
        <v>4</v>
      </c>
      <c r="L37" s="111">
        <f t="shared" si="0"/>
        <v>0</v>
      </c>
      <c r="M37" s="3"/>
    </row>
    <row r="38" spans="1:13" x14ac:dyDescent="0.25">
      <c r="A38" s="3" t="s">
        <v>653</v>
      </c>
      <c r="B38" s="3" t="s">
        <v>642</v>
      </c>
      <c r="C38" s="3" t="s">
        <v>536</v>
      </c>
      <c r="D38" s="3">
        <v>0</v>
      </c>
      <c r="E38" s="3">
        <v>0</v>
      </c>
      <c r="F38" s="3">
        <v>0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111">
        <f t="shared" si="0"/>
        <v>0</v>
      </c>
      <c r="M38" s="3"/>
    </row>
    <row r="39" spans="1:13" x14ac:dyDescent="0.25">
      <c r="A39" s="3" t="s">
        <v>687</v>
      </c>
      <c r="B39" s="3" t="s">
        <v>642</v>
      </c>
      <c r="C39" s="3" t="s">
        <v>440</v>
      </c>
      <c r="D39" s="3">
        <v>4.8959999999999999</v>
      </c>
      <c r="E39" s="3">
        <v>4.9000000000000004</v>
      </c>
      <c r="F39" s="3">
        <v>4.9000000000000004</v>
      </c>
      <c r="G39" s="3">
        <v>5</v>
      </c>
      <c r="H39" s="3">
        <v>4.8959999999999999</v>
      </c>
      <c r="I39" s="3">
        <v>4.9000000000000004</v>
      </c>
      <c r="J39" s="3">
        <v>4.9000000000000004</v>
      </c>
      <c r="K39" s="3">
        <v>5</v>
      </c>
      <c r="L39" s="111">
        <f t="shared" si="0"/>
        <v>0</v>
      </c>
      <c r="M39" s="3"/>
    </row>
    <row r="40" spans="1:13" x14ac:dyDescent="0.25">
      <c r="A40" s="3" t="s">
        <v>700</v>
      </c>
      <c r="B40" s="3" t="s">
        <v>642</v>
      </c>
      <c r="C40" s="3" t="s">
        <v>442</v>
      </c>
      <c r="D40" s="3">
        <v>6.2208000000000006</v>
      </c>
      <c r="E40" s="3">
        <v>6.22</v>
      </c>
      <c r="F40" s="3">
        <v>6.22</v>
      </c>
      <c r="G40" s="3">
        <v>6</v>
      </c>
      <c r="H40" s="3">
        <v>6.2208000000000006</v>
      </c>
      <c r="I40" s="3">
        <v>6.22</v>
      </c>
      <c r="J40" s="3">
        <v>6.22</v>
      </c>
      <c r="K40" s="3">
        <v>6</v>
      </c>
      <c r="L40" s="111">
        <f t="shared" si="0"/>
        <v>0</v>
      </c>
      <c r="M40" s="3"/>
    </row>
    <row r="41" spans="1:13" x14ac:dyDescent="0.25">
      <c r="A41" s="3" t="s">
        <v>653</v>
      </c>
      <c r="B41" s="3" t="s">
        <v>642</v>
      </c>
      <c r="C41" s="3" t="s">
        <v>443</v>
      </c>
      <c r="D41" s="3">
        <v>1.5206399999999998</v>
      </c>
      <c r="E41" s="3">
        <v>1.52</v>
      </c>
      <c r="F41" s="3">
        <v>1.52</v>
      </c>
      <c r="G41" s="3">
        <v>8</v>
      </c>
      <c r="H41" s="3">
        <v>1.5206399999999998</v>
      </c>
      <c r="I41" s="3">
        <v>1.52</v>
      </c>
      <c r="J41" s="3">
        <v>1.52</v>
      </c>
      <c r="K41" s="3">
        <v>8</v>
      </c>
      <c r="L41" s="111">
        <f t="shared" si="0"/>
        <v>0</v>
      </c>
      <c r="M41" s="3"/>
    </row>
    <row r="42" spans="1:13" x14ac:dyDescent="0.25">
      <c r="A42" s="3" t="s">
        <v>653</v>
      </c>
      <c r="B42" s="3" t="s">
        <v>642</v>
      </c>
      <c r="C42" s="3" t="s">
        <v>443</v>
      </c>
      <c r="D42" s="3">
        <v>1.5206399999999998</v>
      </c>
      <c r="E42" s="3">
        <v>1.52</v>
      </c>
      <c r="F42" s="3">
        <v>1.52</v>
      </c>
      <c r="G42" s="3">
        <v>8</v>
      </c>
      <c r="H42" s="3">
        <v>1.5206399999999998</v>
      </c>
      <c r="I42" s="3">
        <v>1.52</v>
      </c>
      <c r="J42" s="3">
        <v>1.52</v>
      </c>
      <c r="K42" s="3">
        <v>8</v>
      </c>
      <c r="L42" s="111">
        <f t="shared" si="0"/>
        <v>0</v>
      </c>
      <c r="M42" s="3"/>
    </row>
    <row r="43" spans="1:13" x14ac:dyDescent="0.25">
      <c r="A43" s="3" t="s">
        <v>653</v>
      </c>
      <c r="B43" s="3" t="s">
        <v>642</v>
      </c>
      <c r="C43" s="3" t="s">
        <v>445</v>
      </c>
      <c r="D43" s="3">
        <v>2.2152000000000003</v>
      </c>
      <c r="E43" s="3">
        <v>2.2200000000000002</v>
      </c>
      <c r="F43" s="3">
        <v>2.2200000000000002</v>
      </c>
      <c r="G43" s="3">
        <v>11</v>
      </c>
      <c r="H43" s="3">
        <v>2.2152000000000003</v>
      </c>
      <c r="I43" s="3">
        <v>2.2200000000000002</v>
      </c>
      <c r="J43" s="3">
        <v>2.2200000000000002</v>
      </c>
      <c r="K43" s="3">
        <v>11</v>
      </c>
      <c r="L43" s="111">
        <f t="shared" si="0"/>
        <v>0</v>
      </c>
      <c r="M43" s="3"/>
    </row>
    <row r="44" spans="1:13" x14ac:dyDescent="0.25">
      <c r="A44" s="3" t="s">
        <v>653</v>
      </c>
      <c r="B44" s="3" t="s">
        <v>642</v>
      </c>
      <c r="C44" s="3" t="s">
        <v>446</v>
      </c>
      <c r="D44" s="3">
        <v>2.0591999999999997</v>
      </c>
      <c r="E44" s="3">
        <v>2.06</v>
      </c>
      <c r="F44" s="3">
        <v>2.06</v>
      </c>
      <c r="G44" s="3">
        <v>10</v>
      </c>
      <c r="H44" s="3">
        <v>2.0591999999999997</v>
      </c>
      <c r="I44" s="3">
        <v>2.06</v>
      </c>
      <c r="J44" s="3">
        <v>2.06</v>
      </c>
      <c r="K44" s="3">
        <v>10</v>
      </c>
      <c r="L44" s="111">
        <f t="shared" si="0"/>
        <v>0</v>
      </c>
      <c r="M44" s="3"/>
    </row>
    <row r="45" spans="1:13" x14ac:dyDescent="0.25">
      <c r="A45" s="3" t="s">
        <v>653</v>
      </c>
      <c r="B45" s="3" t="s">
        <v>642</v>
      </c>
      <c r="C45" s="3" t="s">
        <v>447</v>
      </c>
      <c r="D45" s="3">
        <v>2.6289199999999999</v>
      </c>
      <c r="E45" s="3">
        <v>2.63</v>
      </c>
      <c r="F45" s="3">
        <v>2.63</v>
      </c>
      <c r="G45" s="3">
        <v>13</v>
      </c>
      <c r="H45" s="3">
        <v>2.6289199999999999</v>
      </c>
      <c r="I45" s="3">
        <v>2.63</v>
      </c>
      <c r="J45" s="3">
        <v>2.63</v>
      </c>
      <c r="K45" s="3">
        <v>13</v>
      </c>
      <c r="L45" s="111">
        <f t="shared" si="0"/>
        <v>0</v>
      </c>
      <c r="M45" s="3"/>
    </row>
    <row r="46" spans="1:13" x14ac:dyDescent="0.25">
      <c r="A46" s="3" t="s">
        <v>653</v>
      </c>
      <c r="B46" s="3" t="s">
        <v>642</v>
      </c>
      <c r="C46" s="3" t="s">
        <v>449</v>
      </c>
      <c r="D46" s="3">
        <v>3.4213999999999998</v>
      </c>
      <c r="E46" s="3">
        <v>3.42</v>
      </c>
      <c r="F46" s="3">
        <v>3.42</v>
      </c>
      <c r="G46" s="3">
        <v>17</v>
      </c>
      <c r="H46" s="3">
        <v>3.4213999999999998</v>
      </c>
      <c r="I46" s="3">
        <v>3.42</v>
      </c>
      <c r="J46" s="3">
        <v>3.42</v>
      </c>
      <c r="K46" s="3">
        <v>17</v>
      </c>
      <c r="L46" s="111">
        <f t="shared" si="0"/>
        <v>0</v>
      </c>
      <c r="M46" s="3"/>
    </row>
    <row r="47" spans="1:13" x14ac:dyDescent="0.25">
      <c r="A47" s="3" t="s">
        <v>653</v>
      </c>
      <c r="B47" s="3" t="s">
        <v>642</v>
      </c>
      <c r="C47" s="3" t="s">
        <v>450</v>
      </c>
      <c r="D47" s="3">
        <v>3.5725899999999999</v>
      </c>
      <c r="E47" s="3">
        <v>3.57</v>
      </c>
      <c r="F47" s="3">
        <v>3.57</v>
      </c>
      <c r="G47" s="3">
        <v>18</v>
      </c>
      <c r="H47" s="3">
        <v>3.5725899999999999</v>
      </c>
      <c r="I47" s="3">
        <v>3.57</v>
      </c>
      <c r="J47" s="3">
        <v>3.57</v>
      </c>
      <c r="K47" s="3">
        <v>18</v>
      </c>
      <c r="L47" s="111">
        <f t="shared" si="0"/>
        <v>0</v>
      </c>
      <c r="M47" s="3"/>
    </row>
    <row r="48" spans="1:13" x14ac:dyDescent="0.25">
      <c r="A48" s="3" t="s">
        <v>653</v>
      </c>
      <c r="B48" s="3" t="s">
        <v>642</v>
      </c>
      <c r="C48" s="3" t="s">
        <v>451</v>
      </c>
      <c r="D48" s="3">
        <v>1.86496</v>
      </c>
      <c r="E48" s="3">
        <v>1.86</v>
      </c>
      <c r="F48" s="3">
        <v>1.86</v>
      </c>
      <c r="G48" s="3">
        <v>9</v>
      </c>
      <c r="H48" s="3">
        <v>1.86496</v>
      </c>
      <c r="I48" s="3">
        <v>1.86</v>
      </c>
      <c r="J48" s="3">
        <v>1.86</v>
      </c>
      <c r="K48" s="3">
        <v>9</v>
      </c>
      <c r="L48" s="111">
        <f t="shared" si="0"/>
        <v>0</v>
      </c>
      <c r="M48" s="3"/>
    </row>
    <row r="49" spans="1:13" x14ac:dyDescent="0.25">
      <c r="A49" s="3" t="s">
        <v>653</v>
      </c>
      <c r="B49" s="3" t="s">
        <v>642</v>
      </c>
      <c r="C49" s="3" t="s">
        <v>453</v>
      </c>
      <c r="D49" s="3">
        <v>3.0887999999999995</v>
      </c>
      <c r="E49" s="3">
        <v>3.09</v>
      </c>
      <c r="F49" s="3">
        <v>3.09</v>
      </c>
      <c r="G49" s="3">
        <v>15</v>
      </c>
      <c r="H49" s="3">
        <v>3.0887999999999995</v>
      </c>
      <c r="I49" s="3">
        <v>3.09</v>
      </c>
      <c r="J49" s="3">
        <v>3.09</v>
      </c>
      <c r="K49" s="3">
        <v>15</v>
      </c>
      <c r="L49" s="111">
        <f t="shared" si="0"/>
        <v>0</v>
      </c>
      <c r="M49" s="3"/>
    </row>
    <row r="50" spans="1:13" x14ac:dyDescent="0.25">
      <c r="A50" s="3" t="s">
        <v>579</v>
      </c>
      <c r="B50" s="3" t="s">
        <v>642</v>
      </c>
      <c r="C50" s="3" t="s">
        <v>455</v>
      </c>
      <c r="D50" s="3">
        <v>15</v>
      </c>
      <c r="E50" s="3">
        <v>15</v>
      </c>
      <c r="F50" s="3">
        <v>15</v>
      </c>
      <c r="G50" s="3">
        <v>15</v>
      </c>
      <c r="H50" s="3">
        <v>15</v>
      </c>
      <c r="I50" s="3">
        <v>15</v>
      </c>
      <c r="J50" s="3">
        <v>15</v>
      </c>
      <c r="K50" s="3">
        <v>15</v>
      </c>
      <c r="L50" s="111">
        <f t="shared" si="0"/>
        <v>0</v>
      </c>
      <c r="M50" s="3"/>
    </row>
    <row r="51" spans="1:13" x14ac:dyDescent="0.25">
      <c r="A51" s="3" t="s">
        <v>714</v>
      </c>
      <c r="B51" s="3" t="s">
        <v>642</v>
      </c>
      <c r="C51" s="3" t="s">
        <v>436</v>
      </c>
      <c r="D51" s="3">
        <v>4.9020000000000001</v>
      </c>
      <c r="E51" s="3">
        <v>4.9000000000000004</v>
      </c>
      <c r="F51" s="3">
        <v>4.9000000000000004</v>
      </c>
      <c r="G51" s="3">
        <v>5</v>
      </c>
      <c r="H51" s="3">
        <v>4.9020000000000001</v>
      </c>
      <c r="I51" s="3">
        <v>4.9000000000000004</v>
      </c>
      <c r="J51" s="3">
        <v>4.9000000000000004</v>
      </c>
      <c r="K51" s="3">
        <v>5</v>
      </c>
      <c r="L51" s="111">
        <f t="shared" si="0"/>
        <v>0</v>
      </c>
      <c r="M51" s="3"/>
    </row>
    <row r="52" spans="1:13" x14ac:dyDescent="0.25">
      <c r="A52" s="3" t="s">
        <v>653</v>
      </c>
      <c r="B52" s="3" t="s">
        <v>642</v>
      </c>
      <c r="C52" s="3" t="s">
        <v>458</v>
      </c>
      <c r="D52" s="3">
        <v>1.2358199999999999</v>
      </c>
      <c r="E52" s="3">
        <v>1.24</v>
      </c>
      <c r="F52" s="3">
        <v>1.24</v>
      </c>
      <c r="G52" s="3">
        <v>6</v>
      </c>
      <c r="H52" s="3">
        <v>1.2358199999999999</v>
      </c>
      <c r="I52" s="3">
        <v>1.24</v>
      </c>
      <c r="J52" s="3">
        <v>1.24</v>
      </c>
      <c r="K52" s="3">
        <v>6</v>
      </c>
      <c r="L52" s="111">
        <f t="shared" si="0"/>
        <v>0</v>
      </c>
      <c r="M52" s="3"/>
    </row>
    <row r="53" spans="1:13" x14ac:dyDescent="0.25">
      <c r="A53" s="3" t="s">
        <v>653</v>
      </c>
      <c r="B53" s="3" t="s">
        <v>642</v>
      </c>
      <c r="C53" s="3" t="s">
        <v>461</v>
      </c>
      <c r="D53" s="3">
        <v>1.1484000000000001</v>
      </c>
      <c r="E53" s="3">
        <v>1.1499999999999999</v>
      </c>
      <c r="F53" s="3">
        <v>1.1499999999999999</v>
      </c>
      <c r="G53" s="3">
        <v>6</v>
      </c>
      <c r="H53" s="3">
        <v>1.1484000000000001</v>
      </c>
      <c r="I53" s="3">
        <v>1.1499999999999999</v>
      </c>
      <c r="J53" s="3">
        <v>1.1499999999999999</v>
      </c>
      <c r="K53" s="3">
        <v>6</v>
      </c>
      <c r="L53" s="111">
        <f t="shared" si="0"/>
        <v>0</v>
      </c>
      <c r="M53" s="3"/>
    </row>
    <row r="54" spans="1:13" x14ac:dyDescent="0.25">
      <c r="A54" s="3" t="s">
        <v>653</v>
      </c>
      <c r="B54" s="3" t="s">
        <v>642</v>
      </c>
      <c r="C54" s="3" t="s">
        <v>461</v>
      </c>
      <c r="D54" s="3">
        <v>1.1484000000000001</v>
      </c>
      <c r="E54" s="3">
        <v>1.1499999999999999</v>
      </c>
      <c r="F54" s="3">
        <v>1.1499999999999999</v>
      </c>
      <c r="G54" s="3">
        <v>6</v>
      </c>
      <c r="H54" s="3">
        <v>1.1484000000000001</v>
      </c>
      <c r="I54" s="3">
        <v>1.1499999999999999</v>
      </c>
      <c r="J54" s="3">
        <v>1.1499999999999999</v>
      </c>
      <c r="K54" s="3">
        <v>6</v>
      </c>
      <c r="L54" s="111">
        <f t="shared" si="0"/>
        <v>0</v>
      </c>
      <c r="M54" s="3"/>
    </row>
    <row r="55" spans="1:13" x14ac:dyDescent="0.25">
      <c r="A55" s="3" t="s">
        <v>653</v>
      </c>
      <c r="B55" s="3" t="s">
        <v>642</v>
      </c>
      <c r="C55" s="3" t="s">
        <v>463</v>
      </c>
      <c r="D55" s="3">
        <v>1.64106</v>
      </c>
      <c r="E55" s="3">
        <v>1.64</v>
      </c>
      <c r="F55" s="3">
        <v>1.64</v>
      </c>
      <c r="G55" s="3">
        <v>8</v>
      </c>
      <c r="H55" s="3">
        <v>1.64106</v>
      </c>
      <c r="I55" s="3">
        <v>1.64</v>
      </c>
      <c r="J55" s="3">
        <v>1.64</v>
      </c>
      <c r="K55" s="3">
        <v>8</v>
      </c>
      <c r="L55" s="111">
        <f t="shared" si="0"/>
        <v>0</v>
      </c>
      <c r="M55" s="3"/>
    </row>
    <row r="56" spans="1:13" x14ac:dyDescent="0.25">
      <c r="A56" s="3" t="s">
        <v>653</v>
      </c>
      <c r="B56" s="3" t="s">
        <v>642</v>
      </c>
      <c r="C56" s="3" t="s">
        <v>464</v>
      </c>
      <c r="D56" s="3">
        <v>2.5078100000000005</v>
      </c>
      <c r="E56" s="3">
        <v>2.5099999999999998</v>
      </c>
      <c r="F56" s="3">
        <v>2.5099999999999998</v>
      </c>
      <c r="G56" s="3">
        <v>13</v>
      </c>
      <c r="H56" s="3">
        <v>2.5078100000000005</v>
      </c>
      <c r="I56" s="3">
        <v>2.5099999999999998</v>
      </c>
      <c r="J56" s="3">
        <v>2.5099999999999998</v>
      </c>
      <c r="K56" s="3">
        <v>13</v>
      </c>
      <c r="L56" s="111">
        <f t="shared" si="0"/>
        <v>0</v>
      </c>
      <c r="M56" s="3"/>
    </row>
    <row r="57" spans="1:13" x14ac:dyDescent="0.25">
      <c r="A57" s="3" t="s">
        <v>653</v>
      </c>
      <c r="B57" s="3" t="s">
        <v>642</v>
      </c>
      <c r="C57" s="3" t="s">
        <v>466</v>
      </c>
      <c r="D57" s="3">
        <v>2.1933600000000002</v>
      </c>
      <c r="E57" s="3">
        <v>2.19</v>
      </c>
      <c r="F57" s="3">
        <v>2.19</v>
      </c>
      <c r="G57" s="3">
        <v>11</v>
      </c>
      <c r="H57" s="3">
        <v>2.1933600000000002</v>
      </c>
      <c r="I57" s="3">
        <v>2.19</v>
      </c>
      <c r="J57" s="3">
        <v>2.19</v>
      </c>
      <c r="K57" s="3">
        <v>11</v>
      </c>
      <c r="L57" s="111">
        <f t="shared" si="0"/>
        <v>0</v>
      </c>
      <c r="M57" s="3"/>
    </row>
    <row r="58" spans="1:13" x14ac:dyDescent="0.25">
      <c r="A58" s="3" t="s">
        <v>653</v>
      </c>
      <c r="B58" s="3" t="s">
        <v>642</v>
      </c>
      <c r="C58" s="3" t="s">
        <v>467</v>
      </c>
      <c r="D58" s="3">
        <v>2.6648599999999996</v>
      </c>
      <c r="E58" s="3">
        <v>2.66</v>
      </c>
      <c r="F58" s="3">
        <v>2.66</v>
      </c>
      <c r="G58" s="3">
        <v>13</v>
      </c>
      <c r="H58" s="3">
        <v>2.6648599999999996</v>
      </c>
      <c r="I58" s="3">
        <v>2.66</v>
      </c>
      <c r="J58" s="3">
        <v>2.66</v>
      </c>
      <c r="K58" s="3">
        <v>13</v>
      </c>
      <c r="L58" s="111">
        <f t="shared" si="0"/>
        <v>0</v>
      </c>
      <c r="M58" s="3"/>
    </row>
    <row r="59" spans="1:13" x14ac:dyDescent="0.25">
      <c r="A59" s="3" t="s">
        <v>653</v>
      </c>
      <c r="B59" s="3" t="s">
        <v>642</v>
      </c>
      <c r="C59" s="3" t="s">
        <v>468</v>
      </c>
      <c r="D59" s="3">
        <v>1.6721599999999999</v>
      </c>
      <c r="E59" s="3">
        <v>1.67</v>
      </c>
      <c r="F59" s="3">
        <v>1.67</v>
      </c>
      <c r="G59" s="3">
        <v>8</v>
      </c>
      <c r="H59" s="3">
        <v>1.6721599999999999</v>
      </c>
      <c r="I59" s="3">
        <v>1.67</v>
      </c>
      <c r="J59" s="3">
        <v>1.67</v>
      </c>
      <c r="K59" s="3">
        <v>8</v>
      </c>
      <c r="L59" s="111">
        <f t="shared" si="0"/>
        <v>0</v>
      </c>
      <c r="M59" s="3"/>
    </row>
    <row r="60" spans="1:13" x14ac:dyDescent="0.25">
      <c r="A60" s="3" t="s">
        <v>714</v>
      </c>
      <c r="B60" s="3" t="s">
        <v>642</v>
      </c>
      <c r="C60" s="3" t="s">
        <v>426</v>
      </c>
      <c r="D60" s="3">
        <v>5.6544000000000008</v>
      </c>
      <c r="E60" s="3">
        <v>5.65</v>
      </c>
      <c r="F60" s="3">
        <v>5.65</v>
      </c>
      <c r="G60" s="3">
        <v>6</v>
      </c>
      <c r="H60" s="3">
        <v>5.6544000000000008</v>
      </c>
      <c r="I60" s="3">
        <v>5.65</v>
      </c>
      <c r="J60" s="3">
        <v>5.65</v>
      </c>
      <c r="K60" s="3">
        <v>6</v>
      </c>
      <c r="L60" s="111">
        <f t="shared" si="0"/>
        <v>0</v>
      </c>
      <c r="M60" s="3"/>
    </row>
    <row r="61" spans="1:13" x14ac:dyDescent="0.25">
      <c r="A61" s="3" t="s">
        <v>653</v>
      </c>
      <c r="B61" s="3" t="s">
        <v>642</v>
      </c>
      <c r="C61" s="3" t="s">
        <v>115</v>
      </c>
      <c r="D61" s="3">
        <v>1.9533000000000003</v>
      </c>
      <c r="E61" s="3">
        <v>1.95</v>
      </c>
      <c r="F61" s="3">
        <v>1.95</v>
      </c>
      <c r="G61" s="3">
        <v>10</v>
      </c>
      <c r="H61" s="3">
        <v>1.9533000000000003</v>
      </c>
      <c r="I61" s="3">
        <v>1.95</v>
      </c>
      <c r="J61" s="3">
        <v>1.95</v>
      </c>
      <c r="K61" s="3">
        <v>10</v>
      </c>
      <c r="L61" s="111">
        <f t="shared" si="0"/>
        <v>0</v>
      </c>
      <c r="M61" s="3"/>
    </row>
    <row r="62" spans="1:13" x14ac:dyDescent="0.25">
      <c r="A62" s="3" t="s">
        <v>566</v>
      </c>
      <c r="B62" s="3" t="s">
        <v>642</v>
      </c>
      <c r="C62" s="3" t="s">
        <v>121</v>
      </c>
      <c r="D62" s="3">
        <v>4.2008999999999999</v>
      </c>
      <c r="E62" s="3">
        <v>4.2</v>
      </c>
      <c r="F62" s="3">
        <v>4.2</v>
      </c>
      <c r="G62" s="3">
        <v>4</v>
      </c>
      <c r="H62" s="3">
        <v>4.2008999999999999</v>
      </c>
      <c r="I62" s="3">
        <v>4.2</v>
      </c>
      <c r="J62" s="3">
        <v>4.2</v>
      </c>
      <c r="K62" s="3">
        <v>4</v>
      </c>
      <c r="L62" s="111">
        <f t="shared" si="0"/>
        <v>0</v>
      </c>
      <c r="M62" s="3"/>
    </row>
    <row r="63" spans="1:13" x14ac:dyDescent="0.25">
      <c r="A63" s="3" t="s">
        <v>717</v>
      </c>
      <c r="B63" s="3" t="s">
        <v>642</v>
      </c>
      <c r="C63" s="3" t="s">
        <v>124</v>
      </c>
      <c r="D63" s="3">
        <v>0</v>
      </c>
      <c r="E63" s="3">
        <v>0</v>
      </c>
      <c r="F63" s="3">
        <v>0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111">
        <f t="shared" si="0"/>
        <v>0</v>
      </c>
      <c r="M63" s="3"/>
    </row>
    <row r="64" spans="1:13" x14ac:dyDescent="0.25">
      <c r="A64" s="3" t="s">
        <v>714</v>
      </c>
      <c r="B64" s="3" t="s">
        <v>642</v>
      </c>
      <c r="C64" s="3" t="s">
        <v>127</v>
      </c>
      <c r="D64" s="3">
        <v>1.7721000000000002</v>
      </c>
      <c r="E64" s="3">
        <v>1.77</v>
      </c>
      <c r="F64" s="3">
        <v>1.77</v>
      </c>
      <c r="G64" s="3">
        <v>9</v>
      </c>
      <c r="H64" s="3">
        <v>1.7721000000000002</v>
      </c>
      <c r="I64" s="3">
        <v>1.77</v>
      </c>
      <c r="J64" s="3">
        <v>1.77</v>
      </c>
      <c r="K64" s="3">
        <v>9</v>
      </c>
      <c r="L64" s="111">
        <f t="shared" si="0"/>
        <v>0</v>
      </c>
      <c r="M64" s="3"/>
    </row>
    <row r="65" spans="1:13" x14ac:dyDescent="0.25">
      <c r="A65" s="3" t="s">
        <v>653</v>
      </c>
      <c r="B65" s="3" t="s">
        <v>642</v>
      </c>
      <c r="C65" s="3" t="s">
        <v>129</v>
      </c>
      <c r="D65" s="3">
        <v>1.76688</v>
      </c>
      <c r="E65" s="3">
        <v>1.77</v>
      </c>
      <c r="F65" s="3">
        <v>1.77</v>
      </c>
      <c r="G65" s="3">
        <v>9</v>
      </c>
      <c r="H65" s="3">
        <v>1.76688</v>
      </c>
      <c r="I65" s="3">
        <v>1.77</v>
      </c>
      <c r="J65" s="3">
        <v>1.77</v>
      </c>
      <c r="K65" s="3">
        <v>9</v>
      </c>
      <c r="L65" s="111">
        <f t="shared" si="0"/>
        <v>0</v>
      </c>
      <c r="M65" s="3"/>
    </row>
    <row r="66" spans="1:13" x14ac:dyDescent="0.25">
      <c r="A66" s="3" t="s">
        <v>653</v>
      </c>
      <c r="B66" s="3" t="s">
        <v>642</v>
      </c>
      <c r="C66" s="3" t="s">
        <v>131</v>
      </c>
      <c r="D66" s="3">
        <v>1.16448</v>
      </c>
      <c r="E66" s="3">
        <v>1.1599999999999999</v>
      </c>
      <c r="F66" s="3">
        <v>1.1599999999999999</v>
      </c>
      <c r="G66" s="3">
        <v>6</v>
      </c>
      <c r="H66" s="3">
        <v>1.16448</v>
      </c>
      <c r="I66" s="3">
        <v>1.1599999999999999</v>
      </c>
      <c r="J66" s="3">
        <v>1.1599999999999999</v>
      </c>
      <c r="K66" s="3">
        <v>6</v>
      </c>
      <c r="L66" s="111">
        <f t="shared" si="0"/>
        <v>0</v>
      </c>
      <c r="M66" s="3"/>
    </row>
    <row r="67" spans="1:13" x14ac:dyDescent="0.25">
      <c r="A67" s="3" t="s">
        <v>653</v>
      </c>
      <c r="B67" s="3" t="s">
        <v>642</v>
      </c>
      <c r="C67" s="3" t="s">
        <v>132</v>
      </c>
      <c r="D67" s="3">
        <v>1.5265799999999998</v>
      </c>
      <c r="E67" s="3">
        <v>1.53</v>
      </c>
      <c r="F67" s="3">
        <v>1.53</v>
      </c>
      <c r="G67" s="3">
        <v>8</v>
      </c>
      <c r="H67" s="3">
        <v>1.5265799999999998</v>
      </c>
      <c r="I67" s="3">
        <v>1.53</v>
      </c>
      <c r="J67" s="3">
        <v>1.53</v>
      </c>
      <c r="K67" s="3">
        <v>8</v>
      </c>
      <c r="L67" s="111">
        <f t="shared" si="0"/>
        <v>0</v>
      </c>
      <c r="M67" s="3"/>
    </row>
    <row r="68" spans="1:13" x14ac:dyDescent="0.25">
      <c r="A68" s="3" t="s">
        <v>653</v>
      </c>
      <c r="B68" s="3" t="s">
        <v>642</v>
      </c>
      <c r="C68" s="3" t="s">
        <v>192</v>
      </c>
      <c r="D68" s="3">
        <v>3.4745999999999997</v>
      </c>
      <c r="E68" s="3">
        <v>3.47</v>
      </c>
      <c r="F68" s="3">
        <v>3.47</v>
      </c>
      <c r="G68" s="3">
        <v>17</v>
      </c>
      <c r="H68" s="3">
        <v>3.4745999999999997</v>
      </c>
      <c r="I68" s="3">
        <v>3.47</v>
      </c>
      <c r="J68" s="3">
        <v>3.47</v>
      </c>
      <c r="K68" s="3">
        <v>17</v>
      </c>
      <c r="L68" s="111">
        <f t="shared" ref="L68:L131" si="1">+IF(B68="continua",I68-E68,J68-F68)</f>
        <v>0</v>
      </c>
      <c r="M68" s="3"/>
    </row>
    <row r="69" spans="1:13" x14ac:dyDescent="0.25">
      <c r="A69" s="3" t="s">
        <v>653</v>
      </c>
      <c r="B69" s="3" t="s">
        <v>642</v>
      </c>
      <c r="C69" s="3" t="s">
        <v>136</v>
      </c>
      <c r="D69" s="3">
        <v>2.0165999999999999</v>
      </c>
      <c r="E69" s="3">
        <v>2.02</v>
      </c>
      <c r="F69" s="3">
        <v>2.02</v>
      </c>
      <c r="G69" s="3">
        <v>10</v>
      </c>
      <c r="H69" s="3">
        <v>2.0165999999999999</v>
      </c>
      <c r="I69" s="3">
        <v>2.02</v>
      </c>
      <c r="J69" s="3">
        <v>2.02</v>
      </c>
      <c r="K69" s="3">
        <v>10</v>
      </c>
      <c r="L69" s="111">
        <f t="shared" si="1"/>
        <v>0</v>
      </c>
      <c r="M69" s="3"/>
    </row>
    <row r="70" spans="1:13" x14ac:dyDescent="0.25">
      <c r="A70" s="3" t="s">
        <v>653</v>
      </c>
      <c r="B70" s="3" t="s">
        <v>642</v>
      </c>
      <c r="C70" s="3" t="s">
        <v>358</v>
      </c>
      <c r="D70" s="3">
        <v>1.0834000000000001</v>
      </c>
      <c r="E70" s="3">
        <v>1.08</v>
      </c>
      <c r="F70" s="3">
        <v>1.08</v>
      </c>
      <c r="G70" s="3">
        <v>5</v>
      </c>
      <c r="H70" s="3">
        <v>1.0834000000000001</v>
      </c>
      <c r="I70" s="3">
        <v>1.08</v>
      </c>
      <c r="J70" s="3">
        <v>1.08</v>
      </c>
      <c r="K70" s="3">
        <v>5</v>
      </c>
      <c r="L70" s="111">
        <f t="shared" si="1"/>
        <v>0</v>
      </c>
      <c r="M70" s="3"/>
    </row>
    <row r="71" spans="1:13" x14ac:dyDescent="0.25">
      <c r="A71" s="3" t="s">
        <v>653</v>
      </c>
      <c r="B71" s="3" t="s">
        <v>642</v>
      </c>
      <c r="C71" s="3" t="s">
        <v>147</v>
      </c>
      <c r="D71" s="3">
        <v>1.5374000000000001</v>
      </c>
      <c r="E71" s="3">
        <v>1.54</v>
      </c>
      <c r="F71" s="3">
        <v>1.54</v>
      </c>
      <c r="G71" s="3">
        <v>8</v>
      </c>
      <c r="H71" s="3">
        <v>1.5374000000000001</v>
      </c>
      <c r="I71" s="3">
        <v>1.54</v>
      </c>
      <c r="J71" s="3">
        <v>1.54</v>
      </c>
      <c r="K71" s="3">
        <v>8</v>
      </c>
      <c r="L71" s="111">
        <f t="shared" si="1"/>
        <v>0</v>
      </c>
      <c r="M71" s="3"/>
    </row>
    <row r="72" spans="1:13" x14ac:dyDescent="0.25">
      <c r="A72" s="3" t="s">
        <v>653</v>
      </c>
      <c r="B72" s="3" t="s">
        <v>642</v>
      </c>
      <c r="C72" s="3" t="s">
        <v>146</v>
      </c>
      <c r="D72" s="3">
        <v>1.9494</v>
      </c>
      <c r="E72" s="3">
        <v>1.95</v>
      </c>
      <c r="F72" s="3">
        <v>1.95</v>
      </c>
      <c r="G72" s="3">
        <v>10</v>
      </c>
      <c r="H72" s="3">
        <v>1.9494</v>
      </c>
      <c r="I72" s="3">
        <v>1.95</v>
      </c>
      <c r="J72" s="3">
        <v>1.95</v>
      </c>
      <c r="K72" s="3">
        <v>10</v>
      </c>
      <c r="L72" s="111">
        <f t="shared" si="1"/>
        <v>0</v>
      </c>
      <c r="M72" s="3"/>
    </row>
    <row r="73" spans="1:13" x14ac:dyDescent="0.25">
      <c r="A73" s="3" t="s">
        <v>653</v>
      </c>
      <c r="B73" s="3" t="s">
        <v>642</v>
      </c>
      <c r="C73" s="3" t="s">
        <v>149</v>
      </c>
      <c r="D73" s="3">
        <v>2.7761999999999998</v>
      </c>
      <c r="E73" s="3">
        <v>2.78</v>
      </c>
      <c r="F73" s="3">
        <v>2.78</v>
      </c>
      <c r="G73" s="3">
        <v>14</v>
      </c>
      <c r="H73" s="3">
        <v>2.7761999999999998</v>
      </c>
      <c r="I73" s="3">
        <v>2.78</v>
      </c>
      <c r="J73" s="3">
        <v>2.78</v>
      </c>
      <c r="K73" s="3">
        <v>14</v>
      </c>
      <c r="L73" s="111">
        <f t="shared" si="1"/>
        <v>0</v>
      </c>
      <c r="M73" s="3"/>
    </row>
    <row r="74" spans="1:13" x14ac:dyDescent="0.25">
      <c r="A74" s="3" t="s">
        <v>579</v>
      </c>
      <c r="B74" s="3" t="s">
        <v>642</v>
      </c>
      <c r="C74" s="3" t="s">
        <v>150</v>
      </c>
      <c r="D74" s="3">
        <v>10</v>
      </c>
      <c r="E74" s="3">
        <v>10</v>
      </c>
      <c r="F74" s="3">
        <v>10</v>
      </c>
      <c r="G74" s="3">
        <v>10</v>
      </c>
      <c r="H74" s="3">
        <v>10</v>
      </c>
      <c r="I74" s="3">
        <v>10</v>
      </c>
      <c r="J74" s="3">
        <v>10</v>
      </c>
      <c r="K74" s="3">
        <v>10</v>
      </c>
      <c r="L74" s="111">
        <f t="shared" si="1"/>
        <v>0</v>
      </c>
      <c r="M74" s="3"/>
    </row>
    <row r="75" spans="1:13" x14ac:dyDescent="0.25">
      <c r="A75" s="3" t="s">
        <v>653</v>
      </c>
      <c r="B75" s="3" t="s">
        <v>642</v>
      </c>
      <c r="C75" s="3" t="s">
        <v>152</v>
      </c>
      <c r="D75" s="3">
        <v>1.5127200000000001</v>
      </c>
      <c r="E75" s="3">
        <v>1.51</v>
      </c>
      <c r="F75" s="3">
        <v>1.51</v>
      </c>
      <c r="G75" s="3">
        <v>8</v>
      </c>
      <c r="H75" s="3">
        <v>1.5127200000000001</v>
      </c>
      <c r="I75" s="3">
        <v>1.51</v>
      </c>
      <c r="J75" s="3">
        <v>1.51</v>
      </c>
      <c r="K75" s="3">
        <v>8</v>
      </c>
      <c r="L75" s="111">
        <f t="shared" si="1"/>
        <v>0</v>
      </c>
      <c r="M75" s="3"/>
    </row>
    <row r="76" spans="1:13" x14ac:dyDescent="0.25">
      <c r="A76" s="3" t="s">
        <v>714</v>
      </c>
      <c r="B76" s="3" t="s">
        <v>642</v>
      </c>
      <c r="C76" s="3" t="s">
        <v>154</v>
      </c>
      <c r="D76" s="3">
        <v>0.99450000000000005</v>
      </c>
      <c r="E76" s="3">
        <v>0.99</v>
      </c>
      <c r="F76" s="3">
        <v>0.99</v>
      </c>
      <c r="G76" s="3">
        <v>5</v>
      </c>
      <c r="H76" s="3">
        <v>0.99450000000000005</v>
      </c>
      <c r="I76" s="3">
        <v>0.99</v>
      </c>
      <c r="J76" s="3">
        <v>0.99</v>
      </c>
      <c r="K76" s="3">
        <v>5</v>
      </c>
      <c r="L76" s="111">
        <f t="shared" si="1"/>
        <v>0</v>
      </c>
      <c r="M76" s="3"/>
    </row>
    <row r="77" spans="1:13" x14ac:dyDescent="0.25">
      <c r="A77" s="3" t="s">
        <v>653</v>
      </c>
      <c r="B77" s="3" t="s">
        <v>642</v>
      </c>
      <c r="C77" s="3" t="s">
        <v>157</v>
      </c>
      <c r="D77" s="3">
        <v>1.25902</v>
      </c>
      <c r="E77" s="3">
        <v>1.26</v>
      </c>
      <c r="F77" s="3">
        <v>1.26</v>
      </c>
      <c r="G77" s="3">
        <v>6</v>
      </c>
      <c r="H77" s="3">
        <v>1.25902</v>
      </c>
      <c r="I77" s="3">
        <v>1.26</v>
      </c>
      <c r="J77" s="3">
        <v>1.26</v>
      </c>
      <c r="K77" s="3">
        <v>6</v>
      </c>
      <c r="L77" s="111">
        <f t="shared" si="1"/>
        <v>0</v>
      </c>
      <c r="M77" s="3"/>
    </row>
    <row r="78" spans="1:13" x14ac:dyDescent="0.25">
      <c r="A78" s="3" t="s">
        <v>653</v>
      </c>
      <c r="B78" s="3" t="s">
        <v>642</v>
      </c>
      <c r="C78" s="3" t="s">
        <v>158</v>
      </c>
      <c r="D78" s="3">
        <v>1.18452</v>
      </c>
      <c r="E78" s="3">
        <v>1.18</v>
      </c>
      <c r="F78" s="3">
        <v>1.18</v>
      </c>
      <c r="G78" s="3">
        <v>6</v>
      </c>
      <c r="H78" s="3">
        <v>1.18452</v>
      </c>
      <c r="I78" s="3">
        <v>1.18</v>
      </c>
      <c r="J78" s="3">
        <v>1.18</v>
      </c>
      <c r="K78" s="3">
        <v>6</v>
      </c>
      <c r="L78" s="111">
        <f t="shared" si="1"/>
        <v>0</v>
      </c>
      <c r="M78" s="3"/>
    </row>
    <row r="79" spans="1:13" x14ac:dyDescent="0.25">
      <c r="A79" s="3" t="s">
        <v>653</v>
      </c>
      <c r="B79" s="3" t="s">
        <v>642</v>
      </c>
      <c r="C79" s="3" t="s">
        <v>168</v>
      </c>
      <c r="D79" s="3">
        <v>2.786</v>
      </c>
      <c r="E79" s="3">
        <v>2.79</v>
      </c>
      <c r="F79" s="3">
        <v>2.79</v>
      </c>
      <c r="G79" s="3">
        <v>14</v>
      </c>
      <c r="H79" s="3">
        <v>2.786</v>
      </c>
      <c r="I79" s="3">
        <v>2.79</v>
      </c>
      <c r="J79" s="3">
        <v>2.79</v>
      </c>
      <c r="K79" s="3">
        <v>14</v>
      </c>
      <c r="L79" s="111">
        <f t="shared" si="1"/>
        <v>0</v>
      </c>
      <c r="M79" s="3"/>
    </row>
    <row r="80" spans="1:13" x14ac:dyDescent="0.25">
      <c r="A80" s="3" t="s">
        <v>653</v>
      </c>
      <c r="B80" s="3" t="s">
        <v>642</v>
      </c>
      <c r="C80" s="3" t="s">
        <v>164</v>
      </c>
      <c r="D80" s="3">
        <v>3.0048000000000004</v>
      </c>
      <c r="E80" s="3">
        <v>3</v>
      </c>
      <c r="F80" s="3">
        <v>3</v>
      </c>
      <c r="G80" s="3">
        <v>6</v>
      </c>
      <c r="H80" s="3">
        <v>3.0048000000000004</v>
      </c>
      <c r="I80" s="3">
        <v>3</v>
      </c>
      <c r="J80" s="3">
        <v>3</v>
      </c>
      <c r="K80" s="3">
        <v>6</v>
      </c>
      <c r="L80" s="111">
        <f t="shared" si="1"/>
        <v>0</v>
      </c>
      <c r="M80" s="3"/>
    </row>
    <row r="81" spans="1:13" x14ac:dyDescent="0.25">
      <c r="A81" s="3" t="s">
        <v>653</v>
      </c>
      <c r="B81" s="3" t="s">
        <v>642</v>
      </c>
      <c r="C81" s="3" t="s">
        <v>153</v>
      </c>
      <c r="D81" s="3">
        <v>3.9442000000000004</v>
      </c>
      <c r="E81" s="3">
        <v>3.94</v>
      </c>
      <c r="F81" s="3">
        <v>3.94</v>
      </c>
      <c r="G81" s="3">
        <v>8</v>
      </c>
      <c r="H81" s="3">
        <v>3.9442000000000004</v>
      </c>
      <c r="I81" s="3">
        <v>3.94</v>
      </c>
      <c r="J81" s="3">
        <v>3.94</v>
      </c>
      <c r="K81" s="3">
        <v>8</v>
      </c>
      <c r="L81" s="111">
        <f t="shared" si="1"/>
        <v>0</v>
      </c>
      <c r="M81" s="3"/>
    </row>
    <row r="82" spans="1:13" x14ac:dyDescent="0.25">
      <c r="A82" s="3" t="s">
        <v>653</v>
      </c>
      <c r="B82" s="3" t="s">
        <v>642</v>
      </c>
      <c r="C82" s="3" t="s">
        <v>165</v>
      </c>
      <c r="D82" s="3">
        <v>1.6597999999999999</v>
      </c>
      <c r="E82" s="3">
        <v>1.66</v>
      </c>
      <c r="F82" s="3">
        <v>1.66</v>
      </c>
      <c r="G82" s="3">
        <v>8</v>
      </c>
      <c r="H82" s="3">
        <v>1.6597999999999999</v>
      </c>
      <c r="I82" s="3">
        <v>1.66</v>
      </c>
      <c r="J82" s="3">
        <v>1.66</v>
      </c>
      <c r="K82" s="3">
        <v>8</v>
      </c>
      <c r="L82" s="111">
        <f t="shared" si="1"/>
        <v>0</v>
      </c>
      <c r="M82" s="3"/>
    </row>
    <row r="83" spans="1:13" x14ac:dyDescent="0.25">
      <c r="A83" s="3" t="s">
        <v>653</v>
      </c>
      <c r="B83" s="3" t="s">
        <v>642</v>
      </c>
      <c r="C83" s="3" t="s">
        <v>166</v>
      </c>
      <c r="D83" s="3">
        <v>0.95640000000000003</v>
      </c>
      <c r="E83" s="3">
        <v>0.96</v>
      </c>
      <c r="F83" s="3">
        <v>0.96</v>
      </c>
      <c r="G83" s="3">
        <v>5</v>
      </c>
      <c r="H83" s="3">
        <v>0.95640000000000003</v>
      </c>
      <c r="I83" s="3">
        <v>0.96</v>
      </c>
      <c r="J83" s="3">
        <v>0.96</v>
      </c>
      <c r="K83" s="3">
        <v>5</v>
      </c>
      <c r="L83" s="111">
        <f t="shared" si="1"/>
        <v>0</v>
      </c>
      <c r="M83" s="3"/>
    </row>
    <row r="84" spans="1:13" x14ac:dyDescent="0.25">
      <c r="A84" s="3" t="s">
        <v>732</v>
      </c>
      <c r="B84" s="3" t="s">
        <v>642</v>
      </c>
      <c r="C84" s="3" t="s">
        <v>159</v>
      </c>
      <c r="D84" s="3">
        <v>4.26</v>
      </c>
      <c r="E84" s="3">
        <v>4.26</v>
      </c>
      <c r="F84" s="3">
        <v>4.26</v>
      </c>
      <c r="G84" s="3">
        <v>4</v>
      </c>
      <c r="H84" s="3">
        <v>4.26</v>
      </c>
      <c r="I84" s="3">
        <v>4.26</v>
      </c>
      <c r="J84" s="3">
        <v>4.26</v>
      </c>
      <c r="K84" s="3">
        <v>4</v>
      </c>
      <c r="L84" s="111">
        <f t="shared" si="1"/>
        <v>0</v>
      </c>
      <c r="M84" s="3"/>
    </row>
    <row r="85" spans="1:13" x14ac:dyDescent="0.25">
      <c r="A85" s="3" t="s">
        <v>687</v>
      </c>
      <c r="B85" s="3" t="s">
        <v>642</v>
      </c>
      <c r="C85" s="3" t="s">
        <v>173</v>
      </c>
      <c r="D85" s="3">
        <v>7.3293499999999998</v>
      </c>
      <c r="E85" s="3">
        <v>7.33</v>
      </c>
      <c r="F85" s="3">
        <v>7.33</v>
      </c>
      <c r="G85" s="3">
        <v>7</v>
      </c>
      <c r="H85" s="3">
        <v>7.3293499999999998</v>
      </c>
      <c r="I85" s="3">
        <v>7.33</v>
      </c>
      <c r="J85" s="3">
        <v>7.33</v>
      </c>
      <c r="K85" s="3">
        <v>7</v>
      </c>
      <c r="L85" s="111">
        <f t="shared" si="1"/>
        <v>0</v>
      </c>
      <c r="M85" s="3"/>
    </row>
    <row r="86" spans="1:13" x14ac:dyDescent="0.25">
      <c r="A86" s="3" t="s">
        <v>653</v>
      </c>
      <c r="B86" s="3" t="s">
        <v>642</v>
      </c>
      <c r="C86" s="3" t="s">
        <v>181</v>
      </c>
      <c r="D86" s="3">
        <v>4.98475</v>
      </c>
      <c r="E86" s="3">
        <v>4.9800000000000004</v>
      </c>
      <c r="F86" s="3">
        <v>4.9800000000000004</v>
      </c>
      <c r="G86" s="3">
        <v>25</v>
      </c>
      <c r="H86" s="3">
        <v>4.98475</v>
      </c>
      <c r="I86" s="3">
        <v>4.9800000000000004</v>
      </c>
      <c r="J86" s="3">
        <v>4.9800000000000004</v>
      </c>
      <c r="K86" s="3">
        <v>25</v>
      </c>
      <c r="L86" s="111">
        <f t="shared" si="1"/>
        <v>0</v>
      </c>
      <c r="M86" s="3"/>
    </row>
    <row r="87" spans="1:13" x14ac:dyDescent="0.25">
      <c r="A87" s="3" t="s">
        <v>653</v>
      </c>
      <c r="B87" s="3" t="s">
        <v>642</v>
      </c>
      <c r="C87" s="3" t="s">
        <v>185</v>
      </c>
      <c r="D87" s="3">
        <v>3.6612399999999998</v>
      </c>
      <c r="E87" s="3">
        <v>3.66</v>
      </c>
      <c r="F87" s="3">
        <v>3.66</v>
      </c>
      <c r="G87" s="3">
        <v>7</v>
      </c>
      <c r="H87" s="3">
        <v>3.6612399999999998</v>
      </c>
      <c r="I87" s="3">
        <v>3.66</v>
      </c>
      <c r="J87" s="3">
        <v>3.66</v>
      </c>
      <c r="K87" s="3">
        <v>7</v>
      </c>
      <c r="L87" s="111">
        <f t="shared" si="1"/>
        <v>0</v>
      </c>
      <c r="M87" s="3"/>
    </row>
    <row r="88" spans="1:13" x14ac:dyDescent="0.25">
      <c r="A88" s="3" t="s">
        <v>653</v>
      </c>
      <c r="B88" s="3" t="s">
        <v>642</v>
      </c>
      <c r="C88" s="3" t="s">
        <v>169</v>
      </c>
      <c r="D88" s="3">
        <v>3.9877999999999996</v>
      </c>
      <c r="E88" s="3">
        <v>3.99</v>
      </c>
      <c r="F88" s="3">
        <v>3.99</v>
      </c>
      <c r="G88" s="3">
        <v>8</v>
      </c>
      <c r="H88" s="3">
        <v>3.9877999999999996</v>
      </c>
      <c r="I88" s="3">
        <v>3.99</v>
      </c>
      <c r="J88" s="3">
        <v>3.99</v>
      </c>
      <c r="K88" s="3">
        <v>8</v>
      </c>
      <c r="L88" s="111">
        <f t="shared" si="1"/>
        <v>0</v>
      </c>
      <c r="M88" s="3"/>
    </row>
    <row r="89" spans="1:13" x14ac:dyDescent="0.25">
      <c r="A89" s="3" t="s">
        <v>653</v>
      </c>
      <c r="B89" s="3" t="s">
        <v>642</v>
      </c>
      <c r="C89" s="3" t="s">
        <v>174</v>
      </c>
      <c r="D89" s="3">
        <v>5.56515</v>
      </c>
      <c r="E89" s="3">
        <v>5.57</v>
      </c>
      <c r="F89" s="3">
        <v>5.57</v>
      </c>
      <c r="G89" s="3">
        <v>11</v>
      </c>
      <c r="H89" s="3">
        <v>5.56515</v>
      </c>
      <c r="I89" s="3">
        <v>5.57</v>
      </c>
      <c r="J89" s="3">
        <v>5.57</v>
      </c>
      <c r="K89" s="3">
        <v>11</v>
      </c>
      <c r="L89" s="111">
        <f t="shared" si="1"/>
        <v>0</v>
      </c>
      <c r="M89" s="3"/>
    </row>
    <row r="90" spans="1:13" x14ac:dyDescent="0.25">
      <c r="A90" s="3" t="s">
        <v>653</v>
      </c>
      <c r="B90" s="3" t="s">
        <v>642</v>
      </c>
      <c r="C90" s="3" t="s">
        <v>190</v>
      </c>
      <c r="D90" s="3">
        <v>3.06846</v>
      </c>
      <c r="E90" s="3">
        <v>3.07</v>
      </c>
      <c r="F90" s="3">
        <v>3.07</v>
      </c>
      <c r="G90" s="3">
        <v>15</v>
      </c>
      <c r="H90" s="3">
        <v>3.06846</v>
      </c>
      <c r="I90" s="3">
        <v>3.07</v>
      </c>
      <c r="J90" s="3">
        <v>3.07</v>
      </c>
      <c r="K90" s="3">
        <v>15</v>
      </c>
      <c r="L90" s="111">
        <f t="shared" si="1"/>
        <v>0</v>
      </c>
      <c r="M90" s="3"/>
    </row>
    <row r="91" spans="1:13" x14ac:dyDescent="0.25">
      <c r="A91" s="3" t="s">
        <v>653</v>
      </c>
      <c r="B91" s="3" t="s">
        <v>642</v>
      </c>
      <c r="C91" s="3" t="s">
        <v>193</v>
      </c>
      <c r="D91" s="3">
        <v>2.0472000000000001</v>
      </c>
      <c r="E91" s="3">
        <v>2.0499999999999998</v>
      </c>
      <c r="F91" s="3">
        <v>2.0499999999999998</v>
      </c>
      <c r="G91" s="3">
        <v>10</v>
      </c>
      <c r="H91" s="3">
        <v>2.0472000000000001</v>
      </c>
      <c r="I91" s="3">
        <v>2.0499999999999998</v>
      </c>
      <c r="J91" s="3">
        <v>2.0499999999999998</v>
      </c>
      <c r="K91" s="3">
        <v>10</v>
      </c>
      <c r="L91" s="111">
        <f t="shared" si="1"/>
        <v>0</v>
      </c>
      <c r="M91" s="3"/>
    </row>
    <row r="92" spans="1:13" x14ac:dyDescent="0.25">
      <c r="A92" s="3" t="s">
        <v>653</v>
      </c>
      <c r="B92" s="3" t="s">
        <v>642</v>
      </c>
      <c r="C92" s="3" t="s">
        <v>194</v>
      </c>
      <c r="D92" s="3">
        <v>1.323</v>
      </c>
      <c r="E92" s="3">
        <v>1.32</v>
      </c>
      <c r="F92" s="3">
        <v>1.32</v>
      </c>
      <c r="G92" s="3">
        <v>7</v>
      </c>
      <c r="H92" s="3">
        <v>1.323</v>
      </c>
      <c r="I92" s="3">
        <v>1.32</v>
      </c>
      <c r="J92" s="3">
        <v>1.32</v>
      </c>
      <c r="K92" s="3">
        <v>7</v>
      </c>
      <c r="L92" s="111">
        <f t="shared" si="1"/>
        <v>0</v>
      </c>
      <c r="M92" s="3"/>
    </row>
    <row r="93" spans="1:13" x14ac:dyDescent="0.25">
      <c r="A93" s="3" t="s">
        <v>653</v>
      </c>
      <c r="B93" s="3" t="s">
        <v>642</v>
      </c>
      <c r="C93" s="3" t="s">
        <v>195</v>
      </c>
      <c r="D93" s="3">
        <v>1.2473999999999998</v>
      </c>
      <c r="E93" s="3">
        <v>1.25</v>
      </c>
      <c r="F93" s="3">
        <v>1.25</v>
      </c>
      <c r="G93" s="3">
        <v>6</v>
      </c>
      <c r="H93" s="3">
        <v>1.2473999999999998</v>
      </c>
      <c r="I93" s="3">
        <v>1.25</v>
      </c>
      <c r="J93" s="3">
        <v>1.25</v>
      </c>
      <c r="K93" s="3">
        <v>6</v>
      </c>
      <c r="L93" s="111">
        <f t="shared" si="1"/>
        <v>0</v>
      </c>
      <c r="M93" s="3"/>
    </row>
    <row r="94" spans="1:13" x14ac:dyDescent="0.25">
      <c r="A94" s="3" t="s">
        <v>653</v>
      </c>
      <c r="B94" s="3" t="s">
        <v>642</v>
      </c>
      <c r="C94" s="3" t="s">
        <v>208</v>
      </c>
      <c r="D94" s="3">
        <v>2.7244800000000002</v>
      </c>
      <c r="E94" s="3">
        <v>2.72</v>
      </c>
      <c r="F94" s="3">
        <v>2.72</v>
      </c>
      <c r="G94" s="3">
        <v>14</v>
      </c>
      <c r="H94" s="3">
        <v>2.7244800000000002</v>
      </c>
      <c r="I94" s="3">
        <v>2.72</v>
      </c>
      <c r="J94" s="3">
        <v>2.72</v>
      </c>
      <c r="K94" s="3">
        <v>14</v>
      </c>
      <c r="L94" s="111">
        <f t="shared" si="1"/>
        <v>0</v>
      </c>
      <c r="M94" s="3"/>
    </row>
    <row r="95" spans="1:13" x14ac:dyDescent="0.25">
      <c r="A95" s="3" t="s">
        <v>653</v>
      </c>
      <c r="B95" s="3" t="s">
        <v>642</v>
      </c>
      <c r="C95" s="3" t="s">
        <v>209</v>
      </c>
      <c r="D95" s="3">
        <v>3.0757999999999996</v>
      </c>
      <c r="E95" s="3">
        <v>3.08</v>
      </c>
      <c r="F95" s="3">
        <v>3.08</v>
      </c>
      <c r="G95" s="3">
        <v>6</v>
      </c>
      <c r="H95" s="3">
        <v>3.0757999999999996</v>
      </c>
      <c r="I95" s="3">
        <v>3.08</v>
      </c>
      <c r="J95" s="3">
        <v>3.08</v>
      </c>
      <c r="K95" s="3">
        <v>6</v>
      </c>
      <c r="L95" s="111">
        <f t="shared" si="1"/>
        <v>0</v>
      </c>
      <c r="M95" s="3"/>
    </row>
    <row r="96" spans="1:13" x14ac:dyDescent="0.25">
      <c r="A96" s="3" t="s">
        <v>653</v>
      </c>
      <c r="B96" s="3" t="s">
        <v>642</v>
      </c>
      <c r="C96" s="3" t="s">
        <v>210</v>
      </c>
      <c r="D96" s="3">
        <v>1.6777</v>
      </c>
      <c r="E96" s="3">
        <v>1.68</v>
      </c>
      <c r="F96" s="3">
        <v>1.68</v>
      </c>
      <c r="G96" s="3">
        <v>8</v>
      </c>
      <c r="H96" s="3">
        <v>1.6777</v>
      </c>
      <c r="I96" s="3">
        <v>1.68</v>
      </c>
      <c r="J96" s="3">
        <v>1.68</v>
      </c>
      <c r="K96" s="3">
        <v>8</v>
      </c>
      <c r="L96" s="111">
        <f t="shared" si="1"/>
        <v>0</v>
      </c>
      <c r="M96" s="3"/>
    </row>
    <row r="97" spans="1:13" x14ac:dyDescent="0.25">
      <c r="A97" s="3" t="s">
        <v>653</v>
      </c>
      <c r="B97" s="3" t="s">
        <v>642</v>
      </c>
      <c r="C97" s="3" t="s">
        <v>215</v>
      </c>
      <c r="D97" s="3">
        <v>1.0944</v>
      </c>
      <c r="E97" s="3">
        <v>1.0900000000000001</v>
      </c>
      <c r="F97" s="3">
        <v>1.0900000000000001</v>
      </c>
      <c r="G97" s="3">
        <v>5</v>
      </c>
      <c r="H97" s="3">
        <v>1.0944</v>
      </c>
      <c r="I97" s="3">
        <v>1.0900000000000001</v>
      </c>
      <c r="J97" s="3">
        <v>1.0900000000000001</v>
      </c>
      <c r="K97" s="3">
        <v>5</v>
      </c>
      <c r="L97" s="111">
        <f t="shared" si="1"/>
        <v>0</v>
      </c>
      <c r="M97" s="3"/>
    </row>
    <row r="98" spans="1:13" x14ac:dyDescent="0.25">
      <c r="A98" s="3" t="s">
        <v>653</v>
      </c>
      <c r="B98" s="3" t="s">
        <v>642</v>
      </c>
      <c r="C98" s="3" t="s">
        <v>199</v>
      </c>
      <c r="D98" s="3">
        <v>2.3264999999999998</v>
      </c>
      <c r="E98" s="3">
        <v>2.33</v>
      </c>
      <c r="F98" s="3">
        <v>2.33</v>
      </c>
      <c r="G98" s="3">
        <v>12</v>
      </c>
      <c r="H98" s="3">
        <v>2.3264999999999998</v>
      </c>
      <c r="I98" s="3">
        <v>2.33</v>
      </c>
      <c r="J98" s="3">
        <v>2.33</v>
      </c>
      <c r="K98" s="3">
        <v>12</v>
      </c>
      <c r="L98" s="111">
        <f t="shared" si="1"/>
        <v>0</v>
      </c>
      <c r="M98" s="3"/>
    </row>
    <row r="99" spans="1:13" x14ac:dyDescent="0.25">
      <c r="A99" s="3" t="s">
        <v>653</v>
      </c>
      <c r="B99" s="3" t="s">
        <v>642</v>
      </c>
      <c r="C99" s="3" t="s">
        <v>212</v>
      </c>
      <c r="D99" s="3">
        <v>3.9895999999999998</v>
      </c>
      <c r="E99" s="3">
        <v>3.99</v>
      </c>
      <c r="F99" s="3">
        <v>3.99</v>
      </c>
      <c r="G99" s="3">
        <v>8</v>
      </c>
      <c r="H99" s="3">
        <v>3.9895999999999998</v>
      </c>
      <c r="I99" s="3">
        <v>3.99</v>
      </c>
      <c r="J99" s="3">
        <v>3.99</v>
      </c>
      <c r="K99" s="3">
        <v>8</v>
      </c>
      <c r="L99" s="111">
        <f t="shared" si="1"/>
        <v>0</v>
      </c>
      <c r="M99" s="3"/>
    </row>
    <row r="100" spans="1:13" x14ac:dyDescent="0.25">
      <c r="A100" s="3" t="s">
        <v>653</v>
      </c>
      <c r="B100" s="3" t="s">
        <v>642</v>
      </c>
      <c r="C100" s="3" t="s">
        <v>217</v>
      </c>
      <c r="D100" s="3">
        <v>0.96335999999999999</v>
      </c>
      <c r="E100" s="3">
        <v>0.96</v>
      </c>
      <c r="F100" s="3">
        <v>0.96</v>
      </c>
      <c r="G100" s="3">
        <v>5</v>
      </c>
      <c r="H100" s="3">
        <v>0.96335999999999999</v>
      </c>
      <c r="I100" s="3">
        <v>0.96</v>
      </c>
      <c r="J100" s="3">
        <v>0.96</v>
      </c>
      <c r="K100" s="3">
        <v>5</v>
      </c>
      <c r="L100" s="111">
        <f t="shared" si="1"/>
        <v>0</v>
      </c>
      <c r="M100" s="3"/>
    </row>
    <row r="101" spans="1:13" x14ac:dyDescent="0.25">
      <c r="A101" s="3" t="s">
        <v>653</v>
      </c>
      <c r="B101" s="3" t="s">
        <v>642</v>
      </c>
      <c r="C101" s="3" t="s">
        <v>221</v>
      </c>
      <c r="D101" s="3">
        <v>3.5741999999999998</v>
      </c>
      <c r="E101" s="3">
        <v>3.57</v>
      </c>
      <c r="F101" s="3">
        <v>3.57</v>
      </c>
      <c r="G101" s="3">
        <v>7</v>
      </c>
      <c r="H101" s="3">
        <v>3.5741999999999998</v>
      </c>
      <c r="I101" s="3">
        <v>3.57</v>
      </c>
      <c r="J101" s="3">
        <v>3.57</v>
      </c>
      <c r="K101" s="3">
        <v>7</v>
      </c>
      <c r="L101" s="111">
        <f t="shared" si="1"/>
        <v>0</v>
      </c>
      <c r="M101" s="3"/>
    </row>
    <row r="102" spans="1:13" x14ac:dyDescent="0.25">
      <c r="A102" s="3" t="s">
        <v>714</v>
      </c>
      <c r="B102" s="3" t="s">
        <v>642</v>
      </c>
      <c r="C102" s="3" t="s">
        <v>126</v>
      </c>
      <c r="D102" s="3">
        <v>3.8708999999999998</v>
      </c>
      <c r="E102" s="3">
        <v>3.87</v>
      </c>
      <c r="F102" s="3">
        <v>3.87</v>
      </c>
      <c r="G102" s="3">
        <v>19</v>
      </c>
      <c r="H102" s="3">
        <v>3.8708999999999998</v>
      </c>
      <c r="I102" s="3">
        <v>3.87</v>
      </c>
      <c r="J102" s="3">
        <v>3.87</v>
      </c>
      <c r="K102" s="3">
        <v>19</v>
      </c>
      <c r="L102" s="111">
        <f t="shared" si="1"/>
        <v>0</v>
      </c>
      <c r="M102" s="3"/>
    </row>
    <row r="103" spans="1:13" x14ac:dyDescent="0.25">
      <c r="A103" s="3" t="s">
        <v>714</v>
      </c>
      <c r="B103" s="3" t="s">
        <v>642</v>
      </c>
      <c r="C103" s="3" t="s">
        <v>232</v>
      </c>
      <c r="D103" s="3">
        <v>1.60202</v>
      </c>
      <c r="E103" s="3">
        <v>1.6</v>
      </c>
      <c r="F103" s="3">
        <v>1.6</v>
      </c>
      <c r="G103" s="3">
        <v>8</v>
      </c>
      <c r="H103" s="3">
        <v>1.60202</v>
      </c>
      <c r="I103" s="3">
        <v>1.6</v>
      </c>
      <c r="J103" s="3">
        <v>1.6</v>
      </c>
      <c r="K103" s="3">
        <v>8</v>
      </c>
      <c r="L103" s="111">
        <f t="shared" si="1"/>
        <v>0</v>
      </c>
      <c r="M103" s="3"/>
    </row>
    <row r="104" spans="1:13" x14ac:dyDescent="0.25">
      <c r="A104" s="3" t="s">
        <v>687</v>
      </c>
      <c r="B104" s="3" t="s">
        <v>642</v>
      </c>
      <c r="C104" s="3" t="s">
        <v>249</v>
      </c>
      <c r="D104" s="3">
        <v>4.65808</v>
      </c>
      <c r="E104" s="3">
        <v>4.66</v>
      </c>
      <c r="F104" s="3">
        <v>4.66</v>
      </c>
      <c r="G104" s="3">
        <v>5</v>
      </c>
      <c r="H104" s="3">
        <v>4.65808</v>
      </c>
      <c r="I104" s="3">
        <v>4.66</v>
      </c>
      <c r="J104" s="3">
        <v>4.66</v>
      </c>
      <c r="K104" s="3">
        <v>5</v>
      </c>
      <c r="L104" s="111">
        <f t="shared" si="1"/>
        <v>0</v>
      </c>
      <c r="M104" s="3"/>
    </row>
    <row r="105" spans="1:13" x14ac:dyDescent="0.25">
      <c r="A105" s="3" t="s">
        <v>714</v>
      </c>
      <c r="B105" s="3" t="s">
        <v>642</v>
      </c>
      <c r="C105" s="3" t="s">
        <v>253</v>
      </c>
      <c r="D105" s="3">
        <v>1.2994400000000002</v>
      </c>
      <c r="E105" s="3">
        <v>1.3</v>
      </c>
      <c r="F105" s="3">
        <v>1.3</v>
      </c>
      <c r="G105" s="3">
        <v>6</v>
      </c>
      <c r="H105" s="3">
        <v>1.2994400000000002</v>
      </c>
      <c r="I105" s="3">
        <v>1.3</v>
      </c>
      <c r="J105" s="3">
        <v>1.3</v>
      </c>
      <c r="K105" s="3">
        <v>6</v>
      </c>
      <c r="L105" s="111">
        <f t="shared" si="1"/>
        <v>0</v>
      </c>
      <c r="M105" s="3"/>
    </row>
    <row r="106" spans="1:13" x14ac:dyDescent="0.25">
      <c r="A106" s="3" t="s">
        <v>750</v>
      </c>
      <c r="B106" s="3" t="s">
        <v>642</v>
      </c>
      <c r="C106" s="3" t="s">
        <v>256</v>
      </c>
      <c r="D106" s="3">
        <v>4.5359999999999996</v>
      </c>
      <c r="E106" s="3">
        <v>4.54</v>
      </c>
      <c r="F106" s="3">
        <v>4.54</v>
      </c>
      <c r="G106" s="3">
        <v>5</v>
      </c>
      <c r="H106" s="3">
        <v>4.5359999999999996</v>
      </c>
      <c r="I106" s="3">
        <v>4.54</v>
      </c>
      <c r="J106" s="3">
        <v>4.54</v>
      </c>
      <c r="K106" s="3">
        <v>5</v>
      </c>
      <c r="L106" s="111">
        <f t="shared" si="1"/>
        <v>0</v>
      </c>
      <c r="M106" s="3"/>
    </row>
    <row r="107" spans="1:13" x14ac:dyDescent="0.25">
      <c r="A107" s="3" t="s">
        <v>653</v>
      </c>
      <c r="B107" s="3" t="s">
        <v>642</v>
      </c>
      <c r="C107" s="3" t="s">
        <v>258</v>
      </c>
      <c r="D107" s="3">
        <v>2.2591999999999999</v>
      </c>
      <c r="E107" s="3">
        <v>2.2599999999999998</v>
      </c>
      <c r="F107" s="3">
        <v>2.2599999999999998</v>
      </c>
      <c r="G107" s="3">
        <v>11</v>
      </c>
      <c r="H107" s="3">
        <v>2.2591999999999999</v>
      </c>
      <c r="I107" s="3">
        <v>2.2599999999999998</v>
      </c>
      <c r="J107" s="3">
        <v>2.2599999999999998</v>
      </c>
      <c r="K107" s="3">
        <v>11</v>
      </c>
      <c r="L107" s="111">
        <f t="shared" si="1"/>
        <v>0</v>
      </c>
      <c r="M107" s="3"/>
    </row>
    <row r="108" spans="1:13" x14ac:dyDescent="0.25">
      <c r="A108" s="3" t="s">
        <v>653</v>
      </c>
      <c r="B108" s="3" t="s">
        <v>642</v>
      </c>
      <c r="C108" s="3" t="s">
        <v>260</v>
      </c>
      <c r="D108" s="3">
        <v>1.6427400000000001</v>
      </c>
      <c r="E108" s="3">
        <v>1.64</v>
      </c>
      <c r="F108" s="3">
        <v>1.64</v>
      </c>
      <c r="G108" s="3">
        <v>8</v>
      </c>
      <c r="H108" s="3">
        <v>1.6427400000000001</v>
      </c>
      <c r="I108" s="3">
        <v>1.64</v>
      </c>
      <c r="J108" s="3">
        <v>1.64</v>
      </c>
      <c r="K108" s="3">
        <v>8</v>
      </c>
      <c r="L108" s="111">
        <f t="shared" si="1"/>
        <v>0</v>
      </c>
      <c r="M108" s="3"/>
    </row>
    <row r="109" spans="1:13" x14ac:dyDescent="0.25">
      <c r="A109" s="3" t="s">
        <v>714</v>
      </c>
      <c r="B109" s="3" t="s">
        <v>642</v>
      </c>
      <c r="C109" s="3" t="s">
        <v>268</v>
      </c>
      <c r="D109" s="3">
        <v>0.95648</v>
      </c>
      <c r="E109" s="3">
        <v>0.96</v>
      </c>
      <c r="F109" s="3">
        <v>0.96</v>
      </c>
      <c r="G109" s="3">
        <v>5</v>
      </c>
      <c r="H109" s="3">
        <v>0.95648</v>
      </c>
      <c r="I109" s="3">
        <v>0.96</v>
      </c>
      <c r="J109" s="3">
        <v>0.96</v>
      </c>
      <c r="K109" s="3">
        <v>5</v>
      </c>
      <c r="L109" s="111">
        <f t="shared" si="1"/>
        <v>0</v>
      </c>
      <c r="M109" s="3"/>
    </row>
    <row r="110" spans="1:13" x14ac:dyDescent="0.25">
      <c r="A110" s="3" t="s">
        <v>658</v>
      </c>
      <c r="B110" s="3" t="s">
        <v>642</v>
      </c>
      <c r="C110" s="3" t="s">
        <v>268</v>
      </c>
      <c r="D110" s="3">
        <v>5.8949999999999996</v>
      </c>
      <c r="E110" s="3">
        <v>5.9</v>
      </c>
      <c r="F110" s="3">
        <v>5.9</v>
      </c>
      <c r="G110" s="3">
        <v>6</v>
      </c>
      <c r="H110" s="3">
        <v>5.8949999999999996</v>
      </c>
      <c r="I110" s="3">
        <v>5.9</v>
      </c>
      <c r="J110" s="3">
        <v>5.9</v>
      </c>
      <c r="K110" s="3">
        <v>6</v>
      </c>
      <c r="L110" s="111">
        <f t="shared" si="1"/>
        <v>0</v>
      </c>
      <c r="M110" s="3"/>
    </row>
    <row r="111" spans="1:13" x14ac:dyDescent="0.25">
      <c r="A111" s="3" t="s">
        <v>658</v>
      </c>
      <c r="B111" s="3" t="s">
        <v>642</v>
      </c>
      <c r="C111" s="3" t="s">
        <v>271</v>
      </c>
      <c r="D111" s="3">
        <v>6</v>
      </c>
      <c r="E111" s="3">
        <v>6</v>
      </c>
      <c r="F111" s="3">
        <v>6</v>
      </c>
      <c r="G111" s="3">
        <v>6</v>
      </c>
      <c r="H111" s="3">
        <v>6</v>
      </c>
      <c r="I111" s="3">
        <v>6</v>
      </c>
      <c r="J111" s="3">
        <v>6</v>
      </c>
      <c r="K111" s="3">
        <v>6</v>
      </c>
      <c r="L111" s="111">
        <f t="shared" si="1"/>
        <v>0</v>
      </c>
      <c r="M111" s="3"/>
    </row>
    <row r="112" spans="1:13" x14ac:dyDescent="0.25">
      <c r="A112" s="3" t="s">
        <v>658</v>
      </c>
      <c r="B112" s="3" t="s">
        <v>642</v>
      </c>
      <c r="C112" s="3" t="s">
        <v>273</v>
      </c>
      <c r="D112" s="3">
        <v>7.0140000000000002</v>
      </c>
      <c r="E112" s="3">
        <v>7.01</v>
      </c>
      <c r="F112" s="3">
        <v>7.01</v>
      </c>
      <c r="G112" s="3">
        <v>7</v>
      </c>
      <c r="H112" s="3">
        <v>7.0140000000000002</v>
      </c>
      <c r="I112" s="3">
        <v>7.01</v>
      </c>
      <c r="J112" s="3">
        <v>7.01</v>
      </c>
      <c r="K112" s="3">
        <v>7</v>
      </c>
      <c r="L112" s="111">
        <f t="shared" si="1"/>
        <v>0</v>
      </c>
      <c r="M112" s="3"/>
    </row>
    <row r="113" spans="1:13" x14ac:dyDescent="0.25">
      <c r="A113" s="3" t="s">
        <v>717</v>
      </c>
      <c r="B113" s="3" t="s">
        <v>642</v>
      </c>
      <c r="C113" s="3" t="s">
        <v>275</v>
      </c>
      <c r="D113" s="3">
        <v>0</v>
      </c>
      <c r="E113" s="3">
        <v>0</v>
      </c>
      <c r="F113" s="3">
        <v>0</v>
      </c>
      <c r="G113" s="3">
        <v>0</v>
      </c>
      <c r="H113" s="3">
        <v>0</v>
      </c>
      <c r="I113" s="3">
        <v>0</v>
      </c>
      <c r="J113" s="3">
        <v>0</v>
      </c>
      <c r="K113" s="3">
        <v>0</v>
      </c>
      <c r="L113" s="111">
        <f t="shared" si="1"/>
        <v>0</v>
      </c>
      <c r="M113" s="3"/>
    </row>
    <row r="114" spans="1:13" x14ac:dyDescent="0.25">
      <c r="A114" s="3" t="s">
        <v>687</v>
      </c>
      <c r="B114" s="3" t="s">
        <v>642</v>
      </c>
      <c r="C114" s="3" t="s">
        <v>279</v>
      </c>
      <c r="D114" s="3">
        <v>9.2442899999999995</v>
      </c>
      <c r="E114" s="3">
        <v>9.24</v>
      </c>
      <c r="F114" s="3">
        <v>9.24</v>
      </c>
      <c r="G114" s="3">
        <v>9</v>
      </c>
      <c r="H114" s="3">
        <v>9.2442899999999995</v>
      </c>
      <c r="I114" s="3">
        <v>9.24</v>
      </c>
      <c r="J114" s="3">
        <v>9.24</v>
      </c>
      <c r="K114" s="3">
        <v>9</v>
      </c>
      <c r="L114" s="111">
        <f t="shared" si="1"/>
        <v>0</v>
      </c>
      <c r="M114" s="3"/>
    </row>
    <row r="115" spans="1:13" x14ac:dyDescent="0.25">
      <c r="A115" s="3" t="s">
        <v>678</v>
      </c>
      <c r="B115" s="3" t="s">
        <v>642</v>
      </c>
      <c r="C115" s="3" t="s">
        <v>283</v>
      </c>
      <c r="D115" s="3">
        <v>8.1</v>
      </c>
      <c r="E115" s="3">
        <v>8.1</v>
      </c>
      <c r="F115" s="3">
        <v>8.1</v>
      </c>
      <c r="G115" s="3">
        <v>8</v>
      </c>
      <c r="H115" s="3">
        <v>8.1</v>
      </c>
      <c r="I115" s="3">
        <v>8.1</v>
      </c>
      <c r="J115" s="3">
        <v>8.1</v>
      </c>
      <c r="K115" s="3">
        <v>8</v>
      </c>
      <c r="L115" s="111">
        <f t="shared" si="1"/>
        <v>0</v>
      </c>
      <c r="M115" s="3"/>
    </row>
    <row r="116" spans="1:13" x14ac:dyDescent="0.25">
      <c r="A116" s="3" t="s">
        <v>658</v>
      </c>
      <c r="B116" s="3" t="s">
        <v>642</v>
      </c>
      <c r="C116" s="3" t="s">
        <v>284</v>
      </c>
      <c r="D116" s="3">
        <v>4.1609999999999996</v>
      </c>
      <c r="E116" s="3">
        <v>4.16</v>
      </c>
      <c r="F116" s="3">
        <v>4.16</v>
      </c>
      <c r="G116" s="3">
        <v>4</v>
      </c>
      <c r="H116" s="3">
        <v>4.1609999999999996</v>
      </c>
      <c r="I116" s="3">
        <v>4.16</v>
      </c>
      <c r="J116" s="3">
        <v>4.16</v>
      </c>
      <c r="K116" s="3">
        <v>4</v>
      </c>
      <c r="L116" s="111">
        <f t="shared" si="1"/>
        <v>0</v>
      </c>
      <c r="M116" s="3"/>
    </row>
    <row r="117" spans="1:13" x14ac:dyDescent="0.25">
      <c r="A117" s="3" t="s">
        <v>658</v>
      </c>
      <c r="B117" s="3" t="s">
        <v>642</v>
      </c>
      <c r="C117" s="3" t="s">
        <v>287</v>
      </c>
      <c r="D117" s="3">
        <v>3.9</v>
      </c>
      <c r="E117" s="3">
        <v>3.9</v>
      </c>
      <c r="F117" s="3">
        <v>3.9</v>
      </c>
      <c r="G117" s="3">
        <v>4</v>
      </c>
      <c r="H117" s="3">
        <v>3.9</v>
      </c>
      <c r="I117" s="3">
        <v>3.9</v>
      </c>
      <c r="J117" s="3">
        <v>3.9</v>
      </c>
      <c r="K117" s="3">
        <v>4</v>
      </c>
      <c r="L117" s="111">
        <f t="shared" si="1"/>
        <v>0</v>
      </c>
      <c r="M117" s="3"/>
    </row>
    <row r="118" spans="1:13" x14ac:dyDescent="0.25">
      <c r="A118" s="3" t="s">
        <v>653</v>
      </c>
      <c r="B118" s="3" t="s">
        <v>642</v>
      </c>
      <c r="C118" s="3" t="s">
        <v>294</v>
      </c>
      <c r="D118" s="3">
        <v>1.1355999999999999</v>
      </c>
      <c r="E118" s="3">
        <v>1.1399999999999999</v>
      </c>
      <c r="F118" s="3">
        <v>1.1399999999999999</v>
      </c>
      <c r="G118" s="3">
        <v>6</v>
      </c>
      <c r="H118" s="3">
        <v>1.1355999999999999</v>
      </c>
      <c r="I118" s="3">
        <v>1.1399999999999999</v>
      </c>
      <c r="J118" s="3">
        <v>1.1399999999999999</v>
      </c>
      <c r="K118" s="3">
        <v>6</v>
      </c>
      <c r="L118" s="111">
        <f t="shared" si="1"/>
        <v>0</v>
      </c>
      <c r="M118" s="3"/>
    </row>
    <row r="119" spans="1:13" x14ac:dyDescent="0.25">
      <c r="A119" s="3" t="s">
        <v>658</v>
      </c>
      <c r="B119" s="3" t="s">
        <v>642</v>
      </c>
      <c r="C119" s="3" t="s">
        <v>187</v>
      </c>
      <c r="D119" s="3">
        <v>6.12</v>
      </c>
      <c r="E119" s="3">
        <v>6.12</v>
      </c>
      <c r="F119" s="3">
        <v>6.12</v>
      </c>
      <c r="G119" s="3">
        <v>6</v>
      </c>
      <c r="H119" s="3">
        <v>6.12</v>
      </c>
      <c r="I119" s="3">
        <v>6.12</v>
      </c>
      <c r="J119" s="3">
        <v>6.12</v>
      </c>
      <c r="K119" s="3">
        <v>6</v>
      </c>
      <c r="L119" s="111">
        <f t="shared" si="1"/>
        <v>0</v>
      </c>
      <c r="M119" s="3"/>
    </row>
    <row r="120" spans="1:13" x14ac:dyDescent="0.25">
      <c r="A120" s="3" t="s">
        <v>653</v>
      </c>
      <c r="B120" s="3" t="s">
        <v>642</v>
      </c>
      <c r="C120" s="3" t="s">
        <v>299</v>
      </c>
      <c r="D120" s="3">
        <v>3.3994800000000005</v>
      </c>
      <c r="E120" s="3">
        <v>3.4</v>
      </c>
      <c r="F120" s="3">
        <v>3.4</v>
      </c>
      <c r="G120" s="3">
        <v>7</v>
      </c>
      <c r="H120" s="3">
        <v>3.3994800000000005</v>
      </c>
      <c r="I120" s="3">
        <v>3.4</v>
      </c>
      <c r="J120" s="3">
        <v>3.4</v>
      </c>
      <c r="K120" s="3">
        <v>7</v>
      </c>
      <c r="L120" s="111">
        <f t="shared" si="1"/>
        <v>0</v>
      </c>
      <c r="M120" s="3"/>
    </row>
    <row r="121" spans="1:13" x14ac:dyDescent="0.25">
      <c r="A121" s="3" t="s">
        <v>714</v>
      </c>
      <c r="B121" s="3" t="s">
        <v>642</v>
      </c>
      <c r="C121" s="3" t="s">
        <v>309</v>
      </c>
      <c r="D121" s="3">
        <v>1.0465</v>
      </c>
      <c r="E121" s="3">
        <v>1.05</v>
      </c>
      <c r="F121" s="3">
        <v>1.05</v>
      </c>
      <c r="G121" s="3">
        <v>5</v>
      </c>
      <c r="H121" s="3">
        <v>1.0465</v>
      </c>
      <c r="I121" s="3">
        <v>1.05</v>
      </c>
      <c r="J121" s="3">
        <v>1.05</v>
      </c>
      <c r="K121" s="3">
        <v>5</v>
      </c>
      <c r="L121" s="111">
        <f t="shared" si="1"/>
        <v>0</v>
      </c>
      <c r="M121" s="3"/>
    </row>
    <row r="122" spans="1:13" x14ac:dyDescent="0.25">
      <c r="A122" s="3" t="s">
        <v>750</v>
      </c>
      <c r="B122" s="3" t="s">
        <v>642</v>
      </c>
      <c r="C122" s="3" t="s">
        <v>309</v>
      </c>
      <c r="D122" s="3">
        <v>4.5140000000000002</v>
      </c>
      <c r="E122" s="3">
        <v>4.51</v>
      </c>
      <c r="F122" s="3">
        <v>4.51</v>
      </c>
      <c r="G122" s="3">
        <v>5</v>
      </c>
      <c r="H122" s="3">
        <v>4.5140000000000002</v>
      </c>
      <c r="I122" s="3">
        <v>4.51</v>
      </c>
      <c r="J122" s="3">
        <v>4.51</v>
      </c>
      <c r="K122" s="3">
        <v>5</v>
      </c>
      <c r="L122" s="111">
        <f t="shared" si="1"/>
        <v>0</v>
      </c>
      <c r="M122" s="3"/>
    </row>
    <row r="123" spans="1:13" x14ac:dyDescent="0.25">
      <c r="A123" s="3" t="s">
        <v>653</v>
      </c>
      <c r="B123" s="3" t="s">
        <v>642</v>
      </c>
      <c r="C123" s="3" t="s">
        <v>339</v>
      </c>
      <c r="D123" s="3">
        <v>3.0684999999999998</v>
      </c>
      <c r="E123" s="3">
        <v>3.07</v>
      </c>
      <c r="F123" s="3">
        <v>3.07</v>
      </c>
      <c r="G123" s="3">
        <v>6</v>
      </c>
      <c r="H123" s="3">
        <v>3.0684999999999998</v>
      </c>
      <c r="I123" s="3">
        <v>3.07</v>
      </c>
      <c r="J123" s="3">
        <v>3.07</v>
      </c>
      <c r="K123" s="3">
        <v>6</v>
      </c>
      <c r="L123" s="111">
        <f t="shared" si="1"/>
        <v>0</v>
      </c>
      <c r="M123" s="3"/>
    </row>
    <row r="124" spans="1:13" x14ac:dyDescent="0.25">
      <c r="A124" s="3" t="s">
        <v>653</v>
      </c>
      <c r="B124" s="3" t="s">
        <v>642</v>
      </c>
      <c r="C124" s="3" t="s">
        <v>86</v>
      </c>
      <c r="D124" s="3">
        <v>0.71399999999999997</v>
      </c>
      <c r="E124" s="3">
        <v>0.71</v>
      </c>
      <c r="F124" s="3">
        <v>0.71</v>
      </c>
      <c r="G124" s="3">
        <v>4</v>
      </c>
      <c r="H124" s="3">
        <v>0.71399999999999997</v>
      </c>
      <c r="I124" s="3">
        <v>0.71</v>
      </c>
      <c r="J124" s="3">
        <v>0.71</v>
      </c>
      <c r="K124" s="3">
        <v>4</v>
      </c>
      <c r="L124" s="111">
        <f t="shared" si="1"/>
        <v>0</v>
      </c>
      <c r="M124" s="3"/>
    </row>
    <row r="125" spans="1:13" x14ac:dyDescent="0.25">
      <c r="A125" s="3" t="s">
        <v>653</v>
      </c>
      <c r="B125" s="3" t="s">
        <v>642</v>
      </c>
      <c r="C125" s="3" t="s">
        <v>332</v>
      </c>
      <c r="D125" s="3">
        <v>1.9402600000000001</v>
      </c>
      <c r="E125" s="3">
        <v>1.94</v>
      </c>
      <c r="F125" s="3">
        <v>1.94</v>
      </c>
      <c r="G125" s="3">
        <v>10</v>
      </c>
      <c r="H125" s="3">
        <v>1.9402600000000001</v>
      </c>
      <c r="I125" s="3">
        <v>1.94</v>
      </c>
      <c r="J125" s="3">
        <v>1.94</v>
      </c>
      <c r="K125" s="3">
        <v>10</v>
      </c>
      <c r="L125" s="111">
        <f t="shared" si="1"/>
        <v>0</v>
      </c>
      <c r="M125" s="3"/>
    </row>
    <row r="126" spans="1:13" x14ac:dyDescent="0.25">
      <c r="A126" s="3" t="s">
        <v>653</v>
      </c>
      <c r="B126" s="3" t="s">
        <v>642</v>
      </c>
      <c r="C126" s="3" t="s">
        <v>336</v>
      </c>
      <c r="D126" s="3">
        <v>1.5202599999999999</v>
      </c>
      <c r="E126" s="3">
        <v>1.52</v>
      </c>
      <c r="F126" s="3">
        <v>1.52</v>
      </c>
      <c r="G126" s="3">
        <v>8</v>
      </c>
      <c r="H126" s="3">
        <v>1.5202599999999999</v>
      </c>
      <c r="I126" s="3">
        <v>1.52</v>
      </c>
      <c r="J126" s="3">
        <v>1.52</v>
      </c>
      <c r="K126" s="3">
        <v>8</v>
      </c>
      <c r="L126" s="111">
        <f t="shared" si="1"/>
        <v>0</v>
      </c>
      <c r="M126" s="3"/>
    </row>
    <row r="127" spans="1:13" x14ac:dyDescent="0.25">
      <c r="A127" s="3" t="s">
        <v>653</v>
      </c>
      <c r="B127" s="3" t="s">
        <v>642</v>
      </c>
      <c r="C127" s="3" t="s">
        <v>343</v>
      </c>
      <c r="D127" s="3">
        <v>1.23448</v>
      </c>
      <c r="E127" s="3">
        <v>1.23</v>
      </c>
      <c r="F127" s="3">
        <v>1.23</v>
      </c>
      <c r="G127" s="3">
        <v>6</v>
      </c>
      <c r="H127" s="3">
        <v>1.23448</v>
      </c>
      <c r="I127" s="3">
        <v>1.23</v>
      </c>
      <c r="J127" s="3">
        <v>1.23</v>
      </c>
      <c r="K127" s="3">
        <v>6</v>
      </c>
      <c r="L127" s="111">
        <f t="shared" si="1"/>
        <v>0</v>
      </c>
      <c r="M127" s="3"/>
    </row>
    <row r="128" spans="1:13" x14ac:dyDescent="0.25">
      <c r="A128" s="3" t="s">
        <v>653</v>
      </c>
      <c r="B128" s="3" t="s">
        <v>642</v>
      </c>
      <c r="C128" s="3" t="s">
        <v>346</v>
      </c>
      <c r="D128" s="3">
        <v>0.90900000000000003</v>
      </c>
      <c r="E128" s="3">
        <v>0.91</v>
      </c>
      <c r="F128" s="3">
        <v>0.91</v>
      </c>
      <c r="G128" s="3">
        <v>5</v>
      </c>
      <c r="H128" s="3">
        <v>0.90900000000000003</v>
      </c>
      <c r="I128" s="3">
        <v>0.91</v>
      </c>
      <c r="J128" s="3">
        <v>0.91</v>
      </c>
      <c r="K128" s="3">
        <v>5</v>
      </c>
      <c r="L128" s="111">
        <f t="shared" si="1"/>
        <v>0</v>
      </c>
      <c r="M128" s="3"/>
    </row>
    <row r="129" spans="1:13" x14ac:dyDescent="0.25">
      <c r="A129" s="3" t="s">
        <v>566</v>
      </c>
      <c r="B129" s="3" t="s">
        <v>642</v>
      </c>
      <c r="C129" s="3" t="s">
        <v>354</v>
      </c>
      <c r="D129" s="3">
        <v>4.0274000000000001</v>
      </c>
      <c r="E129" s="3">
        <v>4.03</v>
      </c>
      <c r="F129" s="3">
        <v>4.03</v>
      </c>
      <c r="G129" s="3">
        <v>4</v>
      </c>
      <c r="H129" s="3">
        <v>4.0274000000000001</v>
      </c>
      <c r="I129" s="3">
        <v>4.03</v>
      </c>
      <c r="J129" s="3">
        <v>4.03</v>
      </c>
      <c r="K129" s="3">
        <v>4</v>
      </c>
      <c r="L129" s="111">
        <f t="shared" si="1"/>
        <v>0</v>
      </c>
      <c r="M129" s="3"/>
    </row>
    <row r="130" spans="1:13" x14ac:dyDescent="0.25">
      <c r="A130" s="3" t="s">
        <v>687</v>
      </c>
      <c r="B130" s="3" t="s">
        <v>642</v>
      </c>
      <c r="C130" s="3" t="s">
        <v>766</v>
      </c>
      <c r="D130" s="3">
        <v>3.9879000000000002</v>
      </c>
      <c r="E130" s="3">
        <v>3.99</v>
      </c>
      <c r="F130" s="3">
        <v>3.99</v>
      </c>
      <c r="G130" s="3">
        <v>4</v>
      </c>
      <c r="H130" s="3">
        <v>3.9879000000000002</v>
      </c>
      <c r="I130" s="3">
        <v>3.99</v>
      </c>
      <c r="J130" s="3">
        <v>3.99</v>
      </c>
      <c r="K130" s="3">
        <v>4</v>
      </c>
      <c r="L130" s="111">
        <f t="shared" si="1"/>
        <v>0</v>
      </c>
      <c r="M130" s="3"/>
    </row>
    <row r="131" spans="1:13" x14ac:dyDescent="0.25">
      <c r="A131" s="3" t="s">
        <v>574</v>
      </c>
      <c r="B131" s="3" t="s">
        <v>642</v>
      </c>
      <c r="C131" s="3" t="s">
        <v>581</v>
      </c>
      <c r="D131" s="3">
        <v>22</v>
      </c>
      <c r="E131" s="3">
        <v>22</v>
      </c>
      <c r="F131" s="3">
        <v>22</v>
      </c>
      <c r="G131" s="3">
        <v>22</v>
      </c>
      <c r="H131" s="3">
        <v>22</v>
      </c>
      <c r="I131" s="3">
        <v>22</v>
      </c>
      <c r="J131" s="3">
        <v>22</v>
      </c>
      <c r="K131" s="3">
        <v>22</v>
      </c>
      <c r="L131" s="111">
        <f t="shared" si="1"/>
        <v>0</v>
      </c>
      <c r="M131" s="3"/>
    </row>
    <row r="132" spans="1:13" x14ac:dyDescent="0.25">
      <c r="A132" s="3" t="s">
        <v>579</v>
      </c>
      <c r="B132" s="3" t="s">
        <v>642</v>
      </c>
      <c r="C132" s="3" t="s">
        <v>582</v>
      </c>
      <c r="D132" s="3">
        <v>30</v>
      </c>
      <c r="E132" s="3">
        <v>30</v>
      </c>
      <c r="F132" s="3">
        <v>30</v>
      </c>
      <c r="G132" s="3">
        <v>30</v>
      </c>
      <c r="H132" s="3">
        <v>30</v>
      </c>
      <c r="I132" s="3">
        <v>30</v>
      </c>
      <c r="J132" s="3">
        <v>30</v>
      </c>
      <c r="K132" s="3">
        <v>30</v>
      </c>
      <c r="L132" s="111">
        <f t="shared" ref="L132:L195" si="2">+IF(B132="continua",I132-E132,J132-F132)</f>
        <v>0</v>
      </c>
      <c r="M132" s="3"/>
    </row>
    <row r="133" spans="1:13" x14ac:dyDescent="0.25">
      <c r="A133" s="3" t="s">
        <v>678</v>
      </c>
      <c r="B133" s="3" t="s">
        <v>642</v>
      </c>
      <c r="C133" s="3" t="s">
        <v>410</v>
      </c>
      <c r="D133" s="3">
        <v>17.25</v>
      </c>
      <c r="E133" s="3">
        <v>17.25</v>
      </c>
      <c r="F133" s="3">
        <v>17.25</v>
      </c>
      <c r="G133" s="3">
        <v>17</v>
      </c>
      <c r="H133" s="3">
        <v>17.25</v>
      </c>
      <c r="I133" s="3">
        <v>17.25</v>
      </c>
      <c r="J133" s="3">
        <v>17.25</v>
      </c>
      <c r="K133" s="3">
        <v>17</v>
      </c>
      <c r="L133" s="111">
        <f t="shared" si="2"/>
        <v>0</v>
      </c>
      <c r="M133" s="3"/>
    </row>
    <row r="134" spans="1:13" x14ac:dyDescent="0.25">
      <c r="A134" s="3" t="s">
        <v>714</v>
      </c>
      <c r="B134" s="3" t="s">
        <v>642</v>
      </c>
      <c r="C134" s="3" t="s">
        <v>410</v>
      </c>
      <c r="D134" s="3">
        <v>0.81</v>
      </c>
      <c r="E134" s="3">
        <v>0.81</v>
      </c>
      <c r="F134" s="3">
        <v>0.81</v>
      </c>
      <c r="G134" s="3">
        <v>4</v>
      </c>
      <c r="H134" s="3">
        <v>0.81</v>
      </c>
      <c r="I134" s="3">
        <v>0.81</v>
      </c>
      <c r="J134" s="3">
        <v>0.81</v>
      </c>
      <c r="K134" s="3">
        <v>4</v>
      </c>
      <c r="L134" s="111">
        <f t="shared" si="2"/>
        <v>0</v>
      </c>
      <c r="M134" s="3"/>
    </row>
    <row r="135" spans="1:13" x14ac:dyDescent="0.25">
      <c r="A135" s="3" t="s">
        <v>566</v>
      </c>
      <c r="B135" s="3" t="s">
        <v>642</v>
      </c>
      <c r="C135" s="3" t="s">
        <v>410</v>
      </c>
      <c r="D135" s="3">
        <v>6.1559999999999997</v>
      </c>
      <c r="E135" s="3">
        <v>6.16</v>
      </c>
      <c r="F135" s="3">
        <v>6.16</v>
      </c>
      <c r="G135" s="3">
        <v>6</v>
      </c>
      <c r="H135" s="3">
        <v>6.1559999999999997</v>
      </c>
      <c r="I135" s="3">
        <v>6.16</v>
      </c>
      <c r="J135" s="3">
        <v>6.16</v>
      </c>
      <c r="K135" s="3">
        <v>6</v>
      </c>
      <c r="L135" s="111">
        <f t="shared" si="2"/>
        <v>0</v>
      </c>
      <c r="M135" s="3"/>
    </row>
    <row r="136" spans="1:13" x14ac:dyDescent="0.25">
      <c r="A136" s="3" t="s">
        <v>566</v>
      </c>
      <c r="B136" s="3" t="s">
        <v>642</v>
      </c>
      <c r="C136" s="3" t="s">
        <v>411</v>
      </c>
      <c r="D136" s="3">
        <v>3.6</v>
      </c>
      <c r="E136" s="3">
        <v>3.6</v>
      </c>
      <c r="F136" s="3">
        <v>3.6</v>
      </c>
      <c r="G136" s="3">
        <v>4</v>
      </c>
      <c r="H136" s="3">
        <v>3.6</v>
      </c>
      <c r="I136" s="3">
        <v>3.6</v>
      </c>
      <c r="J136" s="3">
        <v>3.6</v>
      </c>
      <c r="K136" s="3">
        <v>4</v>
      </c>
      <c r="L136" s="111">
        <f t="shared" si="2"/>
        <v>0</v>
      </c>
      <c r="M136" s="3"/>
    </row>
    <row r="137" spans="1:13" x14ac:dyDescent="0.25">
      <c r="A137" s="3" t="s">
        <v>678</v>
      </c>
      <c r="B137" s="3" t="s">
        <v>642</v>
      </c>
      <c r="C137" s="3" t="s">
        <v>411</v>
      </c>
      <c r="D137" s="3">
        <v>8.8000000000000007</v>
      </c>
      <c r="E137" s="3">
        <v>8.8000000000000007</v>
      </c>
      <c r="F137" s="3">
        <v>8.8000000000000007</v>
      </c>
      <c r="G137" s="3">
        <v>9</v>
      </c>
      <c r="H137" s="3">
        <v>8.8000000000000007</v>
      </c>
      <c r="I137" s="3">
        <v>8.8000000000000007</v>
      </c>
      <c r="J137" s="3">
        <v>8.8000000000000007</v>
      </c>
      <c r="K137" s="3">
        <v>9</v>
      </c>
      <c r="L137" s="111">
        <f t="shared" si="2"/>
        <v>0</v>
      </c>
      <c r="M137" s="3"/>
    </row>
    <row r="138" spans="1:13" x14ac:dyDescent="0.25">
      <c r="A138" s="3" t="s">
        <v>574</v>
      </c>
      <c r="B138" s="3" t="s">
        <v>642</v>
      </c>
      <c r="C138" s="3" t="s">
        <v>583</v>
      </c>
      <c r="D138" s="3">
        <v>10</v>
      </c>
      <c r="E138" s="3">
        <v>10</v>
      </c>
      <c r="F138" s="3">
        <v>10</v>
      </c>
      <c r="G138" s="3">
        <v>10</v>
      </c>
      <c r="H138" s="3">
        <v>10</v>
      </c>
      <c r="I138" s="3">
        <v>10</v>
      </c>
      <c r="J138" s="3">
        <v>10</v>
      </c>
      <c r="K138" s="3">
        <v>10</v>
      </c>
      <c r="L138" s="111">
        <f t="shared" si="2"/>
        <v>0</v>
      </c>
      <c r="M138" s="3"/>
    </row>
    <row r="139" spans="1:13" x14ac:dyDescent="0.25">
      <c r="A139" s="3" t="s">
        <v>665</v>
      </c>
      <c r="B139" s="3" t="s">
        <v>642</v>
      </c>
      <c r="C139" s="3" t="s">
        <v>535</v>
      </c>
      <c r="D139" s="3">
        <v>24.66</v>
      </c>
      <c r="E139" s="3">
        <v>24.66</v>
      </c>
      <c r="F139" s="3">
        <v>24.66</v>
      </c>
      <c r="G139" s="3">
        <v>25</v>
      </c>
      <c r="H139" s="3">
        <v>24.66</v>
      </c>
      <c r="I139" s="3">
        <v>24.66</v>
      </c>
      <c r="J139" s="3">
        <v>24.66</v>
      </c>
      <c r="K139" s="3">
        <v>25</v>
      </c>
      <c r="L139" s="111">
        <f t="shared" si="2"/>
        <v>0</v>
      </c>
      <c r="M139" s="3"/>
    </row>
    <row r="140" spans="1:13" x14ac:dyDescent="0.25">
      <c r="A140" s="3" t="s">
        <v>574</v>
      </c>
      <c r="B140" s="3" t="s">
        <v>642</v>
      </c>
      <c r="C140" s="3" t="s">
        <v>584</v>
      </c>
      <c r="D140" s="3">
        <v>22</v>
      </c>
      <c r="E140" s="3">
        <v>22</v>
      </c>
      <c r="F140" s="3">
        <v>22</v>
      </c>
      <c r="G140" s="3">
        <v>22</v>
      </c>
      <c r="H140" s="3">
        <v>22</v>
      </c>
      <c r="I140" s="3">
        <v>22</v>
      </c>
      <c r="J140" s="3">
        <v>22</v>
      </c>
      <c r="K140" s="3">
        <v>22</v>
      </c>
      <c r="L140" s="111">
        <f t="shared" si="2"/>
        <v>0</v>
      </c>
      <c r="M140" s="3"/>
    </row>
    <row r="141" spans="1:13" x14ac:dyDescent="0.25">
      <c r="A141" s="3" t="s">
        <v>574</v>
      </c>
      <c r="B141" s="3" t="s">
        <v>642</v>
      </c>
      <c r="C141" s="3" t="s">
        <v>585</v>
      </c>
      <c r="D141" s="3">
        <v>10</v>
      </c>
      <c r="E141" s="3">
        <v>10</v>
      </c>
      <c r="F141" s="3">
        <v>10</v>
      </c>
      <c r="G141" s="3">
        <v>10</v>
      </c>
      <c r="H141" s="3">
        <v>10</v>
      </c>
      <c r="I141" s="3">
        <v>10</v>
      </c>
      <c r="J141" s="3">
        <v>10</v>
      </c>
      <c r="K141" s="3">
        <v>10</v>
      </c>
      <c r="L141" s="111">
        <f t="shared" si="2"/>
        <v>0</v>
      </c>
      <c r="M141" s="3"/>
    </row>
    <row r="142" spans="1:13" x14ac:dyDescent="0.25">
      <c r="A142" s="3" t="s">
        <v>566</v>
      </c>
      <c r="B142" s="3" t="s">
        <v>642</v>
      </c>
      <c r="C142" s="3" t="s">
        <v>476</v>
      </c>
      <c r="D142" s="3">
        <v>3.6539999999999999</v>
      </c>
      <c r="E142" s="3">
        <v>3.65</v>
      </c>
      <c r="F142" s="3">
        <v>3.65</v>
      </c>
      <c r="G142" s="3">
        <v>4</v>
      </c>
      <c r="H142" s="3">
        <v>3.6539999999999999</v>
      </c>
      <c r="I142" s="3">
        <v>3.65</v>
      </c>
      <c r="J142" s="3">
        <v>3.65</v>
      </c>
      <c r="K142" s="3">
        <v>4</v>
      </c>
      <c r="L142" s="111">
        <f t="shared" si="2"/>
        <v>0</v>
      </c>
      <c r="M142" s="3"/>
    </row>
    <row r="143" spans="1:13" x14ac:dyDescent="0.25">
      <c r="A143" s="3" t="s">
        <v>566</v>
      </c>
      <c r="B143" s="3" t="s">
        <v>642</v>
      </c>
      <c r="C143" s="3" t="s">
        <v>478</v>
      </c>
      <c r="D143" s="3">
        <v>3.9744000000000002</v>
      </c>
      <c r="E143" s="3">
        <v>3.97</v>
      </c>
      <c r="F143" s="3">
        <v>3.97</v>
      </c>
      <c r="G143" s="3">
        <v>4</v>
      </c>
      <c r="H143" s="3">
        <v>3.9744000000000002</v>
      </c>
      <c r="I143" s="3">
        <v>3.97</v>
      </c>
      <c r="J143" s="3">
        <v>3.97</v>
      </c>
      <c r="K143" s="3">
        <v>4</v>
      </c>
      <c r="L143" s="111">
        <f t="shared" si="2"/>
        <v>0</v>
      </c>
      <c r="M143" s="3"/>
    </row>
    <row r="144" spans="1:13" x14ac:dyDescent="0.25">
      <c r="A144" s="3" t="s">
        <v>687</v>
      </c>
      <c r="B144" s="3" t="s">
        <v>642</v>
      </c>
      <c r="C144" s="3" t="s">
        <v>479</v>
      </c>
      <c r="D144" s="3">
        <v>7.6544999999999996</v>
      </c>
      <c r="E144" s="3">
        <v>7.65</v>
      </c>
      <c r="F144" s="3">
        <v>7.65</v>
      </c>
      <c r="G144" s="3">
        <v>8</v>
      </c>
      <c r="H144" s="3">
        <v>7.6544999999999996</v>
      </c>
      <c r="I144" s="3">
        <v>7.65</v>
      </c>
      <c r="J144" s="3">
        <v>7.65</v>
      </c>
      <c r="K144" s="3">
        <v>8</v>
      </c>
      <c r="L144" s="111">
        <f t="shared" si="2"/>
        <v>0</v>
      </c>
      <c r="M144" s="3"/>
    </row>
    <row r="145" spans="1:13" x14ac:dyDescent="0.25">
      <c r="A145" s="3" t="s">
        <v>574</v>
      </c>
      <c r="B145" s="3" t="s">
        <v>642</v>
      </c>
      <c r="C145" s="3" t="s">
        <v>481</v>
      </c>
      <c r="D145" s="3">
        <v>25</v>
      </c>
      <c r="E145" s="3">
        <v>25</v>
      </c>
      <c r="F145" s="3">
        <v>25</v>
      </c>
      <c r="G145" s="3">
        <v>25</v>
      </c>
      <c r="H145" s="3">
        <v>25</v>
      </c>
      <c r="I145" s="3">
        <v>25</v>
      </c>
      <c r="J145" s="3">
        <v>25</v>
      </c>
      <c r="K145" s="3">
        <v>25</v>
      </c>
      <c r="L145" s="111">
        <f t="shared" si="2"/>
        <v>0</v>
      </c>
      <c r="M145" s="3"/>
    </row>
    <row r="146" spans="1:13" x14ac:dyDescent="0.25">
      <c r="A146" s="3" t="s">
        <v>687</v>
      </c>
      <c r="B146" s="3" t="s">
        <v>642</v>
      </c>
      <c r="C146" s="3" t="s">
        <v>482</v>
      </c>
      <c r="D146" s="3">
        <v>5.61</v>
      </c>
      <c r="E146" s="3">
        <v>5.61</v>
      </c>
      <c r="F146" s="3">
        <v>5.61</v>
      </c>
      <c r="G146" s="3">
        <v>6</v>
      </c>
      <c r="H146" s="3">
        <v>5.61</v>
      </c>
      <c r="I146" s="3">
        <v>5.61</v>
      </c>
      <c r="J146" s="3">
        <v>5.61</v>
      </c>
      <c r="K146" s="3">
        <v>6</v>
      </c>
      <c r="L146" s="111">
        <f t="shared" si="2"/>
        <v>0</v>
      </c>
      <c r="M146" s="3"/>
    </row>
    <row r="147" spans="1:13" x14ac:dyDescent="0.25">
      <c r="A147" s="3" t="s">
        <v>687</v>
      </c>
      <c r="B147" s="3" t="s">
        <v>642</v>
      </c>
      <c r="C147" s="3" t="s">
        <v>485</v>
      </c>
      <c r="D147" s="3">
        <v>6.4080000000000004</v>
      </c>
      <c r="E147" s="3">
        <v>6.41</v>
      </c>
      <c r="F147" s="3">
        <v>6.41</v>
      </c>
      <c r="G147" s="3">
        <v>6</v>
      </c>
      <c r="H147" s="3">
        <v>6.4080000000000004</v>
      </c>
      <c r="I147" s="3">
        <v>6.41</v>
      </c>
      <c r="J147" s="3">
        <v>6.41</v>
      </c>
      <c r="K147" s="3">
        <v>6</v>
      </c>
      <c r="L147" s="111">
        <f t="shared" si="2"/>
        <v>0</v>
      </c>
      <c r="M147" s="3"/>
    </row>
    <row r="148" spans="1:13" x14ac:dyDescent="0.25">
      <c r="A148" s="3" t="s">
        <v>566</v>
      </c>
      <c r="B148" s="3" t="s">
        <v>642</v>
      </c>
      <c r="C148" s="3" t="s">
        <v>487</v>
      </c>
      <c r="D148" s="3">
        <v>5.3383000000000003</v>
      </c>
      <c r="E148" s="3">
        <v>5.34</v>
      </c>
      <c r="F148" s="3">
        <v>5.34</v>
      </c>
      <c r="G148" s="3">
        <v>5</v>
      </c>
      <c r="H148" s="3">
        <v>5.3383000000000003</v>
      </c>
      <c r="I148" s="3">
        <v>5.34</v>
      </c>
      <c r="J148" s="3">
        <v>5.34</v>
      </c>
      <c r="K148" s="3">
        <v>5</v>
      </c>
      <c r="L148" s="111">
        <f t="shared" si="2"/>
        <v>0</v>
      </c>
      <c r="M148" s="3"/>
    </row>
    <row r="149" spans="1:13" x14ac:dyDescent="0.25">
      <c r="A149" s="3" t="s">
        <v>687</v>
      </c>
      <c r="B149" s="3" t="s">
        <v>642</v>
      </c>
      <c r="C149" s="3" t="s">
        <v>488</v>
      </c>
      <c r="D149" s="3">
        <v>6.0374999999999996</v>
      </c>
      <c r="E149" s="3">
        <v>6.04</v>
      </c>
      <c r="F149" s="3">
        <v>6.04</v>
      </c>
      <c r="G149" s="3">
        <v>6</v>
      </c>
      <c r="H149" s="3">
        <v>6.0374999999999996</v>
      </c>
      <c r="I149" s="3">
        <v>6.04</v>
      </c>
      <c r="J149" s="3">
        <v>6.04</v>
      </c>
      <c r="K149" s="3">
        <v>6</v>
      </c>
      <c r="L149" s="111">
        <f t="shared" si="2"/>
        <v>0</v>
      </c>
      <c r="M149" s="3"/>
    </row>
    <row r="150" spans="1:13" x14ac:dyDescent="0.25">
      <c r="A150" s="3" t="s">
        <v>653</v>
      </c>
      <c r="B150" s="3" t="s">
        <v>642</v>
      </c>
      <c r="C150" s="3" t="s">
        <v>489</v>
      </c>
      <c r="D150" s="3">
        <v>2.4700000000000002</v>
      </c>
      <c r="E150" s="3">
        <v>2.4700000000000002</v>
      </c>
      <c r="F150" s="3">
        <v>2.4700000000000002</v>
      </c>
      <c r="G150" s="3">
        <v>12</v>
      </c>
      <c r="H150" s="3">
        <v>2.4700000000000002</v>
      </c>
      <c r="I150" s="3">
        <v>2.4700000000000002</v>
      </c>
      <c r="J150" s="3">
        <v>2.4700000000000002</v>
      </c>
      <c r="K150" s="3">
        <v>12</v>
      </c>
      <c r="L150" s="111">
        <f t="shared" si="2"/>
        <v>0</v>
      </c>
      <c r="M150" s="3"/>
    </row>
    <row r="151" spans="1:13" x14ac:dyDescent="0.25">
      <c r="A151" s="3" t="s">
        <v>566</v>
      </c>
      <c r="B151" s="3" t="s">
        <v>642</v>
      </c>
      <c r="C151" s="3" t="s">
        <v>490</v>
      </c>
      <c r="D151" s="3">
        <v>4</v>
      </c>
      <c r="E151" s="3">
        <v>4</v>
      </c>
      <c r="F151" s="3">
        <v>4</v>
      </c>
      <c r="G151" s="3">
        <v>4</v>
      </c>
      <c r="H151" s="3">
        <v>4</v>
      </c>
      <c r="I151" s="3">
        <v>4</v>
      </c>
      <c r="J151" s="3">
        <v>4</v>
      </c>
      <c r="K151" s="3">
        <v>4</v>
      </c>
      <c r="L151" s="111">
        <f t="shared" si="2"/>
        <v>0</v>
      </c>
      <c r="M151" s="3"/>
    </row>
    <row r="152" spans="1:13" x14ac:dyDescent="0.25">
      <c r="A152" s="3" t="s">
        <v>653</v>
      </c>
      <c r="B152" s="3" t="s">
        <v>642</v>
      </c>
      <c r="C152" s="3" t="s">
        <v>494</v>
      </c>
      <c r="D152" s="3">
        <v>5.9936000000000007</v>
      </c>
      <c r="E152" s="3">
        <v>5.99</v>
      </c>
      <c r="F152" s="3">
        <v>5.99</v>
      </c>
      <c r="G152" s="3">
        <v>12</v>
      </c>
      <c r="H152" s="3">
        <v>5.9936000000000007</v>
      </c>
      <c r="I152" s="3">
        <v>5.99</v>
      </c>
      <c r="J152" s="3">
        <v>5.99</v>
      </c>
      <c r="K152" s="3">
        <v>12</v>
      </c>
      <c r="L152" s="111">
        <f t="shared" si="2"/>
        <v>0</v>
      </c>
      <c r="M152" s="3"/>
    </row>
    <row r="153" spans="1:13" x14ac:dyDescent="0.25">
      <c r="A153" s="3" t="s">
        <v>566</v>
      </c>
      <c r="B153" s="3" t="s">
        <v>642</v>
      </c>
      <c r="C153" s="3" t="s">
        <v>522</v>
      </c>
      <c r="D153" s="3">
        <v>4.0145</v>
      </c>
      <c r="E153" s="3">
        <v>4.01</v>
      </c>
      <c r="F153" s="3">
        <v>4.01</v>
      </c>
      <c r="G153" s="3">
        <v>4</v>
      </c>
      <c r="H153" s="3">
        <v>4.0145</v>
      </c>
      <c r="I153" s="3">
        <v>4.01</v>
      </c>
      <c r="J153" s="3">
        <v>4.01</v>
      </c>
      <c r="K153" s="3">
        <v>4</v>
      </c>
      <c r="L153" s="111">
        <f t="shared" si="2"/>
        <v>0</v>
      </c>
      <c r="M153" s="3"/>
    </row>
    <row r="154" spans="1:13" x14ac:dyDescent="0.25">
      <c r="A154" s="3" t="s">
        <v>687</v>
      </c>
      <c r="B154" s="3" t="s">
        <v>642</v>
      </c>
      <c r="C154" s="3" t="s">
        <v>497</v>
      </c>
      <c r="D154" s="3">
        <v>3.94</v>
      </c>
      <c r="E154" s="3">
        <v>3.94</v>
      </c>
      <c r="F154" s="3">
        <v>3.94</v>
      </c>
      <c r="G154" s="3">
        <v>4</v>
      </c>
      <c r="H154" s="3">
        <v>3.94</v>
      </c>
      <c r="I154" s="3">
        <v>3.94</v>
      </c>
      <c r="J154" s="3">
        <v>3.94</v>
      </c>
      <c r="K154" s="3">
        <v>4</v>
      </c>
      <c r="L154" s="111">
        <f t="shared" si="2"/>
        <v>0</v>
      </c>
      <c r="M154" s="3"/>
    </row>
    <row r="155" spans="1:13" x14ac:dyDescent="0.25">
      <c r="A155" s="3" t="s">
        <v>566</v>
      </c>
      <c r="B155" s="3" t="s">
        <v>642</v>
      </c>
      <c r="C155" s="3" t="s">
        <v>498</v>
      </c>
      <c r="D155" s="3">
        <v>3.75</v>
      </c>
      <c r="E155" s="3">
        <v>3.75</v>
      </c>
      <c r="F155" s="3">
        <v>3.75</v>
      </c>
      <c r="G155" s="3">
        <v>4</v>
      </c>
      <c r="H155" s="3">
        <v>3.75</v>
      </c>
      <c r="I155" s="3">
        <v>3.75</v>
      </c>
      <c r="J155" s="3">
        <v>3.75</v>
      </c>
      <c r="K155" s="3">
        <v>4</v>
      </c>
      <c r="L155" s="111">
        <f t="shared" si="2"/>
        <v>0</v>
      </c>
      <c r="M155" s="3"/>
    </row>
    <row r="156" spans="1:13" x14ac:dyDescent="0.25">
      <c r="A156" s="3" t="s">
        <v>566</v>
      </c>
      <c r="B156" s="3" t="s">
        <v>642</v>
      </c>
      <c r="C156" s="3" t="s">
        <v>501</v>
      </c>
      <c r="D156" s="3">
        <v>6.1393000000000004</v>
      </c>
      <c r="E156" s="3">
        <v>6.14</v>
      </c>
      <c r="F156" s="3">
        <v>6.14</v>
      </c>
      <c r="G156" s="3">
        <v>6</v>
      </c>
      <c r="H156" s="3">
        <v>6.1393000000000004</v>
      </c>
      <c r="I156" s="3">
        <v>6.14</v>
      </c>
      <c r="J156" s="3">
        <v>6.14</v>
      </c>
      <c r="K156" s="3">
        <v>6</v>
      </c>
      <c r="L156" s="111">
        <f t="shared" si="2"/>
        <v>0</v>
      </c>
      <c r="M156" s="3"/>
    </row>
    <row r="157" spans="1:13" x14ac:dyDescent="0.25">
      <c r="A157" s="3" t="s">
        <v>566</v>
      </c>
      <c r="B157" s="3" t="s">
        <v>642</v>
      </c>
      <c r="C157" s="3" t="s">
        <v>502</v>
      </c>
      <c r="D157" s="3">
        <v>3.8786</v>
      </c>
      <c r="E157" s="3">
        <v>3.88</v>
      </c>
      <c r="F157" s="3">
        <v>3.88</v>
      </c>
      <c r="G157" s="3">
        <v>4</v>
      </c>
      <c r="H157" s="3">
        <v>3.8786</v>
      </c>
      <c r="I157" s="3">
        <v>3.88</v>
      </c>
      <c r="J157" s="3">
        <v>3.88</v>
      </c>
      <c r="K157" s="3">
        <v>4</v>
      </c>
      <c r="L157" s="111">
        <f t="shared" si="2"/>
        <v>0</v>
      </c>
      <c r="M157" s="3"/>
    </row>
    <row r="158" spans="1:13" x14ac:dyDescent="0.25">
      <c r="A158" s="3" t="s">
        <v>678</v>
      </c>
      <c r="B158" s="3" t="s">
        <v>642</v>
      </c>
      <c r="C158" s="3" t="s">
        <v>504</v>
      </c>
      <c r="D158" s="3">
        <v>3.9060000000000001</v>
      </c>
      <c r="E158" s="3">
        <v>3.91</v>
      </c>
      <c r="F158" s="3">
        <v>3.91</v>
      </c>
      <c r="G158" s="3">
        <v>4</v>
      </c>
      <c r="H158" s="3">
        <v>3.9060000000000001</v>
      </c>
      <c r="I158" s="3">
        <v>3.91</v>
      </c>
      <c r="J158" s="3">
        <v>3.91</v>
      </c>
      <c r="K158" s="3">
        <v>4</v>
      </c>
      <c r="L158" s="111">
        <f t="shared" si="2"/>
        <v>0</v>
      </c>
      <c r="M158" s="3"/>
    </row>
    <row r="159" spans="1:13" x14ac:dyDescent="0.25">
      <c r="A159" s="3" t="s">
        <v>653</v>
      </c>
      <c r="B159" s="3" t="s">
        <v>642</v>
      </c>
      <c r="C159" s="3" t="s">
        <v>505</v>
      </c>
      <c r="D159" s="3">
        <v>1.482</v>
      </c>
      <c r="E159" s="3">
        <v>1.48</v>
      </c>
      <c r="F159" s="3">
        <v>1.48</v>
      </c>
      <c r="G159" s="3">
        <v>7</v>
      </c>
      <c r="H159" s="3">
        <v>1.482</v>
      </c>
      <c r="I159" s="3">
        <v>1.48</v>
      </c>
      <c r="J159" s="3">
        <v>1.48</v>
      </c>
      <c r="K159" s="3">
        <v>7</v>
      </c>
      <c r="L159" s="111">
        <f t="shared" si="2"/>
        <v>0</v>
      </c>
      <c r="M159" s="3"/>
    </row>
    <row r="160" spans="1:13" x14ac:dyDescent="0.25">
      <c r="A160" s="3" t="s">
        <v>665</v>
      </c>
      <c r="B160" s="3" t="s">
        <v>642</v>
      </c>
      <c r="C160" s="3" t="s">
        <v>505</v>
      </c>
      <c r="D160" s="3">
        <v>10.92</v>
      </c>
      <c r="E160" s="3">
        <v>10.92</v>
      </c>
      <c r="F160" s="3">
        <v>10.92</v>
      </c>
      <c r="G160" s="3">
        <v>11</v>
      </c>
      <c r="H160" s="3">
        <v>10.92</v>
      </c>
      <c r="I160" s="3">
        <v>10.92</v>
      </c>
      <c r="J160" s="3">
        <v>10.92</v>
      </c>
      <c r="K160" s="3">
        <v>11</v>
      </c>
      <c r="L160" s="111">
        <f t="shared" si="2"/>
        <v>0</v>
      </c>
      <c r="M160" s="3"/>
    </row>
    <row r="161" spans="1:13" x14ac:dyDescent="0.25">
      <c r="A161" s="3" t="s">
        <v>566</v>
      </c>
      <c r="B161" s="3" t="s">
        <v>642</v>
      </c>
      <c r="C161" s="3" t="s">
        <v>507</v>
      </c>
      <c r="D161" s="3">
        <v>3.8180999999999998</v>
      </c>
      <c r="E161" s="3">
        <v>3.82</v>
      </c>
      <c r="F161" s="3">
        <v>3.82</v>
      </c>
      <c r="G161" s="3">
        <v>4</v>
      </c>
      <c r="H161" s="3">
        <v>3.8180999999999998</v>
      </c>
      <c r="I161" s="3">
        <v>3.82</v>
      </c>
      <c r="J161" s="3">
        <v>3.82</v>
      </c>
      <c r="K161" s="3">
        <v>4</v>
      </c>
      <c r="L161" s="111">
        <f t="shared" si="2"/>
        <v>0</v>
      </c>
      <c r="M161" s="3"/>
    </row>
    <row r="162" spans="1:13" x14ac:dyDescent="0.25">
      <c r="A162" s="3" t="s">
        <v>566</v>
      </c>
      <c r="B162" s="3" t="s">
        <v>642</v>
      </c>
      <c r="C162" s="3" t="s">
        <v>509</v>
      </c>
      <c r="D162" s="3">
        <v>3.7422000000000004</v>
      </c>
      <c r="E162" s="3">
        <v>3.74</v>
      </c>
      <c r="F162" s="3">
        <v>3.74</v>
      </c>
      <c r="G162" s="3">
        <v>4</v>
      </c>
      <c r="H162" s="3">
        <v>3.7422000000000004</v>
      </c>
      <c r="I162" s="3">
        <v>3.74</v>
      </c>
      <c r="J162" s="3">
        <v>3.74</v>
      </c>
      <c r="K162" s="3">
        <v>4</v>
      </c>
      <c r="L162" s="111">
        <f t="shared" si="2"/>
        <v>0</v>
      </c>
      <c r="M162" s="3"/>
    </row>
    <row r="163" spans="1:13" x14ac:dyDescent="0.25">
      <c r="A163" s="3" t="s">
        <v>687</v>
      </c>
      <c r="B163" s="3" t="s">
        <v>642</v>
      </c>
      <c r="C163" s="3" t="s">
        <v>510</v>
      </c>
      <c r="D163" s="3">
        <v>5.0439999999999996</v>
      </c>
      <c r="E163" s="3">
        <v>5.04</v>
      </c>
      <c r="F163" s="3">
        <v>5.04</v>
      </c>
      <c r="G163" s="3">
        <v>5</v>
      </c>
      <c r="H163" s="3">
        <v>5.0439999999999996</v>
      </c>
      <c r="I163" s="3">
        <v>5.04</v>
      </c>
      <c r="J163" s="3">
        <v>5.04</v>
      </c>
      <c r="K163" s="3">
        <v>5</v>
      </c>
      <c r="L163" s="111">
        <f t="shared" si="2"/>
        <v>0</v>
      </c>
      <c r="M163" s="3"/>
    </row>
    <row r="164" spans="1:13" x14ac:dyDescent="0.25">
      <c r="A164" s="3" t="s">
        <v>566</v>
      </c>
      <c r="B164" s="3" t="s">
        <v>642</v>
      </c>
      <c r="C164" s="3" t="s">
        <v>516</v>
      </c>
      <c r="D164" s="3">
        <v>6.24</v>
      </c>
      <c r="E164" s="3">
        <v>6.24</v>
      </c>
      <c r="F164" s="3">
        <v>6.24</v>
      </c>
      <c r="G164" s="3">
        <v>6</v>
      </c>
      <c r="H164" s="3">
        <v>6.24</v>
      </c>
      <c r="I164" s="3">
        <v>6.24</v>
      </c>
      <c r="J164" s="3">
        <v>6.24</v>
      </c>
      <c r="K164" s="3">
        <v>6</v>
      </c>
      <c r="L164" s="111">
        <f t="shared" si="2"/>
        <v>0</v>
      </c>
      <c r="M164" s="3"/>
    </row>
    <row r="165" spans="1:13" x14ac:dyDescent="0.25">
      <c r="A165" s="3" t="s">
        <v>687</v>
      </c>
      <c r="B165" s="3" t="s">
        <v>642</v>
      </c>
      <c r="C165" s="3" t="s">
        <v>517</v>
      </c>
      <c r="D165" s="3">
        <v>5.6322000000000001</v>
      </c>
      <c r="E165" s="3">
        <v>5.63</v>
      </c>
      <c r="F165" s="3">
        <v>5.63</v>
      </c>
      <c r="G165" s="22">
        <v>6</v>
      </c>
      <c r="H165" s="3">
        <v>5.6322000000000001</v>
      </c>
      <c r="I165" s="3">
        <v>5.63</v>
      </c>
      <c r="J165" s="3">
        <v>5.63</v>
      </c>
      <c r="K165" s="22">
        <v>6</v>
      </c>
      <c r="L165" s="111">
        <f t="shared" si="2"/>
        <v>0</v>
      </c>
      <c r="M165" s="3"/>
    </row>
    <row r="166" spans="1:13" x14ac:dyDescent="0.25">
      <c r="A166" s="3" t="s">
        <v>665</v>
      </c>
      <c r="B166" s="3" t="s">
        <v>642</v>
      </c>
      <c r="C166" s="3" t="s">
        <v>522</v>
      </c>
      <c r="D166" s="3">
        <v>15.233400000000001</v>
      </c>
      <c r="E166" s="3">
        <v>15.23</v>
      </c>
      <c r="F166" s="3">
        <v>15.23</v>
      </c>
      <c r="G166" s="3">
        <v>15</v>
      </c>
      <c r="H166" s="3">
        <v>15.233400000000001</v>
      </c>
      <c r="I166" s="3">
        <v>15.23</v>
      </c>
      <c r="J166" s="3">
        <v>15.23</v>
      </c>
      <c r="K166" s="3">
        <v>15</v>
      </c>
      <c r="L166" s="111">
        <f t="shared" si="2"/>
        <v>0</v>
      </c>
      <c r="M166" s="3"/>
    </row>
    <row r="167" spans="1:13" x14ac:dyDescent="0.25">
      <c r="A167" s="3" t="s">
        <v>687</v>
      </c>
      <c r="B167" s="3" t="s">
        <v>642</v>
      </c>
      <c r="C167" s="3" t="s">
        <v>794</v>
      </c>
      <c r="D167" s="3">
        <v>0</v>
      </c>
      <c r="E167" s="3">
        <v>0</v>
      </c>
      <c r="F167" s="3">
        <v>0</v>
      </c>
      <c r="G167" s="3">
        <v>0</v>
      </c>
      <c r="H167" s="3">
        <v>0</v>
      </c>
      <c r="I167" s="3">
        <v>0</v>
      </c>
      <c r="J167" s="3">
        <v>0</v>
      </c>
      <c r="K167" s="3">
        <v>0</v>
      </c>
      <c r="L167" s="111">
        <f t="shared" si="2"/>
        <v>0</v>
      </c>
      <c r="M167" s="3"/>
    </row>
    <row r="168" spans="1:13" x14ac:dyDescent="0.25">
      <c r="A168" s="3" t="s">
        <v>687</v>
      </c>
      <c r="B168" s="3" t="s">
        <v>642</v>
      </c>
      <c r="C168" s="3" t="s">
        <v>524</v>
      </c>
      <c r="D168" s="3">
        <v>8.0190000000000001</v>
      </c>
      <c r="E168" s="3">
        <v>8.02</v>
      </c>
      <c r="F168" s="3">
        <v>8.02</v>
      </c>
      <c r="G168" s="3">
        <v>8</v>
      </c>
      <c r="H168" s="3">
        <v>8.0190000000000001</v>
      </c>
      <c r="I168" s="3">
        <v>8.02</v>
      </c>
      <c r="J168" s="3">
        <v>8.02</v>
      </c>
      <c r="K168" s="3">
        <v>8</v>
      </c>
      <c r="L168" s="111">
        <f t="shared" si="2"/>
        <v>0</v>
      </c>
      <c r="M168" s="3"/>
    </row>
    <row r="169" spans="1:13" x14ac:dyDescent="0.25">
      <c r="A169" s="3" t="s">
        <v>687</v>
      </c>
      <c r="B169" s="3" t="s">
        <v>642</v>
      </c>
      <c r="C169" s="3" t="s">
        <v>528</v>
      </c>
      <c r="D169" s="3">
        <v>7.6300000000000008</v>
      </c>
      <c r="E169" s="3">
        <v>7.63</v>
      </c>
      <c r="F169" s="3">
        <v>7.63</v>
      </c>
      <c r="G169" s="3">
        <v>8</v>
      </c>
      <c r="H169" s="3">
        <v>7.6300000000000008</v>
      </c>
      <c r="I169" s="3">
        <v>7.63</v>
      </c>
      <c r="J169" s="3">
        <v>7.63</v>
      </c>
      <c r="K169" s="3">
        <v>8</v>
      </c>
      <c r="L169" s="111">
        <f t="shared" si="2"/>
        <v>0</v>
      </c>
      <c r="M169" s="3"/>
    </row>
    <row r="170" spans="1:13" x14ac:dyDescent="0.25">
      <c r="A170" s="3" t="s">
        <v>798</v>
      </c>
      <c r="B170" s="3" t="s">
        <v>642</v>
      </c>
      <c r="C170" s="3" t="s">
        <v>528</v>
      </c>
      <c r="D170" s="3">
        <v>11.608000000000001</v>
      </c>
      <c r="E170" s="3">
        <v>11.61</v>
      </c>
      <c r="F170" s="3">
        <v>11.61</v>
      </c>
      <c r="G170" s="3">
        <v>12</v>
      </c>
      <c r="H170" s="3">
        <v>11.608000000000001</v>
      </c>
      <c r="I170" s="3">
        <v>11.61</v>
      </c>
      <c r="J170" s="3">
        <v>11.61</v>
      </c>
      <c r="K170" s="3">
        <v>12</v>
      </c>
      <c r="L170" s="111">
        <f t="shared" si="2"/>
        <v>0</v>
      </c>
      <c r="M170" s="3"/>
    </row>
    <row r="171" spans="1:13" x14ac:dyDescent="0.25">
      <c r="A171" s="3" t="s">
        <v>678</v>
      </c>
      <c r="B171" s="3" t="s">
        <v>642</v>
      </c>
      <c r="C171" s="3" t="s">
        <v>531</v>
      </c>
      <c r="D171" s="3">
        <v>6.09</v>
      </c>
      <c r="E171" s="3">
        <v>6.09</v>
      </c>
      <c r="F171" s="3">
        <v>6.09</v>
      </c>
      <c r="G171" s="3">
        <v>6</v>
      </c>
      <c r="H171" s="3">
        <v>6.09</v>
      </c>
      <c r="I171" s="3">
        <v>6.09</v>
      </c>
      <c r="J171" s="3">
        <v>6.09</v>
      </c>
      <c r="K171" s="3">
        <v>6</v>
      </c>
      <c r="L171" s="111">
        <f t="shared" si="2"/>
        <v>0</v>
      </c>
      <c r="M171" s="3"/>
    </row>
    <row r="172" spans="1:13" x14ac:dyDescent="0.25">
      <c r="A172" s="3" t="s">
        <v>678</v>
      </c>
      <c r="B172" s="3" t="s">
        <v>642</v>
      </c>
      <c r="C172" s="3" t="s">
        <v>520</v>
      </c>
      <c r="D172" s="3">
        <v>16.491</v>
      </c>
      <c r="E172" s="3">
        <v>16.489999999999998</v>
      </c>
      <c r="F172" s="3">
        <v>16.489999999999998</v>
      </c>
      <c r="G172" s="22">
        <v>16</v>
      </c>
      <c r="H172" s="3">
        <v>16.491</v>
      </c>
      <c r="I172" s="3">
        <v>16.489999999999998</v>
      </c>
      <c r="J172" s="3">
        <v>16.489999999999998</v>
      </c>
      <c r="K172" s="22">
        <v>16</v>
      </c>
      <c r="L172" s="111">
        <f t="shared" si="2"/>
        <v>0</v>
      </c>
      <c r="M172" s="3"/>
    </row>
    <row r="173" spans="1:13" x14ac:dyDescent="0.25">
      <c r="A173" s="3" t="s">
        <v>798</v>
      </c>
      <c r="B173" s="3" t="s">
        <v>642</v>
      </c>
      <c r="C173" s="3" t="s">
        <v>472</v>
      </c>
      <c r="D173" s="3">
        <v>12.1275</v>
      </c>
      <c r="E173" s="3">
        <v>12.13</v>
      </c>
      <c r="F173" s="3">
        <v>12.13</v>
      </c>
      <c r="G173" s="3">
        <v>12</v>
      </c>
      <c r="H173" s="3">
        <v>12.1275</v>
      </c>
      <c r="I173" s="3">
        <v>12.13</v>
      </c>
      <c r="J173" s="3">
        <v>12.13</v>
      </c>
      <c r="K173" s="3">
        <v>12</v>
      </c>
      <c r="L173" s="111">
        <f t="shared" si="2"/>
        <v>0</v>
      </c>
      <c r="M173" s="3"/>
    </row>
    <row r="174" spans="1:13" x14ac:dyDescent="0.25">
      <c r="A174" s="3" t="s">
        <v>566</v>
      </c>
      <c r="B174" s="3" t="s">
        <v>642</v>
      </c>
      <c r="C174" s="3" t="s">
        <v>226</v>
      </c>
      <c r="D174" s="3">
        <v>5.5261499999999995</v>
      </c>
      <c r="E174" s="3">
        <v>5.53</v>
      </c>
      <c r="F174" s="3">
        <v>5.53</v>
      </c>
      <c r="G174" s="3">
        <v>6</v>
      </c>
      <c r="H174" s="3">
        <v>5.5261499999999995</v>
      </c>
      <c r="I174" s="3">
        <v>5.53</v>
      </c>
      <c r="J174" s="3">
        <v>5.53</v>
      </c>
      <c r="K174" s="3">
        <v>6</v>
      </c>
      <c r="L174" s="111">
        <f t="shared" si="2"/>
        <v>0</v>
      </c>
      <c r="M174" s="3"/>
    </row>
    <row r="175" spans="1:13" x14ac:dyDescent="0.25">
      <c r="A175" s="3" t="s">
        <v>565</v>
      </c>
      <c r="B175" s="3" t="s">
        <v>668</v>
      </c>
      <c r="C175" s="3" t="s">
        <v>226</v>
      </c>
      <c r="D175" s="3">
        <v>4.5599999999999996</v>
      </c>
      <c r="E175" s="3">
        <v>4.5599999999999996</v>
      </c>
      <c r="F175" s="3">
        <v>4.5599999999999996</v>
      </c>
      <c r="G175" s="3">
        <v>5</v>
      </c>
      <c r="H175" s="3">
        <v>5.5261499999999995</v>
      </c>
      <c r="I175" s="3">
        <v>82.89</v>
      </c>
      <c r="J175" s="3">
        <v>82.89</v>
      </c>
      <c r="K175" s="3">
        <v>83</v>
      </c>
      <c r="L175" s="111">
        <f t="shared" si="2"/>
        <v>78.33</v>
      </c>
      <c r="M175" s="3"/>
    </row>
    <row r="176" spans="1:13" x14ac:dyDescent="0.25">
      <c r="A176" s="3" t="s">
        <v>566</v>
      </c>
      <c r="B176" s="3" t="s">
        <v>642</v>
      </c>
      <c r="C176" s="3" t="s">
        <v>382</v>
      </c>
      <c r="D176" s="3">
        <v>1.3134000000000001</v>
      </c>
      <c r="E176" s="3">
        <v>1.31</v>
      </c>
      <c r="F176" s="3">
        <v>1.31</v>
      </c>
      <c r="G176" s="3">
        <v>7</v>
      </c>
      <c r="H176" s="3">
        <v>4.5599999999999996</v>
      </c>
      <c r="I176" s="3">
        <v>4.5599999999999996</v>
      </c>
      <c r="J176" s="3">
        <v>4.5599999999999996</v>
      </c>
      <c r="K176" s="3">
        <v>5</v>
      </c>
      <c r="L176" s="111">
        <f t="shared" si="2"/>
        <v>3.2499999999999996</v>
      </c>
      <c r="M176" s="3" t="s">
        <v>936</v>
      </c>
    </row>
    <row r="177" spans="1:13" x14ac:dyDescent="0.25">
      <c r="A177" s="3" t="s">
        <v>653</v>
      </c>
      <c r="B177" s="3" t="s">
        <v>642</v>
      </c>
      <c r="C177" s="3" t="s">
        <v>496</v>
      </c>
      <c r="D177" s="3">
        <v>3.4918400000000003</v>
      </c>
      <c r="E177" s="3">
        <v>3.49</v>
      </c>
      <c r="F177" s="3">
        <v>3.49</v>
      </c>
      <c r="G177" s="3">
        <v>7</v>
      </c>
      <c r="H177" s="3">
        <v>1.3134000000000001</v>
      </c>
      <c r="I177" s="3">
        <v>1.31</v>
      </c>
      <c r="J177" s="3">
        <v>1.31</v>
      </c>
      <c r="K177" s="3">
        <v>7</v>
      </c>
      <c r="L177" s="111">
        <f t="shared" si="2"/>
        <v>-2.1800000000000002</v>
      </c>
      <c r="M177" s="3"/>
    </row>
    <row r="178" spans="1:13" x14ac:dyDescent="0.25">
      <c r="A178" s="3" t="s">
        <v>653</v>
      </c>
      <c r="B178" s="3" t="s">
        <v>642</v>
      </c>
      <c r="C178" s="3" t="s">
        <v>303</v>
      </c>
      <c r="D178" s="3">
        <v>4.05</v>
      </c>
      <c r="E178" s="3">
        <v>4.05</v>
      </c>
      <c r="F178" s="3">
        <v>4.05</v>
      </c>
      <c r="G178" s="3">
        <v>4</v>
      </c>
      <c r="H178" s="3">
        <v>3.4918400000000003</v>
      </c>
      <c r="I178" s="3">
        <v>3.49</v>
      </c>
      <c r="J178" s="3">
        <v>3.49</v>
      </c>
      <c r="K178" s="3">
        <v>7</v>
      </c>
      <c r="L178" s="111">
        <f t="shared" si="2"/>
        <v>-0.55999999999999961</v>
      </c>
      <c r="M178" s="3" t="s">
        <v>937</v>
      </c>
    </row>
    <row r="179" spans="1:13" x14ac:dyDescent="0.25">
      <c r="A179" s="3" t="s">
        <v>565</v>
      </c>
      <c r="B179" s="3" t="s">
        <v>804</v>
      </c>
      <c r="C179" s="3" t="s">
        <v>153</v>
      </c>
      <c r="D179" s="3">
        <v>4.9005000000000001</v>
      </c>
      <c r="E179" s="3">
        <v>4.9000000000000004</v>
      </c>
      <c r="F179" s="3">
        <v>4.9000000000000004</v>
      </c>
      <c r="G179" s="3">
        <v>10</v>
      </c>
      <c r="H179" s="3">
        <v>2.9581500000000003</v>
      </c>
      <c r="I179" s="3">
        <v>44.37</v>
      </c>
      <c r="J179" s="3">
        <v>44.37</v>
      </c>
      <c r="K179" s="3">
        <v>44</v>
      </c>
      <c r="L179" s="111">
        <f t="shared" si="2"/>
        <v>39.47</v>
      </c>
      <c r="M179" s="3"/>
    </row>
    <row r="180" spans="1:13" x14ac:dyDescent="0.25">
      <c r="A180" s="3" t="s">
        <v>565</v>
      </c>
      <c r="B180" s="3" t="s">
        <v>804</v>
      </c>
      <c r="C180" s="3" t="s">
        <v>193</v>
      </c>
      <c r="D180" s="3">
        <v>1.881</v>
      </c>
      <c r="E180" s="3">
        <v>28.22</v>
      </c>
      <c r="F180" s="3">
        <v>28.22</v>
      </c>
      <c r="G180" s="3">
        <v>28</v>
      </c>
      <c r="H180" s="3">
        <v>3.0708000000000002</v>
      </c>
      <c r="I180" s="3">
        <v>46.06</v>
      </c>
      <c r="J180" s="3">
        <v>46.06</v>
      </c>
      <c r="K180" s="3">
        <v>46</v>
      </c>
      <c r="L180" s="111">
        <f t="shared" si="2"/>
        <v>17.840000000000003</v>
      </c>
      <c r="M180" s="3"/>
    </row>
    <row r="181" spans="1:13" x14ac:dyDescent="0.25">
      <c r="A181" s="3" t="s">
        <v>565</v>
      </c>
      <c r="B181" s="3" t="s">
        <v>804</v>
      </c>
      <c r="C181" s="3" t="s">
        <v>249</v>
      </c>
      <c r="D181" s="3">
        <v>2.13</v>
      </c>
      <c r="E181" s="3">
        <v>31.95</v>
      </c>
      <c r="F181" s="3">
        <v>31.95</v>
      </c>
      <c r="G181" s="3">
        <v>32</v>
      </c>
      <c r="H181" s="3">
        <v>4.1589999999999998</v>
      </c>
      <c r="I181" s="3">
        <v>62.39</v>
      </c>
      <c r="J181" s="3">
        <v>62.39</v>
      </c>
      <c r="K181" s="3">
        <v>62</v>
      </c>
      <c r="L181" s="111">
        <f t="shared" si="2"/>
        <v>30.44</v>
      </c>
      <c r="M181" s="3"/>
    </row>
    <row r="182" spans="1:13" x14ac:dyDescent="0.25">
      <c r="A182" s="3" t="s">
        <v>566</v>
      </c>
      <c r="B182" s="3" t="s">
        <v>668</v>
      </c>
      <c r="C182" s="3" t="s">
        <v>145</v>
      </c>
      <c r="D182" s="3">
        <v>2.2559999999999998</v>
      </c>
      <c r="E182" s="3">
        <v>33.840000000000003</v>
      </c>
      <c r="F182" s="3">
        <v>33.840000000000003</v>
      </c>
      <c r="G182" s="3">
        <v>34</v>
      </c>
      <c r="H182" s="3">
        <v>1.881</v>
      </c>
      <c r="I182" s="3">
        <v>28.22</v>
      </c>
      <c r="J182" s="3">
        <v>28.22</v>
      </c>
      <c r="K182" s="3">
        <v>28</v>
      </c>
      <c r="L182" s="111">
        <f t="shared" si="2"/>
        <v>-5.6200000000000045</v>
      </c>
      <c r="M182" s="3"/>
    </row>
    <row r="183" spans="1:13" x14ac:dyDescent="0.25">
      <c r="A183" s="3" t="s">
        <v>678</v>
      </c>
      <c r="B183" s="3" t="s">
        <v>668</v>
      </c>
      <c r="C183" s="3" t="s">
        <v>159</v>
      </c>
      <c r="D183" s="3">
        <v>6.3755999999999995</v>
      </c>
      <c r="E183" s="3">
        <v>95.63</v>
      </c>
      <c r="F183" s="3">
        <v>95.63</v>
      </c>
      <c r="G183" s="3">
        <v>96</v>
      </c>
      <c r="H183" s="3">
        <v>2.13</v>
      </c>
      <c r="I183" s="3">
        <v>31.95</v>
      </c>
      <c r="J183" s="3">
        <v>31.95</v>
      </c>
      <c r="K183" s="3">
        <v>32</v>
      </c>
      <c r="L183" s="111">
        <f t="shared" si="2"/>
        <v>-63.679999999999993</v>
      </c>
      <c r="M183" s="3"/>
    </row>
    <row r="184" spans="1:13" x14ac:dyDescent="0.25">
      <c r="A184" s="3" t="s">
        <v>566</v>
      </c>
      <c r="B184" s="3" t="s">
        <v>668</v>
      </c>
      <c r="C184" s="3" t="s">
        <v>216</v>
      </c>
      <c r="D184" s="3">
        <v>4.8506500000000008</v>
      </c>
      <c r="E184" s="3">
        <v>72.760000000000005</v>
      </c>
      <c r="F184" s="3">
        <v>72.760000000000005</v>
      </c>
      <c r="G184" s="3">
        <v>73</v>
      </c>
      <c r="H184" s="3">
        <v>2.2559999999999998</v>
      </c>
      <c r="I184" s="3">
        <v>33.840000000000003</v>
      </c>
      <c r="J184" s="3">
        <v>33.840000000000003</v>
      </c>
      <c r="K184" s="3">
        <v>34</v>
      </c>
      <c r="L184" s="111">
        <f t="shared" si="2"/>
        <v>-38.92</v>
      </c>
      <c r="M184" s="3"/>
    </row>
    <row r="185" spans="1:13" x14ac:dyDescent="0.25">
      <c r="A185" s="3" t="s">
        <v>565</v>
      </c>
      <c r="B185" s="3" t="s">
        <v>668</v>
      </c>
      <c r="C185" s="3" t="s">
        <v>126</v>
      </c>
      <c r="D185" s="3">
        <v>4.05</v>
      </c>
      <c r="E185" s="3">
        <v>4.05</v>
      </c>
      <c r="F185" s="3">
        <v>4.05</v>
      </c>
      <c r="G185" s="3">
        <v>4</v>
      </c>
      <c r="H185" s="3">
        <v>6.3755999999999995</v>
      </c>
      <c r="I185" s="3">
        <v>95.63</v>
      </c>
      <c r="J185" s="3">
        <v>95.63</v>
      </c>
      <c r="K185" s="3">
        <v>96</v>
      </c>
      <c r="L185" s="111">
        <f>+IF(B185="continua",I185-E185,J185-F185)</f>
        <v>91.58</v>
      </c>
      <c r="M185" s="3"/>
    </row>
    <row r="186" spans="1:13" x14ac:dyDescent="0.25">
      <c r="A186" s="3" t="s">
        <v>565</v>
      </c>
      <c r="B186" s="3" t="s">
        <v>668</v>
      </c>
      <c r="C186" s="3" t="s">
        <v>332</v>
      </c>
      <c r="D186" s="3">
        <v>1.5606500000000001</v>
      </c>
      <c r="E186" s="3">
        <v>23.41</v>
      </c>
      <c r="F186" s="3">
        <v>23.41</v>
      </c>
      <c r="G186" s="3">
        <v>23</v>
      </c>
      <c r="H186" s="3">
        <v>4.8506500000000008</v>
      </c>
      <c r="I186" s="3">
        <v>72.760000000000005</v>
      </c>
      <c r="J186" s="3">
        <v>72.760000000000005</v>
      </c>
      <c r="K186" s="3">
        <v>73</v>
      </c>
      <c r="L186" s="111">
        <f t="shared" si="2"/>
        <v>49.350000000000009</v>
      </c>
      <c r="M186" s="3"/>
    </row>
    <row r="187" spans="1:13" x14ac:dyDescent="0.25">
      <c r="A187" s="3" t="s">
        <v>566</v>
      </c>
      <c r="B187" s="3" t="s">
        <v>642</v>
      </c>
      <c r="C187" s="3" t="s">
        <v>283</v>
      </c>
      <c r="D187" s="3">
        <v>0.53442999999999996</v>
      </c>
      <c r="E187" s="3">
        <v>8.02</v>
      </c>
      <c r="F187" s="3">
        <v>20</v>
      </c>
      <c r="G187" s="3">
        <v>20</v>
      </c>
      <c r="H187" s="3">
        <v>4.05</v>
      </c>
      <c r="I187" s="3">
        <v>4.05</v>
      </c>
      <c r="J187" s="3">
        <v>4.05</v>
      </c>
      <c r="K187" s="3">
        <v>4</v>
      </c>
      <c r="L187" s="111">
        <f t="shared" si="2"/>
        <v>-3.9699999999999998</v>
      </c>
      <c r="M187" s="3" t="s">
        <v>936</v>
      </c>
    </row>
    <row r="188" spans="1:13" x14ac:dyDescent="0.25">
      <c r="A188" s="3" t="s">
        <v>565</v>
      </c>
      <c r="B188" s="3" t="s">
        <v>668</v>
      </c>
      <c r="C188" s="3" t="s">
        <v>435</v>
      </c>
      <c r="D188" s="3">
        <v>2.6564999999999999</v>
      </c>
      <c r="E188" s="3">
        <v>39.85</v>
      </c>
      <c r="F188" s="3">
        <v>39.85</v>
      </c>
      <c r="G188" s="3">
        <v>40</v>
      </c>
      <c r="H188" s="3">
        <v>1.5606500000000001</v>
      </c>
      <c r="I188" s="3">
        <v>23.41</v>
      </c>
      <c r="J188" s="3">
        <v>23.41</v>
      </c>
      <c r="K188" s="3">
        <v>23</v>
      </c>
      <c r="L188" s="111">
        <f t="shared" si="2"/>
        <v>-16.440000000000001</v>
      </c>
      <c r="M188" s="3"/>
    </row>
    <row r="189" spans="1:13" x14ac:dyDescent="0.25">
      <c r="A189" s="3" t="s">
        <v>566</v>
      </c>
      <c r="B189" s="3" t="s">
        <v>668</v>
      </c>
      <c r="C189" s="3" t="s">
        <v>460</v>
      </c>
      <c r="D189" s="3">
        <v>3.5259999999999998</v>
      </c>
      <c r="E189" s="3">
        <v>52.89</v>
      </c>
      <c r="F189" s="3">
        <v>52.89</v>
      </c>
      <c r="G189" s="3">
        <v>53</v>
      </c>
      <c r="H189" s="3">
        <v>0.53442999999999996</v>
      </c>
      <c r="I189" s="3">
        <v>8.02</v>
      </c>
      <c r="J189" s="3">
        <v>20</v>
      </c>
      <c r="K189" s="3">
        <v>20</v>
      </c>
      <c r="L189" s="111">
        <f t="shared" si="2"/>
        <v>-32.89</v>
      </c>
      <c r="M189" s="3"/>
    </row>
    <row r="190" spans="1:13" x14ac:dyDescent="0.25">
      <c r="A190" s="3" t="s">
        <v>566</v>
      </c>
      <c r="B190" s="3" t="s">
        <v>668</v>
      </c>
      <c r="C190" s="3" t="s">
        <v>146</v>
      </c>
      <c r="D190" s="3">
        <v>0.77449999999999997</v>
      </c>
      <c r="E190" s="3">
        <v>11.62</v>
      </c>
      <c r="F190" s="3">
        <v>20</v>
      </c>
      <c r="G190" s="3">
        <v>20</v>
      </c>
      <c r="H190" s="3">
        <v>2.43675</v>
      </c>
      <c r="I190" s="3">
        <v>36.549999999999997</v>
      </c>
      <c r="J190" s="3">
        <v>36.549999999999997</v>
      </c>
      <c r="K190" s="3">
        <v>37</v>
      </c>
      <c r="L190" s="111">
        <f t="shared" si="2"/>
        <v>16.549999999999997</v>
      </c>
      <c r="M190" s="3"/>
    </row>
    <row r="191" spans="1:13" x14ac:dyDescent="0.25">
      <c r="A191" s="3" t="s">
        <v>566</v>
      </c>
      <c r="B191" s="3" t="s">
        <v>668</v>
      </c>
      <c r="C191" s="3" t="s">
        <v>502</v>
      </c>
      <c r="D191" s="3">
        <v>0.77449999999999997</v>
      </c>
      <c r="E191" s="3">
        <v>11.62</v>
      </c>
      <c r="F191" s="3">
        <v>20</v>
      </c>
      <c r="G191" s="3">
        <v>20</v>
      </c>
      <c r="H191" s="3">
        <v>3.5259999999999998</v>
      </c>
      <c r="I191" s="3">
        <v>52.89</v>
      </c>
      <c r="J191" s="3">
        <v>52.89</v>
      </c>
      <c r="K191" s="3">
        <v>53</v>
      </c>
      <c r="L191" s="111">
        <f t="shared" si="2"/>
        <v>32.89</v>
      </c>
      <c r="M191" s="3"/>
    </row>
    <row r="192" spans="1:13" x14ac:dyDescent="0.25">
      <c r="A192" s="3" t="s">
        <v>565</v>
      </c>
      <c r="B192" s="3" t="s">
        <v>668</v>
      </c>
      <c r="C192" s="3" t="s">
        <v>354</v>
      </c>
      <c r="D192" s="3">
        <v>1.4883</v>
      </c>
      <c r="E192" s="3">
        <v>22.32</v>
      </c>
      <c r="F192" s="3">
        <v>22.32</v>
      </c>
      <c r="G192" s="3">
        <v>22</v>
      </c>
      <c r="H192" s="3">
        <v>0.77449999999999997</v>
      </c>
      <c r="I192" s="3">
        <v>11.62</v>
      </c>
      <c r="J192" s="3">
        <v>20</v>
      </c>
      <c r="K192" s="3">
        <v>20</v>
      </c>
      <c r="L192" s="111">
        <f t="shared" si="2"/>
        <v>-2.3200000000000003</v>
      </c>
      <c r="M192" s="3"/>
    </row>
    <row r="193" spans="1:13" x14ac:dyDescent="0.25">
      <c r="A193" s="3" t="s">
        <v>565</v>
      </c>
      <c r="B193" s="3" t="s">
        <v>668</v>
      </c>
      <c r="C193" s="3" t="s">
        <v>296</v>
      </c>
      <c r="D193" s="3">
        <v>1.4883</v>
      </c>
      <c r="E193" s="3">
        <v>22.32</v>
      </c>
      <c r="F193" s="3">
        <v>22.32</v>
      </c>
      <c r="G193" s="3">
        <v>22</v>
      </c>
      <c r="H193" s="3">
        <v>1.4883</v>
      </c>
      <c r="I193" s="3">
        <v>22.32</v>
      </c>
      <c r="J193" s="3">
        <v>22.32</v>
      </c>
      <c r="K193" s="3">
        <v>22</v>
      </c>
      <c r="L193" s="111">
        <f t="shared" si="2"/>
        <v>0</v>
      </c>
      <c r="M193" s="3"/>
    </row>
    <row r="194" spans="1:13" x14ac:dyDescent="0.25">
      <c r="A194" s="3" t="s">
        <v>566</v>
      </c>
      <c r="B194" s="3" t="s">
        <v>668</v>
      </c>
      <c r="C194" s="3" t="s">
        <v>296</v>
      </c>
      <c r="D194" s="3">
        <v>0.98499999999999999</v>
      </c>
      <c r="E194" s="3">
        <v>14.78</v>
      </c>
      <c r="F194" s="3">
        <v>20</v>
      </c>
      <c r="G194" s="3">
        <v>20</v>
      </c>
      <c r="H194" s="3">
        <v>1.4883</v>
      </c>
      <c r="I194" s="3">
        <v>22.32</v>
      </c>
      <c r="J194" s="3">
        <v>22.32</v>
      </c>
      <c r="K194" s="3">
        <v>22</v>
      </c>
      <c r="L194" s="111">
        <f t="shared" si="2"/>
        <v>2.3200000000000003</v>
      </c>
      <c r="M194" s="3"/>
    </row>
    <row r="195" spans="1:13" x14ac:dyDescent="0.25">
      <c r="A195" s="3" t="s">
        <v>565</v>
      </c>
      <c r="B195" s="3" t="s">
        <v>668</v>
      </c>
      <c r="C195" s="3" t="s">
        <v>497</v>
      </c>
      <c r="D195" s="3">
        <v>6.8607000000000005</v>
      </c>
      <c r="E195" s="3">
        <v>102.91</v>
      </c>
      <c r="F195" s="3">
        <v>102.91</v>
      </c>
      <c r="G195" s="3">
        <v>103</v>
      </c>
      <c r="H195" s="3">
        <v>0.98499999999999999</v>
      </c>
      <c r="I195" s="3">
        <v>14.78</v>
      </c>
      <c r="J195" s="3">
        <v>20</v>
      </c>
      <c r="K195" s="3">
        <v>20</v>
      </c>
      <c r="L195" s="111">
        <f t="shared" si="2"/>
        <v>-82.91</v>
      </c>
      <c r="M195" s="3"/>
    </row>
    <row r="196" spans="1:13" x14ac:dyDescent="0.25">
      <c r="A196" s="3" t="s">
        <v>565</v>
      </c>
      <c r="B196" s="3" t="s">
        <v>668</v>
      </c>
      <c r="C196" s="3" t="s">
        <v>330</v>
      </c>
      <c r="D196" s="3">
        <v>1.0615000000000001</v>
      </c>
      <c r="E196" s="3">
        <v>15.92</v>
      </c>
      <c r="F196" s="3">
        <v>20</v>
      </c>
      <c r="G196" s="3">
        <v>20</v>
      </c>
      <c r="H196" s="3">
        <v>6.8607000000000005</v>
      </c>
      <c r="I196" s="3">
        <v>102.91</v>
      </c>
      <c r="J196" s="3">
        <v>102.91</v>
      </c>
      <c r="K196" s="3">
        <v>103</v>
      </c>
      <c r="L196" s="111">
        <f t="shared" ref="L196:L259" si="3">+IF(B196="continua",I196-E196,J196-F196)</f>
        <v>82.91</v>
      </c>
      <c r="M196" s="3"/>
    </row>
    <row r="197" spans="1:13" x14ac:dyDescent="0.25">
      <c r="A197" s="3" t="s">
        <v>566</v>
      </c>
      <c r="B197" s="3" t="s">
        <v>668</v>
      </c>
      <c r="C197" s="3" t="s">
        <v>245</v>
      </c>
      <c r="D197" s="3">
        <v>2.34</v>
      </c>
      <c r="E197" s="3">
        <v>35.1</v>
      </c>
      <c r="F197" s="3">
        <v>35.1</v>
      </c>
      <c r="G197" s="3">
        <v>35</v>
      </c>
      <c r="H197" s="3">
        <v>1.0615000000000001</v>
      </c>
      <c r="I197" s="3">
        <v>15.92</v>
      </c>
      <c r="J197" s="3">
        <v>20</v>
      </c>
      <c r="K197" s="3">
        <v>20</v>
      </c>
      <c r="L197" s="111">
        <f t="shared" si="3"/>
        <v>-15.100000000000001</v>
      </c>
      <c r="M197" s="3"/>
    </row>
    <row r="198" spans="1:13" x14ac:dyDescent="0.25">
      <c r="A198" s="3" t="s">
        <v>565</v>
      </c>
      <c r="B198" s="3" t="s">
        <v>668</v>
      </c>
      <c r="C198" s="3" t="s">
        <v>187</v>
      </c>
      <c r="D198" s="3">
        <v>2.34</v>
      </c>
      <c r="E198" s="3">
        <v>35.1</v>
      </c>
      <c r="F198" s="3">
        <v>35.1</v>
      </c>
      <c r="G198" s="3">
        <v>35</v>
      </c>
      <c r="H198" s="3">
        <v>2.34</v>
      </c>
      <c r="I198" s="3">
        <v>35.1</v>
      </c>
      <c r="J198" s="3">
        <v>35.1</v>
      </c>
      <c r="K198" s="3">
        <v>35</v>
      </c>
      <c r="L198" s="111">
        <f t="shared" si="3"/>
        <v>0</v>
      </c>
      <c r="M198" s="3"/>
    </row>
    <row r="199" spans="1:13" x14ac:dyDescent="0.25">
      <c r="A199" s="3" t="s">
        <v>566</v>
      </c>
      <c r="B199" s="3" t="s">
        <v>668</v>
      </c>
      <c r="C199" s="3" t="s">
        <v>187</v>
      </c>
      <c r="D199" s="3">
        <v>0.84920000000000007</v>
      </c>
      <c r="E199" s="3">
        <v>12.74</v>
      </c>
      <c r="F199" s="3">
        <v>20</v>
      </c>
      <c r="G199" s="3">
        <v>20</v>
      </c>
      <c r="H199" s="3">
        <v>2.34</v>
      </c>
      <c r="I199" s="3">
        <v>35.1</v>
      </c>
      <c r="J199" s="3">
        <v>35.1</v>
      </c>
      <c r="K199" s="3">
        <v>35</v>
      </c>
      <c r="L199" s="111">
        <f t="shared" si="3"/>
        <v>15.100000000000001</v>
      </c>
      <c r="M199" s="3"/>
    </row>
    <row r="200" spans="1:13" x14ac:dyDescent="0.25">
      <c r="A200" s="3" t="s">
        <v>565</v>
      </c>
      <c r="B200" s="3" t="s">
        <v>668</v>
      </c>
      <c r="C200" s="3" t="s">
        <v>245</v>
      </c>
      <c r="D200" s="3">
        <v>0</v>
      </c>
      <c r="E200" s="3">
        <v>0</v>
      </c>
      <c r="F200" s="3">
        <v>20</v>
      </c>
      <c r="G200" s="3">
        <v>20</v>
      </c>
      <c r="H200" s="3">
        <v>0.84920000000000007</v>
      </c>
      <c r="I200" s="3">
        <v>12.74</v>
      </c>
      <c r="J200" s="3">
        <v>20</v>
      </c>
      <c r="K200" s="3">
        <v>20</v>
      </c>
      <c r="L200" s="111">
        <f t="shared" si="3"/>
        <v>0</v>
      </c>
      <c r="M200" s="3"/>
    </row>
    <row r="201" spans="1:13" x14ac:dyDescent="0.25">
      <c r="A201" s="3" t="s">
        <v>566</v>
      </c>
      <c r="B201" s="3" t="s">
        <v>668</v>
      </c>
      <c r="C201" s="3" t="s">
        <v>938</v>
      </c>
      <c r="D201" s="3">
        <v>1.232</v>
      </c>
      <c r="E201" s="3">
        <v>36.96</v>
      </c>
      <c r="F201" s="3">
        <v>36.96</v>
      </c>
      <c r="G201" s="3">
        <v>37</v>
      </c>
      <c r="H201" s="3">
        <v>0</v>
      </c>
      <c r="I201" s="3">
        <v>0</v>
      </c>
      <c r="J201" s="3">
        <v>20</v>
      </c>
      <c r="K201" s="3">
        <v>20</v>
      </c>
      <c r="L201" s="111">
        <f t="shared" si="3"/>
        <v>-16.96</v>
      </c>
      <c r="M201" s="3"/>
    </row>
    <row r="202" spans="1:13" x14ac:dyDescent="0.25">
      <c r="A202" s="3" t="s">
        <v>566</v>
      </c>
      <c r="B202" s="3" t="s">
        <v>668</v>
      </c>
      <c r="C202" s="3" t="s">
        <v>29</v>
      </c>
      <c r="D202" s="3">
        <v>2.0513499999999998</v>
      </c>
      <c r="E202" s="3">
        <v>30.77</v>
      </c>
      <c r="F202" s="3">
        <v>30.77</v>
      </c>
      <c r="G202" s="3">
        <v>31</v>
      </c>
      <c r="H202" s="3">
        <v>1.232</v>
      </c>
      <c r="I202" s="3">
        <v>36.96</v>
      </c>
      <c r="J202" s="3">
        <v>36.96</v>
      </c>
      <c r="K202" s="3">
        <v>37</v>
      </c>
      <c r="L202" s="111">
        <f t="shared" si="3"/>
        <v>6.1900000000000013</v>
      </c>
      <c r="M202" s="3"/>
    </row>
    <row r="203" spans="1:13" x14ac:dyDescent="0.25">
      <c r="A203" s="3" t="s">
        <v>566</v>
      </c>
      <c r="B203" s="3" t="s">
        <v>668</v>
      </c>
      <c r="C203" s="3" t="s">
        <v>64</v>
      </c>
      <c r="D203" s="3">
        <v>1.8479999999999999</v>
      </c>
      <c r="E203" s="3">
        <v>55.44</v>
      </c>
      <c r="F203" s="3">
        <v>55.44</v>
      </c>
      <c r="G203" s="3">
        <v>55</v>
      </c>
      <c r="H203" s="3">
        <v>2.0513499999999998</v>
      </c>
      <c r="I203" s="3">
        <v>30.77</v>
      </c>
      <c r="J203" s="3">
        <v>30.77</v>
      </c>
      <c r="K203" s="3">
        <v>31</v>
      </c>
      <c r="L203" s="111">
        <f t="shared" si="3"/>
        <v>-24.669999999999998</v>
      </c>
      <c r="M203" s="3"/>
    </row>
    <row r="204" spans="1:13" x14ac:dyDescent="0.25">
      <c r="A204" s="3" t="s">
        <v>565</v>
      </c>
      <c r="B204" s="3" t="s">
        <v>668</v>
      </c>
      <c r="C204" s="3" t="s">
        <v>29</v>
      </c>
      <c r="D204" s="3">
        <v>2.0468000000000002</v>
      </c>
      <c r="E204" s="3">
        <v>30.7</v>
      </c>
      <c r="F204" s="3">
        <v>30.7</v>
      </c>
      <c r="G204" s="3">
        <v>31</v>
      </c>
      <c r="H204" s="3">
        <v>1.8479999999999999</v>
      </c>
      <c r="I204" s="3">
        <v>55.44</v>
      </c>
      <c r="J204" s="3">
        <v>55.44</v>
      </c>
      <c r="K204" s="3">
        <v>55</v>
      </c>
      <c r="L204" s="111">
        <f t="shared" si="3"/>
        <v>24.74</v>
      </c>
      <c r="M204" s="3"/>
    </row>
    <row r="205" spans="1:13" x14ac:dyDescent="0.25">
      <c r="A205" s="3" t="s">
        <v>566</v>
      </c>
      <c r="B205" s="3" t="s">
        <v>668</v>
      </c>
      <c r="C205" s="3" t="s">
        <v>41</v>
      </c>
      <c r="D205" s="3">
        <v>2.0468000000000002</v>
      </c>
      <c r="E205" s="3">
        <v>30.7</v>
      </c>
      <c r="F205" s="3">
        <v>30.7</v>
      </c>
      <c r="G205" s="3">
        <v>31</v>
      </c>
      <c r="H205" s="3">
        <v>2.0468000000000002</v>
      </c>
      <c r="I205" s="3">
        <v>30.7</v>
      </c>
      <c r="J205" s="3">
        <v>30.7</v>
      </c>
      <c r="K205" s="3">
        <v>31</v>
      </c>
      <c r="L205" s="111">
        <f t="shared" si="3"/>
        <v>0</v>
      </c>
      <c r="M205" s="3"/>
    </row>
    <row r="206" spans="1:13" x14ac:dyDescent="0.25">
      <c r="A206" s="3" t="s">
        <v>565</v>
      </c>
      <c r="B206" s="3" t="s">
        <v>668</v>
      </c>
      <c r="C206" s="3" t="s">
        <v>41</v>
      </c>
      <c r="D206" s="3">
        <v>2.5695000000000001</v>
      </c>
      <c r="E206" s="3">
        <v>38.54</v>
      </c>
      <c r="F206" s="3">
        <v>38.54</v>
      </c>
      <c r="G206" s="3">
        <v>39</v>
      </c>
      <c r="H206" s="3">
        <v>2.0468000000000002</v>
      </c>
      <c r="I206" s="3">
        <v>30.7</v>
      </c>
      <c r="J206" s="3">
        <v>30.7</v>
      </c>
      <c r="K206" s="3">
        <v>31</v>
      </c>
      <c r="L206" s="111">
        <f t="shared" si="3"/>
        <v>-7.84</v>
      </c>
      <c r="M206" s="3"/>
    </row>
    <row r="207" spans="1:13" x14ac:dyDescent="0.25">
      <c r="A207" s="3" t="s">
        <v>566</v>
      </c>
      <c r="B207" s="3" t="s">
        <v>668</v>
      </c>
      <c r="C207" s="3" t="s">
        <v>35</v>
      </c>
      <c r="D207" s="3">
        <v>4.5312000000000001</v>
      </c>
      <c r="E207" s="3">
        <v>67.97</v>
      </c>
      <c r="F207" s="3">
        <v>67.97</v>
      </c>
      <c r="G207" s="3">
        <v>68</v>
      </c>
      <c r="H207" s="3">
        <v>2.5695000000000001</v>
      </c>
      <c r="I207" s="3">
        <v>38.54</v>
      </c>
      <c r="J207" s="3">
        <v>38.54</v>
      </c>
      <c r="K207" s="3">
        <v>39</v>
      </c>
      <c r="L207" s="111">
        <f t="shared" si="3"/>
        <v>-29.43</v>
      </c>
      <c r="M207" s="3"/>
    </row>
    <row r="208" spans="1:13" x14ac:dyDescent="0.25">
      <c r="A208" s="3" t="s">
        <v>566</v>
      </c>
      <c r="B208" s="3" t="s">
        <v>668</v>
      </c>
      <c r="C208" s="3" t="s">
        <v>36</v>
      </c>
      <c r="D208" s="3">
        <v>0</v>
      </c>
      <c r="E208" s="3">
        <v>0</v>
      </c>
      <c r="F208" s="3">
        <v>20</v>
      </c>
      <c r="G208" s="3">
        <v>20</v>
      </c>
      <c r="H208" s="3">
        <v>5.378400000000001</v>
      </c>
      <c r="I208" s="3">
        <v>80.680000000000007</v>
      </c>
      <c r="J208" s="3">
        <v>80.680000000000007</v>
      </c>
      <c r="K208" s="3">
        <v>81</v>
      </c>
      <c r="L208" s="111">
        <f t="shared" si="3"/>
        <v>60.680000000000007</v>
      </c>
      <c r="M208" s="3"/>
    </row>
    <row r="209" spans="1:13" x14ac:dyDescent="0.25">
      <c r="A209" s="3" t="s">
        <v>566</v>
      </c>
      <c r="B209" s="3" t="s">
        <v>668</v>
      </c>
      <c r="C209" s="3" t="s">
        <v>567</v>
      </c>
      <c r="D209" s="3">
        <v>4.8694499999999996</v>
      </c>
      <c r="E209" s="3">
        <v>73.040000000000006</v>
      </c>
      <c r="F209" s="3">
        <v>73.040000000000006</v>
      </c>
      <c r="G209" s="3">
        <v>73</v>
      </c>
      <c r="H209" s="3">
        <v>0</v>
      </c>
      <c r="I209" s="3">
        <v>0</v>
      </c>
      <c r="J209" s="3">
        <v>20</v>
      </c>
      <c r="K209" s="3">
        <v>20</v>
      </c>
      <c r="L209" s="111">
        <f t="shared" si="3"/>
        <v>-53.040000000000006</v>
      </c>
      <c r="M209" s="3"/>
    </row>
    <row r="210" spans="1:13" x14ac:dyDescent="0.25">
      <c r="A210" s="3" t="s">
        <v>566</v>
      </c>
      <c r="B210" s="3" t="s">
        <v>668</v>
      </c>
      <c r="C210" s="3" t="s">
        <v>43</v>
      </c>
      <c r="D210" s="3">
        <v>1.5823500000000001</v>
      </c>
      <c r="E210" s="3">
        <v>23.74</v>
      </c>
      <c r="F210" s="3">
        <v>23.74</v>
      </c>
      <c r="G210" s="3">
        <v>24</v>
      </c>
      <c r="H210" s="3">
        <v>4.8694499999999996</v>
      </c>
      <c r="I210" s="3">
        <v>73.040000000000006</v>
      </c>
      <c r="J210" s="3">
        <v>73.040000000000006</v>
      </c>
      <c r="K210" s="3">
        <v>73</v>
      </c>
      <c r="L210" s="111">
        <f t="shared" si="3"/>
        <v>49.300000000000011</v>
      </c>
      <c r="M210" s="3"/>
    </row>
    <row r="211" spans="1:13" x14ac:dyDescent="0.25">
      <c r="A211" s="3" t="s">
        <v>565</v>
      </c>
      <c r="B211" s="3" t="s">
        <v>668</v>
      </c>
      <c r="C211" s="3" t="s">
        <v>40</v>
      </c>
      <c r="D211" s="3">
        <v>3.0285500000000001</v>
      </c>
      <c r="E211" s="3">
        <v>45.43</v>
      </c>
      <c r="F211" s="3">
        <v>45.43</v>
      </c>
      <c r="G211" s="3">
        <v>45</v>
      </c>
      <c r="H211" s="3">
        <v>1.5823500000000001</v>
      </c>
      <c r="I211" s="3">
        <v>23.74</v>
      </c>
      <c r="J211" s="3">
        <v>23.74</v>
      </c>
      <c r="K211" s="3">
        <v>24</v>
      </c>
      <c r="L211" s="111">
        <f t="shared" si="3"/>
        <v>-21.69</v>
      </c>
      <c r="M211" s="3"/>
    </row>
    <row r="212" spans="1:13" x14ac:dyDescent="0.25">
      <c r="A212" s="3" t="s">
        <v>565</v>
      </c>
      <c r="B212" s="3" t="s">
        <v>668</v>
      </c>
      <c r="C212" s="3" t="s">
        <v>33</v>
      </c>
      <c r="D212" s="3">
        <v>0.35680000000000001</v>
      </c>
      <c r="E212" s="3">
        <v>5.35</v>
      </c>
      <c r="F212" s="3">
        <v>20</v>
      </c>
      <c r="G212" s="3">
        <v>20</v>
      </c>
      <c r="H212" s="3">
        <v>3.0285500000000001</v>
      </c>
      <c r="I212" s="3">
        <v>45.43</v>
      </c>
      <c r="J212" s="3">
        <v>45.43</v>
      </c>
      <c r="K212" s="3">
        <v>45</v>
      </c>
      <c r="L212" s="111">
        <f t="shared" si="3"/>
        <v>25.43</v>
      </c>
      <c r="M212" s="3"/>
    </row>
    <row r="213" spans="1:13" x14ac:dyDescent="0.25">
      <c r="A213" s="3" t="s">
        <v>566</v>
      </c>
      <c r="B213" s="3" t="s">
        <v>668</v>
      </c>
      <c r="C213" s="3" t="s">
        <v>106</v>
      </c>
      <c r="D213" s="3">
        <v>0.78320000000000001</v>
      </c>
      <c r="E213" s="3">
        <v>23.5</v>
      </c>
      <c r="F213" s="3">
        <v>23.5</v>
      </c>
      <c r="G213" s="3">
        <v>23</v>
      </c>
      <c r="H213" s="3">
        <v>0.35680000000000001</v>
      </c>
      <c r="I213" s="3">
        <v>5.35</v>
      </c>
      <c r="J213" s="3">
        <v>20</v>
      </c>
      <c r="K213" s="3">
        <v>20</v>
      </c>
      <c r="L213" s="111">
        <f t="shared" si="3"/>
        <v>-3.5</v>
      </c>
      <c r="M213" s="3"/>
    </row>
    <row r="214" spans="1:13" x14ac:dyDescent="0.25">
      <c r="A214" s="3" t="s">
        <v>566</v>
      </c>
      <c r="B214" s="3" t="s">
        <v>668</v>
      </c>
      <c r="C214" s="3" t="s">
        <v>109</v>
      </c>
      <c r="D214" s="3">
        <v>3.8180999999999998</v>
      </c>
      <c r="E214" s="3">
        <v>57.27</v>
      </c>
      <c r="F214" s="3">
        <v>57.27</v>
      </c>
      <c r="G214" s="3">
        <v>57</v>
      </c>
      <c r="H214" s="3">
        <v>0.78320000000000001</v>
      </c>
      <c r="I214" s="3">
        <v>23.5</v>
      </c>
      <c r="J214" s="3">
        <v>23.5</v>
      </c>
      <c r="K214" s="3">
        <v>23</v>
      </c>
      <c r="L214" s="111">
        <f t="shared" si="3"/>
        <v>-33.770000000000003</v>
      </c>
      <c r="M214" s="3"/>
    </row>
    <row r="215" spans="1:13" x14ac:dyDescent="0.25">
      <c r="A215" s="3" t="s">
        <v>566</v>
      </c>
      <c r="B215" s="3" t="s">
        <v>668</v>
      </c>
      <c r="C215" s="3" t="s">
        <v>49</v>
      </c>
      <c r="D215" s="3">
        <v>3.3054999999999999</v>
      </c>
      <c r="E215" s="3">
        <v>49.58</v>
      </c>
      <c r="F215" s="3">
        <v>49.58</v>
      </c>
      <c r="G215" s="3">
        <v>50</v>
      </c>
      <c r="H215" s="3">
        <v>3.8180999999999998</v>
      </c>
      <c r="I215" s="3">
        <v>57.27</v>
      </c>
      <c r="J215" s="3">
        <v>57.27</v>
      </c>
      <c r="K215" s="3">
        <v>57</v>
      </c>
      <c r="L215" s="111">
        <f t="shared" si="3"/>
        <v>7.6900000000000048</v>
      </c>
      <c r="M215" s="3"/>
    </row>
    <row r="216" spans="1:13" x14ac:dyDescent="0.25">
      <c r="A216" s="3" t="s">
        <v>566</v>
      </c>
      <c r="B216" s="3" t="s">
        <v>668</v>
      </c>
      <c r="C216" s="3" t="s">
        <v>65</v>
      </c>
      <c r="D216" s="3">
        <v>8.6359500000000011</v>
      </c>
      <c r="E216" s="3">
        <v>60.45</v>
      </c>
      <c r="F216" s="3">
        <v>60.45</v>
      </c>
      <c r="G216" s="3">
        <v>60</v>
      </c>
      <c r="H216" s="3">
        <v>2.4977499999999999</v>
      </c>
      <c r="I216" s="3">
        <v>37.47</v>
      </c>
      <c r="J216" s="3">
        <v>37.47</v>
      </c>
      <c r="K216" s="3">
        <v>37</v>
      </c>
      <c r="L216" s="111">
        <f t="shared" si="3"/>
        <v>-22.980000000000004</v>
      </c>
      <c r="M216" s="3"/>
    </row>
    <row r="217" spans="1:13" x14ac:dyDescent="0.25">
      <c r="A217" s="3" t="s">
        <v>566</v>
      </c>
      <c r="B217" s="3" t="s">
        <v>668</v>
      </c>
      <c r="C217" s="3" t="s">
        <v>58</v>
      </c>
      <c r="D217" s="3">
        <v>3.8381999999999996</v>
      </c>
      <c r="E217" s="3">
        <v>57.57</v>
      </c>
      <c r="F217" s="3">
        <v>57.57</v>
      </c>
      <c r="G217" s="3">
        <v>58</v>
      </c>
      <c r="H217" s="3">
        <v>8.6359500000000011</v>
      </c>
      <c r="I217" s="3">
        <v>60.45</v>
      </c>
      <c r="J217" s="3">
        <v>60.45</v>
      </c>
      <c r="K217" s="3">
        <v>60</v>
      </c>
      <c r="L217" s="111">
        <f t="shared" si="3"/>
        <v>2.8800000000000026</v>
      </c>
      <c r="M217" s="3"/>
    </row>
    <row r="218" spans="1:13" x14ac:dyDescent="0.25">
      <c r="A218" s="3" t="s">
        <v>565</v>
      </c>
      <c r="B218" s="3" t="s">
        <v>668</v>
      </c>
      <c r="C218" s="3" t="s">
        <v>58</v>
      </c>
      <c r="D218" s="3">
        <v>2.4089999999999998</v>
      </c>
      <c r="E218" s="3">
        <v>36.14</v>
      </c>
      <c r="F218" s="3">
        <v>36.14</v>
      </c>
      <c r="G218" s="3">
        <v>36</v>
      </c>
      <c r="H218" s="3">
        <v>3.8381999999999996</v>
      </c>
      <c r="I218" s="3">
        <v>57.57</v>
      </c>
      <c r="J218" s="3">
        <v>57.57</v>
      </c>
      <c r="K218" s="3">
        <v>58</v>
      </c>
      <c r="L218" s="111">
        <f t="shared" si="3"/>
        <v>21.43</v>
      </c>
      <c r="M218" s="3"/>
    </row>
    <row r="219" spans="1:13" x14ac:dyDescent="0.25">
      <c r="A219" s="3" t="s">
        <v>566</v>
      </c>
      <c r="B219" s="3" t="s">
        <v>668</v>
      </c>
      <c r="C219" s="3" t="s">
        <v>77</v>
      </c>
      <c r="D219" s="3">
        <v>2.4089999999999998</v>
      </c>
      <c r="E219" s="3">
        <v>36.14</v>
      </c>
      <c r="F219" s="3">
        <v>36.14</v>
      </c>
      <c r="G219" s="3">
        <v>36</v>
      </c>
      <c r="H219" s="3">
        <v>2.4089999999999998</v>
      </c>
      <c r="I219" s="3">
        <v>36.14</v>
      </c>
      <c r="J219" s="3">
        <v>36.14</v>
      </c>
      <c r="K219" s="3">
        <v>36</v>
      </c>
      <c r="L219" s="111">
        <f t="shared" si="3"/>
        <v>0</v>
      </c>
      <c r="M219" s="3"/>
    </row>
    <row r="220" spans="1:13" x14ac:dyDescent="0.25">
      <c r="A220" s="3" t="s">
        <v>565</v>
      </c>
      <c r="B220" s="3" t="s">
        <v>668</v>
      </c>
      <c r="C220" s="3" t="s">
        <v>77</v>
      </c>
      <c r="D220" s="3">
        <v>2.0194999999999999</v>
      </c>
      <c r="E220" s="3">
        <v>30.29</v>
      </c>
      <c r="F220" s="3">
        <v>30.29</v>
      </c>
      <c r="G220" s="3">
        <v>30</v>
      </c>
      <c r="H220" s="3">
        <v>2.4089999999999998</v>
      </c>
      <c r="I220" s="3">
        <v>36.14</v>
      </c>
      <c r="J220" s="3">
        <v>36.14</v>
      </c>
      <c r="K220" s="3">
        <v>36</v>
      </c>
      <c r="L220" s="111">
        <f t="shared" si="3"/>
        <v>5.8500000000000014</v>
      </c>
      <c r="M220" s="3"/>
    </row>
    <row r="221" spans="1:13" x14ac:dyDescent="0.25">
      <c r="A221" s="3" t="s">
        <v>566</v>
      </c>
      <c r="B221" s="3" t="s">
        <v>668</v>
      </c>
      <c r="C221" s="3" t="s">
        <v>80</v>
      </c>
      <c r="D221" s="3">
        <v>2.0194999999999999</v>
      </c>
      <c r="E221" s="3">
        <v>30.29</v>
      </c>
      <c r="F221" s="3">
        <v>30.29</v>
      </c>
      <c r="G221" s="3">
        <v>30</v>
      </c>
      <c r="H221" s="3">
        <v>2.0194999999999999</v>
      </c>
      <c r="I221" s="3">
        <v>30.29</v>
      </c>
      <c r="J221" s="3">
        <v>30.29</v>
      </c>
      <c r="K221" s="3">
        <v>30</v>
      </c>
      <c r="L221" s="111">
        <f t="shared" si="3"/>
        <v>0</v>
      </c>
      <c r="M221" s="3"/>
    </row>
    <row r="222" spans="1:13" x14ac:dyDescent="0.25">
      <c r="A222" s="3" t="s">
        <v>565</v>
      </c>
      <c r="B222" s="3" t="s">
        <v>668</v>
      </c>
      <c r="C222" s="3" t="s">
        <v>80</v>
      </c>
      <c r="D222" s="3">
        <v>0.81509999999999994</v>
      </c>
      <c r="E222" s="3">
        <v>12.23</v>
      </c>
      <c r="F222" s="3">
        <v>20</v>
      </c>
      <c r="G222" s="3">
        <v>20</v>
      </c>
      <c r="H222" s="3">
        <v>2.0194999999999999</v>
      </c>
      <c r="I222" s="3">
        <v>30.29</v>
      </c>
      <c r="J222" s="3">
        <v>30.29</v>
      </c>
      <c r="K222" s="3">
        <v>30</v>
      </c>
      <c r="L222" s="111">
        <f t="shared" si="3"/>
        <v>10.29</v>
      </c>
      <c r="M222" s="3"/>
    </row>
    <row r="223" spans="1:13" x14ac:dyDescent="0.25">
      <c r="A223" s="3" t="s">
        <v>566</v>
      </c>
      <c r="B223" s="3" t="s">
        <v>668</v>
      </c>
      <c r="C223" s="3" t="s">
        <v>82</v>
      </c>
      <c r="D223" s="3">
        <v>0.81509999999999994</v>
      </c>
      <c r="E223" s="3">
        <v>12.23</v>
      </c>
      <c r="F223" s="3">
        <v>20</v>
      </c>
      <c r="G223" s="3">
        <v>20</v>
      </c>
      <c r="H223" s="3">
        <v>0.81509999999999994</v>
      </c>
      <c r="I223" s="3">
        <v>12.23</v>
      </c>
      <c r="J223" s="3">
        <v>20</v>
      </c>
      <c r="K223" s="3">
        <v>20</v>
      </c>
      <c r="L223" s="111">
        <f t="shared" si="3"/>
        <v>0</v>
      </c>
      <c r="M223" s="3"/>
    </row>
    <row r="224" spans="1:13" x14ac:dyDescent="0.25">
      <c r="A224" s="3" t="s">
        <v>565</v>
      </c>
      <c r="B224" s="3" t="s">
        <v>668</v>
      </c>
      <c r="C224" s="3" t="s">
        <v>82</v>
      </c>
      <c r="D224" s="3">
        <v>2.0037000000000003</v>
      </c>
      <c r="E224" s="3">
        <v>30.06</v>
      </c>
      <c r="F224" s="3">
        <v>30.06</v>
      </c>
      <c r="G224" s="3">
        <v>30</v>
      </c>
      <c r="H224" s="3">
        <v>0.81509999999999994</v>
      </c>
      <c r="I224" s="3">
        <v>12.23</v>
      </c>
      <c r="J224" s="3">
        <v>20</v>
      </c>
      <c r="K224" s="3">
        <v>20</v>
      </c>
      <c r="L224" s="111">
        <f t="shared" si="3"/>
        <v>-10.059999999999999</v>
      </c>
      <c r="M224" s="3"/>
    </row>
    <row r="225" spans="1:13" x14ac:dyDescent="0.25">
      <c r="A225" s="3" t="s">
        <v>566</v>
      </c>
      <c r="B225" s="3" t="s">
        <v>668</v>
      </c>
      <c r="C225" s="3" t="s">
        <v>69</v>
      </c>
      <c r="D225" s="3">
        <v>5.01</v>
      </c>
      <c r="E225" s="3">
        <v>75.150000000000006</v>
      </c>
      <c r="F225" s="3">
        <v>75.150000000000006</v>
      </c>
      <c r="G225" s="3">
        <v>75</v>
      </c>
      <c r="H225" s="3">
        <v>2.0037000000000003</v>
      </c>
      <c r="I225" s="3">
        <v>30.06</v>
      </c>
      <c r="J225" s="3">
        <v>30.06</v>
      </c>
      <c r="K225" s="3">
        <v>30</v>
      </c>
      <c r="L225" s="111">
        <f t="shared" si="3"/>
        <v>-45.09</v>
      </c>
      <c r="M225" s="3"/>
    </row>
    <row r="226" spans="1:13" x14ac:dyDescent="0.25">
      <c r="A226" s="3" t="s">
        <v>566</v>
      </c>
      <c r="B226" s="3" t="s">
        <v>668</v>
      </c>
      <c r="C226" s="3" t="s">
        <v>70</v>
      </c>
      <c r="D226" s="3">
        <v>3.8334000000000001</v>
      </c>
      <c r="E226" s="3">
        <v>57.5</v>
      </c>
      <c r="F226" s="3">
        <v>57.5</v>
      </c>
      <c r="G226" s="3">
        <v>58</v>
      </c>
      <c r="H226" s="3">
        <v>5.01</v>
      </c>
      <c r="I226" s="3">
        <v>75.150000000000006</v>
      </c>
      <c r="J226" s="3">
        <v>75.150000000000006</v>
      </c>
      <c r="K226" s="3">
        <v>75</v>
      </c>
      <c r="L226" s="111">
        <f t="shared" si="3"/>
        <v>17.650000000000006</v>
      </c>
      <c r="M226" s="3"/>
    </row>
    <row r="227" spans="1:13" x14ac:dyDescent="0.25">
      <c r="A227" s="3" t="s">
        <v>566</v>
      </c>
      <c r="B227" s="3" t="s">
        <v>668</v>
      </c>
      <c r="C227" s="3" t="s">
        <v>72</v>
      </c>
      <c r="D227" s="3">
        <v>2.7404999999999999</v>
      </c>
      <c r="E227" s="3">
        <v>41.11</v>
      </c>
      <c r="F227" s="3">
        <v>41.11</v>
      </c>
      <c r="G227" s="3">
        <v>41</v>
      </c>
      <c r="H227" s="3">
        <v>3.8334000000000001</v>
      </c>
      <c r="I227" s="3">
        <v>57.5</v>
      </c>
      <c r="J227" s="3">
        <v>57.5</v>
      </c>
      <c r="K227" s="3">
        <v>58</v>
      </c>
      <c r="L227" s="111">
        <f t="shared" si="3"/>
        <v>16.39</v>
      </c>
      <c r="M227" s="3"/>
    </row>
    <row r="228" spans="1:13" x14ac:dyDescent="0.25">
      <c r="A228" s="3" t="s">
        <v>565</v>
      </c>
      <c r="B228" s="3" t="s">
        <v>668</v>
      </c>
      <c r="C228" s="3" t="s">
        <v>73</v>
      </c>
      <c r="D228" s="3">
        <v>2.7404999999999999</v>
      </c>
      <c r="E228" s="3">
        <v>41.11</v>
      </c>
      <c r="F228" s="3">
        <v>41.11</v>
      </c>
      <c r="G228" s="3">
        <v>41</v>
      </c>
      <c r="H228" s="3">
        <v>2.7404999999999999</v>
      </c>
      <c r="I228" s="3">
        <v>41.11</v>
      </c>
      <c r="J228" s="3">
        <v>41.11</v>
      </c>
      <c r="K228" s="3">
        <v>41</v>
      </c>
      <c r="L228" s="111">
        <f t="shared" si="3"/>
        <v>0</v>
      </c>
      <c r="M228" s="3"/>
    </row>
    <row r="229" spans="1:13" x14ac:dyDescent="0.25">
      <c r="A229" s="3" t="s">
        <v>566</v>
      </c>
      <c r="B229" s="3" t="s">
        <v>668</v>
      </c>
      <c r="C229" s="3" t="s">
        <v>73</v>
      </c>
      <c r="D229" s="3">
        <v>1.79165</v>
      </c>
      <c r="E229" s="3">
        <v>26.87</v>
      </c>
      <c r="F229" s="3">
        <v>26.87</v>
      </c>
      <c r="G229" s="3">
        <v>27</v>
      </c>
      <c r="H229" s="3">
        <v>2.7404999999999999</v>
      </c>
      <c r="I229" s="3">
        <v>41.11</v>
      </c>
      <c r="J229" s="3">
        <v>41.11</v>
      </c>
      <c r="K229" s="3">
        <v>41</v>
      </c>
      <c r="L229" s="111">
        <f t="shared" si="3"/>
        <v>14.239999999999998</v>
      </c>
      <c r="M229" s="3"/>
    </row>
    <row r="230" spans="1:13" x14ac:dyDescent="0.25">
      <c r="A230" s="3" t="s">
        <v>566</v>
      </c>
      <c r="B230" s="3" t="s">
        <v>668</v>
      </c>
      <c r="C230" s="3" t="s">
        <v>78</v>
      </c>
      <c r="D230" s="3">
        <v>0.89249999999999996</v>
      </c>
      <c r="E230" s="3">
        <v>13.39</v>
      </c>
      <c r="F230" s="3">
        <v>20</v>
      </c>
      <c r="G230" s="3">
        <v>20</v>
      </c>
      <c r="H230" s="3">
        <v>1.79165</v>
      </c>
      <c r="I230" s="3">
        <v>26.87</v>
      </c>
      <c r="J230" s="3">
        <v>26.87</v>
      </c>
      <c r="K230" s="3">
        <v>27</v>
      </c>
      <c r="L230" s="111">
        <f t="shared" si="3"/>
        <v>6.870000000000001</v>
      </c>
      <c r="M230" s="3"/>
    </row>
    <row r="231" spans="1:13" x14ac:dyDescent="0.25">
      <c r="A231" s="3" t="s">
        <v>566</v>
      </c>
      <c r="B231" s="3" t="s">
        <v>668</v>
      </c>
      <c r="C231" s="3" t="s">
        <v>86</v>
      </c>
      <c r="D231" s="3">
        <v>0.6997199999999999</v>
      </c>
      <c r="E231" s="3">
        <v>10.5</v>
      </c>
      <c r="F231" s="3">
        <v>20</v>
      </c>
      <c r="G231" s="3">
        <v>20</v>
      </c>
      <c r="H231" s="3">
        <v>0.89249999999999996</v>
      </c>
      <c r="I231" s="3">
        <v>13.39</v>
      </c>
      <c r="J231" s="3">
        <v>20</v>
      </c>
      <c r="K231" s="3">
        <v>20</v>
      </c>
      <c r="L231" s="111">
        <f t="shared" si="3"/>
        <v>0</v>
      </c>
      <c r="M231" s="3"/>
    </row>
    <row r="232" spans="1:13" x14ac:dyDescent="0.25">
      <c r="A232" s="3" t="s">
        <v>565</v>
      </c>
      <c r="B232" s="3" t="s">
        <v>668</v>
      </c>
      <c r="C232" s="3" t="s">
        <v>86</v>
      </c>
      <c r="D232" s="3">
        <v>2.0649999999999999</v>
      </c>
      <c r="E232" s="3">
        <v>30.98</v>
      </c>
      <c r="F232" s="3">
        <v>30.98</v>
      </c>
      <c r="G232" s="3">
        <v>31</v>
      </c>
      <c r="H232" s="3">
        <v>0.6997199999999999</v>
      </c>
      <c r="I232" s="3">
        <v>10.5</v>
      </c>
      <c r="J232" s="3">
        <v>20</v>
      </c>
      <c r="K232" s="3">
        <v>20</v>
      </c>
      <c r="L232" s="111">
        <f t="shared" si="3"/>
        <v>-10.98</v>
      </c>
      <c r="M232" s="3"/>
    </row>
    <row r="233" spans="1:13" x14ac:dyDescent="0.25">
      <c r="A233" s="3" t="s">
        <v>566</v>
      </c>
      <c r="B233" s="3" t="s">
        <v>668</v>
      </c>
      <c r="C233" s="3" t="s">
        <v>88</v>
      </c>
      <c r="D233" s="3">
        <v>2.0649999999999999</v>
      </c>
      <c r="E233" s="3">
        <v>30.98</v>
      </c>
      <c r="F233" s="3">
        <v>30.98</v>
      </c>
      <c r="G233" s="3">
        <v>31</v>
      </c>
      <c r="H233" s="3">
        <v>2.0649999999999999</v>
      </c>
      <c r="I233" s="3">
        <v>30.98</v>
      </c>
      <c r="J233" s="3">
        <v>30.98</v>
      </c>
      <c r="K233" s="3">
        <v>31</v>
      </c>
      <c r="L233" s="111">
        <f t="shared" si="3"/>
        <v>0</v>
      </c>
      <c r="M233" s="3"/>
    </row>
    <row r="234" spans="1:13" x14ac:dyDescent="0.25">
      <c r="A234" s="3" t="s">
        <v>565</v>
      </c>
      <c r="B234" s="3" t="s">
        <v>668</v>
      </c>
      <c r="C234" s="3" t="s">
        <v>88</v>
      </c>
      <c r="D234" s="3">
        <v>1.20848</v>
      </c>
      <c r="E234" s="3">
        <v>36.25</v>
      </c>
      <c r="F234" s="3">
        <v>36.25</v>
      </c>
      <c r="G234" s="3">
        <v>36</v>
      </c>
      <c r="H234" s="3">
        <v>2.0649999999999999</v>
      </c>
      <c r="I234" s="3">
        <v>30.98</v>
      </c>
      <c r="J234" s="3">
        <v>30.98</v>
      </c>
      <c r="K234" s="3">
        <v>31</v>
      </c>
      <c r="L234" s="111">
        <f t="shared" si="3"/>
        <v>-5.27</v>
      </c>
      <c r="M234" s="3"/>
    </row>
    <row r="235" spans="1:13" x14ac:dyDescent="0.25">
      <c r="A235" s="3" t="s">
        <v>566</v>
      </c>
      <c r="B235" s="3" t="s">
        <v>668</v>
      </c>
      <c r="C235" s="3" t="s">
        <v>91</v>
      </c>
      <c r="D235" s="3">
        <v>1.4810000000000001</v>
      </c>
      <c r="E235" s="3">
        <v>22.22</v>
      </c>
      <c r="F235" s="3">
        <v>22.22</v>
      </c>
      <c r="G235" s="3">
        <v>22</v>
      </c>
      <c r="H235" s="3">
        <v>1.20848</v>
      </c>
      <c r="I235" s="3">
        <v>36.25</v>
      </c>
      <c r="J235" s="3">
        <v>36.25</v>
      </c>
      <c r="K235" s="3">
        <v>36</v>
      </c>
      <c r="L235" s="111">
        <f t="shared" si="3"/>
        <v>14.030000000000001</v>
      </c>
      <c r="M235" s="3"/>
    </row>
    <row r="236" spans="1:13" x14ac:dyDescent="0.25">
      <c r="A236" s="3" t="s">
        <v>566</v>
      </c>
      <c r="B236" s="3" t="s">
        <v>668</v>
      </c>
      <c r="C236" s="3" t="s">
        <v>92</v>
      </c>
      <c r="D236" s="3">
        <v>0.71399999999999997</v>
      </c>
      <c r="E236" s="3">
        <v>21.42</v>
      </c>
      <c r="F236" s="3">
        <v>21.42</v>
      </c>
      <c r="G236" s="3">
        <v>21</v>
      </c>
      <c r="H236" s="3">
        <v>1.4810000000000001</v>
      </c>
      <c r="I236" s="3">
        <v>22.22</v>
      </c>
      <c r="J236" s="3">
        <v>22.22</v>
      </c>
      <c r="K236" s="3">
        <v>22</v>
      </c>
      <c r="L236" s="111">
        <f t="shared" si="3"/>
        <v>0.79999999999999716</v>
      </c>
      <c r="M236" s="3"/>
    </row>
    <row r="237" spans="1:13" x14ac:dyDescent="0.25">
      <c r="A237" s="3" t="s">
        <v>566</v>
      </c>
      <c r="B237" s="3" t="s">
        <v>668</v>
      </c>
      <c r="C237" s="3" t="s">
        <v>94</v>
      </c>
      <c r="D237" s="3">
        <v>0.55889999999999995</v>
      </c>
      <c r="E237" s="3">
        <v>16.77</v>
      </c>
      <c r="F237" s="3">
        <v>20</v>
      </c>
      <c r="G237" s="3">
        <v>20</v>
      </c>
      <c r="H237" s="3">
        <v>0.71399999999999997</v>
      </c>
      <c r="I237" s="3">
        <v>21.42</v>
      </c>
      <c r="J237" s="3">
        <v>21.42</v>
      </c>
      <c r="K237" s="3">
        <v>21</v>
      </c>
      <c r="L237" s="111">
        <f t="shared" si="3"/>
        <v>1.4200000000000017</v>
      </c>
      <c r="M237" s="3"/>
    </row>
    <row r="238" spans="1:13" x14ac:dyDescent="0.25">
      <c r="A238" s="3" t="s">
        <v>566</v>
      </c>
      <c r="B238" s="3" t="s">
        <v>668</v>
      </c>
      <c r="C238" s="3" t="s">
        <v>99</v>
      </c>
      <c r="D238" s="3">
        <v>2.9670000000000001</v>
      </c>
      <c r="E238" s="3">
        <v>44.51</v>
      </c>
      <c r="F238" s="3">
        <v>44.51</v>
      </c>
      <c r="G238" s="3">
        <v>45</v>
      </c>
      <c r="H238" s="3">
        <v>0.55889999999999995</v>
      </c>
      <c r="I238" s="3">
        <v>16.77</v>
      </c>
      <c r="J238" s="3">
        <v>20</v>
      </c>
      <c r="K238" s="3">
        <v>20</v>
      </c>
      <c r="L238" s="111">
        <f t="shared" si="3"/>
        <v>-24.509999999999998</v>
      </c>
      <c r="M238" s="3"/>
    </row>
    <row r="239" spans="1:13" x14ac:dyDescent="0.25">
      <c r="A239" s="3" t="s">
        <v>566</v>
      </c>
      <c r="B239" s="3" t="s">
        <v>668</v>
      </c>
      <c r="C239" s="3" t="s">
        <v>100</v>
      </c>
      <c r="D239" s="3">
        <v>2.9670000000000001</v>
      </c>
      <c r="E239" s="3">
        <v>44.51</v>
      </c>
      <c r="F239" s="3">
        <v>44.51</v>
      </c>
      <c r="G239" s="3">
        <v>45</v>
      </c>
      <c r="H239" s="3">
        <v>2.9670000000000001</v>
      </c>
      <c r="I239" s="3">
        <v>44.51</v>
      </c>
      <c r="J239" s="3">
        <v>44.51</v>
      </c>
      <c r="K239" s="3">
        <v>45</v>
      </c>
      <c r="L239" s="111">
        <f t="shared" si="3"/>
        <v>0</v>
      </c>
      <c r="M239" s="3"/>
    </row>
    <row r="240" spans="1:13" x14ac:dyDescent="0.25">
      <c r="A240" s="3" t="s">
        <v>565</v>
      </c>
      <c r="B240" s="3" t="s">
        <v>668</v>
      </c>
      <c r="C240" s="3" t="s">
        <v>100</v>
      </c>
      <c r="D240" s="3">
        <v>1.3680000000000001</v>
      </c>
      <c r="E240" s="3">
        <v>20.52</v>
      </c>
      <c r="F240" s="3">
        <v>20.52</v>
      </c>
      <c r="G240" s="3">
        <v>21</v>
      </c>
      <c r="H240" s="3">
        <v>2.9670000000000001</v>
      </c>
      <c r="I240" s="3">
        <v>44.51</v>
      </c>
      <c r="J240" s="3">
        <v>44.51</v>
      </c>
      <c r="K240" s="3">
        <v>45</v>
      </c>
      <c r="L240" s="111">
        <f t="shared" si="3"/>
        <v>23.99</v>
      </c>
      <c r="M240" s="3"/>
    </row>
    <row r="241" spans="1:13" x14ac:dyDescent="0.25">
      <c r="A241" s="3" t="s">
        <v>566</v>
      </c>
      <c r="B241" s="3" t="s">
        <v>668</v>
      </c>
      <c r="C241" s="3" t="s">
        <v>61</v>
      </c>
      <c r="D241" s="3">
        <v>0.88749999999999996</v>
      </c>
      <c r="E241" s="3">
        <v>26.63</v>
      </c>
      <c r="F241" s="3">
        <v>26.63</v>
      </c>
      <c r="G241" s="3">
        <v>27</v>
      </c>
      <c r="H241" s="3">
        <v>1.3680000000000001</v>
      </c>
      <c r="I241" s="3">
        <v>20.52</v>
      </c>
      <c r="J241" s="3">
        <v>20.52</v>
      </c>
      <c r="K241" s="3">
        <v>21</v>
      </c>
      <c r="L241" s="111">
        <f t="shared" si="3"/>
        <v>-6.1099999999999994</v>
      </c>
      <c r="M241" s="3"/>
    </row>
    <row r="242" spans="1:13" x14ac:dyDescent="0.25">
      <c r="A242" s="3" t="s">
        <v>566</v>
      </c>
      <c r="B242" s="3" t="s">
        <v>668</v>
      </c>
      <c r="C242" s="3" t="s">
        <v>102</v>
      </c>
      <c r="D242" s="3">
        <v>1.3141800000000001</v>
      </c>
      <c r="E242" s="3">
        <v>39.43</v>
      </c>
      <c r="F242" s="3">
        <v>39.43</v>
      </c>
      <c r="G242" s="3">
        <v>39</v>
      </c>
      <c r="H242" s="3">
        <v>0.88749999999999996</v>
      </c>
      <c r="I242" s="3">
        <v>26.63</v>
      </c>
      <c r="J242" s="3">
        <v>26.63</v>
      </c>
      <c r="K242" s="3">
        <v>27</v>
      </c>
      <c r="L242" s="111">
        <f t="shared" si="3"/>
        <v>-12.8</v>
      </c>
      <c r="M242" s="3"/>
    </row>
    <row r="243" spans="1:13" x14ac:dyDescent="0.25">
      <c r="A243" s="3" t="s">
        <v>566</v>
      </c>
      <c r="B243" s="3" t="s">
        <v>668</v>
      </c>
      <c r="C243" s="3" t="s">
        <v>103</v>
      </c>
      <c r="D243" s="3">
        <v>1.2415</v>
      </c>
      <c r="E243" s="3">
        <v>37.25</v>
      </c>
      <c r="F243" s="3">
        <v>37.25</v>
      </c>
      <c r="G243" s="3">
        <v>37</v>
      </c>
      <c r="H243" s="3">
        <v>1.3141800000000001</v>
      </c>
      <c r="I243" s="3">
        <v>39.43</v>
      </c>
      <c r="J243" s="3">
        <v>39.43</v>
      </c>
      <c r="K243" s="3">
        <v>39</v>
      </c>
      <c r="L243" s="111">
        <f t="shared" si="3"/>
        <v>2.1799999999999997</v>
      </c>
      <c r="M243" s="3"/>
    </row>
    <row r="244" spans="1:13" x14ac:dyDescent="0.25">
      <c r="A244" s="3" t="s">
        <v>566</v>
      </c>
      <c r="B244" s="3" t="s">
        <v>668</v>
      </c>
      <c r="C244" s="3" t="s">
        <v>416</v>
      </c>
      <c r="D244" s="3">
        <v>0.9</v>
      </c>
      <c r="E244" s="3">
        <v>27</v>
      </c>
      <c r="F244" s="3">
        <v>27</v>
      </c>
      <c r="G244" s="3">
        <v>27</v>
      </c>
      <c r="H244" s="3">
        <v>1.92</v>
      </c>
      <c r="I244" s="3">
        <v>57.6</v>
      </c>
      <c r="J244" s="3">
        <v>57.6</v>
      </c>
      <c r="K244" s="3">
        <v>58</v>
      </c>
      <c r="L244" s="111">
        <f t="shared" si="3"/>
        <v>30.6</v>
      </c>
      <c r="M244" s="3"/>
    </row>
    <row r="245" spans="1:13" x14ac:dyDescent="0.25">
      <c r="A245" s="3" t="s">
        <v>566</v>
      </c>
      <c r="B245" s="3" t="s">
        <v>668</v>
      </c>
      <c r="C245" s="3" t="s">
        <v>417</v>
      </c>
      <c r="D245" s="3">
        <v>0</v>
      </c>
      <c r="E245" s="3">
        <v>0</v>
      </c>
      <c r="F245" s="3">
        <v>20</v>
      </c>
      <c r="G245" s="3">
        <v>20</v>
      </c>
      <c r="H245" s="3">
        <v>0.9</v>
      </c>
      <c r="I245" s="3">
        <v>27</v>
      </c>
      <c r="J245" s="3">
        <v>27</v>
      </c>
      <c r="K245" s="3">
        <v>27</v>
      </c>
      <c r="L245" s="111">
        <f t="shared" si="3"/>
        <v>7</v>
      </c>
      <c r="M245" s="3"/>
    </row>
    <row r="246" spans="1:13" x14ac:dyDescent="0.25">
      <c r="A246" s="3" t="s">
        <v>566</v>
      </c>
      <c r="B246" s="3" t="s">
        <v>668</v>
      </c>
      <c r="C246" s="3" t="s">
        <v>568</v>
      </c>
      <c r="D246" s="3">
        <v>1.0298499999999999</v>
      </c>
      <c r="E246" s="3">
        <v>30.9</v>
      </c>
      <c r="F246" s="3">
        <v>30.9</v>
      </c>
      <c r="G246" s="3">
        <v>31</v>
      </c>
      <c r="H246" s="3">
        <v>0</v>
      </c>
      <c r="I246" s="3">
        <v>0</v>
      </c>
      <c r="J246" s="3">
        <v>20</v>
      </c>
      <c r="K246" s="3">
        <v>20</v>
      </c>
      <c r="L246" s="111">
        <f t="shared" si="3"/>
        <v>-10.899999999999999</v>
      </c>
      <c r="M246" s="3"/>
    </row>
    <row r="247" spans="1:13" x14ac:dyDescent="0.25">
      <c r="A247" s="3" t="s">
        <v>566</v>
      </c>
      <c r="B247" s="3" t="s">
        <v>668</v>
      </c>
      <c r="C247" s="3" t="s">
        <v>458</v>
      </c>
      <c r="D247" s="3">
        <v>1.7168999999999999</v>
      </c>
      <c r="E247" s="3">
        <v>25.75</v>
      </c>
      <c r="F247" s="3">
        <v>25.75</v>
      </c>
      <c r="G247" s="3">
        <v>26</v>
      </c>
      <c r="H247" s="3">
        <v>1.0298499999999999</v>
      </c>
      <c r="I247" s="3">
        <v>30.9</v>
      </c>
      <c r="J247" s="3">
        <v>30.9</v>
      </c>
      <c r="K247" s="3">
        <v>31</v>
      </c>
      <c r="L247" s="111">
        <f t="shared" si="3"/>
        <v>5.1499999999999986</v>
      </c>
      <c r="M247" s="3"/>
    </row>
    <row r="248" spans="1:13" x14ac:dyDescent="0.25">
      <c r="A248" s="3" t="s">
        <v>566</v>
      </c>
      <c r="B248" s="3" t="s">
        <v>668</v>
      </c>
      <c r="C248" s="3" t="s">
        <v>461</v>
      </c>
      <c r="D248" s="3">
        <v>1.8234000000000001</v>
      </c>
      <c r="E248" s="3">
        <v>54.7</v>
      </c>
      <c r="F248" s="3">
        <v>54.7</v>
      </c>
      <c r="G248" s="3">
        <v>55</v>
      </c>
      <c r="H248" s="3">
        <v>1.1879999999999999</v>
      </c>
      <c r="I248" s="3">
        <v>17.82</v>
      </c>
      <c r="J248" s="3">
        <v>20</v>
      </c>
      <c r="K248" s="3">
        <v>20</v>
      </c>
      <c r="L248" s="111">
        <f t="shared" si="3"/>
        <v>-34.700000000000003</v>
      </c>
      <c r="M248" s="3"/>
    </row>
    <row r="249" spans="1:13" x14ac:dyDescent="0.25">
      <c r="A249" s="3" t="s">
        <v>566</v>
      </c>
      <c r="B249" s="3" t="s">
        <v>668</v>
      </c>
      <c r="C249" s="3" t="s">
        <v>463</v>
      </c>
      <c r="D249" s="3">
        <v>3.0502600000000002</v>
      </c>
      <c r="E249" s="3">
        <v>45.75</v>
      </c>
      <c r="F249" s="3">
        <v>45.75</v>
      </c>
      <c r="G249" s="3">
        <v>46</v>
      </c>
      <c r="H249" s="3">
        <v>1.8234000000000001</v>
      </c>
      <c r="I249" s="3">
        <v>54.7</v>
      </c>
      <c r="J249" s="3">
        <v>54.7</v>
      </c>
      <c r="K249" s="3">
        <v>55</v>
      </c>
      <c r="L249" s="111">
        <f t="shared" si="3"/>
        <v>8.9500000000000028</v>
      </c>
      <c r="M249" s="3"/>
    </row>
    <row r="250" spans="1:13" x14ac:dyDescent="0.25">
      <c r="A250" s="3" t="s">
        <v>566</v>
      </c>
      <c r="B250" s="3" t="s">
        <v>668</v>
      </c>
      <c r="C250" s="3" t="s">
        <v>466</v>
      </c>
      <c r="D250" s="3">
        <v>4.9276</v>
      </c>
      <c r="E250" s="3">
        <v>34.49</v>
      </c>
      <c r="F250" s="3">
        <v>34.49</v>
      </c>
      <c r="G250" s="3">
        <v>34</v>
      </c>
      <c r="H250" s="3">
        <v>2.6551199999999997</v>
      </c>
      <c r="I250" s="3">
        <v>39.83</v>
      </c>
      <c r="J250" s="3">
        <v>39.83</v>
      </c>
      <c r="K250" s="3">
        <v>40</v>
      </c>
      <c r="L250" s="111">
        <f t="shared" si="3"/>
        <v>5.3399999999999963</v>
      </c>
      <c r="M250" s="3"/>
    </row>
    <row r="251" spans="1:13" x14ac:dyDescent="0.25">
      <c r="A251" s="3" t="s">
        <v>566</v>
      </c>
      <c r="B251" s="3" t="s">
        <v>668</v>
      </c>
      <c r="C251" s="3" t="s">
        <v>167</v>
      </c>
      <c r="D251" s="3">
        <v>5.1799499999999998</v>
      </c>
      <c r="E251" s="3">
        <v>77.7</v>
      </c>
      <c r="F251" s="3">
        <v>77.7</v>
      </c>
      <c r="G251" s="3">
        <v>78</v>
      </c>
      <c r="H251" s="3">
        <v>4.7092000000000001</v>
      </c>
      <c r="I251" s="3">
        <v>32.96</v>
      </c>
      <c r="J251" s="3">
        <v>32.96</v>
      </c>
      <c r="K251" s="3">
        <v>33</v>
      </c>
      <c r="L251" s="111">
        <f t="shared" si="3"/>
        <v>-44.74</v>
      </c>
      <c r="M251" s="3"/>
    </row>
    <row r="252" spans="1:13" x14ac:dyDescent="0.25">
      <c r="A252" s="3" t="s">
        <v>566</v>
      </c>
      <c r="B252" s="3" t="s">
        <v>668</v>
      </c>
      <c r="C252" s="3" t="s">
        <v>118</v>
      </c>
      <c r="D252" s="3">
        <v>1.9510000000000003</v>
      </c>
      <c r="E252" s="3">
        <v>29.27</v>
      </c>
      <c r="F252" s="3">
        <v>29.27</v>
      </c>
      <c r="G252" s="3">
        <v>29</v>
      </c>
      <c r="H252" s="3">
        <v>5.1799499999999998</v>
      </c>
      <c r="I252" s="3">
        <v>77.7</v>
      </c>
      <c r="J252" s="3">
        <v>77.7</v>
      </c>
      <c r="K252" s="3">
        <v>78</v>
      </c>
      <c r="L252" s="111">
        <f t="shared" si="3"/>
        <v>48.430000000000007</v>
      </c>
      <c r="M252" s="3"/>
    </row>
    <row r="253" spans="1:13" x14ac:dyDescent="0.25">
      <c r="A253" s="3" t="s">
        <v>565</v>
      </c>
      <c r="B253" s="3" t="s">
        <v>668</v>
      </c>
      <c r="C253" s="3" t="s">
        <v>373</v>
      </c>
      <c r="D253" s="3">
        <v>7.9103999999999992</v>
      </c>
      <c r="E253" s="3">
        <v>55.37</v>
      </c>
      <c r="F253" s="3">
        <v>55.37</v>
      </c>
      <c r="G253" s="3">
        <v>55</v>
      </c>
      <c r="H253" s="3">
        <v>1.9510000000000003</v>
      </c>
      <c r="I253" s="3">
        <v>29.27</v>
      </c>
      <c r="J253" s="3">
        <v>29.27</v>
      </c>
      <c r="K253" s="3">
        <v>29</v>
      </c>
      <c r="L253" s="111">
        <f t="shared" si="3"/>
        <v>-26.099999999999998</v>
      </c>
      <c r="M253" s="3"/>
    </row>
    <row r="254" spans="1:13" x14ac:dyDescent="0.25">
      <c r="A254" s="3" t="s">
        <v>566</v>
      </c>
      <c r="B254" s="3" t="s">
        <v>668</v>
      </c>
      <c r="C254" s="3" t="s">
        <v>122</v>
      </c>
      <c r="D254" s="3">
        <v>2.472</v>
      </c>
      <c r="E254" s="3">
        <v>37.08</v>
      </c>
      <c r="F254" s="3">
        <v>37.08</v>
      </c>
      <c r="G254" s="3">
        <v>37</v>
      </c>
      <c r="H254" s="3">
        <v>7.9103999999999992</v>
      </c>
      <c r="I254" s="3">
        <v>55.37</v>
      </c>
      <c r="J254" s="3">
        <v>55.37</v>
      </c>
      <c r="K254" s="3">
        <v>55</v>
      </c>
      <c r="L254" s="111">
        <f t="shared" si="3"/>
        <v>18.29</v>
      </c>
      <c r="M254" s="3"/>
    </row>
    <row r="255" spans="1:13" x14ac:dyDescent="0.25">
      <c r="A255" s="3" t="s">
        <v>565</v>
      </c>
      <c r="B255" s="3" t="s">
        <v>668</v>
      </c>
      <c r="C255" s="3" t="s">
        <v>122</v>
      </c>
      <c r="D255" s="3">
        <v>9.827</v>
      </c>
      <c r="E255" s="3">
        <v>68.790000000000006</v>
      </c>
      <c r="F255" s="3">
        <v>68.790000000000006</v>
      </c>
      <c r="G255" s="3">
        <v>69</v>
      </c>
      <c r="H255" s="3">
        <v>2.472</v>
      </c>
      <c r="I255" s="3">
        <v>37.08</v>
      </c>
      <c r="J255" s="3">
        <v>37.08</v>
      </c>
      <c r="K255" s="3">
        <v>37</v>
      </c>
      <c r="L255" s="111">
        <f t="shared" si="3"/>
        <v>-31.710000000000008</v>
      </c>
      <c r="M255" s="3"/>
    </row>
    <row r="256" spans="1:13" x14ac:dyDescent="0.25">
      <c r="A256" s="3" t="s">
        <v>566</v>
      </c>
      <c r="B256" s="3" t="s">
        <v>668</v>
      </c>
      <c r="C256" s="3" t="s">
        <v>123</v>
      </c>
      <c r="D256" s="3">
        <v>5.4048499999999997</v>
      </c>
      <c r="E256" s="3">
        <v>81.069999999999993</v>
      </c>
      <c r="F256" s="3">
        <v>81.069999999999993</v>
      </c>
      <c r="G256" s="3">
        <v>81</v>
      </c>
      <c r="H256" s="3">
        <v>9.827</v>
      </c>
      <c r="I256" s="3">
        <v>68.790000000000006</v>
      </c>
      <c r="J256" s="3">
        <v>68.790000000000006</v>
      </c>
      <c r="K256" s="3">
        <v>69</v>
      </c>
      <c r="L256" s="111">
        <f t="shared" si="3"/>
        <v>-12.279999999999987</v>
      </c>
      <c r="M256" s="3"/>
    </row>
    <row r="257" spans="1:13" x14ac:dyDescent="0.25">
      <c r="A257" s="3" t="s">
        <v>565</v>
      </c>
      <c r="B257" s="3" t="s">
        <v>668</v>
      </c>
      <c r="C257" s="3" t="s">
        <v>123</v>
      </c>
      <c r="D257" s="3">
        <v>1.5241199999999999</v>
      </c>
      <c r="E257" s="3">
        <v>22.86</v>
      </c>
      <c r="F257" s="3">
        <v>22.86</v>
      </c>
      <c r="G257" s="3">
        <v>23</v>
      </c>
      <c r="H257" s="3">
        <v>5.4048499999999997</v>
      </c>
      <c r="I257" s="3">
        <v>81.069999999999993</v>
      </c>
      <c r="J257" s="3">
        <v>81.069999999999993</v>
      </c>
      <c r="K257" s="3">
        <v>81</v>
      </c>
      <c r="L257" s="111">
        <f t="shared" si="3"/>
        <v>58.209999999999994</v>
      </c>
      <c r="M257" s="3"/>
    </row>
    <row r="258" spans="1:13" x14ac:dyDescent="0.25">
      <c r="A258" s="3" t="s">
        <v>565</v>
      </c>
      <c r="B258" s="3" t="s">
        <v>668</v>
      </c>
      <c r="C258" s="3" t="s">
        <v>124</v>
      </c>
      <c r="D258" s="3">
        <v>3.5442000000000005</v>
      </c>
      <c r="E258" s="3">
        <v>53.16</v>
      </c>
      <c r="F258" s="3">
        <v>53.16</v>
      </c>
      <c r="G258" s="3">
        <v>53</v>
      </c>
      <c r="H258" s="3">
        <v>1.5241199999999999</v>
      </c>
      <c r="I258" s="3">
        <v>22.86</v>
      </c>
      <c r="J258" s="3">
        <v>22.86</v>
      </c>
      <c r="K258" s="3">
        <v>23</v>
      </c>
      <c r="L258" s="111">
        <f t="shared" si="3"/>
        <v>-30.299999999999997</v>
      </c>
      <c r="M258" s="3"/>
    </row>
    <row r="259" spans="1:13" x14ac:dyDescent="0.25">
      <c r="A259" s="3" t="s">
        <v>565</v>
      </c>
      <c r="B259" s="3" t="s">
        <v>668</v>
      </c>
      <c r="C259" s="3" t="s">
        <v>127</v>
      </c>
      <c r="D259" s="3">
        <v>4.0362</v>
      </c>
      <c r="E259" s="3">
        <v>60.54</v>
      </c>
      <c r="F259" s="3">
        <v>60.54</v>
      </c>
      <c r="G259" s="3">
        <v>61</v>
      </c>
      <c r="H259" s="3">
        <v>3.5442000000000005</v>
      </c>
      <c r="I259" s="3">
        <v>53.16</v>
      </c>
      <c r="J259" s="3">
        <v>53.16</v>
      </c>
      <c r="K259" s="3">
        <v>53</v>
      </c>
      <c r="L259" s="111">
        <f t="shared" si="3"/>
        <v>-7.3800000000000026</v>
      </c>
      <c r="M259" s="3"/>
    </row>
    <row r="260" spans="1:13" x14ac:dyDescent="0.25">
      <c r="A260" s="3" t="s">
        <v>566</v>
      </c>
      <c r="B260" s="3" t="s">
        <v>668</v>
      </c>
      <c r="C260" s="3" t="s">
        <v>130</v>
      </c>
      <c r="D260" s="3">
        <v>1.4556000000000002</v>
      </c>
      <c r="E260" s="3">
        <v>21.83</v>
      </c>
      <c r="F260" s="3">
        <v>21.83</v>
      </c>
      <c r="G260" s="3">
        <v>22</v>
      </c>
      <c r="H260" s="3">
        <v>4.0362</v>
      </c>
      <c r="I260" s="3">
        <v>60.54</v>
      </c>
      <c r="J260" s="3">
        <v>60.54</v>
      </c>
      <c r="K260" s="3">
        <v>61</v>
      </c>
      <c r="L260" s="111">
        <f t="shared" ref="L260:L323" si="4">+IF(B260="continua",I260-E260,J260-F260)</f>
        <v>38.71</v>
      </c>
      <c r="M260" s="3"/>
    </row>
    <row r="261" spans="1:13" x14ac:dyDescent="0.25">
      <c r="A261" s="3" t="s">
        <v>566</v>
      </c>
      <c r="B261" s="3" t="s">
        <v>668</v>
      </c>
      <c r="C261" s="3" t="s">
        <v>131</v>
      </c>
      <c r="D261" s="3">
        <v>2.1834000000000002</v>
      </c>
      <c r="E261" s="3">
        <v>32.75</v>
      </c>
      <c r="F261" s="3">
        <v>32.75</v>
      </c>
      <c r="G261" s="3">
        <v>33</v>
      </c>
      <c r="H261" s="3">
        <v>1.4556000000000002</v>
      </c>
      <c r="I261" s="3">
        <v>21.83</v>
      </c>
      <c r="J261" s="3">
        <v>21.83</v>
      </c>
      <c r="K261" s="3">
        <v>22</v>
      </c>
      <c r="L261" s="111">
        <f t="shared" si="4"/>
        <v>-10.920000000000002</v>
      </c>
      <c r="M261" s="3"/>
    </row>
    <row r="262" spans="1:13" x14ac:dyDescent="0.25">
      <c r="A262" s="3" t="s">
        <v>565</v>
      </c>
      <c r="B262" s="3" t="s">
        <v>668</v>
      </c>
      <c r="C262" s="3" t="s">
        <v>131</v>
      </c>
      <c r="D262" s="3">
        <v>2.2888800000000002</v>
      </c>
      <c r="E262" s="3">
        <v>68.67</v>
      </c>
      <c r="F262" s="3">
        <v>68.67</v>
      </c>
      <c r="G262" s="3">
        <v>69</v>
      </c>
      <c r="H262" s="3">
        <v>2.1834000000000002</v>
      </c>
      <c r="I262" s="3">
        <v>32.75</v>
      </c>
      <c r="J262" s="3">
        <v>32.75</v>
      </c>
      <c r="K262" s="3">
        <v>33</v>
      </c>
      <c r="L262" s="111">
        <f t="shared" si="4"/>
        <v>-35.92</v>
      </c>
      <c r="M262" s="3"/>
    </row>
    <row r="263" spans="1:13" x14ac:dyDescent="0.25">
      <c r="A263" s="3" t="s">
        <v>566</v>
      </c>
      <c r="B263" s="3" t="s">
        <v>668</v>
      </c>
      <c r="C263" s="3" t="s">
        <v>132</v>
      </c>
      <c r="D263" s="3">
        <v>3.9588000000000001</v>
      </c>
      <c r="E263" s="3">
        <v>59.38</v>
      </c>
      <c r="F263" s="3">
        <v>59.38</v>
      </c>
      <c r="G263" s="3">
        <v>59</v>
      </c>
      <c r="H263" s="3">
        <v>2.0354399999999999</v>
      </c>
      <c r="I263" s="3">
        <v>61.06</v>
      </c>
      <c r="J263" s="3">
        <v>61.06</v>
      </c>
      <c r="K263" s="3">
        <v>61</v>
      </c>
      <c r="L263" s="111">
        <f t="shared" si="4"/>
        <v>1.6799999999999997</v>
      </c>
      <c r="M263" s="3"/>
    </row>
    <row r="264" spans="1:13" x14ac:dyDescent="0.25">
      <c r="A264" s="3" t="s">
        <v>566</v>
      </c>
      <c r="B264" s="3" t="s">
        <v>668</v>
      </c>
      <c r="C264" s="3" t="s">
        <v>133</v>
      </c>
      <c r="D264" s="3">
        <v>7.1395</v>
      </c>
      <c r="E264" s="3">
        <v>49.98</v>
      </c>
      <c r="F264" s="3">
        <v>49.98</v>
      </c>
      <c r="G264" s="3">
        <v>50</v>
      </c>
      <c r="H264" s="3">
        <v>3.9588000000000001</v>
      </c>
      <c r="I264" s="3">
        <v>59.38</v>
      </c>
      <c r="J264" s="3">
        <v>59.38</v>
      </c>
      <c r="K264" s="3">
        <v>59</v>
      </c>
      <c r="L264" s="111">
        <f t="shared" si="4"/>
        <v>9.4000000000000057</v>
      </c>
      <c r="M264" s="3"/>
    </row>
    <row r="265" spans="1:13" x14ac:dyDescent="0.25">
      <c r="A265" s="3" t="s">
        <v>566</v>
      </c>
      <c r="B265" s="3" t="s">
        <v>668</v>
      </c>
      <c r="C265" s="3" t="s">
        <v>312</v>
      </c>
      <c r="D265" s="3">
        <v>6.4255499999999994</v>
      </c>
      <c r="E265" s="3">
        <v>96.38</v>
      </c>
      <c r="F265" s="3">
        <v>96.38</v>
      </c>
      <c r="G265" s="3">
        <v>96</v>
      </c>
      <c r="H265" s="3">
        <v>7.1395</v>
      </c>
      <c r="I265" s="3">
        <v>49.98</v>
      </c>
      <c r="J265" s="3">
        <v>49.98</v>
      </c>
      <c r="K265" s="3">
        <v>50</v>
      </c>
      <c r="L265" s="111">
        <f t="shared" si="4"/>
        <v>-46.4</v>
      </c>
      <c r="M265" s="3"/>
    </row>
    <row r="266" spans="1:13" x14ac:dyDescent="0.25">
      <c r="A266" s="3" t="s">
        <v>565</v>
      </c>
      <c r="B266" s="3" t="s">
        <v>668</v>
      </c>
      <c r="C266" s="3" t="s">
        <v>312</v>
      </c>
      <c r="D266" s="3">
        <v>5.2784000000000004</v>
      </c>
      <c r="E266" s="3">
        <v>79.180000000000007</v>
      </c>
      <c r="F266" s="3">
        <v>79.180000000000007</v>
      </c>
      <c r="G266" s="3">
        <v>79</v>
      </c>
      <c r="H266" s="3">
        <v>6.4255499999999994</v>
      </c>
      <c r="I266" s="3">
        <v>96.38</v>
      </c>
      <c r="J266" s="3">
        <v>96.38</v>
      </c>
      <c r="K266" s="3">
        <v>96</v>
      </c>
      <c r="L266" s="111">
        <f t="shared" si="4"/>
        <v>17.199999999999989</v>
      </c>
      <c r="M266" s="3"/>
    </row>
    <row r="267" spans="1:13" x14ac:dyDescent="0.25">
      <c r="A267" s="3" t="s">
        <v>565</v>
      </c>
      <c r="B267" s="3" t="s">
        <v>668</v>
      </c>
      <c r="C267" s="3" t="s">
        <v>133</v>
      </c>
      <c r="D267" s="3">
        <v>2.26912</v>
      </c>
      <c r="E267" s="3">
        <v>34.04</v>
      </c>
      <c r="F267" s="3">
        <v>34.04</v>
      </c>
      <c r="G267" s="3">
        <v>34</v>
      </c>
      <c r="H267" s="3">
        <v>5.2784000000000004</v>
      </c>
      <c r="I267" s="3">
        <v>79.180000000000007</v>
      </c>
      <c r="J267" s="3">
        <v>79.180000000000007</v>
      </c>
      <c r="K267" s="3">
        <v>79</v>
      </c>
      <c r="L267" s="111">
        <f t="shared" si="4"/>
        <v>45.140000000000008</v>
      </c>
      <c r="M267" s="3"/>
    </row>
    <row r="268" spans="1:13" x14ac:dyDescent="0.25">
      <c r="A268" s="3" t="s">
        <v>565</v>
      </c>
      <c r="B268" s="3" t="s">
        <v>668</v>
      </c>
      <c r="C268" s="3" t="s">
        <v>237</v>
      </c>
      <c r="D268" s="3">
        <v>1.56002</v>
      </c>
      <c r="E268" s="3">
        <v>23.4</v>
      </c>
      <c r="F268" s="3">
        <v>23.4</v>
      </c>
      <c r="G268" s="3">
        <v>23</v>
      </c>
      <c r="H268" s="3">
        <v>2.26912</v>
      </c>
      <c r="I268" s="3">
        <v>34.04</v>
      </c>
      <c r="J268" s="3">
        <v>34.04</v>
      </c>
      <c r="K268" s="3">
        <v>34</v>
      </c>
      <c r="L268" s="111">
        <f t="shared" si="4"/>
        <v>10.64</v>
      </c>
      <c r="M268" s="3"/>
    </row>
    <row r="269" spans="1:13" x14ac:dyDescent="0.25">
      <c r="A269" s="3" t="s">
        <v>566</v>
      </c>
      <c r="B269" s="3" t="s">
        <v>668</v>
      </c>
      <c r="C269" s="3" t="s">
        <v>237</v>
      </c>
      <c r="D269" s="3">
        <v>5.9560000000000004</v>
      </c>
      <c r="E269" s="3">
        <v>89.34</v>
      </c>
      <c r="F269" s="3">
        <v>89.34</v>
      </c>
      <c r="G269" s="3">
        <v>89</v>
      </c>
      <c r="H269" s="3">
        <v>1.56002</v>
      </c>
      <c r="I269" s="3">
        <v>23.4</v>
      </c>
      <c r="J269" s="3">
        <v>23.4</v>
      </c>
      <c r="K269" s="3">
        <v>23</v>
      </c>
      <c r="L269" s="111">
        <f t="shared" si="4"/>
        <v>-65.94</v>
      </c>
      <c r="M269" s="3"/>
    </row>
    <row r="270" spans="1:13" x14ac:dyDescent="0.25">
      <c r="A270" s="3" t="s">
        <v>565</v>
      </c>
      <c r="B270" s="3" t="s">
        <v>668</v>
      </c>
      <c r="C270" s="3" t="s">
        <v>134</v>
      </c>
      <c r="D270" s="3">
        <v>5.9560000000000004</v>
      </c>
      <c r="E270" s="3">
        <v>89.34</v>
      </c>
      <c r="F270" s="3">
        <v>89.34</v>
      </c>
      <c r="G270" s="3">
        <v>89</v>
      </c>
      <c r="H270" s="3">
        <v>5.9560000000000004</v>
      </c>
      <c r="I270" s="3">
        <v>89.34</v>
      </c>
      <c r="J270" s="3">
        <v>89.34</v>
      </c>
      <c r="K270" s="3">
        <v>89</v>
      </c>
      <c r="L270" s="111">
        <f t="shared" si="4"/>
        <v>0</v>
      </c>
      <c r="M270" s="3"/>
    </row>
    <row r="271" spans="1:13" x14ac:dyDescent="0.25">
      <c r="A271" s="3" t="s">
        <v>566</v>
      </c>
      <c r="B271" s="3" t="s">
        <v>668</v>
      </c>
      <c r="C271" s="3" t="s">
        <v>134</v>
      </c>
      <c r="D271" s="3">
        <v>1.9062000000000001</v>
      </c>
      <c r="E271" s="3">
        <v>28.59</v>
      </c>
      <c r="F271" s="3">
        <v>28.59</v>
      </c>
      <c r="G271" s="3">
        <v>29</v>
      </c>
      <c r="H271" s="3">
        <v>5.9560000000000004</v>
      </c>
      <c r="I271" s="3">
        <v>89.34</v>
      </c>
      <c r="J271" s="3">
        <v>89.34</v>
      </c>
      <c r="K271" s="3">
        <v>89</v>
      </c>
      <c r="L271" s="111">
        <f t="shared" si="4"/>
        <v>60.75</v>
      </c>
      <c r="M271" s="3"/>
    </row>
    <row r="272" spans="1:13" x14ac:dyDescent="0.25">
      <c r="A272" s="3" t="s">
        <v>565</v>
      </c>
      <c r="B272" s="3" t="s">
        <v>668</v>
      </c>
      <c r="C272" s="3" t="s">
        <v>223</v>
      </c>
      <c r="D272" s="3">
        <v>1.9062000000000001</v>
      </c>
      <c r="E272" s="3">
        <v>13.34</v>
      </c>
      <c r="F272" s="3">
        <v>20</v>
      </c>
      <c r="G272" s="3">
        <v>20</v>
      </c>
      <c r="H272" s="3">
        <v>1.9062000000000001</v>
      </c>
      <c r="I272" s="3">
        <v>28.59</v>
      </c>
      <c r="J272" s="3">
        <v>28.59</v>
      </c>
      <c r="K272" s="3">
        <v>29</v>
      </c>
      <c r="L272" s="111">
        <f t="shared" si="4"/>
        <v>8.59</v>
      </c>
      <c r="M272" s="3"/>
    </row>
    <row r="273" spans="1:13" x14ac:dyDescent="0.25">
      <c r="A273" s="3" t="s">
        <v>566</v>
      </c>
      <c r="B273" s="3" t="s">
        <v>668</v>
      </c>
      <c r="C273" s="3" t="s">
        <v>223</v>
      </c>
      <c r="D273" s="3">
        <v>3.3860000000000001</v>
      </c>
      <c r="E273" s="3">
        <v>50.79</v>
      </c>
      <c r="F273" s="3">
        <v>50.79</v>
      </c>
      <c r="G273" s="3">
        <v>51</v>
      </c>
      <c r="H273" s="3">
        <v>1.9062000000000001</v>
      </c>
      <c r="I273" s="3">
        <v>13.34</v>
      </c>
      <c r="J273" s="3">
        <v>20</v>
      </c>
      <c r="K273" s="3">
        <v>20</v>
      </c>
      <c r="L273" s="111">
        <f t="shared" si="4"/>
        <v>-30.79</v>
      </c>
      <c r="M273" s="3"/>
    </row>
    <row r="274" spans="1:13" x14ac:dyDescent="0.25">
      <c r="A274" s="3" t="s">
        <v>565</v>
      </c>
      <c r="B274" s="3" t="s">
        <v>668</v>
      </c>
      <c r="C274" s="3" t="s">
        <v>135</v>
      </c>
      <c r="D274" s="3">
        <v>4.2324999999999999</v>
      </c>
      <c r="E274" s="3">
        <v>63.49</v>
      </c>
      <c r="F274" s="3">
        <v>63.49</v>
      </c>
      <c r="G274" s="3">
        <v>63</v>
      </c>
      <c r="H274" s="3">
        <v>3.1427999999999998</v>
      </c>
      <c r="I274" s="3">
        <v>47.14</v>
      </c>
      <c r="J274" s="3">
        <v>47.14</v>
      </c>
      <c r="K274" s="3">
        <v>47</v>
      </c>
      <c r="L274" s="111">
        <f t="shared" si="4"/>
        <v>-16.350000000000001</v>
      </c>
      <c r="M274" s="3"/>
    </row>
    <row r="275" spans="1:13" x14ac:dyDescent="0.25">
      <c r="A275" s="3" t="s">
        <v>566</v>
      </c>
      <c r="B275" s="3" t="s">
        <v>668</v>
      </c>
      <c r="C275" s="3" t="s">
        <v>135</v>
      </c>
      <c r="D275" s="3">
        <v>0.57399999999999995</v>
      </c>
      <c r="E275" s="3">
        <v>8.61</v>
      </c>
      <c r="F275" s="3">
        <v>20</v>
      </c>
      <c r="G275" s="3">
        <v>20</v>
      </c>
      <c r="H275" s="3">
        <v>3.9284999999999997</v>
      </c>
      <c r="I275" s="3">
        <v>58.93</v>
      </c>
      <c r="J275" s="3">
        <v>58.93</v>
      </c>
      <c r="K275" s="3">
        <v>59</v>
      </c>
      <c r="L275" s="111">
        <f t="shared" si="4"/>
        <v>38.93</v>
      </c>
      <c r="M275" s="3"/>
    </row>
    <row r="276" spans="1:13" x14ac:dyDescent="0.25">
      <c r="A276" s="3" t="s">
        <v>565</v>
      </c>
      <c r="B276" s="3" t="s">
        <v>668</v>
      </c>
      <c r="C276" s="3" t="s">
        <v>254</v>
      </c>
      <c r="D276" s="3">
        <v>0.91236000000000006</v>
      </c>
      <c r="E276" s="3">
        <v>27.37</v>
      </c>
      <c r="F276" s="3">
        <v>27.37</v>
      </c>
      <c r="G276" s="3">
        <v>27</v>
      </c>
      <c r="H276" s="3">
        <v>0.57399999999999995</v>
      </c>
      <c r="I276" s="3">
        <v>8.61</v>
      </c>
      <c r="J276" s="3">
        <v>20</v>
      </c>
      <c r="K276" s="3">
        <v>20</v>
      </c>
      <c r="L276" s="111">
        <f t="shared" si="4"/>
        <v>-7.370000000000001</v>
      </c>
      <c r="M276" s="3"/>
    </row>
    <row r="277" spans="1:13" x14ac:dyDescent="0.25">
      <c r="A277" s="3" t="s">
        <v>565</v>
      </c>
      <c r="B277" s="3" t="s">
        <v>668</v>
      </c>
      <c r="C277" s="3" t="s">
        <v>136</v>
      </c>
      <c r="D277" s="3">
        <v>5.7717000000000001</v>
      </c>
      <c r="E277" s="3">
        <v>40.4</v>
      </c>
      <c r="F277" s="3">
        <v>40.4</v>
      </c>
      <c r="G277" s="3">
        <v>40</v>
      </c>
      <c r="H277" s="3">
        <v>0.80664000000000002</v>
      </c>
      <c r="I277" s="3">
        <v>24.2</v>
      </c>
      <c r="J277" s="3">
        <v>24.2</v>
      </c>
      <c r="K277" s="3">
        <v>24</v>
      </c>
      <c r="L277" s="111">
        <f t="shared" si="4"/>
        <v>-16.2</v>
      </c>
      <c r="M277" s="3"/>
    </row>
    <row r="278" spans="1:13" x14ac:dyDescent="0.25">
      <c r="A278" s="3" t="s">
        <v>566</v>
      </c>
      <c r="B278" s="3" t="s">
        <v>668</v>
      </c>
      <c r="C278" s="3" t="s">
        <v>139</v>
      </c>
      <c r="D278" s="3">
        <v>2.3611500000000003</v>
      </c>
      <c r="E278" s="3">
        <v>35.42</v>
      </c>
      <c r="F278" s="3">
        <v>35.42</v>
      </c>
      <c r="G278" s="3">
        <v>35</v>
      </c>
      <c r="H278" s="3">
        <v>5.8431999999999995</v>
      </c>
      <c r="I278" s="3">
        <v>40.9</v>
      </c>
      <c r="J278" s="3">
        <v>40.9</v>
      </c>
      <c r="K278" s="3">
        <v>41</v>
      </c>
      <c r="L278" s="111">
        <f t="shared" si="4"/>
        <v>5.4799999999999969</v>
      </c>
      <c r="M278" s="3"/>
    </row>
    <row r="279" spans="1:13" x14ac:dyDescent="0.25">
      <c r="A279" s="3" t="s">
        <v>565</v>
      </c>
      <c r="B279" s="3" t="s">
        <v>668</v>
      </c>
      <c r="C279" s="3" t="s">
        <v>139</v>
      </c>
      <c r="D279" s="3">
        <v>1.18</v>
      </c>
      <c r="E279" s="3">
        <v>17.7</v>
      </c>
      <c r="F279" s="3">
        <v>20</v>
      </c>
      <c r="G279" s="3">
        <v>20</v>
      </c>
      <c r="H279" s="3">
        <v>2.3904000000000001</v>
      </c>
      <c r="I279" s="3">
        <v>35.86</v>
      </c>
      <c r="J279" s="3">
        <v>35.86</v>
      </c>
      <c r="K279" s="3">
        <v>36</v>
      </c>
      <c r="L279" s="111">
        <f t="shared" si="4"/>
        <v>15.86</v>
      </c>
      <c r="M279" s="3"/>
    </row>
    <row r="280" spans="1:13" x14ac:dyDescent="0.25">
      <c r="A280" s="3" t="s">
        <v>566</v>
      </c>
      <c r="B280" s="3" t="s">
        <v>668</v>
      </c>
      <c r="C280" s="3" t="s">
        <v>140</v>
      </c>
      <c r="D280" s="3">
        <v>1.8225</v>
      </c>
      <c r="E280" s="3">
        <v>27.34</v>
      </c>
      <c r="F280" s="3">
        <v>27.34</v>
      </c>
      <c r="G280" s="3">
        <v>27</v>
      </c>
      <c r="H280" s="3">
        <v>1.4279999999999999</v>
      </c>
      <c r="I280" s="3">
        <v>21.42</v>
      </c>
      <c r="J280" s="3">
        <v>21.42</v>
      </c>
      <c r="K280" s="3">
        <v>21</v>
      </c>
      <c r="L280" s="111">
        <f t="shared" si="4"/>
        <v>-5.9199999999999982</v>
      </c>
      <c r="M280" s="3"/>
    </row>
    <row r="281" spans="1:13" x14ac:dyDescent="0.25">
      <c r="A281" s="3" t="s">
        <v>566</v>
      </c>
      <c r="B281" s="3" t="s">
        <v>668</v>
      </c>
      <c r="C281" s="3" t="s">
        <v>359</v>
      </c>
      <c r="D281" s="3">
        <v>0.72899999999999998</v>
      </c>
      <c r="E281" s="3">
        <v>21.87</v>
      </c>
      <c r="F281" s="3">
        <v>21.87</v>
      </c>
      <c r="G281" s="3">
        <v>22</v>
      </c>
      <c r="H281" s="3">
        <v>1.8225</v>
      </c>
      <c r="I281" s="3">
        <v>27.34</v>
      </c>
      <c r="J281" s="3">
        <v>27.34</v>
      </c>
      <c r="K281" s="3">
        <v>27</v>
      </c>
      <c r="L281" s="111">
        <f t="shared" si="4"/>
        <v>5.4699999999999989</v>
      </c>
      <c r="M281" s="3"/>
    </row>
    <row r="282" spans="1:13" x14ac:dyDescent="0.25">
      <c r="A282" s="3" t="s">
        <v>565</v>
      </c>
      <c r="B282" s="3" t="s">
        <v>668</v>
      </c>
      <c r="C282" s="3" t="s">
        <v>359</v>
      </c>
      <c r="D282" s="3">
        <v>1.89595</v>
      </c>
      <c r="E282" s="3">
        <v>28.44</v>
      </c>
      <c r="F282" s="3">
        <v>28.44</v>
      </c>
      <c r="G282" s="3">
        <v>28</v>
      </c>
      <c r="H282" s="3">
        <v>0.72899999999999998</v>
      </c>
      <c r="I282" s="3">
        <v>21.87</v>
      </c>
      <c r="J282" s="3">
        <v>21.87</v>
      </c>
      <c r="K282" s="3">
        <v>22</v>
      </c>
      <c r="L282" s="111">
        <f t="shared" si="4"/>
        <v>-6.57</v>
      </c>
      <c r="M282" s="3"/>
    </row>
    <row r="283" spans="1:13" x14ac:dyDescent="0.25">
      <c r="A283" s="3" t="s">
        <v>565</v>
      </c>
      <c r="B283" s="3" t="s">
        <v>668</v>
      </c>
      <c r="C283" s="3" t="s">
        <v>358</v>
      </c>
      <c r="D283" s="3">
        <v>2.9089999999999998</v>
      </c>
      <c r="E283" s="3">
        <v>43.64</v>
      </c>
      <c r="F283" s="3">
        <v>43.64</v>
      </c>
      <c r="G283" s="3">
        <v>44</v>
      </c>
      <c r="H283" s="3">
        <v>1.89595</v>
      </c>
      <c r="I283" s="3">
        <v>28.44</v>
      </c>
      <c r="J283" s="3">
        <v>28.44</v>
      </c>
      <c r="K283" s="3">
        <v>28</v>
      </c>
      <c r="L283" s="111">
        <f t="shared" si="4"/>
        <v>-15.2</v>
      </c>
      <c r="M283" s="3"/>
    </row>
    <row r="284" spans="1:13" x14ac:dyDescent="0.25">
      <c r="A284" s="3" t="s">
        <v>566</v>
      </c>
      <c r="B284" s="3" t="s">
        <v>668</v>
      </c>
      <c r="C284" s="3" t="s">
        <v>360</v>
      </c>
      <c r="D284" s="3">
        <v>2.9089999999999998</v>
      </c>
      <c r="E284" s="3">
        <v>43.64</v>
      </c>
      <c r="F284" s="3">
        <v>43.64</v>
      </c>
      <c r="G284" s="3">
        <v>44</v>
      </c>
      <c r="H284" s="3">
        <v>2.9089999999999998</v>
      </c>
      <c r="I284" s="3">
        <v>43.64</v>
      </c>
      <c r="J284" s="3">
        <v>43.64</v>
      </c>
      <c r="K284" s="3">
        <v>44</v>
      </c>
      <c r="L284" s="111">
        <f t="shared" si="4"/>
        <v>0</v>
      </c>
      <c r="M284" s="3"/>
    </row>
    <row r="285" spans="1:13" x14ac:dyDescent="0.25">
      <c r="A285" s="3" t="s">
        <v>565</v>
      </c>
      <c r="B285" s="3" t="s">
        <v>668</v>
      </c>
      <c r="C285" s="3" t="s">
        <v>360</v>
      </c>
      <c r="D285" s="3">
        <v>4.35825</v>
      </c>
      <c r="E285" s="3">
        <v>65.37</v>
      </c>
      <c r="F285" s="3">
        <v>65.37</v>
      </c>
      <c r="G285" s="3">
        <v>65</v>
      </c>
      <c r="H285" s="3">
        <v>2.9089999999999998</v>
      </c>
      <c r="I285" s="3">
        <v>43.64</v>
      </c>
      <c r="J285" s="3">
        <v>43.64</v>
      </c>
      <c r="K285" s="3">
        <v>44</v>
      </c>
      <c r="L285" s="111">
        <f t="shared" si="4"/>
        <v>-21.730000000000004</v>
      </c>
      <c r="M285" s="3"/>
    </row>
    <row r="286" spans="1:13" x14ac:dyDescent="0.25">
      <c r="A286" s="3" t="s">
        <v>565</v>
      </c>
      <c r="B286" s="3" t="s">
        <v>668</v>
      </c>
      <c r="C286" s="3" t="s">
        <v>363</v>
      </c>
      <c r="D286" s="3">
        <v>4.8425000000000002</v>
      </c>
      <c r="E286" s="3">
        <v>33.9</v>
      </c>
      <c r="F286" s="3">
        <v>33.9</v>
      </c>
      <c r="G286" s="3">
        <v>34</v>
      </c>
      <c r="H286" s="3">
        <v>4.35825</v>
      </c>
      <c r="I286" s="3">
        <v>65.37</v>
      </c>
      <c r="J286" s="3">
        <v>65.37</v>
      </c>
      <c r="K286" s="3">
        <v>65</v>
      </c>
      <c r="L286" s="111">
        <f t="shared" si="4"/>
        <v>31.470000000000006</v>
      </c>
      <c r="M286" s="3"/>
    </row>
    <row r="287" spans="1:13" x14ac:dyDescent="0.25">
      <c r="A287" s="3" t="s">
        <v>566</v>
      </c>
      <c r="B287" s="3" t="s">
        <v>668</v>
      </c>
      <c r="C287" s="3" t="s">
        <v>363</v>
      </c>
      <c r="D287" s="3">
        <v>3.0975000000000001</v>
      </c>
      <c r="E287" s="3">
        <v>46.46</v>
      </c>
      <c r="F287" s="3">
        <v>46.46</v>
      </c>
      <c r="G287" s="3">
        <v>46</v>
      </c>
      <c r="H287" s="3">
        <v>4.8425000000000002</v>
      </c>
      <c r="I287" s="3">
        <v>33.9</v>
      </c>
      <c r="J287" s="3">
        <v>33.9</v>
      </c>
      <c r="K287" s="3">
        <v>34</v>
      </c>
      <c r="L287" s="111">
        <f t="shared" si="4"/>
        <v>-12.560000000000002</v>
      </c>
      <c r="M287" s="3"/>
    </row>
    <row r="288" spans="1:13" x14ac:dyDescent="0.25">
      <c r="A288" s="3" t="s">
        <v>565</v>
      </c>
      <c r="B288" s="3" t="s">
        <v>668</v>
      </c>
      <c r="C288" s="3" t="s">
        <v>372</v>
      </c>
      <c r="D288" s="3">
        <v>3.0975000000000001</v>
      </c>
      <c r="E288" s="3">
        <v>46.46</v>
      </c>
      <c r="F288" s="3">
        <v>46.46</v>
      </c>
      <c r="G288" s="3">
        <v>46</v>
      </c>
      <c r="H288" s="3">
        <v>3.0975000000000001</v>
      </c>
      <c r="I288" s="3">
        <v>46.46</v>
      </c>
      <c r="J288" s="3">
        <v>46.46</v>
      </c>
      <c r="K288" s="3">
        <v>46</v>
      </c>
      <c r="L288" s="111">
        <f t="shared" si="4"/>
        <v>0</v>
      </c>
      <c r="M288" s="3"/>
    </row>
    <row r="289" spans="1:13" x14ac:dyDescent="0.25">
      <c r="A289" s="3" t="s">
        <v>566</v>
      </c>
      <c r="B289" s="3" t="s">
        <v>668</v>
      </c>
      <c r="C289" s="3" t="s">
        <v>372</v>
      </c>
      <c r="D289" s="3">
        <v>0.86288999999999993</v>
      </c>
      <c r="E289" s="3">
        <v>25.89</v>
      </c>
      <c r="F289" s="3">
        <v>25.89</v>
      </c>
      <c r="G289" s="3">
        <v>26</v>
      </c>
      <c r="H289" s="3">
        <v>3.0975000000000001</v>
      </c>
      <c r="I289" s="3">
        <v>46.46</v>
      </c>
      <c r="J289" s="3">
        <v>46.46</v>
      </c>
      <c r="K289" s="3">
        <v>46</v>
      </c>
      <c r="L289" s="111">
        <f t="shared" si="4"/>
        <v>20.57</v>
      </c>
      <c r="M289" s="3"/>
    </row>
    <row r="290" spans="1:13" x14ac:dyDescent="0.25">
      <c r="A290" s="3" t="s">
        <v>566</v>
      </c>
      <c r="B290" s="3" t="s">
        <v>668</v>
      </c>
      <c r="C290" s="3" t="s">
        <v>374</v>
      </c>
      <c r="D290" s="3">
        <v>0.63396000000000008</v>
      </c>
      <c r="E290" s="3">
        <v>19.02</v>
      </c>
      <c r="F290" s="3">
        <v>20</v>
      </c>
      <c r="G290" s="3">
        <v>20</v>
      </c>
      <c r="H290" s="3">
        <v>0.86288999999999993</v>
      </c>
      <c r="I290" s="3">
        <v>25.89</v>
      </c>
      <c r="J290" s="3">
        <v>25.89</v>
      </c>
      <c r="K290" s="3">
        <v>26</v>
      </c>
      <c r="L290" s="111">
        <f t="shared" si="4"/>
        <v>5.8900000000000006</v>
      </c>
      <c r="M290" s="3"/>
    </row>
    <row r="291" spans="1:13" x14ac:dyDescent="0.25">
      <c r="A291" s="3" t="s">
        <v>565</v>
      </c>
      <c r="B291" s="3" t="s">
        <v>668</v>
      </c>
      <c r="C291" s="3" t="s">
        <v>374</v>
      </c>
      <c r="D291" s="3">
        <v>3.1073000000000004</v>
      </c>
      <c r="E291" s="3">
        <v>46.61</v>
      </c>
      <c r="F291" s="3">
        <v>46.61</v>
      </c>
      <c r="G291" s="3">
        <v>47</v>
      </c>
      <c r="H291" s="3">
        <v>0.63396000000000008</v>
      </c>
      <c r="I291" s="3">
        <v>19.02</v>
      </c>
      <c r="J291" s="3">
        <v>20</v>
      </c>
      <c r="K291" s="3">
        <v>20</v>
      </c>
      <c r="L291" s="111">
        <f t="shared" si="4"/>
        <v>-26.61</v>
      </c>
      <c r="M291" s="3"/>
    </row>
    <row r="292" spans="1:13" x14ac:dyDescent="0.25">
      <c r="A292" s="3" t="s">
        <v>566</v>
      </c>
      <c r="B292" s="3" t="s">
        <v>668</v>
      </c>
      <c r="C292" s="3" t="s">
        <v>375</v>
      </c>
      <c r="D292" s="3">
        <v>3.1073000000000004</v>
      </c>
      <c r="E292" s="3">
        <v>46.61</v>
      </c>
      <c r="F292" s="3">
        <v>46.61</v>
      </c>
      <c r="G292" s="3">
        <v>47</v>
      </c>
      <c r="H292" s="3">
        <v>3.1073000000000004</v>
      </c>
      <c r="I292" s="3">
        <v>46.61</v>
      </c>
      <c r="J292" s="3">
        <v>46.61</v>
      </c>
      <c r="K292" s="3">
        <v>47</v>
      </c>
      <c r="L292" s="111">
        <f t="shared" si="4"/>
        <v>0</v>
      </c>
      <c r="M292" s="3"/>
    </row>
    <row r="293" spans="1:13" x14ac:dyDescent="0.25">
      <c r="A293" s="3" t="s">
        <v>565</v>
      </c>
      <c r="B293" s="3" t="s">
        <v>668</v>
      </c>
      <c r="C293" s="3" t="s">
        <v>375</v>
      </c>
      <c r="D293" s="3">
        <v>0.98300999999999994</v>
      </c>
      <c r="E293" s="3">
        <v>29.49</v>
      </c>
      <c r="F293" s="3">
        <v>29.49</v>
      </c>
      <c r="G293" s="3">
        <v>29</v>
      </c>
      <c r="H293" s="3">
        <v>3.1073000000000004</v>
      </c>
      <c r="I293" s="3">
        <v>46.61</v>
      </c>
      <c r="J293" s="3">
        <v>46.61</v>
      </c>
      <c r="K293" s="3">
        <v>47</v>
      </c>
      <c r="L293" s="111">
        <f t="shared" si="4"/>
        <v>17.12</v>
      </c>
      <c r="M293" s="3"/>
    </row>
    <row r="294" spans="1:13" x14ac:dyDescent="0.25">
      <c r="A294" s="3" t="s">
        <v>566</v>
      </c>
      <c r="B294" s="3" t="s">
        <v>668</v>
      </c>
      <c r="C294" s="3" t="s">
        <v>379</v>
      </c>
      <c r="D294" s="3">
        <v>2.0063999999999997</v>
      </c>
      <c r="E294" s="3">
        <v>30.1</v>
      </c>
      <c r="F294" s="3">
        <v>30.1</v>
      </c>
      <c r="G294" s="3">
        <v>30</v>
      </c>
      <c r="H294" s="3">
        <v>0.98300999999999994</v>
      </c>
      <c r="I294" s="3">
        <v>29.49</v>
      </c>
      <c r="J294" s="3">
        <v>29.49</v>
      </c>
      <c r="K294" s="3">
        <v>29</v>
      </c>
      <c r="L294" s="111">
        <f t="shared" si="4"/>
        <v>-0.61000000000000298</v>
      </c>
      <c r="M294" s="3"/>
    </row>
    <row r="295" spans="1:13" x14ac:dyDescent="0.25">
      <c r="A295" s="3" t="s">
        <v>565</v>
      </c>
      <c r="B295" s="3" t="s">
        <v>668</v>
      </c>
      <c r="C295" s="3" t="s">
        <v>382</v>
      </c>
      <c r="D295" s="3">
        <v>4.1951999999999998</v>
      </c>
      <c r="E295" s="3">
        <v>29.37</v>
      </c>
      <c r="F295" s="3">
        <v>29.37</v>
      </c>
      <c r="G295" s="3">
        <v>29</v>
      </c>
      <c r="H295" s="3">
        <v>2.0063999999999997</v>
      </c>
      <c r="I295" s="3">
        <v>30.1</v>
      </c>
      <c r="J295" s="3">
        <v>30.1</v>
      </c>
      <c r="K295" s="3">
        <v>30</v>
      </c>
      <c r="L295" s="111">
        <f t="shared" si="4"/>
        <v>0.73000000000000043</v>
      </c>
      <c r="M295" s="3"/>
    </row>
    <row r="296" spans="1:13" x14ac:dyDescent="0.25">
      <c r="A296" s="3" t="s">
        <v>566</v>
      </c>
      <c r="B296" s="3" t="s">
        <v>668</v>
      </c>
      <c r="C296" s="3" t="s">
        <v>382</v>
      </c>
      <c r="D296" s="3">
        <v>0.65800000000000003</v>
      </c>
      <c r="E296" s="3">
        <v>19.739999999999998</v>
      </c>
      <c r="F296" s="3">
        <v>20</v>
      </c>
      <c r="G296" s="3">
        <v>20</v>
      </c>
      <c r="H296" s="3">
        <v>4.1951999999999998</v>
      </c>
      <c r="I296" s="3">
        <v>29.37</v>
      </c>
      <c r="J296" s="3">
        <v>29.37</v>
      </c>
      <c r="K296" s="3">
        <v>29</v>
      </c>
      <c r="L296" s="111">
        <f t="shared" si="4"/>
        <v>9.370000000000001</v>
      </c>
      <c r="M296" s="3"/>
    </row>
    <row r="297" spans="1:13" x14ac:dyDescent="0.25">
      <c r="A297" s="3" t="s">
        <v>566</v>
      </c>
      <c r="B297" s="3" t="s">
        <v>668</v>
      </c>
      <c r="C297" s="3" t="s">
        <v>384</v>
      </c>
      <c r="D297" s="3">
        <v>1.1530500000000001</v>
      </c>
      <c r="E297" s="3">
        <v>34.590000000000003</v>
      </c>
      <c r="F297" s="3">
        <v>34.590000000000003</v>
      </c>
      <c r="G297" s="3">
        <v>35</v>
      </c>
      <c r="H297" s="3">
        <v>0.65800000000000003</v>
      </c>
      <c r="I297" s="3">
        <v>19.739999999999998</v>
      </c>
      <c r="J297" s="3">
        <v>20</v>
      </c>
      <c r="K297" s="3">
        <v>20</v>
      </c>
      <c r="L297" s="111">
        <f t="shared" si="4"/>
        <v>-14.590000000000003</v>
      </c>
      <c r="M297" s="3"/>
    </row>
    <row r="298" spans="1:13" x14ac:dyDescent="0.25">
      <c r="A298" s="3" t="s">
        <v>566</v>
      </c>
      <c r="B298" s="3" t="s">
        <v>668</v>
      </c>
      <c r="C298" s="3" t="s">
        <v>147</v>
      </c>
      <c r="D298" s="3">
        <v>1.7680100000000003</v>
      </c>
      <c r="E298" s="3">
        <v>53.04</v>
      </c>
      <c r="F298" s="3">
        <v>53.04</v>
      </c>
      <c r="G298" s="3">
        <v>53</v>
      </c>
      <c r="H298" s="3">
        <v>1.1530500000000001</v>
      </c>
      <c r="I298" s="3">
        <v>34.590000000000003</v>
      </c>
      <c r="J298" s="3">
        <v>34.590000000000003</v>
      </c>
      <c r="K298" s="3">
        <v>35</v>
      </c>
      <c r="L298" s="111">
        <f t="shared" si="4"/>
        <v>-18.449999999999996</v>
      </c>
      <c r="M298" s="3"/>
    </row>
    <row r="299" spans="1:13" x14ac:dyDescent="0.25">
      <c r="A299" s="3" t="s">
        <v>565</v>
      </c>
      <c r="B299" s="3" t="s">
        <v>668</v>
      </c>
      <c r="C299" s="3" t="s">
        <v>147</v>
      </c>
      <c r="D299" s="3">
        <v>2.5377000000000001</v>
      </c>
      <c r="E299" s="3">
        <v>38.07</v>
      </c>
      <c r="F299" s="3">
        <v>38.07</v>
      </c>
      <c r="G299" s="3">
        <v>38</v>
      </c>
      <c r="H299" s="3">
        <v>1.7680100000000003</v>
      </c>
      <c r="I299" s="3">
        <v>53.04</v>
      </c>
      <c r="J299" s="3">
        <v>53.04</v>
      </c>
      <c r="K299" s="3">
        <v>53</v>
      </c>
      <c r="L299" s="111">
        <f t="shared" si="4"/>
        <v>14.969999999999999</v>
      </c>
      <c r="M299" s="3"/>
    </row>
    <row r="300" spans="1:13" x14ac:dyDescent="0.25">
      <c r="A300" s="3" t="s">
        <v>566</v>
      </c>
      <c r="B300" s="3" t="s">
        <v>668</v>
      </c>
      <c r="C300" s="3" t="s">
        <v>151</v>
      </c>
      <c r="D300" s="3">
        <v>2.5377000000000001</v>
      </c>
      <c r="E300" s="3">
        <v>38.07</v>
      </c>
      <c r="F300" s="3">
        <v>38.07</v>
      </c>
      <c r="G300" s="3">
        <v>38</v>
      </c>
      <c r="H300" s="3">
        <v>2.5377000000000001</v>
      </c>
      <c r="I300" s="3">
        <v>38.07</v>
      </c>
      <c r="J300" s="3">
        <v>38.07</v>
      </c>
      <c r="K300" s="3">
        <v>38</v>
      </c>
      <c r="L300" s="111">
        <f t="shared" si="4"/>
        <v>0</v>
      </c>
      <c r="M300" s="3"/>
    </row>
    <row r="301" spans="1:13" x14ac:dyDescent="0.25">
      <c r="A301" s="3" t="s">
        <v>565</v>
      </c>
      <c r="B301" s="3" t="s">
        <v>668</v>
      </c>
      <c r="C301" s="3" t="s">
        <v>151</v>
      </c>
      <c r="D301" s="3">
        <v>1.94546</v>
      </c>
      <c r="E301" s="3">
        <v>29.18</v>
      </c>
      <c r="F301" s="3">
        <v>29.18</v>
      </c>
      <c r="G301" s="3">
        <v>29</v>
      </c>
      <c r="H301" s="3">
        <v>2.5377000000000001</v>
      </c>
      <c r="I301" s="3">
        <v>38.07</v>
      </c>
      <c r="J301" s="3">
        <v>38.07</v>
      </c>
      <c r="K301" s="3">
        <v>38</v>
      </c>
      <c r="L301" s="111">
        <f t="shared" si="4"/>
        <v>8.89</v>
      </c>
      <c r="M301" s="3"/>
    </row>
    <row r="302" spans="1:13" x14ac:dyDescent="0.25">
      <c r="A302" s="3" t="s">
        <v>566</v>
      </c>
      <c r="B302" s="3" t="s">
        <v>668</v>
      </c>
      <c r="C302" s="3" t="s">
        <v>148</v>
      </c>
      <c r="D302" s="3">
        <v>7.8090000000000002</v>
      </c>
      <c r="E302" s="3">
        <v>117.14</v>
      </c>
      <c r="F302" s="3">
        <v>117.14</v>
      </c>
      <c r="G302" s="3">
        <v>117</v>
      </c>
      <c r="H302" s="3">
        <v>1.94546</v>
      </c>
      <c r="I302" s="3">
        <v>29.18</v>
      </c>
      <c r="J302" s="3">
        <v>29.18</v>
      </c>
      <c r="K302" s="3">
        <v>29</v>
      </c>
      <c r="L302" s="111">
        <f t="shared" si="4"/>
        <v>-87.960000000000008</v>
      </c>
      <c r="M302" s="3"/>
    </row>
    <row r="303" spans="1:13" x14ac:dyDescent="0.25">
      <c r="A303" s="3" t="s">
        <v>566</v>
      </c>
      <c r="B303" s="3" t="s">
        <v>668</v>
      </c>
      <c r="C303" s="3" t="s">
        <v>149</v>
      </c>
      <c r="D303" s="3">
        <v>3.1232500000000001</v>
      </c>
      <c r="E303" s="3">
        <v>46.85</v>
      </c>
      <c r="F303" s="3">
        <v>46.85</v>
      </c>
      <c r="G303" s="3">
        <v>47</v>
      </c>
      <c r="H303" s="3">
        <v>8.3285999999999998</v>
      </c>
      <c r="I303" s="3">
        <v>124.93</v>
      </c>
      <c r="J303" s="3">
        <v>124.93</v>
      </c>
      <c r="K303" s="3">
        <v>125</v>
      </c>
      <c r="L303" s="111">
        <f t="shared" si="4"/>
        <v>78.080000000000013</v>
      </c>
      <c r="M303" s="3"/>
    </row>
    <row r="304" spans="1:13" x14ac:dyDescent="0.25">
      <c r="A304" s="3" t="s">
        <v>566</v>
      </c>
      <c r="B304" s="3" t="s">
        <v>668</v>
      </c>
      <c r="C304" s="3" t="s">
        <v>150</v>
      </c>
      <c r="D304" s="3">
        <v>2.8363499999999999</v>
      </c>
      <c r="E304" s="3">
        <v>42.55</v>
      </c>
      <c r="F304" s="3">
        <v>42.55</v>
      </c>
      <c r="G304" s="3">
        <v>43</v>
      </c>
      <c r="H304" s="3">
        <v>3.1232500000000001</v>
      </c>
      <c r="I304" s="3">
        <v>46.85</v>
      </c>
      <c r="J304" s="3">
        <v>46.85</v>
      </c>
      <c r="K304" s="3">
        <v>47</v>
      </c>
      <c r="L304" s="111">
        <f t="shared" si="4"/>
        <v>4.3000000000000043</v>
      </c>
      <c r="M304" s="3"/>
    </row>
    <row r="305" spans="1:13" x14ac:dyDescent="0.25">
      <c r="A305" s="3" t="s">
        <v>565</v>
      </c>
      <c r="B305" s="3" t="s">
        <v>668</v>
      </c>
      <c r="C305" s="3" t="s">
        <v>152</v>
      </c>
      <c r="D305" s="3">
        <v>2.9834999999999998</v>
      </c>
      <c r="E305" s="3">
        <v>44.75</v>
      </c>
      <c r="F305" s="3">
        <v>44.75</v>
      </c>
      <c r="G305" s="3">
        <v>45</v>
      </c>
      <c r="H305" s="3">
        <v>2.8363499999999999</v>
      </c>
      <c r="I305" s="3">
        <v>42.55</v>
      </c>
      <c r="J305" s="3">
        <v>42.55</v>
      </c>
      <c r="K305" s="3">
        <v>43</v>
      </c>
      <c r="L305" s="111">
        <f t="shared" si="4"/>
        <v>-2.2000000000000028</v>
      </c>
      <c r="M305" s="3"/>
    </row>
    <row r="306" spans="1:13" x14ac:dyDescent="0.25">
      <c r="A306" s="3" t="s">
        <v>565</v>
      </c>
      <c r="B306" s="3" t="s">
        <v>668</v>
      </c>
      <c r="C306" s="3" t="s">
        <v>154</v>
      </c>
      <c r="D306" s="3">
        <v>5.3819999999999997</v>
      </c>
      <c r="E306" s="3">
        <v>37.67</v>
      </c>
      <c r="F306" s="3">
        <v>37.67</v>
      </c>
      <c r="G306" s="3">
        <v>38</v>
      </c>
      <c r="H306" s="3">
        <v>2.9834999999999998</v>
      </c>
      <c r="I306" s="3">
        <v>44.75</v>
      </c>
      <c r="J306" s="3">
        <v>44.75</v>
      </c>
      <c r="K306" s="3">
        <v>45</v>
      </c>
      <c r="L306" s="111">
        <f t="shared" si="4"/>
        <v>7.0799999999999983</v>
      </c>
      <c r="M306" s="3"/>
    </row>
    <row r="307" spans="1:13" x14ac:dyDescent="0.25">
      <c r="A307" s="3" t="s">
        <v>566</v>
      </c>
      <c r="B307" s="3" t="s">
        <v>668</v>
      </c>
      <c r="C307" s="3" t="s">
        <v>156</v>
      </c>
      <c r="D307" s="3">
        <v>2.2482500000000001</v>
      </c>
      <c r="E307" s="3">
        <v>33.72</v>
      </c>
      <c r="F307" s="3">
        <v>33.72</v>
      </c>
      <c r="G307" s="3">
        <v>34</v>
      </c>
      <c r="H307" s="3">
        <v>4.9674000000000005</v>
      </c>
      <c r="I307" s="3">
        <v>34.770000000000003</v>
      </c>
      <c r="J307" s="3">
        <v>34.770000000000003</v>
      </c>
      <c r="K307" s="3">
        <v>35</v>
      </c>
      <c r="L307" s="111">
        <f t="shared" si="4"/>
        <v>1.0500000000000043</v>
      </c>
      <c r="M307" s="3"/>
    </row>
    <row r="308" spans="1:13" x14ac:dyDescent="0.25">
      <c r="A308" s="3" t="s">
        <v>566</v>
      </c>
      <c r="B308" s="3" t="s">
        <v>668</v>
      </c>
      <c r="C308" s="3" t="s">
        <v>157</v>
      </c>
      <c r="D308" s="3">
        <v>3.5871999999999997</v>
      </c>
      <c r="E308" s="3">
        <v>53.81</v>
      </c>
      <c r="F308" s="3">
        <v>53.81</v>
      </c>
      <c r="G308" s="3">
        <v>54</v>
      </c>
      <c r="H308" s="3">
        <v>2.2482500000000001</v>
      </c>
      <c r="I308" s="3">
        <v>33.72</v>
      </c>
      <c r="J308" s="3">
        <v>33.72</v>
      </c>
      <c r="K308" s="3">
        <v>34</v>
      </c>
      <c r="L308" s="111">
        <f t="shared" si="4"/>
        <v>-20.090000000000003</v>
      </c>
      <c r="M308" s="3"/>
    </row>
    <row r="309" spans="1:13" x14ac:dyDescent="0.25">
      <c r="A309" s="3" t="s">
        <v>566</v>
      </c>
      <c r="B309" s="3" t="s">
        <v>668</v>
      </c>
      <c r="C309" s="3" t="s">
        <v>158</v>
      </c>
      <c r="D309" s="3">
        <v>3.1926000000000005</v>
      </c>
      <c r="E309" s="3">
        <v>47.89</v>
      </c>
      <c r="F309" s="3">
        <v>47.89</v>
      </c>
      <c r="G309" s="3">
        <v>48</v>
      </c>
      <c r="H309" s="3">
        <v>3.1587199999999998</v>
      </c>
      <c r="I309" s="3">
        <v>47.38</v>
      </c>
      <c r="J309" s="3">
        <v>47.38</v>
      </c>
      <c r="K309" s="3">
        <v>47</v>
      </c>
      <c r="L309" s="111">
        <f t="shared" si="4"/>
        <v>-0.50999999999999801</v>
      </c>
      <c r="M309" s="3"/>
    </row>
    <row r="310" spans="1:13" x14ac:dyDescent="0.25">
      <c r="A310" s="3" t="s">
        <v>566</v>
      </c>
      <c r="B310" s="3" t="s">
        <v>668</v>
      </c>
      <c r="C310" s="3" t="s">
        <v>164</v>
      </c>
      <c r="D310" s="3">
        <v>6.6391999999999998</v>
      </c>
      <c r="E310" s="3">
        <v>99.59</v>
      </c>
      <c r="F310" s="3">
        <v>99.59</v>
      </c>
      <c r="G310" s="3">
        <v>100</v>
      </c>
      <c r="H310" s="3">
        <v>3.1926000000000005</v>
      </c>
      <c r="I310" s="3">
        <v>47.89</v>
      </c>
      <c r="J310" s="3">
        <v>47.89</v>
      </c>
      <c r="K310" s="3">
        <v>48</v>
      </c>
      <c r="L310" s="111">
        <f t="shared" si="4"/>
        <v>-51.7</v>
      </c>
      <c r="M310" s="3"/>
    </row>
    <row r="311" spans="1:13" x14ac:dyDescent="0.25">
      <c r="A311" s="3" t="s">
        <v>565</v>
      </c>
      <c r="B311" s="3" t="s">
        <v>668</v>
      </c>
      <c r="C311" s="3" t="s">
        <v>165</v>
      </c>
      <c r="D311" s="3">
        <v>0.85994999999999988</v>
      </c>
      <c r="E311" s="3">
        <v>12.9</v>
      </c>
      <c r="F311" s="3">
        <v>20</v>
      </c>
      <c r="G311" s="3">
        <v>20</v>
      </c>
      <c r="H311" s="3">
        <v>6.6391999999999998</v>
      </c>
      <c r="I311" s="3">
        <v>99.59</v>
      </c>
      <c r="J311" s="3">
        <v>99.59</v>
      </c>
      <c r="K311" s="3">
        <v>100</v>
      </c>
      <c r="L311" s="111">
        <f t="shared" si="4"/>
        <v>79.59</v>
      </c>
      <c r="M311" s="3"/>
    </row>
    <row r="312" spans="1:13" x14ac:dyDescent="0.25">
      <c r="A312" s="3" t="s">
        <v>566</v>
      </c>
      <c r="B312" s="3" t="s">
        <v>668</v>
      </c>
      <c r="C312" s="3" t="s">
        <v>166</v>
      </c>
      <c r="D312" s="3">
        <v>1.1020000000000001</v>
      </c>
      <c r="E312" s="3">
        <v>33.06</v>
      </c>
      <c r="F312" s="3">
        <v>33.06</v>
      </c>
      <c r="G312" s="3">
        <v>33</v>
      </c>
      <c r="H312" s="3">
        <v>1.07595</v>
      </c>
      <c r="I312" s="3">
        <v>16.14</v>
      </c>
      <c r="J312" s="3">
        <v>20</v>
      </c>
      <c r="K312" s="3">
        <v>20</v>
      </c>
      <c r="L312" s="111">
        <f t="shared" si="4"/>
        <v>-13.060000000000002</v>
      </c>
      <c r="M312" s="3"/>
    </row>
    <row r="313" spans="1:13" x14ac:dyDescent="0.25">
      <c r="A313" s="3" t="s">
        <v>565</v>
      </c>
      <c r="B313" s="3" t="s">
        <v>668</v>
      </c>
      <c r="C313" s="3" t="s">
        <v>171</v>
      </c>
      <c r="D313" s="3">
        <v>4.7279999999999998</v>
      </c>
      <c r="E313" s="3">
        <v>70.92</v>
      </c>
      <c r="F313" s="3">
        <v>70.92</v>
      </c>
      <c r="G313" s="3">
        <v>71</v>
      </c>
      <c r="H313" s="3">
        <v>1.1020000000000001</v>
      </c>
      <c r="I313" s="3">
        <v>33.06</v>
      </c>
      <c r="J313" s="3">
        <v>33.06</v>
      </c>
      <c r="K313" s="3">
        <v>33</v>
      </c>
      <c r="L313" s="111">
        <f t="shared" si="4"/>
        <v>-37.86</v>
      </c>
      <c r="M313" s="3"/>
    </row>
    <row r="314" spans="1:13" x14ac:dyDescent="0.25">
      <c r="A314" s="3" t="s">
        <v>565</v>
      </c>
      <c r="B314" s="3" t="s">
        <v>668</v>
      </c>
      <c r="C314" s="3" t="s">
        <v>172</v>
      </c>
      <c r="D314" s="3">
        <v>4.2777500000000002</v>
      </c>
      <c r="E314" s="3">
        <v>64.17</v>
      </c>
      <c r="F314" s="3">
        <v>64.17</v>
      </c>
      <c r="G314" s="3">
        <v>64</v>
      </c>
      <c r="H314" s="3">
        <v>4.7082499999999996</v>
      </c>
      <c r="I314" s="3">
        <v>70.62</v>
      </c>
      <c r="J314" s="3">
        <v>70.62</v>
      </c>
      <c r="K314" s="3">
        <v>71</v>
      </c>
      <c r="L314" s="111">
        <f t="shared" si="4"/>
        <v>6.4500000000000028</v>
      </c>
      <c r="M314" s="3"/>
    </row>
    <row r="315" spans="1:13" x14ac:dyDescent="0.25">
      <c r="A315" s="3" t="s">
        <v>565</v>
      </c>
      <c r="B315" s="3" t="s">
        <v>668</v>
      </c>
      <c r="C315" s="3" t="s">
        <v>143</v>
      </c>
      <c r="D315" s="3">
        <v>11.9777</v>
      </c>
      <c r="E315" s="3">
        <v>83.84</v>
      </c>
      <c r="F315" s="3">
        <v>83.84</v>
      </c>
      <c r="G315" s="3">
        <v>84</v>
      </c>
      <c r="H315" s="3">
        <v>4.2777500000000002</v>
      </c>
      <c r="I315" s="3">
        <v>64.17</v>
      </c>
      <c r="J315" s="3">
        <v>64.17</v>
      </c>
      <c r="K315" s="3">
        <v>64</v>
      </c>
      <c r="L315" s="111">
        <f t="shared" si="4"/>
        <v>-19.670000000000002</v>
      </c>
      <c r="M315" s="3"/>
    </row>
    <row r="316" spans="1:13" x14ac:dyDescent="0.25">
      <c r="A316" s="3" t="s">
        <v>566</v>
      </c>
      <c r="B316" s="3" t="s">
        <v>668</v>
      </c>
      <c r="C316" s="3" t="s">
        <v>143</v>
      </c>
      <c r="D316" s="3">
        <v>4.5118</v>
      </c>
      <c r="E316" s="3">
        <v>67.680000000000007</v>
      </c>
      <c r="F316" s="3">
        <v>67.680000000000007</v>
      </c>
      <c r="G316" s="3">
        <v>68</v>
      </c>
      <c r="H316" s="3">
        <v>11.9777</v>
      </c>
      <c r="I316" s="3">
        <v>83.84</v>
      </c>
      <c r="J316" s="3">
        <v>83.84</v>
      </c>
      <c r="K316" s="3">
        <v>84</v>
      </c>
      <c r="L316" s="111">
        <f t="shared" si="4"/>
        <v>16.159999999999997</v>
      </c>
      <c r="M316" s="3"/>
    </row>
    <row r="317" spans="1:13" x14ac:dyDescent="0.25">
      <c r="A317" s="3" t="s">
        <v>566</v>
      </c>
      <c r="B317" s="3" t="s">
        <v>668</v>
      </c>
      <c r="C317" s="3" t="s">
        <v>175</v>
      </c>
      <c r="D317" s="3">
        <v>0.79755999999999994</v>
      </c>
      <c r="E317" s="3">
        <v>23.93</v>
      </c>
      <c r="F317" s="3">
        <v>23.93</v>
      </c>
      <c r="G317" s="3">
        <v>24</v>
      </c>
      <c r="H317" s="3">
        <v>4.5118</v>
      </c>
      <c r="I317" s="3">
        <v>67.680000000000007</v>
      </c>
      <c r="J317" s="3">
        <v>67.680000000000007</v>
      </c>
      <c r="K317" s="3">
        <v>68</v>
      </c>
      <c r="L317" s="111">
        <f t="shared" si="4"/>
        <v>43.750000000000007</v>
      </c>
      <c r="M317" s="3"/>
    </row>
    <row r="318" spans="1:13" x14ac:dyDescent="0.25">
      <c r="A318" s="3" t="s">
        <v>565</v>
      </c>
      <c r="B318" s="3" t="s">
        <v>668</v>
      </c>
      <c r="C318" s="3" t="s">
        <v>181</v>
      </c>
      <c r="D318" s="3">
        <v>1.18008</v>
      </c>
      <c r="E318" s="3">
        <v>17.7</v>
      </c>
      <c r="F318" s="3">
        <v>20</v>
      </c>
      <c r="G318" s="3">
        <v>20</v>
      </c>
      <c r="H318" s="3">
        <v>0.79755999999999994</v>
      </c>
      <c r="I318" s="3">
        <v>23.93</v>
      </c>
      <c r="J318" s="3">
        <v>23.93</v>
      </c>
      <c r="K318" s="3">
        <v>24</v>
      </c>
      <c r="L318" s="111">
        <f t="shared" si="4"/>
        <v>3.9299999999999997</v>
      </c>
      <c r="M318" s="3"/>
    </row>
    <row r="319" spans="1:13" x14ac:dyDescent="0.25">
      <c r="A319" s="3" t="s">
        <v>566</v>
      </c>
      <c r="B319" s="3" t="s">
        <v>668</v>
      </c>
      <c r="C319" s="3" t="s">
        <v>186</v>
      </c>
      <c r="D319" s="3">
        <v>0.64515000000000011</v>
      </c>
      <c r="E319" s="3">
        <v>19.350000000000001</v>
      </c>
      <c r="F319" s="3">
        <v>20</v>
      </c>
      <c r="G319" s="3">
        <v>20</v>
      </c>
      <c r="H319" s="3">
        <v>1.18008</v>
      </c>
      <c r="I319" s="3">
        <v>17.7</v>
      </c>
      <c r="J319" s="3">
        <v>20</v>
      </c>
      <c r="K319" s="3">
        <v>20</v>
      </c>
      <c r="L319" s="111">
        <f t="shared" si="4"/>
        <v>0</v>
      </c>
      <c r="M319" s="3"/>
    </row>
    <row r="320" spans="1:13" x14ac:dyDescent="0.25">
      <c r="A320" s="3" t="s">
        <v>566</v>
      </c>
      <c r="B320" s="3" t="s">
        <v>668</v>
      </c>
      <c r="C320" s="3" t="s">
        <v>188</v>
      </c>
      <c r="D320" s="3">
        <v>3.7100999999999997</v>
      </c>
      <c r="E320" s="3">
        <v>55.65</v>
      </c>
      <c r="F320" s="3">
        <v>55.65</v>
      </c>
      <c r="G320" s="3">
        <v>56</v>
      </c>
      <c r="H320" s="3">
        <v>0.64515000000000011</v>
      </c>
      <c r="I320" s="3">
        <v>19.350000000000001</v>
      </c>
      <c r="J320" s="3">
        <v>20</v>
      </c>
      <c r="K320" s="3">
        <v>20</v>
      </c>
      <c r="L320" s="111">
        <f t="shared" si="4"/>
        <v>-35.65</v>
      </c>
      <c r="M320" s="3"/>
    </row>
    <row r="321" spans="1:13" x14ac:dyDescent="0.25">
      <c r="A321" s="3" t="s">
        <v>566</v>
      </c>
      <c r="B321" s="3" t="s">
        <v>668</v>
      </c>
      <c r="C321" s="3" t="s">
        <v>174</v>
      </c>
      <c r="D321" s="3">
        <v>4.1827500000000004</v>
      </c>
      <c r="E321" s="3">
        <v>29.28</v>
      </c>
      <c r="F321" s="3">
        <v>29.28</v>
      </c>
      <c r="G321" s="3">
        <v>29</v>
      </c>
      <c r="H321" s="3">
        <v>3.7100999999999997</v>
      </c>
      <c r="I321" s="3">
        <v>55.65</v>
      </c>
      <c r="J321" s="3">
        <v>55.65</v>
      </c>
      <c r="K321" s="3">
        <v>56</v>
      </c>
      <c r="L321" s="111">
        <f t="shared" si="4"/>
        <v>26.369999999999997</v>
      </c>
      <c r="M321" s="3"/>
    </row>
    <row r="322" spans="1:13" x14ac:dyDescent="0.25">
      <c r="A322" s="3" t="s">
        <v>566</v>
      </c>
      <c r="B322" s="3" t="s">
        <v>668</v>
      </c>
      <c r="C322" s="3" t="s">
        <v>197</v>
      </c>
      <c r="D322" s="3">
        <v>3.8025000000000002</v>
      </c>
      <c r="E322" s="3">
        <v>57.04</v>
      </c>
      <c r="F322" s="3">
        <v>57.04</v>
      </c>
      <c r="G322" s="3">
        <v>57</v>
      </c>
      <c r="H322" s="3">
        <v>4.1827500000000004</v>
      </c>
      <c r="I322" s="3">
        <v>29.28</v>
      </c>
      <c r="J322" s="3">
        <v>29.28</v>
      </c>
      <c r="K322" s="3">
        <v>29</v>
      </c>
      <c r="L322" s="111">
        <f t="shared" si="4"/>
        <v>-27.759999999999998</v>
      </c>
      <c r="M322" s="3"/>
    </row>
    <row r="323" spans="1:13" x14ac:dyDescent="0.25">
      <c r="A323" s="3" t="s">
        <v>565</v>
      </c>
      <c r="B323" s="3" t="s">
        <v>668</v>
      </c>
      <c r="C323" s="3" t="s">
        <v>197</v>
      </c>
      <c r="D323" s="3">
        <v>3.3292499999999996</v>
      </c>
      <c r="E323" s="3">
        <v>49.94</v>
      </c>
      <c r="F323" s="3">
        <v>49.94</v>
      </c>
      <c r="G323" s="3">
        <v>50</v>
      </c>
      <c r="H323" s="3">
        <v>3.8025000000000002</v>
      </c>
      <c r="I323" s="3">
        <v>57.04</v>
      </c>
      <c r="J323" s="3">
        <v>57.04</v>
      </c>
      <c r="K323" s="3">
        <v>57</v>
      </c>
      <c r="L323" s="111">
        <f t="shared" si="4"/>
        <v>7.1000000000000014</v>
      </c>
      <c r="M323" s="3"/>
    </row>
    <row r="324" spans="1:13" x14ac:dyDescent="0.25">
      <c r="A324" s="3" t="s">
        <v>566</v>
      </c>
      <c r="B324" s="3" t="s">
        <v>668</v>
      </c>
      <c r="C324" s="3" t="s">
        <v>201</v>
      </c>
      <c r="D324" s="3">
        <v>3.3292499999999996</v>
      </c>
      <c r="E324" s="3">
        <v>49.94</v>
      </c>
      <c r="F324" s="3">
        <v>49.94</v>
      </c>
      <c r="G324" s="3">
        <v>50</v>
      </c>
      <c r="H324" s="3">
        <v>3.3292499999999996</v>
      </c>
      <c r="I324" s="3">
        <v>49.94</v>
      </c>
      <c r="J324" s="3">
        <v>49.94</v>
      </c>
      <c r="K324" s="3">
        <v>50</v>
      </c>
      <c r="L324" s="111">
        <f t="shared" ref="L324:L387" si="5">+IF(B324="continua",I324-E324,J324-F324)</f>
        <v>0</v>
      </c>
      <c r="M324" s="3"/>
    </row>
    <row r="325" spans="1:13" x14ac:dyDescent="0.25">
      <c r="A325" s="3" t="s">
        <v>565</v>
      </c>
      <c r="B325" s="3" t="s">
        <v>668</v>
      </c>
      <c r="C325" s="3" t="s">
        <v>201</v>
      </c>
      <c r="D325" s="3">
        <v>2.1675</v>
      </c>
      <c r="E325" s="3">
        <v>32.51</v>
      </c>
      <c r="F325" s="3">
        <v>32.51</v>
      </c>
      <c r="G325" s="3">
        <v>33</v>
      </c>
      <c r="H325" s="3">
        <v>3.3292499999999996</v>
      </c>
      <c r="I325" s="3">
        <v>49.94</v>
      </c>
      <c r="J325" s="3">
        <v>49.94</v>
      </c>
      <c r="K325" s="3">
        <v>50</v>
      </c>
      <c r="L325" s="111">
        <f t="shared" si="5"/>
        <v>17.43</v>
      </c>
      <c r="M325" s="3"/>
    </row>
    <row r="326" spans="1:13" x14ac:dyDescent="0.25">
      <c r="A326" s="3" t="s">
        <v>566</v>
      </c>
      <c r="B326" s="3" t="s">
        <v>668</v>
      </c>
      <c r="C326" s="3" t="s">
        <v>203</v>
      </c>
      <c r="D326" s="3">
        <v>3.0084</v>
      </c>
      <c r="E326" s="3">
        <v>45.13</v>
      </c>
      <c r="F326" s="3">
        <v>45.13</v>
      </c>
      <c r="G326" s="3">
        <v>45</v>
      </c>
      <c r="H326" s="3">
        <v>2.1675</v>
      </c>
      <c r="I326" s="3">
        <v>32.51</v>
      </c>
      <c r="J326" s="3">
        <v>32.51</v>
      </c>
      <c r="K326" s="3">
        <v>33</v>
      </c>
      <c r="L326" s="111">
        <f t="shared" si="5"/>
        <v>-12.620000000000005</v>
      </c>
      <c r="M326" s="3"/>
    </row>
    <row r="327" spans="1:13" x14ac:dyDescent="0.25">
      <c r="A327" s="3" t="s">
        <v>566</v>
      </c>
      <c r="B327" s="3" t="s">
        <v>668</v>
      </c>
      <c r="C327" s="3" t="s">
        <v>204</v>
      </c>
      <c r="D327" s="3">
        <v>2.5070000000000001</v>
      </c>
      <c r="E327" s="3">
        <v>37.61</v>
      </c>
      <c r="F327" s="3">
        <v>37.61</v>
      </c>
      <c r="G327" s="3">
        <v>38</v>
      </c>
      <c r="H327" s="3">
        <v>3.0084</v>
      </c>
      <c r="I327" s="3">
        <v>45.13</v>
      </c>
      <c r="J327" s="3">
        <v>45.13</v>
      </c>
      <c r="K327" s="3">
        <v>45</v>
      </c>
      <c r="L327" s="111">
        <f t="shared" si="5"/>
        <v>7.5200000000000031</v>
      </c>
      <c r="M327" s="3"/>
    </row>
    <row r="328" spans="1:13" x14ac:dyDescent="0.25">
      <c r="A328" s="3" t="s">
        <v>565</v>
      </c>
      <c r="B328" s="3" t="s">
        <v>668</v>
      </c>
      <c r="C328" s="3" t="s">
        <v>204</v>
      </c>
      <c r="D328" s="3">
        <v>2.3370000000000002</v>
      </c>
      <c r="E328" s="3">
        <v>35.06</v>
      </c>
      <c r="F328" s="3">
        <v>35.06</v>
      </c>
      <c r="G328" s="3">
        <v>35</v>
      </c>
      <c r="H328" s="3">
        <v>2.5070000000000001</v>
      </c>
      <c r="I328" s="3">
        <v>37.61</v>
      </c>
      <c r="J328" s="3">
        <v>37.61</v>
      </c>
      <c r="K328" s="3">
        <v>38</v>
      </c>
      <c r="L328" s="111">
        <f t="shared" si="5"/>
        <v>2.5499999999999972</v>
      </c>
      <c r="M328" s="3"/>
    </row>
    <row r="329" spans="1:13" x14ac:dyDescent="0.25">
      <c r="A329" s="3" t="s">
        <v>566</v>
      </c>
      <c r="B329" s="3" t="s">
        <v>668</v>
      </c>
      <c r="C329" s="3" t="s">
        <v>205</v>
      </c>
      <c r="D329" s="3">
        <v>6.0527999999999995</v>
      </c>
      <c r="E329" s="3">
        <v>90.79</v>
      </c>
      <c r="F329" s="3">
        <v>90.79</v>
      </c>
      <c r="G329" s="3">
        <v>91</v>
      </c>
      <c r="H329" s="3">
        <v>2.3370000000000002</v>
      </c>
      <c r="I329" s="3">
        <v>35.06</v>
      </c>
      <c r="J329" s="3">
        <v>35.06</v>
      </c>
      <c r="K329" s="3">
        <v>35</v>
      </c>
      <c r="L329" s="111">
        <f t="shared" si="5"/>
        <v>-55.730000000000004</v>
      </c>
      <c r="M329" s="3"/>
    </row>
    <row r="330" spans="1:13" x14ac:dyDescent="0.25">
      <c r="A330" s="3" t="s">
        <v>566</v>
      </c>
      <c r="B330" s="3" t="s">
        <v>668</v>
      </c>
      <c r="C330" s="3" t="s">
        <v>207</v>
      </c>
      <c r="D330" s="3">
        <v>1.3622400000000001</v>
      </c>
      <c r="E330" s="3">
        <v>40.869999999999997</v>
      </c>
      <c r="F330" s="3">
        <v>40.869999999999997</v>
      </c>
      <c r="G330" s="3">
        <v>41</v>
      </c>
      <c r="H330" s="3">
        <v>6.0527999999999995</v>
      </c>
      <c r="I330" s="3">
        <v>90.79</v>
      </c>
      <c r="J330" s="3">
        <v>90.79</v>
      </c>
      <c r="K330" s="3">
        <v>91</v>
      </c>
      <c r="L330" s="111">
        <f t="shared" si="5"/>
        <v>49.920000000000009</v>
      </c>
      <c r="M330" s="3"/>
    </row>
    <row r="331" spans="1:13" x14ac:dyDescent="0.25">
      <c r="A331" s="3" t="s">
        <v>566</v>
      </c>
      <c r="B331" s="3" t="s">
        <v>668</v>
      </c>
      <c r="C331" s="3" t="s">
        <v>208</v>
      </c>
      <c r="D331" s="3">
        <v>3.69096</v>
      </c>
      <c r="E331" s="3">
        <v>55.36</v>
      </c>
      <c r="F331" s="3">
        <v>55.36</v>
      </c>
      <c r="G331" s="3">
        <v>55</v>
      </c>
      <c r="H331" s="3">
        <v>1.3622400000000001</v>
      </c>
      <c r="I331" s="3">
        <v>40.869999999999997</v>
      </c>
      <c r="J331" s="3">
        <v>40.869999999999997</v>
      </c>
      <c r="K331" s="3">
        <v>41</v>
      </c>
      <c r="L331" s="111">
        <f t="shared" si="5"/>
        <v>-14.490000000000002</v>
      </c>
      <c r="M331" s="3"/>
    </row>
    <row r="332" spans="1:13" x14ac:dyDescent="0.25">
      <c r="A332" s="3" t="s">
        <v>566</v>
      </c>
      <c r="B332" s="3" t="s">
        <v>668</v>
      </c>
      <c r="C332" s="3" t="s">
        <v>209</v>
      </c>
      <c r="D332" s="3">
        <v>2.0132400000000001</v>
      </c>
      <c r="E332" s="3">
        <v>30.2</v>
      </c>
      <c r="F332" s="3">
        <v>30.2</v>
      </c>
      <c r="G332" s="3">
        <v>30</v>
      </c>
      <c r="H332" s="3">
        <v>3.69096</v>
      </c>
      <c r="I332" s="3">
        <v>55.36</v>
      </c>
      <c r="J332" s="3">
        <v>55.36</v>
      </c>
      <c r="K332" s="3">
        <v>55</v>
      </c>
      <c r="L332" s="111">
        <f t="shared" si="5"/>
        <v>25.16</v>
      </c>
      <c r="M332" s="3"/>
    </row>
    <row r="333" spans="1:13" x14ac:dyDescent="0.25">
      <c r="A333" s="3" t="s">
        <v>566</v>
      </c>
      <c r="B333" s="3" t="s">
        <v>668</v>
      </c>
      <c r="C333" s="3" t="s">
        <v>210</v>
      </c>
      <c r="D333" s="3">
        <v>0.98039999999999994</v>
      </c>
      <c r="E333" s="3">
        <v>29.41</v>
      </c>
      <c r="F333" s="3">
        <v>29.41</v>
      </c>
      <c r="G333" s="3">
        <v>29</v>
      </c>
      <c r="H333" s="3">
        <v>2.0132400000000001</v>
      </c>
      <c r="I333" s="3">
        <v>30.2</v>
      </c>
      <c r="J333" s="3">
        <v>30.2</v>
      </c>
      <c r="K333" s="3">
        <v>30</v>
      </c>
      <c r="L333" s="111">
        <f t="shared" si="5"/>
        <v>0.78999999999999915</v>
      </c>
      <c r="M333" s="3"/>
    </row>
    <row r="334" spans="1:13" x14ac:dyDescent="0.25">
      <c r="A334" s="3" t="s">
        <v>566</v>
      </c>
      <c r="B334" s="3" t="s">
        <v>668</v>
      </c>
      <c r="C334" s="3" t="s">
        <v>215</v>
      </c>
      <c r="D334" s="3">
        <v>5.1746499999999997</v>
      </c>
      <c r="E334" s="3">
        <v>36.22</v>
      </c>
      <c r="F334" s="3">
        <v>36.22</v>
      </c>
      <c r="G334" s="3">
        <v>36</v>
      </c>
      <c r="H334" s="3">
        <v>0.98039999999999994</v>
      </c>
      <c r="I334" s="3">
        <v>29.41</v>
      </c>
      <c r="J334" s="3">
        <v>29.41</v>
      </c>
      <c r="K334" s="3">
        <v>29</v>
      </c>
      <c r="L334" s="111">
        <f t="shared" si="5"/>
        <v>-6.8099999999999987</v>
      </c>
      <c r="M334" s="3"/>
    </row>
    <row r="335" spans="1:13" x14ac:dyDescent="0.25">
      <c r="A335" s="3" t="s">
        <v>566</v>
      </c>
      <c r="B335" s="3" t="s">
        <v>668</v>
      </c>
      <c r="C335" s="3" t="s">
        <v>198</v>
      </c>
      <c r="D335" s="3">
        <v>2.3883000000000001</v>
      </c>
      <c r="E335" s="3">
        <v>35.82</v>
      </c>
      <c r="F335" s="3">
        <v>35.82</v>
      </c>
      <c r="G335" s="3">
        <v>36</v>
      </c>
      <c r="H335" s="3">
        <v>5.1746499999999997</v>
      </c>
      <c r="I335" s="3">
        <v>36.22</v>
      </c>
      <c r="J335" s="3">
        <v>36.22</v>
      </c>
      <c r="K335" s="3">
        <v>36</v>
      </c>
      <c r="L335" s="111">
        <f t="shared" si="5"/>
        <v>0.39999999999999858</v>
      </c>
      <c r="M335" s="3"/>
    </row>
    <row r="336" spans="1:13" x14ac:dyDescent="0.25">
      <c r="A336" s="3" t="s">
        <v>565</v>
      </c>
      <c r="B336" s="3" t="s">
        <v>668</v>
      </c>
      <c r="C336" s="3" t="s">
        <v>198</v>
      </c>
      <c r="D336" s="3">
        <v>2.2559999999999998</v>
      </c>
      <c r="E336" s="3">
        <v>33.840000000000003</v>
      </c>
      <c r="F336" s="3">
        <v>33.840000000000003</v>
      </c>
      <c r="G336" s="3">
        <v>34</v>
      </c>
      <c r="H336" s="3">
        <v>2.3883000000000001</v>
      </c>
      <c r="I336" s="3">
        <v>35.82</v>
      </c>
      <c r="J336" s="3">
        <v>35.82</v>
      </c>
      <c r="K336" s="3">
        <v>36</v>
      </c>
      <c r="L336" s="111">
        <f t="shared" si="5"/>
        <v>1.9799999999999969</v>
      </c>
      <c r="M336" s="3"/>
    </row>
    <row r="337" spans="1:13" x14ac:dyDescent="0.25">
      <c r="A337" s="3" t="s">
        <v>565</v>
      </c>
      <c r="B337" s="3" t="s">
        <v>668</v>
      </c>
      <c r="C337" s="3" t="s">
        <v>216</v>
      </c>
      <c r="D337" s="3">
        <v>3.5741999999999998</v>
      </c>
      <c r="E337" s="3">
        <v>53.61</v>
      </c>
      <c r="F337" s="3">
        <v>53.61</v>
      </c>
      <c r="G337" s="3">
        <v>54</v>
      </c>
      <c r="H337" s="3">
        <v>2.2559999999999998</v>
      </c>
      <c r="I337" s="3">
        <v>33.840000000000003</v>
      </c>
      <c r="J337" s="3">
        <v>33.840000000000003</v>
      </c>
      <c r="K337" s="3">
        <v>34</v>
      </c>
      <c r="L337" s="111">
        <f t="shared" si="5"/>
        <v>-19.769999999999996</v>
      </c>
      <c r="M337" s="3"/>
    </row>
    <row r="338" spans="1:13" x14ac:dyDescent="0.25">
      <c r="A338" s="3" t="s">
        <v>565</v>
      </c>
      <c r="B338" s="3" t="s">
        <v>804</v>
      </c>
      <c r="C338" s="3" t="s">
        <v>221</v>
      </c>
      <c r="D338" s="3">
        <v>2.6117400000000002</v>
      </c>
      <c r="E338" s="3">
        <v>18.28</v>
      </c>
      <c r="F338" s="3">
        <v>20</v>
      </c>
      <c r="G338" s="3">
        <v>20</v>
      </c>
      <c r="H338" s="3">
        <v>3.5741999999999998</v>
      </c>
      <c r="I338" s="3">
        <v>53.61</v>
      </c>
      <c r="J338" s="3">
        <v>53.61</v>
      </c>
      <c r="K338" s="3">
        <v>54</v>
      </c>
      <c r="L338" s="111">
        <f t="shared" si="5"/>
        <v>33.61</v>
      </c>
      <c r="M338" s="3"/>
    </row>
    <row r="339" spans="1:13" x14ac:dyDescent="0.25">
      <c r="A339" s="3" t="s">
        <v>566</v>
      </c>
      <c r="B339" s="3" t="s">
        <v>668</v>
      </c>
      <c r="C339" s="3" t="s">
        <v>224</v>
      </c>
      <c r="D339" s="3">
        <v>4.7113800000000001</v>
      </c>
      <c r="E339" s="3">
        <v>70.67</v>
      </c>
      <c r="F339" s="3">
        <v>70.67</v>
      </c>
      <c r="G339" s="3">
        <v>71</v>
      </c>
      <c r="H339" s="3">
        <v>2.6117400000000002</v>
      </c>
      <c r="I339" s="3">
        <v>18.28</v>
      </c>
      <c r="J339" s="3">
        <v>20</v>
      </c>
      <c r="K339" s="3">
        <v>20</v>
      </c>
      <c r="L339" s="111">
        <f t="shared" si="5"/>
        <v>-50.67</v>
      </c>
      <c r="M339" s="3"/>
    </row>
    <row r="340" spans="1:13" x14ac:dyDescent="0.25">
      <c r="A340" s="3" t="s">
        <v>566</v>
      </c>
      <c r="B340" s="3" t="s">
        <v>668</v>
      </c>
      <c r="C340" s="3" t="s">
        <v>227</v>
      </c>
      <c r="D340" s="3">
        <v>4.5656999999999996</v>
      </c>
      <c r="E340" s="3">
        <v>68.489999999999995</v>
      </c>
      <c r="F340" s="3">
        <v>68.489999999999995</v>
      </c>
      <c r="G340" s="3">
        <v>68</v>
      </c>
      <c r="H340" s="3">
        <v>4.7113800000000001</v>
      </c>
      <c r="I340" s="3">
        <v>70.67</v>
      </c>
      <c r="J340" s="3">
        <v>70.67</v>
      </c>
      <c r="K340" s="3">
        <v>71</v>
      </c>
      <c r="L340" s="111">
        <f t="shared" si="5"/>
        <v>2.1800000000000068</v>
      </c>
      <c r="M340" s="3"/>
    </row>
    <row r="341" spans="1:13" x14ac:dyDescent="0.25">
      <c r="A341" s="3" t="s">
        <v>566</v>
      </c>
      <c r="B341" s="3" t="s">
        <v>668</v>
      </c>
      <c r="C341" s="3" t="s">
        <v>229</v>
      </c>
      <c r="D341" s="3">
        <v>0.84739999999999993</v>
      </c>
      <c r="E341" s="3">
        <v>12.71</v>
      </c>
      <c r="F341" s="3">
        <v>20</v>
      </c>
      <c r="G341" s="3">
        <v>20</v>
      </c>
      <c r="H341" s="3">
        <v>4.5656999999999996</v>
      </c>
      <c r="I341" s="3">
        <v>68.489999999999995</v>
      </c>
      <c r="J341" s="3">
        <v>68.489999999999995</v>
      </c>
      <c r="K341" s="3">
        <v>68</v>
      </c>
      <c r="L341" s="111">
        <f t="shared" si="5"/>
        <v>48.489999999999995</v>
      </c>
      <c r="M341" s="3"/>
    </row>
    <row r="342" spans="1:13" x14ac:dyDescent="0.25">
      <c r="A342" s="3" t="s">
        <v>566</v>
      </c>
      <c r="B342" s="3" t="s">
        <v>668</v>
      </c>
      <c r="C342" s="3" t="s">
        <v>234</v>
      </c>
      <c r="D342" s="3">
        <v>2.5779000000000001</v>
      </c>
      <c r="E342" s="3">
        <v>38.67</v>
      </c>
      <c r="F342" s="3">
        <v>38.67</v>
      </c>
      <c r="G342" s="3">
        <v>39</v>
      </c>
      <c r="H342" s="3">
        <v>0.84739999999999993</v>
      </c>
      <c r="I342" s="3">
        <v>12.71</v>
      </c>
      <c r="J342" s="3">
        <v>20</v>
      </c>
      <c r="K342" s="3">
        <v>20</v>
      </c>
      <c r="L342" s="111">
        <f t="shared" si="5"/>
        <v>-18.670000000000002</v>
      </c>
      <c r="M342" s="3"/>
    </row>
    <row r="343" spans="1:13" x14ac:dyDescent="0.25">
      <c r="A343" s="3" t="s">
        <v>566</v>
      </c>
      <c r="B343" s="3" t="s">
        <v>668</v>
      </c>
      <c r="C343" s="3" t="s">
        <v>239</v>
      </c>
      <c r="D343" s="3">
        <v>0.75639999999999996</v>
      </c>
      <c r="E343" s="3">
        <v>22.69</v>
      </c>
      <c r="F343" s="3">
        <v>22.69</v>
      </c>
      <c r="G343" s="3">
        <v>23</v>
      </c>
      <c r="H343" s="3">
        <v>2.5779000000000001</v>
      </c>
      <c r="I343" s="3">
        <v>38.67</v>
      </c>
      <c r="J343" s="3">
        <v>38.67</v>
      </c>
      <c r="K343" s="3">
        <v>39</v>
      </c>
      <c r="L343" s="111">
        <f t="shared" si="5"/>
        <v>15.98</v>
      </c>
      <c r="M343" s="3"/>
    </row>
    <row r="344" spans="1:13" x14ac:dyDescent="0.25">
      <c r="A344" s="3" t="s">
        <v>566</v>
      </c>
      <c r="B344" s="3" t="s">
        <v>668</v>
      </c>
      <c r="C344" s="3" t="s">
        <v>241</v>
      </c>
      <c r="D344" s="3">
        <v>1.6617999999999999</v>
      </c>
      <c r="E344" s="3">
        <v>24.93</v>
      </c>
      <c r="F344" s="3">
        <v>24.93</v>
      </c>
      <c r="G344" s="3">
        <v>25</v>
      </c>
      <c r="H344" s="3">
        <v>0.75639999999999996</v>
      </c>
      <c r="I344" s="3">
        <v>22.69</v>
      </c>
      <c r="J344" s="3">
        <v>22.69</v>
      </c>
      <c r="K344" s="3">
        <v>23</v>
      </c>
      <c r="L344" s="111">
        <f t="shared" si="5"/>
        <v>-2.2399999999999984</v>
      </c>
      <c r="M344" s="3"/>
    </row>
    <row r="345" spans="1:13" x14ac:dyDescent="0.25">
      <c r="A345" s="3" t="s">
        <v>566</v>
      </c>
      <c r="B345" s="3" t="s">
        <v>668</v>
      </c>
      <c r="C345" s="3" t="s">
        <v>243</v>
      </c>
      <c r="D345" s="3">
        <v>1.6617999999999999</v>
      </c>
      <c r="E345" s="3">
        <v>24.93</v>
      </c>
      <c r="F345" s="3">
        <v>24.93</v>
      </c>
      <c r="G345" s="3">
        <v>25</v>
      </c>
      <c r="H345" s="3">
        <v>1.6617999999999999</v>
      </c>
      <c r="I345" s="3">
        <v>24.93</v>
      </c>
      <c r="J345" s="3">
        <v>24.93</v>
      </c>
      <c r="K345" s="3">
        <v>25</v>
      </c>
      <c r="L345" s="111">
        <f t="shared" si="5"/>
        <v>0</v>
      </c>
      <c r="M345" s="3"/>
    </row>
    <row r="346" spans="1:13" x14ac:dyDescent="0.25">
      <c r="A346" s="3" t="s">
        <v>565</v>
      </c>
      <c r="B346" s="3" t="s">
        <v>668</v>
      </c>
      <c r="C346" s="3" t="s">
        <v>243</v>
      </c>
      <c r="D346" s="3">
        <v>5.577</v>
      </c>
      <c r="E346" s="3">
        <v>39.04</v>
      </c>
      <c r="F346" s="3">
        <v>39.04</v>
      </c>
      <c r="G346" s="3">
        <v>39</v>
      </c>
      <c r="H346" s="3">
        <v>1.6617999999999999</v>
      </c>
      <c r="I346" s="3">
        <v>24.93</v>
      </c>
      <c r="J346" s="3">
        <v>24.93</v>
      </c>
      <c r="K346" s="3">
        <v>25</v>
      </c>
      <c r="L346" s="111">
        <f t="shared" si="5"/>
        <v>-14.11</v>
      </c>
      <c r="M346" s="3"/>
    </row>
    <row r="347" spans="1:13" x14ac:dyDescent="0.25">
      <c r="A347" s="3" t="s">
        <v>566</v>
      </c>
      <c r="B347" s="3" t="s">
        <v>668</v>
      </c>
      <c r="C347" s="3" t="s">
        <v>247</v>
      </c>
      <c r="D347" s="3">
        <v>2.38375</v>
      </c>
      <c r="E347" s="3">
        <v>35.76</v>
      </c>
      <c r="F347" s="3">
        <v>35.76</v>
      </c>
      <c r="G347" s="3">
        <v>36</v>
      </c>
      <c r="H347" s="3">
        <v>5.577</v>
      </c>
      <c r="I347" s="3">
        <v>39.04</v>
      </c>
      <c r="J347" s="3">
        <v>39.04</v>
      </c>
      <c r="K347" s="3">
        <v>39</v>
      </c>
      <c r="L347" s="111">
        <f t="shared" si="5"/>
        <v>3.2800000000000011</v>
      </c>
      <c r="M347" s="3"/>
    </row>
    <row r="348" spans="1:13" x14ac:dyDescent="0.25">
      <c r="A348" s="3" t="s">
        <v>566</v>
      </c>
      <c r="B348" s="3" t="s">
        <v>668</v>
      </c>
      <c r="C348" s="3" t="s">
        <v>248</v>
      </c>
      <c r="D348" s="3">
        <v>5.2218</v>
      </c>
      <c r="E348" s="3">
        <v>36.549999999999997</v>
      </c>
      <c r="F348" s="3">
        <v>36.549999999999997</v>
      </c>
      <c r="G348" s="3">
        <v>37</v>
      </c>
      <c r="H348" s="3">
        <v>2.38375</v>
      </c>
      <c r="I348" s="3">
        <v>35.76</v>
      </c>
      <c r="J348" s="3">
        <v>35.76</v>
      </c>
      <c r="K348" s="3">
        <v>36</v>
      </c>
      <c r="L348" s="111">
        <f t="shared" si="5"/>
        <v>-0.78999999999999915</v>
      </c>
      <c r="M348" s="3"/>
    </row>
    <row r="349" spans="1:13" x14ac:dyDescent="0.25">
      <c r="A349" s="3" t="s">
        <v>566</v>
      </c>
      <c r="B349" s="3" t="s">
        <v>668</v>
      </c>
      <c r="C349" s="3" t="s">
        <v>250</v>
      </c>
      <c r="D349" s="3">
        <v>2.5566799999999996</v>
      </c>
      <c r="E349" s="3">
        <v>38.35</v>
      </c>
      <c r="F349" s="3">
        <v>38.35</v>
      </c>
      <c r="G349" s="3">
        <v>38</v>
      </c>
      <c r="H349" s="3">
        <v>5.2218</v>
      </c>
      <c r="I349" s="3">
        <v>36.549999999999997</v>
      </c>
      <c r="J349" s="3">
        <v>36.549999999999997</v>
      </c>
      <c r="K349" s="3">
        <v>37</v>
      </c>
      <c r="L349" s="111">
        <f t="shared" si="5"/>
        <v>-1.8000000000000043</v>
      </c>
      <c r="M349" s="3"/>
    </row>
    <row r="350" spans="1:13" x14ac:dyDescent="0.25">
      <c r="A350" s="3" t="s">
        <v>565</v>
      </c>
      <c r="B350" s="3" t="s">
        <v>668</v>
      </c>
      <c r="C350" s="3" t="s">
        <v>251</v>
      </c>
      <c r="D350" s="3">
        <v>3.2486000000000002</v>
      </c>
      <c r="E350" s="3">
        <v>48.73</v>
      </c>
      <c r="F350" s="3">
        <v>48.73</v>
      </c>
      <c r="G350" s="3">
        <v>49</v>
      </c>
      <c r="H350" s="3">
        <v>2.5566799999999996</v>
      </c>
      <c r="I350" s="3">
        <v>38.35</v>
      </c>
      <c r="J350" s="3">
        <v>38.35</v>
      </c>
      <c r="K350" s="3">
        <v>38</v>
      </c>
      <c r="L350" s="111">
        <f t="shared" si="5"/>
        <v>-10.379999999999995</v>
      </c>
      <c r="M350" s="3"/>
    </row>
    <row r="351" spans="1:13" x14ac:dyDescent="0.25">
      <c r="A351" s="3" t="s">
        <v>565</v>
      </c>
      <c r="B351" s="3" t="s">
        <v>668</v>
      </c>
      <c r="C351" s="3" t="s">
        <v>253</v>
      </c>
      <c r="D351" s="3">
        <v>2.7336000000000005</v>
      </c>
      <c r="E351" s="3">
        <v>82.01</v>
      </c>
      <c r="F351" s="3">
        <v>82.01</v>
      </c>
      <c r="G351" s="3">
        <v>82</v>
      </c>
      <c r="H351" s="3">
        <v>3.2486000000000002</v>
      </c>
      <c r="I351" s="3">
        <v>48.73</v>
      </c>
      <c r="J351" s="3">
        <v>48.73</v>
      </c>
      <c r="K351" s="3">
        <v>49</v>
      </c>
      <c r="L351" s="111">
        <f t="shared" si="5"/>
        <v>-33.280000000000008</v>
      </c>
      <c r="M351" s="3"/>
    </row>
    <row r="352" spans="1:13" x14ac:dyDescent="0.25">
      <c r="A352" s="3" t="s">
        <v>566</v>
      </c>
      <c r="B352" s="3" t="s">
        <v>668</v>
      </c>
      <c r="C352" s="3" t="s">
        <v>255</v>
      </c>
      <c r="D352" s="3">
        <v>1.7424000000000002</v>
      </c>
      <c r="E352" s="3">
        <v>26.14</v>
      </c>
      <c r="F352" s="3">
        <v>26.14</v>
      </c>
      <c r="G352" s="3">
        <v>26</v>
      </c>
      <c r="H352" s="3">
        <v>2.7336000000000005</v>
      </c>
      <c r="I352" s="3">
        <v>82.01</v>
      </c>
      <c r="J352" s="3">
        <v>82.01</v>
      </c>
      <c r="K352" s="3">
        <v>82</v>
      </c>
      <c r="L352" s="111">
        <f t="shared" si="5"/>
        <v>55.870000000000005</v>
      </c>
      <c r="M352" s="3"/>
    </row>
    <row r="353" spans="1:13" x14ac:dyDescent="0.25">
      <c r="A353" s="3" t="s">
        <v>566</v>
      </c>
      <c r="B353" s="3" t="s">
        <v>668</v>
      </c>
      <c r="C353" s="3" t="s">
        <v>256</v>
      </c>
      <c r="D353" s="3">
        <v>1.6812</v>
      </c>
      <c r="E353" s="3">
        <v>25.22</v>
      </c>
      <c r="F353" s="3">
        <v>25.22</v>
      </c>
      <c r="G353" s="3">
        <v>25</v>
      </c>
      <c r="H353" s="3">
        <v>1.7424000000000002</v>
      </c>
      <c r="I353" s="3">
        <v>26.14</v>
      </c>
      <c r="J353" s="3">
        <v>26.14</v>
      </c>
      <c r="K353" s="3">
        <v>26</v>
      </c>
      <c r="L353" s="111">
        <f t="shared" si="5"/>
        <v>0.92000000000000171</v>
      </c>
      <c r="M353" s="3"/>
    </row>
    <row r="354" spans="1:13" x14ac:dyDescent="0.25">
      <c r="A354" s="3" t="s">
        <v>566</v>
      </c>
      <c r="B354" s="3" t="s">
        <v>668</v>
      </c>
      <c r="C354" s="3" t="s">
        <v>257</v>
      </c>
      <c r="D354" s="3">
        <v>4.3150000000000004</v>
      </c>
      <c r="E354" s="3">
        <v>64.73</v>
      </c>
      <c r="F354" s="3">
        <v>64.73</v>
      </c>
      <c r="G354" s="3">
        <v>65</v>
      </c>
      <c r="H354" s="3">
        <v>1.6812</v>
      </c>
      <c r="I354" s="3">
        <v>25.22</v>
      </c>
      <c r="J354" s="3">
        <v>25.22</v>
      </c>
      <c r="K354" s="3">
        <v>25</v>
      </c>
      <c r="L354" s="111">
        <f t="shared" si="5"/>
        <v>-39.510000000000005</v>
      </c>
      <c r="M354" s="3"/>
    </row>
    <row r="355" spans="1:13" x14ac:dyDescent="0.25">
      <c r="A355" s="3" t="s">
        <v>566</v>
      </c>
      <c r="B355" s="3" t="s">
        <v>668</v>
      </c>
      <c r="C355" s="3" t="s">
        <v>259</v>
      </c>
      <c r="D355" s="3">
        <v>2.9868000000000001</v>
      </c>
      <c r="E355" s="3">
        <v>44.8</v>
      </c>
      <c r="F355" s="3">
        <v>44.8</v>
      </c>
      <c r="G355" s="3">
        <v>45</v>
      </c>
      <c r="H355" s="3">
        <v>4.3150000000000004</v>
      </c>
      <c r="I355" s="3">
        <v>64.73</v>
      </c>
      <c r="J355" s="3">
        <v>64.73</v>
      </c>
      <c r="K355" s="3">
        <v>65</v>
      </c>
      <c r="L355" s="111">
        <f t="shared" si="5"/>
        <v>19.930000000000007</v>
      </c>
      <c r="M355" s="3"/>
    </row>
    <row r="356" spans="1:13" x14ac:dyDescent="0.25">
      <c r="A356" s="3" t="s">
        <v>565</v>
      </c>
      <c r="B356" s="3" t="s">
        <v>668</v>
      </c>
      <c r="C356" s="3" t="s">
        <v>260</v>
      </c>
      <c r="D356" s="3">
        <v>1.9327000000000001</v>
      </c>
      <c r="E356" s="3">
        <v>28.99</v>
      </c>
      <c r="F356" s="3">
        <v>28.99</v>
      </c>
      <c r="G356" s="3">
        <v>29</v>
      </c>
      <c r="H356" s="3">
        <v>2.9868000000000001</v>
      </c>
      <c r="I356" s="3">
        <v>44.8</v>
      </c>
      <c r="J356" s="3">
        <v>44.8</v>
      </c>
      <c r="K356" s="3">
        <v>45</v>
      </c>
      <c r="L356" s="111">
        <f t="shared" si="5"/>
        <v>15.809999999999999</v>
      </c>
      <c r="M356" s="3"/>
    </row>
    <row r="357" spans="1:13" x14ac:dyDescent="0.25">
      <c r="A357" s="3" t="s">
        <v>566</v>
      </c>
      <c r="B357" s="3" t="s">
        <v>668</v>
      </c>
      <c r="C357" s="3" t="s">
        <v>261</v>
      </c>
      <c r="D357" s="3">
        <v>3.5892999999999997</v>
      </c>
      <c r="E357" s="3">
        <v>25.13</v>
      </c>
      <c r="F357" s="3">
        <v>25.13</v>
      </c>
      <c r="G357" s="3">
        <v>25</v>
      </c>
      <c r="H357" s="3">
        <v>1.9327000000000001</v>
      </c>
      <c r="I357" s="3">
        <v>28.99</v>
      </c>
      <c r="J357" s="3">
        <v>28.99</v>
      </c>
      <c r="K357" s="3">
        <v>29</v>
      </c>
      <c r="L357" s="111">
        <f t="shared" si="5"/>
        <v>3.8599999999999994</v>
      </c>
      <c r="M357" s="3"/>
    </row>
    <row r="358" spans="1:13" x14ac:dyDescent="0.25">
      <c r="A358" s="3" t="s">
        <v>565</v>
      </c>
      <c r="B358" s="3" t="s">
        <v>668</v>
      </c>
      <c r="C358" s="3" t="s">
        <v>261</v>
      </c>
      <c r="D358" s="3">
        <v>2.7804000000000002</v>
      </c>
      <c r="E358" s="3">
        <v>19.46</v>
      </c>
      <c r="F358" s="3">
        <v>20</v>
      </c>
      <c r="G358" s="3">
        <v>20</v>
      </c>
      <c r="H358" s="3">
        <v>3.5892999999999997</v>
      </c>
      <c r="I358" s="3">
        <v>25.13</v>
      </c>
      <c r="J358" s="3">
        <v>25.13</v>
      </c>
      <c r="K358" s="3">
        <v>25</v>
      </c>
      <c r="L358" s="111">
        <f t="shared" si="5"/>
        <v>5.129999999999999</v>
      </c>
      <c r="M358" s="3"/>
    </row>
    <row r="359" spans="1:13" x14ac:dyDescent="0.25">
      <c r="A359" s="3" t="s">
        <v>566</v>
      </c>
      <c r="B359" s="3" t="s">
        <v>668</v>
      </c>
      <c r="C359" s="3" t="s">
        <v>262</v>
      </c>
      <c r="D359" s="3">
        <v>2.3170000000000002</v>
      </c>
      <c r="E359" s="3">
        <v>34.76</v>
      </c>
      <c r="F359" s="3">
        <v>34.76</v>
      </c>
      <c r="G359" s="3">
        <v>35</v>
      </c>
      <c r="H359" s="3">
        <v>2.7804000000000002</v>
      </c>
      <c r="I359" s="3">
        <v>19.46</v>
      </c>
      <c r="J359" s="3">
        <v>20</v>
      </c>
      <c r="K359" s="3">
        <v>20</v>
      </c>
      <c r="L359" s="111">
        <f t="shared" si="5"/>
        <v>-14.759999999999998</v>
      </c>
      <c r="M359" s="3"/>
    </row>
    <row r="360" spans="1:13" x14ac:dyDescent="0.25">
      <c r="A360" s="3" t="s">
        <v>565</v>
      </c>
      <c r="B360" s="3" t="s">
        <v>668</v>
      </c>
      <c r="C360" s="3" t="s">
        <v>262</v>
      </c>
      <c r="D360" s="3">
        <v>2.5097999999999998</v>
      </c>
      <c r="E360" s="3">
        <v>37.65</v>
      </c>
      <c r="F360" s="3">
        <v>37.65</v>
      </c>
      <c r="G360" s="3">
        <v>38</v>
      </c>
      <c r="H360" s="3">
        <v>2.3170000000000002</v>
      </c>
      <c r="I360" s="3">
        <v>34.76</v>
      </c>
      <c r="J360" s="3">
        <v>34.76</v>
      </c>
      <c r="K360" s="3">
        <v>35</v>
      </c>
      <c r="L360" s="111">
        <f t="shared" si="5"/>
        <v>-2.8900000000000006</v>
      </c>
      <c r="M360" s="3"/>
    </row>
    <row r="361" spans="1:13" x14ac:dyDescent="0.25">
      <c r="A361" s="3" t="s">
        <v>566</v>
      </c>
      <c r="B361" s="3" t="s">
        <v>668</v>
      </c>
      <c r="C361" s="3" t="s">
        <v>263</v>
      </c>
      <c r="D361" s="3">
        <v>1.88235</v>
      </c>
      <c r="E361" s="3">
        <v>28.24</v>
      </c>
      <c r="F361" s="3">
        <v>28.24</v>
      </c>
      <c r="G361" s="3">
        <v>28</v>
      </c>
      <c r="H361" s="3">
        <v>2.5097999999999998</v>
      </c>
      <c r="I361" s="3">
        <v>37.65</v>
      </c>
      <c r="J361" s="3">
        <v>37.65</v>
      </c>
      <c r="K361" s="3">
        <v>38</v>
      </c>
      <c r="L361" s="111">
        <f t="shared" si="5"/>
        <v>9.41</v>
      </c>
      <c r="M361" s="3"/>
    </row>
    <row r="362" spans="1:13" x14ac:dyDescent="0.25">
      <c r="A362" s="3" t="s">
        <v>565</v>
      </c>
      <c r="B362" s="3" t="s">
        <v>668</v>
      </c>
      <c r="C362" s="3" t="s">
        <v>263</v>
      </c>
      <c r="D362" s="3">
        <v>4.2492000000000001</v>
      </c>
      <c r="E362" s="3">
        <v>29.74</v>
      </c>
      <c r="F362" s="3">
        <v>29.74</v>
      </c>
      <c r="G362" s="3">
        <v>30</v>
      </c>
      <c r="H362" s="3">
        <v>1.88235</v>
      </c>
      <c r="I362" s="3">
        <v>28.24</v>
      </c>
      <c r="J362" s="3">
        <v>28.24</v>
      </c>
      <c r="K362" s="3">
        <v>28</v>
      </c>
      <c r="L362" s="111">
        <f t="shared" si="5"/>
        <v>-1.5</v>
      </c>
      <c r="M362" s="3"/>
    </row>
    <row r="363" spans="1:13" x14ac:dyDescent="0.25">
      <c r="A363" s="3" t="s">
        <v>566</v>
      </c>
      <c r="B363" s="3" t="s">
        <v>668</v>
      </c>
      <c r="C363" s="3" t="s">
        <v>265</v>
      </c>
      <c r="D363" s="3">
        <v>4.2492000000000001</v>
      </c>
      <c r="E363" s="3">
        <v>63.74</v>
      </c>
      <c r="F363" s="3">
        <v>63.74</v>
      </c>
      <c r="G363" s="3">
        <v>64</v>
      </c>
      <c r="H363" s="3">
        <v>4.2492000000000001</v>
      </c>
      <c r="I363" s="3">
        <v>29.74</v>
      </c>
      <c r="J363" s="3">
        <v>29.74</v>
      </c>
      <c r="K363" s="3">
        <v>30</v>
      </c>
      <c r="L363" s="111">
        <f t="shared" si="5"/>
        <v>-34</v>
      </c>
      <c r="M363" s="3"/>
    </row>
    <row r="364" spans="1:13" x14ac:dyDescent="0.25">
      <c r="A364" s="3" t="s">
        <v>565</v>
      </c>
      <c r="B364" s="3" t="s">
        <v>668</v>
      </c>
      <c r="C364" s="3" t="s">
        <v>265</v>
      </c>
      <c r="D364" s="3">
        <v>2.0204</v>
      </c>
      <c r="E364" s="3">
        <v>30.31</v>
      </c>
      <c r="F364" s="3">
        <v>30.31</v>
      </c>
      <c r="G364" s="3">
        <v>30</v>
      </c>
      <c r="H364" s="3">
        <v>4.2492000000000001</v>
      </c>
      <c r="I364" s="3">
        <v>63.74</v>
      </c>
      <c r="J364" s="3">
        <v>63.74</v>
      </c>
      <c r="K364" s="3">
        <v>64</v>
      </c>
      <c r="L364" s="111">
        <f t="shared" si="5"/>
        <v>33.430000000000007</v>
      </c>
      <c r="M364" s="3"/>
    </row>
    <row r="365" spans="1:13" x14ac:dyDescent="0.25">
      <c r="A365" s="3" t="s">
        <v>566</v>
      </c>
      <c r="B365" s="3" t="s">
        <v>668</v>
      </c>
      <c r="C365" s="3" t="s">
        <v>267</v>
      </c>
      <c r="D365" s="3">
        <v>2.0204</v>
      </c>
      <c r="E365" s="3">
        <v>30.31</v>
      </c>
      <c r="F365" s="3">
        <v>30.31</v>
      </c>
      <c r="G365" s="3">
        <v>30</v>
      </c>
      <c r="H365" s="3">
        <v>2.0204</v>
      </c>
      <c r="I365" s="3">
        <v>30.31</v>
      </c>
      <c r="J365" s="3">
        <v>30.31</v>
      </c>
      <c r="K365" s="3">
        <v>30</v>
      </c>
      <c r="L365" s="111">
        <f t="shared" si="5"/>
        <v>0</v>
      </c>
      <c r="M365" s="3"/>
    </row>
    <row r="366" spans="1:13" x14ac:dyDescent="0.25">
      <c r="A366" s="3" t="s">
        <v>565</v>
      </c>
      <c r="B366" s="3" t="s">
        <v>668</v>
      </c>
      <c r="C366" s="3" t="s">
        <v>267</v>
      </c>
      <c r="D366" s="3">
        <v>2.83955</v>
      </c>
      <c r="E366" s="3">
        <v>19.88</v>
      </c>
      <c r="F366" s="3">
        <v>20</v>
      </c>
      <c r="G366" s="3">
        <v>20</v>
      </c>
      <c r="H366" s="3">
        <v>2.0204</v>
      </c>
      <c r="I366" s="3">
        <v>30.31</v>
      </c>
      <c r="J366" s="3">
        <v>30.31</v>
      </c>
      <c r="K366" s="3">
        <v>30</v>
      </c>
      <c r="L366" s="111">
        <f t="shared" si="5"/>
        <v>10.309999999999999</v>
      </c>
      <c r="M366" s="3"/>
    </row>
    <row r="367" spans="1:13" x14ac:dyDescent="0.25">
      <c r="A367" s="3" t="s">
        <v>566</v>
      </c>
      <c r="B367" s="3" t="s">
        <v>668</v>
      </c>
      <c r="C367" s="3" t="s">
        <v>268</v>
      </c>
      <c r="D367" s="3">
        <v>4.9308000000000005</v>
      </c>
      <c r="E367" s="3">
        <v>73.959999999999994</v>
      </c>
      <c r="F367" s="3">
        <v>73.959999999999994</v>
      </c>
      <c r="G367" s="3">
        <v>74</v>
      </c>
      <c r="H367" s="3">
        <v>2.83955</v>
      </c>
      <c r="I367" s="3">
        <v>19.88</v>
      </c>
      <c r="J367" s="3">
        <v>20</v>
      </c>
      <c r="K367" s="3">
        <v>20</v>
      </c>
      <c r="L367" s="111">
        <f t="shared" si="5"/>
        <v>-53.959999999999994</v>
      </c>
      <c r="M367" s="3"/>
    </row>
    <row r="368" spans="1:13" x14ac:dyDescent="0.25">
      <c r="A368" s="3" t="s">
        <v>566</v>
      </c>
      <c r="B368" s="3" t="s">
        <v>668</v>
      </c>
      <c r="C368" s="3" t="s">
        <v>270</v>
      </c>
      <c r="D368" s="3">
        <v>3.9837500000000001</v>
      </c>
      <c r="E368" s="3">
        <v>59.76</v>
      </c>
      <c r="F368" s="3">
        <v>59.76</v>
      </c>
      <c r="G368" s="3">
        <v>60</v>
      </c>
      <c r="H368" s="3">
        <v>4.9308000000000005</v>
      </c>
      <c r="I368" s="3">
        <v>73.959999999999994</v>
      </c>
      <c r="J368" s="3">
        <v>73.959999999999994</v>
      </c>
      <c r="K368" s="3">
        <v>74</v>
      </c>
      <c r="L368" s="111">
        <f t="shared" si="5"/>
        <v>14.199999999999996</v>
      </c>
      <c r="M368" s="3"/>
    </row>
    <row r="369" spans="1:13" x14ac:dyDescent="0.25">
      <c r="A369" s="3" t="s">
        <v>566</v>
      </c>
      <c r="B369" s="3" t="s">
        <v>668</v>
      </c>
      <c r="C369" s="3" t="s">
        <v>271</v>
      </c>
      <c r="D369" s="3">
        <v>1.5660000000000001</v>
      </c>
      <c r="E369" s="3">
        <v>23.49</v>
      </c>
      <c r="F369" s="3">
        <v>23.49</v>
      </c>
      <c r="G369" s="3">
        <v>23</v>
      </c>
      <c r="H369" s="3">
        <v>3.9837500000000001</v>
      </c>
      <c r="I369" s="3">
        <v>59.76</v>
      </c>
      <c r="J369" s="3">
        <v>59.76</v>
      </c>
      <c r="K369" s="3">
        <v>60</v>
      </c>
      <c r="L369" s="111">
        <f t="shared" si="5"/>
        <v>36.269999999999996</v>
      </c>
      <c r="M369" s="3"/>
    </row>
    <row r="370" spans="1:13" x14ac:dyDescent="0.25">
      <c r="A370" s="3" t="s">
        <v>566</v>
      </c>
      <c r="B370" s="3" t="s">
        <v>668</v>
      </c>
      <c r="C370" s="3" t="s">
        <v>273</v>
      </c>
      <c r="D370" s="3">
        <v>4.7110500000000002</v>
      </c>
      <c r="E370" s="3">
        <v>32.979999999999997</v>
      </c>
      <c r="F370" s="3">
        <v>32.979999999999997</v>
      </c>
      <c r="G370" s="3">
        <v>33</v>
      </c>
      <c r="H370" s="3">
        <v>1.5660000000000001</v>
      </c>
      <c r="I370" s="3">
        <v>23.49</v>
      </c>
      <c r="J370" s="3">
        <v>23.49</v>
      </c>
      <c r="K370" s="3">
        <v>23</v>
      </c>
      <c r="L370" s="111">
        <f t="shared" si="5"/>
        <v>-9.4899999999999984</v>
      </c>
      <c r="M370" s="3"/>
    </row>
    <row r="371" spans="1:13" x14ac:dyDescent="0.25">
      <c r="A371" s="3" t="s">
        <v>566</v>
      </c>
      <c r="B371" s="3" t="s">
        <v>668</v>
      </c>
      <c r="C371" s="3" t="s">
        <v>274</v>
      </c>
      <c r="D371" s="3">
        <v>2.1910499999999997</v>
      </c>
      <c r="E371" s="3">
        <v>32.869999999999997</v>
      </c>
      <c r="F371" s="3">
        <v>32.869999999999997</v>
      </c>
      <c r="G371" s="3">
        <v>33</v>
      </c>
      <c r="H371" s="3">
        <v>4.7110500000000002</v>
      </c>
      <c r="I371" s="3">
        <v>32.979999999999997</v>
      </c>
      <c r="J371" s="3">
        <v>32.979999999999997</v>
      </c>
      <c r="K371" s="3">
        <v>33</v>
      </c>
      <c r="L371" s="111">
        <f t="shared" si="5"/>
        <v>0.10999999999999943</v>
      </c>
      <c r="M371" s="3"/>
    </row>
    <row r="372" spans="1:13" x14ac:dyDescent="0.25">
      <c r="A372" s="3" t="s">
        <v>566</v>
      </c>
      <c r="B372" s="3" t="s">
        <v>668</v>
      </c>
      <c r="C372" s="3" t="s">
        <v>276</v>
      </c>
      <c r="D372" s="3">
        <v>2.1910499999999997</v>
      </c>
      <c r="E372" s="3">
        <v>32.869999999999997</v>
      </c>
      <c r="F372" s="3">
        <v>32.869999999999997</v>
      </c>
      <c r="G372" s="3">
        <v>33</v>
      </c>
      <c r="H372" s="3">
        <v>2.1910499999999997</v>
      </c>
      <c r="I372" s="3">
        <v>32.869999999999997</v>
      </c>
      <c r="J372" s="3">
        <v>32.869999999999997</v>
      </c>
      <c r="K372" s="3">
        <v>33</v>
      </c>
      <c r="L372" s="111">
        <f t="shared" si="5"/>
        <v>0</v>
      </c>
      <c r="M372" s="3"/>
    </row>
    <row r="373" spans="1:13" x14ac:dyDescent="0.25">
      <c r="A373" s="3" t="s">
        <v>565</v>
      </c>
      <c r="B373" s="3" t="s">
        <v>668</v>
      </c>
      <c r="C373" s="3" t="s">
        <v>276</v>
      </c>
      <c r="D373" s="3">
        <v>2.0179999999999998</v>
      </c>
      <c r="E373" s="3">
        <v>30.27</v>
      </c>
      <c r="F373" s="3">
        <v>30.27</v>
      </c>
      <c r="G373" s="3">
        <v>30</v>
      </c>
      <c r="H373" s="3">
        <v>2.1910499999999997</v>
      </c>
      <c r="I373" s="3">
        <v>32.869999999999997</v>
      </c>
      <c r="J373" s="3">
        <v>32.869999999999997</v>
      </c>
      <c r="K373" s="3">
        <v>33</v>
      </c>
      <c r="L373" s="111">
        <f t="shared" si="5"/>
        <v>2.5999999999999979</v>
      </c>
      <c r="M373" s="3"/>
    </row>
    <row r="374" spans="1:13" x14ac:dyDescent="0.25">
      <c r="A374" s="3" t="s">
        <v>566</v>
      </c>
      <c r="B374" s="3" t="s">
        <v>668</v>
      </c>
      <c r="C374" s="3" t="s">
        <v>362</v>
      </c>
      <c r="D374" s="3">
        <v>2.0179999999999998</v>
      </c>
      <c r="E374" s="3">
        <v>30.27</v>
      </c>
      <c r="F374" s="3">
        <v>30.27</v>
      </c>
      <c r="G374" s="3">
        <v>30</v>
      </c>
      <c r="H374" s="3">
        <v>2.0179999999999998</v>
      </c>
      <c r="I374" s="3">
        <v>30.27</v>
      </c>
      <c r="J374" s="3">
        <v>30.27</v>
      </c>
      <c r="K374" s="3">
        <v>30</v>
      </c>
      <c r="L374" s="111">
        <f t="shared" si="5"/>
        <v>0</v>
      </c>
      <c r="M374" s="3"/>
    </row>
    <row r="375" spans="1:13" x14ac:dyDescent="0.25">
      <c r="A375" s="3" t="s">
        <v>565</v>
      </c>
      <c r="B375" s="3" t="s">
        <v>668</v>
      </c>
      <c r="C375" s="3" t="s">
        <v>362</v>
      </c>
      <c r="D375" s="3">
        <v>2.7959999999999998</v>
      </c>
      <c r="E375" s="3">
        <v>41.94</v>
      </c>
      <c r="F375" s="3">
        <v>41.94</v>
      </c>
      <c r="G375" s="3">
        <v>42</v>
      </c>
      <c r="H375" s="3">
        <v>2.0179999999999998</v>
      </c>
      <c r="I375" s="3">
        <v>30.27</v>
      </c>
      <c r="J375" s="3">
        <v>30.27</v>
      </c>
      <c r="K375" s="3">
        <v>30</v>
      </c>
      <c r="L375" s="111">
        <f t="shared" si="5"/>
        <v>-11.669999999999998</v>
      </c>
      <c r="M375" s="3"/>
    </row>
    <row r="376" spans="1:13" x14ac:dyDescent="0.25">
      <c r="A376" s="3" t="s">
        <v>566</v>
      </c>
      <c r="B376" s="3" t="s">
        <v>668</v>
      </c>
      <c r="C376" s="3" t="s">
        <v>277</v>
      </c>
      <c r="D376" s="3">
        <v>2.08575</v>
      </c>
      <c r="E376" s="3">
        <v>31.29</v>
      </c>
      <c r="F376" s="3">
        <v>31.29</v>
      </c>
      <c r="G376" s="3">
        <v>31</v>
      </c>
      <c r="H376" s="3">
        <v>2.7959999999999998</v>
      </c>
      <c r="I376" s="3">
        <v>41.94</v>
      </c>
      <c r="J376" s="3">
        <v>41.94</v>
      </c>
      <c r="K376" s="3">
        <v>42</v>
      </c>
      <c r="L376" s="111">
        <f t="shared" si="5"/>
        <v>10.649999999999999</v>
      </c>
      <c r="M376" s="3"/>
    </row>
    <row r="377" spans="1:13" x14ac:dyDescent="0.25">
      <c r="A377" s="3" t="s">
        <v>566</v>
      </c>
      <c r="B377" s="3" t="s">
        <v>668</v>
      </c>
      <c r="C377" s="3" t="s">
        <v>280</v>
      </c>
      <c r="D377" s="3">
        <v>4.7474999999999996</v>
      </c>
      <c r="E377" s="3">
        <v>33.229999999999997</v>
      </c>
      <c r="F377" s="3">
        <v>33.229999999999997</v>
      </c>
      <c r="G377" s="3">
        <v>33</v>
      </c>
      <c r="H377" s="3">
        <v>2.08575</v>
      </c>
      <c r="I377" s="3">
        <v>31.29</v>
      </c>
      <c r="J377" s="3">
        <v>31.29</v>
      </c>
      <c r="K377" s="3">
        <v>31</v>
      </c>
      <c r="L377" s="111">
        <f t="shared" si="5"/>
        <v>-1.9399999999999977</v>
      </c>
      <c r="M377" s="3"/>
    </row>
    <row r="378" spans="1:13" x14ac:dyDescent="0.25">
      <c r="A378" s="3" t="s">
        <v>566</v>
      </c>
      <c r="B378" s="3" t="s">
        <v>668</v>
      </c>
      <c r="C378" s="3" t="s">
        <v>281</v>
      </c>
      <c r="D378" s="3">
        <v>2.3088000000000002</v>
      </c>
      <c r="E378" s="3">
        <v>16.16</v>
      </c>
      <c r="F378" s="3">
        <v>20</v>
      </c>
      <c r="G378" s="3">
        <v>20</v>
      </c>
      <c r="H378" s="3">
        <v>4.7474999999999996</v>
      </c>
      <c r="I378" s="3">
        <v>33.229999999999997</v>
      </c>
      <c r="J378" s="3">
        <v>33.229999999999997</v>
      </c>
      <c r="K378" s="3">
        <v>33</v>
      </c>
      <c r="L378" s="111">
        <f t="shared" si="5"/>
        <v>13.229999999999997</v>
      </c>
      <c r="M378" s="3"/>
    </row>
    <row r="379" spans="1:13" x14ac:dyDescent="0.25">
      <c r="A379" s="3" t="s">
        <v>566</v>
      </c>
      <c r="B379" s="3" t="s">
        <v>668</v>
      </c>
      <c r="C379" s="3" t="s">
        <v>284</v>
      </c>
      <c r="D379" s="3">
        <v>1.3925999999999998</v>
      </c>
      <c r="E379" s="3">
        <v>20.89</v>
      </c>
      <c r="F379" s="3">
        <v>20.89</v>
      </c>
      <c r="G379" s="3">
        <v>21</v>
      </c>
      <c r="H379" s="3">
        <v>2.3088000000000002</v>
      </c>
      <c r="I379" s="3">
        <v>16.16</v>
      </c>
      <c r="J379" s="3">
        <v>20</v>
      </c>
      <c r="K379" s="3">
        <v>20</v>
      </c>
      <c r="L379" s="111">
        <f t="shared" si="5"/>
        <v>-0.89000000000000057</v>
      </c>
      <c r="M379" s="3"/>
    </row>
    <row r="380" spans="1:13" x14ac:dyDescent="0.25">
      <c r="A380" s="3" t="s">
        <v>566</v>
      </c>
      <c r="B380" s="3" t="s">
        <v>668</v>
      </c>
      <c r="C380" s="3" t="s">
        <v>287</v>
      </c>
      <c r="D380" s="3">
        <v>2.1743699999999997</v>
      </c>
      <c r="E380" s="3">
        <v>32.619999999999997</v>
      </c>
      <c r="F380" s="3">
        <v>32.619999999999997</v>
      </c>
      <c r="G380" s="3">
        <v>33</v>
      </c>
      <c r="H380" s="3">
        <v>1.3925999999999998</v>
      </c>
      <c r="I380" s="3">
        <v>20.89</v>
      </c>
      <c r="J380" s="3">
        <v>20.89</v>
      </c>
      <c r="K380" s="3">
        <v>21</v>
      </c>
      <c r="L380" s="111">
        <f t="shared" si="5"/>
        <v>-11.729999999999997</v>
      </c>
      <c r="M380" s="3"/>
    </row>
    <row r="381" spans="1:13" x14ac:dyDescent="0.25">
      <c r="A381" s="3" t="s">
        <v>566</v>
      </c>
      <c r="B381" s="3" t="s">
        <v>668</v>
      </c>
      <c r="C381" s="3" t="s">
        <v>292</v>
      </c>
      <c r="D381" s="3">
        <v>2.839</v>
      </c>
      <c r="E381" s="3">
        <v>19.87</v>
      </c>
      <c r="F381" s="3">
        <v>20</v>
      </c>
      <c r="G381" s="3">
        <v>20</v>
      </c>
      <c r="H381" s="3">
        <v>2.1743699999999997</v>
      </c>
      <c r="I381" s="3">
        <v>32.619999999999997</v>
      </c>
      <c r="J381" s="3">
        <v>32.619999999999997</v>
      </c>
      <c r="K381" s="3">
        <v>33</v>
      </c>
      <c r="L381" s="111">
        <f t="shared" si="5"/>
        <v>12.619999999999997</v>
      </c>
      <c r="M381" s="3"/>
    </row>
    <row r="382" spans="1:13" x14ac:dyDescent="0.25">
      <c r="A382" s="3" t="s">
        <v>566</v>
      </c>
      <c r="B382" s="3" t="s">
        <v>668</v>
      </c>
      <c r="C382" s="3" t="s">
        <v>294</v>
      </c>
      <c r="D382" s="3">
        <v>1.7034</v>
      </c>
      <c r="E382" s="3">
        <v>25.55</v>
      </c>
      <c r="F382" s="3">
        <v>25.55</v>
      </c>
      <c r="G382" s="3">
        <v>26</v>
      </c>
      <c r="H382" s="3">
        <v>2.839</v>
      </c>
      <c r="I382" s="3">
        <v>19.87</v>
      </c>
      <c r="J382" s="3">
        <v>20</v>
      </c>
      <c r="K382" s="3">
        <v>20</v>
      </c>
      <c r="L382" s="111">
        <f t="shared" si="5"/>
        <v>-5.5500000000000007</v>
      </c>
      <c r="M382" s="3"/>
    </row>
    <row r="383" spans="1:13" x14ac:dyDescent="0.25">
      <c r="A383" s="3" t="s">
        <v>565</v>
      </c>
      <c r="B383" s="3" t="s">
        <v>668</v>
      </c>
      <c r="C383" s="3" t="s">
        <v>294</v>
      </c>
      <c r="D383" s="3">
        <v>0.42525000000000002</v>
      </c>
      <c r="E383" s="3">
        <v>12.76</v>
      </c>
      <c r="F383" s="3">
        <v>20</v>
      </c>
      <c r="G383" s="3">
        <v>20</v>
      </c>
      <c r="H383" s="3">
        <v>1.7034</v>
      </c>
      <c r="I383" s="3">
        <v>25.55</v>
      </c>
      <c r="J383" s="3">
        <v>25.55</v>
      </c>
      <c r="K383" s="3">
        <v>26</v>
      </c>
      <c r="L383" s="111">
        <f t="shared" si="5"/>
        <v>5.5500000000000007</v>
      </c>
      <c r="M383" s="3"/>
    </row>
    <row r="384" spans="1:13" x14ac:dyDescent="0.25">
      <c r="A384" s="3" t="s">
        <v>566</v>
      </c>
      <c r="B384" s="3" t="s">
        <v>668</v>
      </c>
      <c r="C384" s="3" t="s">
        <v>218</v>
      </c>
      <c r="D384" s="3">
        <v>1.1200000000000001</v>
      </c>
      <c r="E384" s="3">
        <v>33.6</v>
      </c>
      <c r="F384" s="3">
        <v>33.6</v>
      </c>
      <c r="G384" s="3">
        <v>34</v>
      </c>
      <c r="H384" s="3">
        <v>0.42525000000000002</v>
      </c>
      <c r="I384" s="3">
        <v>12.76</v>
      </c>
      <c r="J384" s="3">
        <v>20</v>
      </c>
      <c r="K384" s="3">
        <v>20</v>
      </c>
      <c r="L384" s="111">
        <f t="shared" si="5"/>
        <v>-13.600000000000001</v>
      </c>
      <c r="M384" s="3"/>
    </row>
    <row r="385" spans="1:13" x14ac:dyDescent="0.25">
      <c r="A385" s="3" t="s">
        <v>566</v>
      </c>
      <c r="B385" s="3" t="s">
        <v>668</v>
      </c>
      <c r="C385" s="3" t="s">
        <v>297</v>
      </c>
      <c r="D385" s="3">
        <v>1.3474999999999999</v>
      </c>
      <c r="E385" s="3">
        <v>20.21</v>
      </c>
      <c r="F385" s="3">
        <v>20.21</v>
      </c>
      <c r="G385" s="3">
        <v>20</v>
      </c>
      <c r="H385" s="3">
        <v>1.1200000000000001</v>
      </c>
      <c r="I385" s="3">
        <v>33.6</v>
      </c>
      <c r="J385" s="3">
        <v>33.6</v>
      </c>
      <c r="K385" s="3">
        <v>34</v>
      </c>
      <c r="L385" s="111">
        <f t="shared" si="5"/>
        <v>13.39</v>
      </c>
      <c r="M385" s="3"/>
    </row>
    <row r="386" spans="1:13" x14ac:dyDescent="0.25">
      <c r="A386" s="3" t="s">
        <v>566</v>
      </c>
      <c r="B386" s="3" t="s">
        <v>668</v>
      </c>
      <c r="C386" s="3" t="s">
        <v>300</v>
      </c>
      <c r="D386" s="3">
        <v>3.3557999999999999</v>
      </c>
      <c r="E386" s="3">
        <v>23.49</v>
      </c>
      <c r="F386" s="3">
        <v>23.49</v>
      </c>
      <c r="G386" s="3">
        <v>23</v>
      </c>
      <c r="H386" s="3">
        <v>1.3474999999999999</v>
      </c>
      <c r="I386" s="3">
        <v>20.21</v>
      </c>
      <c r="J386" s="3">
        <v>20.21</v>
      </c>
      <c r="K386" s="3">
        <v>20</v>
      </c>
      <c r="L386" s="111">
        <f t="shared" si="5"/>
        <v>-3.2799999999999976</v>
      </c>
      <c r="M386" s="3"/>
    </row>
    <row r="387" spans="1:13" x14ac:dyDescent="0.25">
      <c r="A387" s="3" t="s">
        <v>566</v>
      </c>
      <c r="B387" s="3" t="s">
        <v>668</v>
      </c>
      <c r="C387" s="3" t="s">
        <v>301</v>
      </c>
      <c r="D387" s="3">
        <v>2.1593599999999999</v>
      </c>
      <c r="E387" s="3">
        <v>32.39</v>
      </c>
      <c r="F387" s="3">
        <v>32.39</v>
      </c>
      <c r="G387" s="3">
        <v>32</v>
      </c>
      <c r="H387" s="3">
        <v>3.3557999999999999</v>
      </c>
      <c r="I387" s="3">
        <v>23.49</v>
      </c>
      <c r="J387" s="3">
        <v>23.49</v>
      </c>
      <c r="K387" s="3">
        <v>23</v>
      </c>
      <c r="L387" s="111">
        <f t="shared" si="5"/>
        <v>-8.9000000000000021</v>
      </c>
      <c r="M387" s="3"/>
    </row>
    <row r="388" spans="1:13" x14ac:dyDescent="0.25">
      <c r="A388" s="3" t="s">
        <v>566</v>
      </c>
      <c r="B388" s="3" t="s">
        <v>668</v>
      </c>
      <c r="C388" s="3" t="s">
        <v>302</v>
      </c>
      <c r="D388" s="3">
        <v>2.1593599999999999</v>
      </c>
      <c r="E388" s="3">
        <v>32.39</v>
      </c>
      <c r="F388" s="3">
        <v>32.39</v>
      </c>
      <c r="G388" s="3">
        <v>32</v>
      </c>
      <c r="H388" s="3">
        <v>2.1593599999999999</v>
      </c>
      <c r="I388" s="3">
        <v>32.39</v>
      </c>
      <c r="J388" s="3">
        <v>32.39</v>
      </c>
      <c r="K388" s="3">
        <v>32</v>
      </c>
      <c r="L388" s="111">
        <f t="shared" ref="L388:L443" si="6">+IF(B388="continua",I388-E388,J388-F388)</f>
        <v>0</v>
      </c>
      <c r="M388" s="3"/>
    </row>
    <row r="389" spans="1:13" x14ac:dyDescent="0.25">
      <c r="A389" s="3" t="s">
        <v>565</v>
      </c>
      <c r="B389" s="3" t="s">
        <v>668</v>
      </c>
      <c r="C389" s="3" t="s">
        <v>302</v>
      </c>
      <c r="D389" s="3">
        <v>9.17136</v>
      </c>
      <c r="E389" s="3">
        <v>64.2</v>
      </c>
      <c r="F389" s="3">
        <v>64.2</v>
      </c>
      <c r="G389" s="3">
        <v>64</v>
      </c>
      <c r="H389" s="3">
        <v>2.1593599999999999</v>
      </c>
      <c r="I389" s="3">
        <v>32.39</v>
      </c>
      <c r="J389" s="3">
        <v>32.39</v>
      </c>
      <c r="K389" s="3">
        <v>32</v>
      </c>
      <c r="L389" s="111">
        <f t="shared" si="6"/>
        <v>-31.810000000000002</v>
      </c>
      <c r="M389" s="3"/>
    </row>
    <row r="390" spans="1:13" x14ac:dyDescent="0.25">
      <c r="A390" s="3" t="s">
        <v>566</v>
      </c>
      <c r="B390" s="3" t="s">
        <v>668</v>
      </c>
      <c r="C390" s="3" t="s">
        <v>304</v>
      </c>
      <c r="D390" s="3">
        <v>4.7481499999999999</v>
      </c>
      <c r="E390" s="3">
        <v>33.24</v>
      </c>
      <c r="F390" s="3">
        <v>33.24</v>
      </c>
      <c r="G390" s="3">
        <v>33</v>
      </c>
      <c r="H390" s="3">
        <v>9.17136</v>
      </c>
      <c r="I390" s="3">
        <v>64.2</v>
      </c>
      <c r="J390" s="3">
        <v>64.2</v>
      </c>
      <c r="K390" s="3">
        <v>64</v>
      </c>
      <c r="L390" s="111">
        <f t="shared" si="6"/>
        <v>30.96</v>
      </c>
      <c r="M390" s="3"/>
    </row>
    <row r="391" spans="1:13" x14ac:dyDescent="0.25">
      <c r="A391" s="3" t="s">
        <v>566</v>
      </c>
      <c r="B391" s="3" t="s">
        <v>668</v>
      </c>
      <c r="C391" s="3" t="s">
        <v>306</v>
      </c>
      <c r="D391" s="3">
        <v>3.4531999999999998</v>
      </c>
      <c r="E391" s="3">
        <v>51.8</v>
      </c>
      <c r="F391" s="3">
        <v>51.8</v>
      </c>
      <c r="G391" s="3">
        <v>52</v>
      </c>
      <c r="H391" s="3">
        <v>4.7481499999999999</v>
      </c>
      <c r="I391" s="3">
        <v>33.24</v>
      </c>
      <c r="J391" s="3">
        <v>33.24</v>
      </c>
      <c r="K391" s="3">
        <v>33</v>
      </c>
      <c r="L391" s="111">
        <f t="shared" si="6"/>
        <v>-18.559999999999995</v>
      </c>
      <c r="M391" s="3"/>
    </row>
    <row r="392" spans="1:13" x14ac:dyDescent="0.25">
      <c r="A392" s="3" t="s">
        <v>565</v>
      </c>
      <c r="B392" s="3" t="s">
        <v>668</v>
      </c>
      <c r="C392" s="3" t="s">
        <v>306</v>
      </c>
      <c r="D392" s="3">
        <v>1.5456000000000001</v>
      </c>
      <c r="E392" s="3">
        <v>23.18</v>
      </c>
      <c r="F392" s="3">
        <v>23.18</v>
      </c>
      <c r="G392" s="3">
        <v>23</v>
      </c>
      <c r="H392" s="3">
        <v>3.4531999999999998</v>
      </c>
      <c r="I392" s="3">
        <v>51.8</v>
      </c>
      <c r="J392" s="3">
        <v>51.8</v>
      </c>
      <c r="K392" s="3">
        <v>52</v>
      </c>
      <c r="L392" s="111">
        <f t="shared" si="6"/>
        <v>28.619999999999997</v>
      </c>
      <c r="M392" s="3"/>
    </row>
    <row r="393" spans="1:13" x14ac:dyDescent="0.25">
      <c r="A393" s="3" t="s">
        <v>565</v>
      </c>
      <c r="B393" s="3" t="s">
        <v>668</v>
      </c>
      <c r="C393" s="3" t="s">
        <v>307</v>
      </c>
      <c r="D393" s="3">
        <v>2.5116000000000001</v>
      </c>
      <c r="E393" s="3">
        <v>17.579999999999998</v>
      </c>
      <c r="F393" s="3">
        <v>20</v>
      </c>
      <c r="G393" s="3">
        <v>20</v>
      </c>
      <c r="H393" s="3">
        <v>1.5456000000000001</v>
      </c>
      <c r="I393" s="3">
        <v>23.18</v>
      </c>
      <c r="J393" s="3">
        <v>23.18</v>
      </c>
      <c r="K393" s="3">
        <v>23</v>
      </c>
      <c r="L393" s="111">
        <f t="shared" si="6"/>
        <v>3.1799999999999997</v>
      </c>
      <c r="M393" s="3"/>
    </row>
    <row r="394" spans="1:13" x14ac:dyDescent="0.25">
      <c r="A394" s="3" t="s">
        <v>566</v>
      </c>
      <c r="B394" s="3" t="s">
        <v>668</v>
      </c>
      <c r="C394" s="3" t="s">
        <v>309</v>
      </c>
      <c r="D394" s="3">
        <v>2.4279999999999999</v>
      </c>
      <c r="E394" s="3">
        <v>36.42</v>
      </c>
      <c r="F394" s="3">
        <v>36.42</v>
      </c>
      <c r="G394" s="3">
        <v>36</v>
      </c>
      <c r="H394" s="3">
        <v>2.5116000000000001</v>
      </c>
      <c r="I394" s="3">
        <v>17.579999999999998</v>
      </c>
      <c r="J394" s="3">
        <v>20</v>
      </c>
      <c r="K394" s="3">
        <v>20</v>
      </c>
      <c r="L394" s="111">
        <f t="shared" si="6"/>
        <v>-16.420000000000002</v>
      </c>
      <c r="M394" s="3"/>
    </row>
    <row r="395" spans="1:13" x14ac:dyDescent="0.25">
      <c r="A395" s="3" t="s">
        <v>566</v>
      </c>
      <c r="B395" s="3" t="s">
        <v>668</v>
      </c>
      <c r="C395" s="3" t="s">
        <v>311</v>
      </c>
      <c r="D395" s="3">
        <v>1.9424000000000001</v>
      </c>
      <c r="E395" s="3">
        <v>29.14</v>
      </c>
      <c r="F395" s="3">
        <v>29.14</v>
      </c>
      <c r="G395" s="3">
        <v>29</v>
      </c>
      <c r="H395" s="3">
        <v>2.4279999999999999</v>
      </c>
      <c r="I395" s="3">
        <v>36.42</v>
      </c>
      <c r="J395" s="3">
        <v>36.42</v>
      </c>
      <c r="K395" s="3">
        <v>36</v>
      </c>
      <c r="L395" s="111">
        <f t="shared" si="6"/>
        <v>7.2800000000000011</v>
      </c>
      <c r="M395" s="3"/>
    </row>
    <row r="396" spans="1:13" x14ac:dyDescent="0.25">
      <c r="A396" s="3" t="s">
        <v>565</v>
      </c>
      <c r="B396" s="3" t="s">
        <v>668</v>
      </c>
      <c r="C396" s="3" t="s">
        <v>311</v>
      </c>
      <c r="D396" s="3">
        <v>3.7349999999999999</v>
      </c>
      <c r="E396" s="3">
        <v>56.03</v>
      </c>
      <c r="F396" s="3">
        <v>56.03</v>
      </c>
      <c r="G396" s="3">
        <v>56</v>
      </c>
      <c r="H396" s="3">
        <v>1.9424000000000001</v>
      </c>
      <c r="I396" s="3">
        <v>29.14</v>
      </c>
      <c r="J396" s="3">
        <v>29.14</v>
      </c>
      <c r="K396" s="3">
        <v>29</v>
      </c>
      <c r="L396" s="111">
        <f t="shared" si="6"/>
        <v>-26.89</v>
      </c>
      <c r="M396" s="3"/>
    </row>
    <row r="397" spans="1:13" x14ac:dyDescent="0.25">
      <c r="A397" s="3" t="s">
        <v>566</v>
      </c>
      <c r="B397" s="3" t="s">
        <v>668</v>
      </c>
      <c r="C397" s="3" t="s">
        <v>314</v>
      </c>
      <c r="D397" s="3">
        <v>4.7143999999999995</v>
      </c>
      <c r="E397" s="3">
        <v>33</v>
      </c>
      <c r="F397" s="3">
        <v>33</v>
      </c>
      <c r="G397" s="3">
        <v>33</v>
      </c>
      <c r="H397" s="3">
        <v>3.7349999999999999</v>
      </c>
      <c r="I397" s="3">
        <v>56.03</v>
      </c>
      <c r="J397" s="3">
        <v>56.03</v>
      </c>
      <c r="K397" s="3">
        <v>56</v>
      </c>
      <c r="L397" s="111">
        <f t="shared" si="6"/>
        <v>23.03</v>
      </c>
      <c r="M397" s="3"/>
    </row>
    <row r="398" spans="1:13" x14ac:dyDescent="0.25">
      <c r="A398" s="3" t="s">
        <v>566</v>
      </c>
      <c r="B398" s="3" t="s">
        <v>668</v>
      </c>
      <c r="C398" s="3" t="s">
        <v>315</v>
      </c>
      <c r="D398" s="3">
        <v>1.3553900000000001</v>
      </c>
      <c r="E398" s="3">
        <v>20.329999999999998</v>
      </c>
      <c r="F398" s="3">
        <v>20.329999999999998</v>
      </c>
      <c r="G398" s="3">
        <v>20</v>
      </c>
      <c r="H398" s="3">
        <v>4.7143999999999995</v>
      </c>
      <c r="I398" s="3">
        <v>33</v>
      </c>
      <c r="J398" s="3">
        <v>33</v>
      </c>
      <c r="K398" s="3">
        <v>33</v>
      </c>
      <c r="L398" s="111">
        <f t="shared" si="6"/>
        <v>12.670000000000002</v>
      </c>
      <c r="M398" s="3"/>
    </row>
    <row r="399" spans="1:13" x14ac:dyDescent="0.25">
      <c r="A399" s="3" t="s">
        <v>565</v>
      </c>
      <c r="B399" s="3" t="s">
        <v>668</v>
      </c>
      <c r="C399" s="3" t="s">
        <v>315</v>
      </c>
      <c r="D399" s="3">
        <v>2.1620500000000002</v>
      </c>
      <c r="E399" s="3">
        <v>32.43</v>
      </c>
      <c r="F399" s="3">
        <v>32.43</v>
      </c>
      <c r="G399" s="3">
        <v>32</v>
      </c>
      <c r="H399" s="3">
        <v>1.3553900000000001</v>
      </c>
      <c r="I399" s="3">
        <v>20.329999999999998</v>
      </c>
      <c r="J399" s="3">
        <v>20.329999999999998</v>
      </c>
      <c r="K399" s="3">
        <v>20</v>
      </c>
      <c r="L399" s="111">
        <f t="shared" si="6"/>
        <v>-12.100000000000001</v>
      </c>
      <c r="M399" s="3"/>
    </row>
    <row r="400" spans="1:13" x14ac:dyDescent="0.25">
      <c r="A400" s="3" t="s">
        <v>566</v>
      </c>
      <c r="B400" s="3" t="s">
        <v>668</v>
      </c>
      <c r="C400" s="3" t="s">
        <v>317</v>
      </c>
      <c r="D400" s="3">
        <v>6.7703999999999995</v>
      </c>
      <c r="E400" s="3">
        <v>101.56</v>
      </c>
      <c r="F400" s="3">
        <v>101.56</v>
      </c>
      <c r="G400" s="3">
        <v>102</v>
      </c>
      <c r="H400" s="3">
        <v>2.1620500000000002</v>
      </c>
      <c r="I400" s="3">
        <v>32.43</v>
      </c>
      <c r="J400" s="3">
        <v>32.43</v>
      </c>
      <c r="K400" s="3">
        <v>32</v>
      </c>
      <c r="L400" s="111">
        <f t="shared" si="6"/>
        <v>-69.13</v>
      </c>
      <c r="M400" s="3"/>
    </row>
    <row r="401" spans="1:13" x14ac:dyDescent="0.25">
      <c r="A401" s="3" t="s">
        <v>566</v>
      </c>
      <c r="B401" s="3" t="s">
        <v>668</v>
      </c>
      <c r="C401" s="3" t="s">
        <v>318</v>
      </c>
      <c r="D401" s="3">
        <v>4.2314999999999996</v>
      </c>
      <c r="E401" s="3">
        <v>126.95</v>
      </c>
      <c r="F401" s="3">
        <v>126.95</v>
      </c>
      <c r="G401" s="3">
        <v>127</v>
      </c>
      <c r="H401" s="3">
        <v>6.7703999999999995</v>
      </c>
      <c r="I401" s="3">
        <v>101.56</v>
      </c>
      <c r="J401" s="3">
        <v>101.56</v>
      </c>
      <c r="K401" s="3">
        <v>102</v>
      </c>
      <c r="L401" s="111">
        <f t="shared" si="6"/>
        <v>-25.39</v>
      </c>
      <c r="M401" s="3"/>
    </row>
    <row r="402" spans="1:13" x14ac:dyDescent="0.25">
      <c r="A402" s="3" t="s">
        <v>565</v>
      </c>
      <c r="B402" s="3" t="s">
        <v>668</v>
      </c>
      <c r="C402" s="3" t="s">
        <v>318</v>
      </c>
      <c r="D402" s="3">
        <v>1.3179000000000001</v>
      </c>
      <c r="E402" s="3">
        <v>19.77</v>
      </c>
      <c r="F402" s="3">
        <v>20</v>
      </c>
      <c r="G402" s="3">
        <v>20</v>
      </c>
      <c r="H402" s="3">
        <v>4.2314999999999996</v>
      </c>
      <c r="I402" s="3">
        <v>126.95</v>
      </c>
      <c r="J402" s="3">
        <v>126.95</v>
      </c>
      <c r="K402" s="3">
        <v>127</v>
      </c>
      <c r="L402" s="111">
        <f t="shared" si="6"/>
        <v>106.95</v>
      </c>
      <c r="M402" s="3"/>
    </row>
    <row r="403" spans="1:13" x14ac:dyDescent="0.25">
      <c r="A403" s="3" t="s">
        <v>566</v>
      </c>
      <c r="B403" s="3" t="s">
        <v>668</v>
      </c>
      <c r="C403" s="3" t="s">
        <v>322</v>
      </c>
      <c r="D403" s="3">
        <v>2.80952</v>
      </c>
      <c r="E403" s="3">
        <v>19.670000000000002</v>
      </c>
      <c r="F403" s="3">
        <v>20</v>
      </c>
      <c r="G403" s="3">
        <v>20</v>
      </c>
      <c r="H403" s="3">
        <v>1.3179000000000001</v>
      </c>
      <c r="I403" s="3">
        <v>19.77</v>
      </c>
      <c r="J403" s="3">
        <v>20</v>
      </c>
      <c r="K403" s="3">
        <v>20</v>
      </c>
      <c r="L403" s="111">
        <f t="shared" si="6"/>
        <v>0</v>
      </c>
      <c r="M403" s="3"/>
    </row>
    <row r="404" spans="1:13" x14ac:dyDescent="0.25">
      <c r="A404" s="3" t="s">
        <v>566</v>
      </c>
      <c r="B404" s="3" t="s">
        <v>668</v>
      </c>
      <c r="C404" s="3" t="s">
        <v>324</v>
      </c>
      <c r="D404" s="3">
        <v>2.10358</v>
      </c>
      <c r="E404" s="3">
        <v>31.55</v>
      </c>
      <c r="F404" s="3">
        <v>31.55</v>
      </c>
      <c r="G404" s="3">
        <v>32</v>
      </c>
      <c r="H404" s="3">
        <v>2.80952</v>
      </c>
      <c r="I404" s="3">
        <v>19.670000000000002</v>
      </c>
      <c r="J404" s="3">
        <v>20</v>
      </c>
      <c r="K404" s="3">
        <v>20</v>
      </c>
      <c r="L404" s="111">
        <f t="shared" si="6"/>
        <v>-11.55</v>
      </c>
      <c r="M404" s="3"/>
    </row>
    <row r="405" spans="1:13" x14ac:dyDescent="0.25">
      <c r="A405" s="3" t="s">
        <v>566</v>
      </c>
      <c r="B405" s="3" t="s">
        <v>668</v>
      </c>
      <c r="C405" s="3" t="s">
        <v>326</v>
      </c>
      <c r="D405" s="3">
        <v>4.9005000000000001</v>
      </c>
      <c r="E405" s="3">
        <v>4.9000000000000004</v>
      </c>
      <c r="F405" s="3">
        <v>4.9000000000000004</v>
      </c>
      <c r="G405" s="3">
        <v>10</v>
      </c>
      <c r="H405" s="3">
        <v>2.10358</v>
      </c>
      <c r="I405" s="3">
        <v>31.55</v>
      </c>
      <c r="J405" s="3">
        <v>31.55</v>
      </c>
      <c r="K405" s="3">
        <v>32</v>
      </c>
      <c r="L405" s="111">
        <f t="shared" si="6"/>
        <v>26.65</v>
      </c>
      <c r="M405" s="3"/>
    </row>
    <row r="406" spans="1:13" x14ac:dyDescent="0.25">
      <c r="A406" s="3" t="s">
        <v>653</v>
      </c>
      <c r="B406" s="3" t="s">
        <v>642</v>
      </c>
      <c r="C406" s="3" t="s">
        <v>330</v>
      </c>
      <c r="D406" s="3">
        <v>4.9329000000000001</v>
      </c>
      <c r="E406" s="3">
        <v>73.989999999999995</v>
      </c>
      <c r="F406" s="3">
        <v>73.989999999999995</v>
      </c>
      <c r="G406" s="3">
        <v>74</v>
      </c>
      <c r="H406" s="3">
        <v>4.9005000000000001</v>
      </c>
      <c r="I406" s="3">
        <v>4.9000000000000004</v>
      </c>
      <c r="J406" s="3">
        <v>4.9000000000000004</v>
      </c>
      <c r="K406" s="3">
        <v>10</v>
      </c>
      <c r="L406" s="111">
        <f t="shared" si="6"/>
        <v>-69.089999999999989</v>
      </c>
      <c r="M406" s="3" t="s">
        <v>939</v>
      </c>
    </row>
    <row r="407" spans="1:13" x14ac:dyDescent="0.25">
      <c r="A407" s="3" t="s">
        <v>566</v>
      </c>
      <c r="B407" s="3" t="s">
        <v>668</v>
      </c>
      <c r="C407" s="3" t="s">
        <v>331</v>
      </c>
      <c r="D407" s="3">
        <v>2.8188</v>
      </c>
      <c r="E407" s="3">
        <v>42.28</v>
      </c>
      <c r="F407" s="3">
        <v>42.28</v>
      </c>
      <c r="G407" s="3">
        <v>42</v>
      </c>
      <c r="H407" s="3">
        <v>4.9329000000000001</v>
      </c>
      <c r="I407" s="3">
        <v>73.989999999999995</v>
      </c>
      <c r="J407" s="3">
        <v>73.989999999999995</v>
      </c>
      <c r="K407" s="3">
        <v>74</v>
      </c>
      <c r="L407" s="111">
        <f t="shared" si="6"/>
        <v>31.709999999999994</v>
      </c>
      <c r="M407" s="3"/>
    </row>
    <row r="408" spans="1:13" x14ac:dyDescent="0.25">
      <c r="A408" s="3" t="s">
        <v>565</v>
      </c>
      <c r="B408" s="3" t="s">
        <v>668</v>
      </c>
      <c r="C408" s="3" t="s">
        <v>331</v>
      </c>
      <c r="D408" s="3">
        <v>6.2366999999999999</v>
      </c>
      <c r="E408" s="3">
        <v>93.55</v>
      </c>
      <c r="F408" s="3">
        <v>93.55</v>
      </c>
      <c r="G408" s="3">
        <v>94</v>
      </c>
      <c r="H408" s="3">
        <v>2.8188</v>
      </c>
      <c r="I408" s="3">
        <v>42.28</v>
      </c>
      <c r="J408" s="3">
        <v>42.28</v>
      </c>
      <c r="K408" s="3">
        <v>42</v>
      </c>
      <c r="L408" s="111">
        <f t="shared" si="6"/>
        <v>-51.269999999999996</v>
      </c>
      <c r="M408" s="3"/>
    </row>
    <row r="409" spans="1:13" x14ac:dyDescent="0.25">
      <c r="A409" s="3" t="s">
        <v>565</v>
      </c>
      <c r="B409" s="3" t="s">
        <v>668</v>
      </c>
      <c r="C409" s="3" t="s">
        <v>334</v>
      </c>
      <c r="D409" s="3">
        <v>1.30308</v>
      </c>
      <c r="E409" s="3">
        <v>19.55</v>
      </c>
      <c r="F409" s="3">
        <v>20</v>
      </c>
      <c r="G409" s="3">
        <v>20</v>
      </c>
      <c r="H409" s="3">
        <v>6.2366999999999999</v>
      </c>
      <c r="I409" s="3">
        <v>93.55</v>
      </c>
      <c r="J409" s="3">
        <v>93.55</v>
      </c>
      <c r="K409" s="3">
        <v>94</v>
      </c>
      <c r="L409" s="111">
        <f t="shared" si="6"/>
        <v>73.55</v>
      </c>
      <c r="M409" s="3"/>
    </row>
    <row r="410" spans="1:13" x14ac:dyDescent="0.25">
      <c r="A410" s="3" t="s">
        <v>565</v>
      </c>
      <c r="B410" s="3" t="s">
        <v>668</v>
      </c>
      <c r="C410" s="3" t="s">
        <v>336</v>
      </c>
      <c r="D410" s="3">
        <v>2.7126000000000001</v>
      </c>
      <c r="E410" s="3">
        <v>40.69</v>
      </c>
      <c r="F410" s="3">
        <v>40.69</v>
      </c>
      <c r="G410" s="3">
        <v>41</v>
      </c>
      <c r="H410" s="3">
        <v>1.30308</v>
      </c>
      <c r="I410" s="3">
        <v>19.55</v>
      </c>
      <c r="J410" s="3">
        <v>20</v>
      </c>
      <c r="K410" s="3">
        <v>20</v>
      </c>
      <c r="L410" s="111">
        <f t="shared" si="6"/>
        <v>-20.689999999999998</v>
      </c>
      <c r="M410" s="3"/>
    </row>
    <row r="411" spans="1:13" x14ac:dyDescent="0.25">
      <c r="A411" s="3" t="s">
        <v>566</v>
      </c>
      <c r="B411" s="3" t="s">
        <v>668</v>
      </c>
      <c r="C411" s="3" t="s">
        <v>337</v>
      </c>
      <c r="D411" s="3">
        <v>2.3393999999999999</v>
      </c>
      <c r="E411" s="3">
        <v>16.38</v>
      </c>
      <c r="F411" s="3">
        <v>20</v>
      </c>
      <c r="G411" s="3">
        <v>20</v>
      </c>
      <c r="H411" s="3">
        <v>2.7126000000000001</v>
      </c>
      <c r="I411" s="3">
        <v>40.69</v>
      </c>
      <c r="J411" s="3">
        <v>40.69</v>
      </c>
      <c r="K411" s="3">
        <v>41</v>
      </c>
      <c r="L411" s="111">
        <f t="shared" si="6"/>
        <v>20.689999999999998</v>
      </c>
      <c r="M411" s="3"/>
    </row>
    <row r="412" spans="1:13" x14ac:dyDescent="0.25">
      <c r="A412" s="3" t="s">
        <v>566</v>
      </c>
      <c r="B412" s="3" t="s">
        <v>668</v>
      </c>
      <c r="C412" s="3" t="s">
        <v>340</v>
      </c>
      <c r="D412" s="3">
        <v>2.3393999999999999</v>
      </c>
      <c r="E412" s="3">
        <v>35.090000000000003</v>
      </c>
      <c r="F412" s="3">
        <v>35.090000000000003</v>
      </c>
      <c r="G412" s="3">
        <v>35</v>
      </c>
      <c r="H412" s="3">
        <v>2.3393999999999999</v>
      </c>
      <c r="I412" s="3">
        <v>16.38</v>
      </c>
      <c r="J412" s="3">
        <v>20</v>
      </c>
      <c r="K412" s="3">
        <v>20</v>
      </c>
      <c r="L412" s="111">
        <f t="shared" si="6"/>
        <v>-15.090000000000003</v>
      </c>
      <c r="M412" s="3"/>
    </row>
    <row r="413" spans="1:13" x14ac:dyDescent="0.25">
      <c r="A413" s="3" t="s">
        <v>565</v>
      </c>
      <c r="B413" s="3" t="s">
        <v>668</v>
      </c>
      <c r="C413" s="3" t="s">
        <v>340</v>
      </c>
      <c r="D413" s="3">
        <v>0.93600000000000005</v>
      </c>
      <c r="E413" s="3">
        <v>14.04</v>
      </c>
      <c r="F413" s="3">
        <v>20</v>
      </c>
      <c r="G413" s="3">
        <v>20</v>
      </c>
      <c r="H413" s="3">
        <v>2.3393999999999999</v>
      </c>
      <c r="I413" s="3">
        <v>35.090000000000003</v>
      </c>
      <c r="J413" s="3">
        <v>35.090000000000003</v>
      </c>
      <c r="K413" s="3">
        <v>35</v>
      </c>
      <c r="L413" s="111">
        <f t="shared" si="6"/>
        <v>15.090000000000003</v>
      </c>
      <c r="M413" s="3"/>
    </row>
    <row r="414" spans="1:13" x14ac:dyDescent="0.25">
      <c r="A414" s="3" t="s">
        <v>566</v>
      </c>
      <c r="B414" s="3" t="s">
        <v>668</v>
      </c>
      <c r="C414" s="3" t="s">
        <v>341</v>
      </c>
      <c r="D414" s="3">
        <v>1.23448</v>
      </c>
      <c r="E414" s="3">
        <v>37.03</v>
      </c>
      <c r="F414" s="3">
        <v>37.03</v>
      </c>
      <c r="G414" s="3">
        <v>37</v>
      </c>
      <c r="H414" s="3">
        <v>0.93600000000000005</v>
      </c>
      <c r="I414" s="3">
        <v>14.04</v>
      </c>
      <c r="J414" s="3">
        <v>20</v>
      </c>
      <c r="K414" s="3">
        <v>20</v>
      </c>
      <c r="L414" s="111">
        <f t="shared" si="6"/>
        <v>-17.03</v>
      </c>
      <c r="M414" s="3"/>
    </row>
    <row r="415" spans="1:13" x14ac:dyDescent="0.25">
      <c r="A415" s="3" t="s">
        <v>565</v>
      </c>
      <c r="B415" s="3" t="s">
        <v>668</v>
      </c>
      <c r="C415" s="3" t="s">
        <v>343</v>
      </c>
      <c r="D415" s="3">
        <v>3.6295999999999999</v>
      </c>
      <c r="E415" s="3">
        <v>54.44</v>
      </c>
      <c r="F415" s="3">
        <v>54.44</v>
      </c>
      <c r="G415" s="3">
        <v>54</v>
      </c>
      <c r="H415" s="3">
        <v>1.23448</v>
      </c>
      <c r="I415" s="3">
        <v>37.03</v>
      </c>
      <c r="J415" s="3">
        <v>37.03</v>
      </c>
      <c r="K415" s="3">
        <v>37</v>
      </c>
      <c r="L415" s="111">
        <f t="shared" si="6"/>
        <v>-17.409999999999997</v>
      </c>
      <c r="M415" s="3"/>
    </row>
    <row r="416" spans="1:13" x14ac:dyDescent="0.25">
      <c r="A416" s="3" t="s">
        <v>566</v>
      </c>
      <c r="B416" s="3" t="s">
        <v>668</v>
      </c>
      <c r="C416" s="3" t="s">
        <v>345</v>
      </c>
      <c r="D416" s="3">
        <v>3.6295999999999999</v>
      </c>
      <c r="E416" s="3">
        <v>54.44</v>
      </c>
      <c r="F416" s="3">
        <v>54.44</v>
      </c>
      <c r="G416" s="3">
        <v>54</v>
      </c>
      <c r="H416" s="3">
        <v>3.6295999999999999</v>
      </c>
      <c r="I416" s="3">
        <v>54.44</v>
      </c>
      <c r="J416" s="3">
        <v>54.44</v>
      </c>
      <c r="K416" s="3">
        <v>54</v>
      </c>
      <c r="L416" s="111">
        <f t="shared" si="6"/>
        <v>0</v>
      </c>
      <c r="M416" s="3"/>
    </row>
    <row r="417" spans="1:13" x14ac:dyDescent="0.25">
      <c r="A417" s="3" t="s">
        <v>565</v>
      </c>
      <c r="B417" s="3" t="s">
        <v>668</v>
      </c>
      <c r="C417" s="3" t="s">
        <v>345</v>
      </c>
      <c r="D417" s="3">
        <v>1.9089</v>
      </c>
      <c r="E417" s="3">
        <v>13.36</v>
      </c>
      <c r="F417" s="3">
        <v>20</v>
      </c>
      <c r="G417" s="3">
        <v>20</v>
      </c>
      <c r="H417" s="3">
        <v>3.6295999999999999</v>
      </c>
      <c r="I417" s="3">
        <v>54.44</v>
      </c>
      <c r="J417" s="3">
        <v>54.44</v>
      </c>
      <c r="K417" s="3">
        <v>54</v>
      </c>
      <c r="L417" s="111">
        <f t="shared" si="6"/>
        <v>34.44</v>
      </c>
      <c r="M417" s="3"/>
    </row>
    <row r="418" spans="1:13" x14ac:dyDescent="0.25">
      <c r="A418" s="3" t="s">
        <v>566</v>
      </c>
      <c r="B418" s="3" t="s">
        <v>668</v>
      </c>
      <c r="C418" s="3" t="s">
        <v>346</v>
      </c>
      <c r="D418" s="3">
        <v>1.13625</v>
      </c>
      <c r="E418" s="3">
        <v>17.04</v>
      </c>
      <c r="F418" s="3">
        <v>20</v>
      </c>
      <c r="G418" s="3">
        <v>20</v>
      </c>
      <c r="H418" s="3">
        <v>1.9089</v>
      </c>
      <c r="I418" s="3">
        <v>13.36</v>
      </c>
      <c r="J418" s="3">
        <v>20</v>
      </c>
      <c r="K418" s="3">
        <v>20</v>
      </c>
      <c r="L418" s="111">
        <f t="shared" si="6"/>
        <v>0</v>
      </c>
      <c r="M418" s="3"/>
    </row>
    <row r="419" spans="1:13" x14ac:dyDescent="0.25">
      <c r="A419" s="3" t="s">
        <v>565</v>
      </c>
      <c r="B419" s="3" t="s">
        <v>668</v>
      </c>
      <c r="C419" s="3" t="s">
        <v>346</v>
      </c>
      <c r="D419" s="3">
        <v>2.1120000000000001</v>
      </c>
      <c r="E419" s="3">
        <v>31.68</v>
      </c>
      <c r="F419" s="3">
        <v>31.68</v>
      </c>
      <c r="G419" s="3">
        <v>32</v>
      </c>
      <c r="H419" s="3">
        <v>1.13625</v>
      </c>
      <c r="I419" s="3">
        <v>17.04</v>
      </c>
      <c r="J419" s="3">
        <v>20</v>
      </c>
      <c r="K419" s="3">
        <v>20</v>
      </c>
      <c r="L419" s="111">
        <f t="shared" si="6"/>
        <v>-11.68</v>
      </c>
      <c r="M419" s="3"/>
    </row>
    <row r="420" spans="1:13" x14ac:dyDescent="0.25">
      <c r="A420" s="3" t="s">
        <v>566</v>
      </c>
      <c r="B420" s="3" t="s">
        <v>668</v>
      </c>
      <c r="C420" s="3" t="s">
        <v>347</v>
      </c>
      <c r="D420" s="3">
        <v>2.379</v>
      </c>
      <c r="E420" s="3">
        <v>16.649999999999999</v>
      </c>
      <c r="F420" s="3">
        <v>20</v>
      </c>
      <c r="G420" s="3">
        <v>20</v>
      </c>
      <c r="H420" s="3">
        <v>2.1120000000000001</v>
      </c>
      <c r="I420" s="3">
        <v>31.68</v>
      </c>
      <c r="J420" s="3">
        <v>31.68</v>
      </c>
      <c r="K420" s="3">
        <v>32</v>
      </c>
      <c r="L420" s="111">
        <f t="shared" si="6"/>
        <v>11.68</v>
      </c>
      <c r="M420" s="3"/>
    </row>
    <row r="421" spans="1:13" x14ac:dyDescent="0.25">
      <c r="A421" s="3" t="s">
        <v>566</v>
      </c>
      <c r="B421" s="3" t="s">
        <v>668</v>
      </c>
      <c r="C421" s="3" t="s">
        <v>348</v>
      </c>
      <c r="D421" s="3">
        <v>2.2469999999999999</v>
      </c>
      <c r="E421" s="3">
        <v>33.71</v>
      </c>
      <c r="F421" s="3">
        <v>33.71</v>
      </c>
      <c r="G421" s="3">
        <v>34</v>
      </c>
      <c r="H421" s="3">
        <v>2.379</v>
      </c>
      <c r="I421" s="3">
        <v>16.649999999999999</v>
      </c>
      <c r="J421" s="3">
        <v>20</v>
      </c>
      <c r="K421" s="3">
        <v>20</v>
      </c>
      <c r="L421" s="111">
        <f t="shared" si="6"/>
        <v>-13.71</v>
      </c>
      <c r="M421" s="3"/>
    </row>
    <row r="422" spans="1:13" x14ac:dyDescent="0.25">
      <c r="A422" s="3" t="s">
        <v>566</v>
      </c>
      <c r="B422" s="3" t="s">
        <v>668</v>
      </c>
      <c r="C422" s="3" t="s">
        <v>349</v>
      </c>
      <c r="D422" s="3">
        <v>1.5258</v>
      </c>
      <c r="E422" s="3">
        <v>10.68</v>
      </c>
      <c r="F422" s="3">
        <v>20</v>
      </c>
      <c r="G422" s="3">
        <v>20</v>
      </c>
      <c r="H422" s="3">
        <v>2.2469999999999999</v>
      </c>
      <c r="I422" s="3">
        <v>33.71</v>
      </c>
      <c r="J422" s="3">
        <v>33.71</v>
      </c>
      <c r="K422" s="3">
        <v>34</v>
      </c>
      <c r="L422" s="111">
        <f t="shared" si="6"/>
        <v>13.71</v>
      </c>
      <c r="M422" s="3"/>
    </row>
    <row r="423" spans="1:13" x14ac:dyDescent="0.25">
      <c r="A423" s="3" t="s">
        <v>566</v>
      </c>
      <c r="B423" s="3" t="s">
        <v>668</v>
      </c>
      <c r="C423" s="3" t="s">
        <v>350</v>
      </c>
      <c r="D423" s="3">
        <v>1.1608999999999998</v>
      </c>
      <c r="E423" s="3">
        <v>17.41</v>
      </c>
      <c r="F423" s="3">
        <v>20</v>
      </c>
      <c r="G423" s="3">
        <v>20</v>
      </c>
      <c r="H423" s="3">
        <v>1.5258</v>
      </c>
      <c r="I423" s="3">
        <v>10.68</v>
      </c>
      <c r="J423" s="3">
        <v>20</v>
      </c>
      <c r="K423" s="3">
        <v>20</v>
      </c>
      <c r="L423" s="111">
        <f t="shared" si="6"/>
        <v>0</v>
      </c>
      <c r="M423" s="3"/>
    </row>
    <row r="424" spans="1:13" x14ac:dyDescent="0.25">
      <c r="A424" s="3" t="s">
        <v>565</v>
      </c>
      <c r="B424" s="3" t="s">
        <v>668</v>
      </c>
      <c r="C424" s="3" t="s">
        <v>386</v>
      </c>
      <c r="D424" s="3">
        <v>1.1608999999999998</v>
      </c>
      <c r="E424" s="3">
        <v>17.41</v>
      </c>
      <c r="F424" s="3">
        <v>20</v>
      </c>
      <c r="G424" s="3">
        <v>20</v>
      </c>
      <c r="H424" s="3">
        <v>1.1608999999999998</v>
      </c>
      <c r="I424" s="3">
        <v>17.41</v>
      </c>
      <c r="J424" s="3">
        <v>20</v>
      </c>
      <c r="K424" s="3">
        <v>20</v>
      </c>
      <c r="L424" s="111">
        <f t="shared" si="6"/>
        <v>0</v>
      </c>
      <c r="M424" s="3"/>
    </row>
    <row r="425" spans="1:13" x14ac:dyDescent="0.25">
      <c r="A425" s="3" t="s">
        <v>566</v>
      </c>
      <c r="B425" s="3" t="s">
        <v>668</v>
      </c>
      <c r="C425" s="3" t="s">
        <v>386</v>
      </c>
      <c r="D425" s="3">
        <v>0.68279999999999996</v>
      </c>
      <c r="E425" s="3">
        <v>20.48</v>
      </c>
      <c r="F425" s="3">
        <v>20.48</v>
      </c>
      <c r="G425" s="3">
        <v>20</v>
      </c>
      <c r="H425" s="3">
        <v>1.1608999999999998</v>
      </c>
      <c r="I425" s="3">
        <v>17.41</v>
      </c>
      <c r="J425" s="3">
        <v>20</v>
      </c>
      <c r="K425" s="3">
        <v>20</v>
      </c>
      <c r="L425" s="111">
        <f t="shared" si="6"/>
        <v>-0.48000000000000043</v>
      </c>
      <c r="M425" s="3"/>
    </row>
    <row r="426" spans="1:13" x14ac:dyDescent="0.25">
      <c r="A426" s="3" t="s">
        <v>565</v>
      </c>
      <c r="B426" s="3" t="s">
        <v>668</v>
      </c>
      <c r="C426" s="3" t="s">
        <v>380</v>
      </c>
      <c r="D426" s="3">
        <v>1.4225000000000001</v>
      </c>
      <c r="E426" s="3">
        <v>42.68</v>
      </c>
      <c r="F426" s="3">
        <v>42.68</v>
      </c>
      <c r="G426" s="3">
        <v>43</v>
      </c>
      <c r="H426" s="3">
        <v>0.68279999999999996</v>
      </c>
      <c r="I426" s="3">
        <v>20.48</v>
      </c>
      <c r="J426" s="3">
        <v>20.48</v>
      </c>
      <c r="K426" s="3">
        <v>20</v>
      </c>
      <c r="L426" s="111">
        <f t="shared" si="6"/>
        <v>-22.2</v>
      </c>
      <c r="M426" s="3"/>
    </row>
    <row r="427" spans="1:13" x14ac:dyDescent="0.25">
      <c r="A427" s="3" t="s">
        <v>566</v>
      </c>
      <c r="B427" s="3" t="s">
        <v>668</v>
      </c>
      <c r="C427" s="3" t="s">
        <v>380</v>
      </c>
      <c r="D427" s="3">
        <v>3.0177400000000003</v>
      </c>
      <c r="E427" s="3">
        <v>45.27</v>
      </c>
      <c r="F427" s="3">
        <v>45.27</v>
      </c>
      <c r="G427" s="3">
        <v>45</v>
      </c>
      <c r="H427" s="3">
        <v>1.4225000000000001</v>
      </c>
      <c r="I427" s="3">
        <v>42.68</v>
      </c>
      <c r="J427" s="3">
        <v>42.68</v>
      </c>
      <c r="K427" s="3">
        <v>43</v>
      </c>
      <c r="L427" s="111">
        <f t="shared" si="6"/>
        <v>-2.5900000000000034</v>
      </c>
      <c r="M427" s="3"/>
    </row>
    <row r="428" spans="1:13" x14ac:dyDescent="0.25">
      <c r="A428" s="3" t="s">
        <v>566</v>
      </c>
      <c r="B428" s="3" t="s">
        <v>668</v>
      </c>
      <c r="C428" s="3" t="s">
        <v>355</v>
      </c>
      <c r="D428" s="3">
        <v>2.0352200000000003</v>
      </c>
      <c r="E428" s="3">
        <v>30.53</v>
      </c>
      <c r="F428" s="3">
        <v>30.53</v>
      </c>
      <c r="G428" s="3">
        <v>31</v>
      </c>
      <c r="H428" s="3">
        <v>3.0177400000000003</v>
      </c>
      <c r="I428" s="3">
        <v>45.27</v>
      </c>
      <c r="J428" s="3">
        <v>45.27</v>
      </c>
      <c r="K428" s="3">
        <v>45</v>
      </c>
      <c r="L428" s="111">
        <f t="shared" si="6"/>
        <v>14.740000000000002</v>
      </c>
      <c r="M428" s="3"/>
    </row>
    <row r="429" spans="1:13" x14ac:dyDescent="0.25">
      <c r="A429" s="3" t="s">
        <v>565</v>
      </c>
      <c r="B429" s="3" t="s">
        <v>668</v>
      </c>
      <c r="C429" s="3" t="s">
        <v>355</v>
      </c>
      <c r="D429" s="3">
        <v>2.8584000000000001</v>
      </c>
      <c r="E429" s="3">
        <v>20.010000000000002</v>
      </c>
      <c r="F429" s="3">
        <v>20.010000000000002</v>
      </c>
      <c r="G429" s="3">
        <v>20</v>
      </c>
      <c r="H429" s="3">
        <v>2.0352200000000003</v>
      </c>
      <c r="I429" s="3">
        <v>30.53</v>
      </c>
      <c r="J429" s="3">
        <v>30.53</v>
      </c>
      <c r="K429" s="3">
        <v>31</v>
      </c>
      <c r="L429" s="111">
        <f t="shared" si="6"/>
        <v>10.52</v>
      </c>
      <c r="M429" s="3"/>
    </row>
    <row r="430" spans="1:13" x14ac:dyDescent="0.25">
      <c r="A430" s="3" t="s">
        <v>566</v>
      </c>
      <c r="B430" s="3" t="s">
        <v>668</v>
      </c>
      <c r="C430" s="3" t="s">
        <v>356</v>
      </c>
      <c r="D430" s="3">
        <v>2.0644</v>
      </c>
      <c r="E430" s="3">
        <v>30.97</v>
      </c>
      <c r="F430" s="3">
        <v>30.97</v>
      </c>
      <c r="G430" s="3">
        <v>31</v>
      </c>
      <c r="H430" s="3">
        <v>2.8584000000000001</v>
      </c>
      <c r="I430" s="3">
        <v>20.010000000000002</v>
      </c>
      <c r="J430" s="3">
        <v>20.010000000000002</v>
      </c>
      <c r="K430" s="3">
        <v>20</v>
      </c>
      <c r="L430" s="111">
        <f t="shared" si="6"/>
        <v>-10.959999999999997</v>
      </c>
      <c r="M430" s="3"/>
    </row>
    <row r="431" spans="1:13" x14ac:dyDescent="0.25">
      <c r="A431" s="3" t="s">
        <v>565</v>
      </c>
      <c r="B431" s="3" t="s">
        <v>668</v>
      </c>
      <c r="C431" s="3" t="s">
        <v>356</v>
      </c>
      <c r="D431" s="3">
        <v>1.2096</v>
      </c>
      <c r="E431" s="3">
        <v>18.14</v>
      </c>
      <c r="F431" s="3">
        <v>20</v>
      </c>
      <c r="G431" s="3">
        <v>20</v>
      </c>
      <c r="H431" s="3">
        <v>2.0644</v>
      </c>
      <c r="I431" s="3">
        <v>30.97</v>
      </c>
      <c r="J431" s="3">
        <v>30.97</v>
      </c>
      <c r="K431" s="3">
        <v>31</v>
      </c>
      <c r="L431" s="111">
        <f t="shared" si="6"/>
        <v>10.969999999999999</v>
      </c>
      <c r="M431" s="3"/>
    </row>
    <row r="432" spans="1:13" x14ac:dyDescent="0.25">
      <c r="A432" s="3" t="s">
        <v>565</v>
      </c>
      <c r="B432" s="3" t="s">
        <v>668</v>
      </c>
      <c r="C432" s="3" t="s">
        <v>357</v>
      </c>
      <c r="D432" s="3">
        <v>2.2679999999999998</v>
      </c>
      <c r="E432" s="3">
        <v>15.88</v>
      </c>
      <c r="F432" s="3">
        <v>20</v>
      </c>
      <c r="G432" s="3">
        <v>20</v>
      </c>
      <c r="H432" s="3">
        <v>1.2096</v>
      </c>
      <c r="I432" s="3">
        <v>18.14</v>
      </c>
      <c r="J432" s="3">
        <v>20</v>
      </c>
      <c r="K432" s="3">
        <v>20</v>
      </c>
      <c r="L432" s="111">
        <f t="shared" si="6"/>
        <v>0</v>
      </c>
      <c r="M432" s="3"/>
    </row>
    <row r="433" spans="1:13" x14ac:dyDescent="0.25">
      <c r="A433" s="3" t="s">
        <v>566</v>
      </c>
      <c r="B433" s="3" t="s">
        <v>668</v>
      </c>
      <c r="C433" s="3" t="s">
        <v>357</v>
      </c>
      <c r="D433" s="3">
        <v>2.3879999999999999</v>
      </c>
      <c r="E433" s="3">
        <v>35.82</v>
      </c>
      <c r="F433" s="3">
        <v>35.82</v>
      </c>
      <c r="G433" s="3">
        <v>36</v>
      </c>
      <c r="H433" s="3">
        <v>2.2679999999999998</v>
      </c>
      <c r="I433" s="3">
        <v>15.88</v>
      </c>
      <c r="J433" s="3">
        <v>20</v>
      </c>
      <c r="K433" s="3">
        <v>20</v>
      </c>
      <c r="L433" s="111">
        <f t="shared" si="6"/>
        <v>-15.82</v>
      </c>
      <c r="M433" s="3"/>
    </row>
    <row r="434" spans="1:13" x14ac:dyDescent="0.25">
      <c r="A434" s="3" t="s">
        <v>566</v>
      </c>
      <c r="B434" s="3" t="s">
        <v>668</v>
      </c>
      <c r="C434" s="3" t="s">
        <v>496</v>
      </c>
      <c r="D434" s="3">
        <v>0.82720000000000005</v>
      </c>
      <c r="E434" s="3">
        <v>24.82</v>
      </c>
      <c r="F434" s="3">
        <v>24.82</v>
      </c>
      <c r="G434" s="3">
        <v>25</v>
      </c>
      <c r="H434" s="3">
        <v>2.3879999999999999</v>
      </c>
      <c r="I434" s="3">
        <v>35.82</v>
      </c>
      <c r="J434" s="3">
        <v>35.82</v>
      </c>
      <c r="K434" s="3">
        <v>36</v>
      </c>
      <c r="L434" s="111">
        <f t="shared" si="6"/>
        <v>11</v>
      </c>
      <c r="M434" s="3"/>
    </row>
    <row r="435" spans="1:13" x14ac:dyDescent="0.25">
      <c r="A435" s="3" t="s">
        <v>566</v>
      </c>
      <c r="B435" s="3" t="s">
        <v>668</v>
      </c>
      <c r="C435" s="3" t="s">
        <v>488</v>
      </c>
      <c r="D435" s="3">
        <v>4.2</v>
      </c>
      <c r="E435" s="3">
        <v>63</v>
      </c>
      <c r="F435" s="3">
        <v>63</v>
      </c>
      <c r="G435" s="3">
        <v>63</v>
      </c>
      <c r="H435" s="3">
        <v>0.84</v>
      </c>
      <c r="I435" s="3">
        <v>25.2</v>
      </c>
      <c r="J435" s="3">
        <v>25.2</v>
      </c>
      <c r="K435" s="3">
        <v>25</v>
      </c>
      <c r="L435" s="111">
        <f t="shared" si="6"/>
        <v>-37.799999999999997</v>
      </c>
      <c r="M435" s="3"/>
    </row>
    <row r="436" spans="1:13" x14ac:dyDescent="0.25">
      <c r="A436" s="3" t="s">
        <v>565</v>
      </c>
      <c r="B436" s="3" t="s">
        <v>668</v>
      </c>
      <c r="C436" s="3" t="s">
        <v>498</v>
      </c>
      <c r="D436" s="3">
        <v>0.48</v>
      </c>
      <c r="E436" s="3">
        <v>7.2</v>
      </c>
      <c r="F436" s="3">
        <v>20</v>
      </c>
      <c r="G436" s="3">
        <v>20</v>
      </c>
      <c r="H436" s="3">
        <v>3</v>
      </c>
      <c r="I436" s="3">
        <v>45</v>
      </c>
      <c r="J436" s="3">
        <v>45</v>
      </c>
      <c r="K436" s="3">
        <v>45</v>
      </c>
      <c r="L436" s="111">
        <f t="shared" si="6"/>
        <v>25</v>
      </c>
      <c r="M436" s="3"/>
    </row>
    <row r="437" spans="1:13" x14ac:dyDescent="0.25">
      <c r="A437" s="3" t="s">
        <v>566</v>
      </c>
      <c r="B437" s="3" t="s">
        <v>668</v>
      </c>
      <c r="C437" s="3" t="s">
        <v>500</v>
      </c>
      <c r="D437" s="3">
        <v>1.4196000000000002</v>
      </c>
      <c r="E437" s="3">
        <v>21.29</v>
      </c>
      <c r="F437" s="3">
        <v>21.29</v>
      </c>
      <c r="G437" s="3">
        <v>21</v>
      </c>
      <c r="H437" s="3">
        <v>0.499</v>
      </c>
      <c r="I437" s="3">
        <v>7.49</v>
      </c>
      <c r="J437" s="3">
        <v>20</v>
      </c>
      <c r="K437" s="3">
        <v>20</v>
      </c>
      <c r="L437" s="111">
        <f t="shared" si="6"/>
        <v>-1.2899999999999991</v>
      </c>
      <c r="M437" s="3"/>
    </row>
    <row r="438" spans="1:13" x14ac:dyDescent="0.25">
      <c r="A438" s="3" t="s">
        <v>566</v>
      </c>
      <c r="B438" s="3" t="s">
        <v>668</v>
      </c>
      <c r="C438" s="3" t="s">
        <v>504</v>
      </c>
      <c r="D438" s="3">
        <v>1.8525</v>
      </c>
      <c r="E438" s="3">
        <v>27.79</v>
      </c>
      <c r="F438" s="3">
        <v>27.79</v>
      </c>
      <c r="G438" s="3">
        <v>28</v>
      </c>
      <c r="H438" s="3">
        <v>1.3838999999999999</v>
      </c>
      <c r="I438" s="3">
        <v>20.76</v>
      </c>
      <c r="J438" s="3">
        <v>20.76</v>
      </c>
      <c r="K438" s="3">
        <v>21</v>
      </c>
      <c r="L438" s="111">
        <f t="shared" si="6"/>
        <v>-7.0299999999999976</v>
      </c>
      <c r="M438" s="3"/>
    </row>
    <row r="439" spans="1:13" x14ac:dyDescent="0.25">
      <c r="A439" s="3" t="s">
        <v>566</v>
      </c>
      <c r="B439" s="3" t="s">
        <v>668</v>
      </c>
      <c r="C439" s="3" t="s">
        <v>505</v>
      </c>
      <c r="D439" s="3">
        <v>1.3884000000000001</v>
      </c>
      <c r="E439" s="3">
        <v>41.65</v>
      </c>
      <c r="F439" s="3">
        <v>41.65</v>
      </c>
      <c r="G439" s="3">
        <v>42</v>
      </c>
      <c r="H439" s="3">
        <v>1.8525</v>
      </c>
      <c r="I439" s="3">
        <v>27.79</v>
      </c>
      <c r="J439" s="3">
        <v>27.79</v>
      </c>
      <c r="K439" s="3">
        <v>28</v>
      </c>
      <c r="L439" s="111">
        <f t="shared" si="6"/>
        <v>-13.86</v>
      </c>
      <c r="M439" s="3"/>
    </row>
    <row r="440" spans="1:13" x14ac:dyDescent="0.25">
      <c r="A440" s="3" t="s">
        <v>566</v>
      </c>
      <c r="B440" s="3" t="s">
        <v>668</v>
      </c>
      <c r="C440" s="3" t="s">
        <v>507</v>
      </c>
      <c r="D440" s="3">
        <v>1.36</v>
      </c>
      <c r="E440" s="3">
        <v>20.399999999999999</v>
      </c>
      <c r="F440" s="3">
        <v>20.399999999999999</v>
      </c>
      <c r="G440" s="3">
        <v>20</v>
      </c>
      <c r="H440" s="3">
        <v>1.3884000000000001</v>
      </c>
      <c r="I440" s="3">
        <v>41.65</v>
      </c>
      <c r="J440" s="3">
        <v>41.65</v>
      </c>
      <c r="K440" s="3">
        <v>42</v>
      </c>
      <c r="L440" s="111">
        <f t="shared" si="6"/>
        <v>21.25</v>
      </c>
      <c r="M440" s="3"/>
    </row>
    <row r="441" spans="1:13" x14ac:dyDescent="0.25">
      <c r="A441" s="3" t="s">
        <v>566</v>
      </c>
      <c r="B441" s="3" t="s">
        <v>668</v>
      </c>
      <c r="C441" s="3" t="s">
        <v>524</v>
      </c>
      <c r="D441" s="3">
        <v>19.974299999999999</v>
      </c>
      <c r="E441" s="3">
        <v>599.23</v>
      </c>
      <c r="F441" s="3">
        <v>599.23</v>
      </c>
      <c r="G441" s="3">
        <v>599</v>
      </c>
      <c r="H441" s="3">
        <v>1.2150000000000001</v>
      </c>
      <c r="I441" s="3">
        <v>18.23</v>
      </c>
      <c r="J441" s="3">
        <v>20</v>
      </c>
      <c r="K441" s="3">
        <v>20</v>
      </c>
      <c r="L441" s="111">
        <f t="shared" si="6"/>
        <v>-579.23</v>
      </c>
      <c r="M441" s="3"/>
    </row>
    <row r="442" spans="1:13" x14ac:dyDescent="0.25">
      <c r="A442" s="3" t="s">
        <v>678</v>
      </c>
      <c r="B442" s="3" t="s">
        <v>668</v>
      </c>
      <c r="C442" s="3" t="s">
        <v>520</v>
      </c>
      <c r="D442" s="3">
        <v>0</v>
      </c>
      <c r="E442" s="3">
        <v>0</v>
      </c>
      <c r="F442" s="3">
        <v>0</v>
      </c>
      <c r="G442" s="3">
        <v>20</v>
      </c>
      <c r="H442" s="3">
        <v>19.932599999999997</v>
      </c>
      <c r="I442" s="3">
        <v>597.98</v>
      </c>
      <c r="J442" s="3">
        <v>597.98</v>
      </c>
      <c r="K442" s="3">
        <v>598</v>
      </c>
      <c r="L442" s="111">
        <f t="shared" si="6"/>
        <v>597.98</v>
      </c>
      <c r="M442" s="3"/>
    </row>
    <row r="443" spans="1:13" x14ac:dyDescent="0.25">
      <c r="A443" s="3" t="s">
        <v>925</v>
      </c>
      <c r="B443" s="3" t="s">
        <v>668</v>
      </c>
      <c r="C443" s="3" t="s">
        <v>924</v>
      </c>
      <c r="D443" s="3"/>
      <c r="E443" s="3"/>
      <c r="F443" s="3"/>
      <c r="G443" s="3"/>
      <c r="H443" s="3">
        <v>0</v>
      </c>
      <c r="I443" s="3">
        <v>0</v>
      </c>
      <c r="J443" s="3">
        <v>0</v>
      </c>
      <c r="K443" s="3">
        <v>20</v>
      </c>
      <c r="L443" s="111">
        <f t="shared" si="6"/>
        <v>0</v>
      </c>
      <c r="M443" s="3"/>
    </row>
  </sheetData>
  <autoFilter ref="A2:M443" xr:uid="{00000000-0009-0000-0000-000003000000}"/>
  <mergeCells count="2">
    <mergeCell ref="D1:G1"/>
    <mergeCell ref="H1:K1"/>
  </mergeCell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 filterMode="1">
    <tabColor rgb="FF002060"/>
  </sheetPr>
  <dimension ref="A1:H271"/>
  <sheetViews>
    <sheetView workbookViewId="0">
      <selection activeCell="H229" sqref="H229:H271"/>
    </sheetView>
  </sheetViews>
  <sheetFormatPr baseColWidth="10" defaultColWidth="11.42578125" defaultRowHeight="15" x14ac:dyDescent="0.25"/>
  <cols>
    <col min="1" max="1" width="13" style="4" bestFit="1" customWidth="1"/>
    <col min="2" max="2" width="24.85546875" style="4" bestFit="1" customWidth="1"/>
    <col min="3" max="3" width="13.28515625" bestFit="1" customWidth="1"/>
    <col min="4" max="4" width="13.85546875" customWidth="1"/>
    <col min="5" max="5" width="13" bestFit="1" customWidth="1"/>
    <col min="6" max="6" width="24.85546875" bestFit="1" customWidth="1"/>
    <col min="7" max="7" width="14.28515625" bestFit="1" customWidth="1"/>
    <col min="8" max="8" width="15.42578125" bestFit="1" customWidth="1"/>
  </cols>
  <sheetData>
    <row r="1" spans="1:8" ht="15" customHeight="1" x14ac:dyDescent="0.25">
      <c r="A1" s="134" t="s">
        <v>940</v>
      </c>
      <c r="B1" s="134"/>
      <c r="C1" s="134"/>
      <c r="D1" s="134"/>
      <c r="E1" s="134"/>
      <c r="F1" s="134"/>
      <c r="G1" s="134"/>
      <c r="H1" s="135"/>
    </row>
    <row r="2" spans="1:8" ht="15" customHeight="1" x14ac:dyDescent="0.25">
      <c r="A2" s="134"/>
      <c r="B2" s="134"/>
      <c r="C2" s="134"/>
      <c r="D2" s="134"/>
      <c r="E2" s="134"/>
      <c r="F2" s="134"/>
      <c r="G2" s="134"/>
      <c r="H2" s="135"/>
    </row>
    <row r="3" spans="1:8" ht="15" customHeight="1" x14ac:dyDescent="0.25">
      <c r="A3" s="134"/>
      <c r="B3" s="134"/>
      <c r="C3" s="134"/>
      <c r="D3" s="134"/>
      <c r="E3" s="134"/>
      <c r="F3" s="134"/>
      <c r="G3" s="134"/>
      <c r="H3" s="135"/>
    </row>
    <row r="4" spans="1:8" ht="20.25" customHeight="1" x14ac:dyDescent="0.25">
      <c r="A4" s="136"/>
      <c r="B4" s="136"/>
      <c r="C4" s="136"/>
      <c r="D4" s="136"/>
      <c r="E4" s="136"/>
      <c r="F4" s="136"/>
      <c r="G4" s="136"/>
      <c r="H4" s="137"/>
    </row>
    <row r="5" spans="1:8" x14ac:dyDescent="0.25">
      <c r="A5" s="126" t="s">
        <v>941</v>
      </c>
      <c r="B5" s="126"/>
      <c r="C5" s="139" t="s">
        <v>942</v>
      </c>
      <c r="D5" s="139"/>
      <c r="E5" s="126" t="s">
        <v>943</v>
      </c>
      <c r="F5" s="126"/>
      <c r="G5" s="139" t="s">
        <v>944</v>
      </c>
      <c r="H5" s="139"/>
    </row>
    <row r="6" spans="1:8" x14ac:dyDescent="0.25">
      <c r="A6" s="140">
        <f>'Semana 1-1'!B7</f>
        <v>45306</v>
      </c>
      <c r="B6" s="140"/>
      <c r="C6" s="138">
        <f>'Semana 2-1'!B7</f>
        <v>45313</v>
      </c>
      <c r="D6" s="138"/>
      <c r="E6" s="138">
        <f>'Semana 3-1'!B7</f>
        <v>45320</v>
      </c>
      <c r="F6" s="138"/>
      <c r="G6" s="138">
        <f>'Semana 4-1'!B7</f>
        <v>45327</v>
      </c>
      <c r="H6" s="138"/>
    </row>
    <row r="7" spans="1:8" x14ac:dyDescent="0.25">
      <c r="A7" s="140">
        <f>'Semana 1-5'!B7</f>
        <v>45310</v>
      </c>
      <c r="B7" s="140"/>
      <c r="C7" s="138">
        <f>'Semana 2-5'!B7</f>
        <v>45317</v>
      </c>
      <c r="D7" s="138"/>
      <c r="E7" s="138">
        <f>'Semana 3-5'!B7</f>
        <v>45324</v>
      </c>
      <c r="F7" s="138"/>
      <c r="G7" s="138">
        <f>'Semana 4-5'!B7</f>
        <v>45331</v>
      </c>
      <c r="H7" s="138"/>
    </row>
    <row r="9" spans="1:8" ht="30" x14ac:dyDescent="0.25">
      <c r="A9" s="50" t="s">
        <v>945</v>
      </c>
      <c r="B9" s="51" t="s">
        <v>946</v>
      </c>
      <c r="C9" s="50" t="s">
        <v>945</v>
      </c>
      <c r="D9" s="51" t="s">
        <v>946</v>
      </c>
      <c r="E9" s="50" t="s">
        <v>945</v>
      </c>
      <c r="F9" s="51" t="s">
        <v>946</v>
      </c>
      <c r="G9" s="50" t="s">
        <v>945</v>
      </c>
      <c r="H9" s="51" t="s">
        <v>946</v>
      </c>
    </row>
    <row r="10" spans="1:8" hidden="1" x14ac:dyDescent="0.25">
      <c r="A10" s="34" t="str">
        <f>'Semana 1-1'!B9</f>
        <v>PuB-31</v>
      </c>
      <c r="B10" s="34" t="str">
        <f>IF('Semana 1-1'!H9="","",'Semana 1-1'!H9)</f>
        <v/>
      </c>
      <c r="C10" s="3" t="str">
        <f>+'Semana 2-1'!B9</f>
        <v>PuB-136[00]a</v>
      </c>
      <c r="D10" s="3" t="str">
        <f>IF('Semana 2-1'!H9="","",'Semana 2-1'!H9)</f>
        <v/>
      </c>
      <c r="E10" s="3" t="str">
        <f>'Semana 3-1'!B9</f>
        <v>PuB-31</v>
      </c>
      <c r="F10" s="3" t="str">
        <f>IF('Semana 3-1'!H9="","",'Semana 3-1'!H9)</f>
        <v/>
      </c>
      <c r="G10" s="3" t="str">
        <f>+'Semana 4-1'!B9</f>
        <v>PuB-136[00]a</v>
      </c>
      <c r="H10" s="3" t="str">
        <f>IF('Semana 4-1'!H9="","",'Semana 4-1'!H9)</f>
        <v/>
      </c>
    </row>
    <row r="11" spans="1:8" hidden="1" x14ac:dyDescent="0.25">
      <c r="A11" s="34" t="str">
        <f>'Semana 1-1'!B10</f>
        <v>PuB-31</v>
      </c>
      <c r="B11" s="34" t="str">
        <f>IF('Semana 1-1'!H10="","",'Semana 1-1'!H10)</f>
        <v/>
      </c>
      <c r="C11" s="3" t="str">
        <f>+'Semana 2-1'!B10</f>
        <v>PuB-5</v>
      </c>
      <c r="D11" s="3" t="str">
        <f>IF('Semana 2-1'!H10="","",'Semana 2-1'!H10)</f>
        <v/>
      </c>
      <c r="E11" s="3" t="str">
        <f>'Semana 3-1'!B10</f>
        <v>PuB-31</v>
      </c>
      <c r="F11" s="3" t="str">
        <f>IF('Semana 3-1'!H10="","",'Semana 3-1'!H10)</f>
        <v/>
      </c>
      <c r="G11" s="3" t="str">
        <f>+'Semana 4-1'!B10</f>
        <v>PuB-57</v>
      </c>
      <c r="H11" s="3" t="str">
        <f>IF('Semana 4-1'!H10="","",'Semana 4-1'!H10)</f>
        <v/>
      </c>
    </row>
    <row r="12" spans="1:8" hidden="1" x14ac:dyDescent="0.25">
      <c r="A12" s="34" t="str">
        <f>'Semana 1-1'!B11</f>
        <v>PuB-194[00]a</v>
      </c>
      <c r="B12" s="34" t="str">
        <f>IF('Semana 1-1'!H11="","",'Semana 1-1'!H11)</f>
        <v/>
      </c>
      <c r="C12" s="3" t="str">
        <f>+'Semana 2-1'!B11</f>
        <v>PuB-57</v>
      </c>
      <c r="D12" s="3" t="str">
        <f>IF('Semana 2-1'!H11="","",'Semana 2-1'!H11)</f>
        <v/>
      </c>
      <c r="E12" s="3" t="str">
        <f>'Semana 3-1'!B11</f>
        <v>PuB-194[00]a</v>
      </c>
      <c r="F12" s="3" t="str">
        <f>IF('Semana 3-1'!H11="","",'Semana 3-1'!H11)</f>
        <v/>
      </c>
      <c r="G12" s="3" t="str">
        <f>+'Semana 4-1'!B11</f>
        <v>PuB-147a</v>
      </c>
      <c r="H12" s="3" t="str">
        <f>IF('Semana 4-1'!H11="","",'Semana 4-1'!H11)</f>
        <v/>
      </c>
    </row>
    <row r="13" spans="1:8" hidden="1" x14ac:dyDescent="0.25">
      <c r="A13" s="34" t="str">
        <f>'Semana 1-1'!B12</f>
        <v>PuB-153a</v>
      </c>
      <c r="B13" s="34" t="str">
        <f>IF('Semana 1-1'!H12="","",'Semana 1-1'!H12)</f>
        <v/>
      </c>
      <c r="C13" s="3" t="str">
        <f>+'Semana 2-1'!B12</f>
        <v>PuB.a-80</v>
      </c>
      <c r="D13" s="3" t="str">
        <f>IF('Semana 2-1'!H12="","",'Semana 2-1'!H12)</f>
        <v/>
      </c>
      <c r="E13" s="3" t="str">
        <f>'Semana 3-1'!B12</f>
        <v>PuB-153a</v>
      </c>
      <c r="F13" s="3" t="str">
        <f>IF('Semana 3-1'!H12="","",'Semana 3-1'!H12)</f>
        <v/>
      </c>
      <c r="G13" s="3" t="str">
        <f>+'Semana 4-1'!B12</f>
        <v>PuB-31</v>
      </c>
      <c r="H13" s="3" t="str">
        <f>IF('Semana 4-1'!H12="","",'Semana 4-1'!H12)</f>
        <v/>
      </c>
    </row>
    <row r="14" spans="1:8" hidden="1" x14ac:dyDescent="0.25">
      <c r="A14" s="34" t="str">
        <f>'Semana 1-1'!B13</f>
        <v>PuB-109a</v>
      </c>
      <c r="B14" s="34" t="str">
        <f>IF('Semana 1-1'!H13="","",'Semana 1-1'!H13)</f>
        <v/>
      </c>
      <c r="C14" s="3" t="str">
        <f>+'Semana 2-1'!B13</f>
        <v>PuB-147a</v>
      </c>
      <c r="D14" s="3" t="str">
        <f>IF('Semana 2-1'!H13="","",'Semana 2-1'!H13)</f>
        <v/>
      </c>
      <c r="E14" s="3" t="str">
        <f>'Semana 3-1'!B13</f>
        <v>PuB-109a</v>
      </c>
      <c r="F14" s="3" t="str">
        <f>IF('Semana 3-1'!H13="","",'Semana 3-1'!H13)</f>
        <v/>
      </c>
      <c r="G14" s="3" t="str">
        <f>+'Semana 4-1'!B13</f>
        <v>PuB-27</v>
      </c>
      <c r="H14" s="3" t="str">
        <f>IF('Semana 4-1'!H13="","",'Semana 4-1'!H13)</f>
        <v/>
      </c>
    </row>
    <row r="15" spans="1:8" hidden="1" x14ac:dyDescent="0.25">
      <c r="A15" s="34" t="str">
        <f>'Semana 1-1'!B14</f>
        <v>PuB-123</v>
      </c>
      <c r="B15" s="34" t="str">
        <f>IF('Semana 1-1'!H14="","",'Semana 1-1'!H14)</f>
        <v/>
      </c>
      <c r="C15" s="3" t="str">
        <f>+'Semana 2-1'!B14</f>
        <v>PuB-31</v>
      </c>
      <c r="D15" s="3" t="str">
        <f>IF('Semana 2-1'!H14="","",'Semana 2-1'!H14)</f>
        <v/>
      </c>
      <c r="E15" s="3" t="str">
        <f>'Semana 3-1'!B14</f>
        <v>SP-0289[00]a</v>
      </c>
      <c r="F15" s="3" t="str">
        <f>IF('Semana 3-1'!H14="","",'Semana 3-1'!H14)</f>
        <v/>
      </c>
      <c r="G15" s="3" t="str">
        <f>+'Semana 4-1'!B14</f>
        <v>PuB-42</v>
      </c>
      <c r="H15" s="3" t="str">
        <f>IF('Semana 4-1'!H14="","",'Semana 4-1'!H14)</f>
        <v/>
      </c>
    </row>
    <row r="16" spans="1:8" hidden="1" x14ac:dyDescent="0.25">
      <c r="A16" s="34" t="str">
        <f>'Semana 1-1'!B15</f>
        <v>PuB-123</v>
      </c>
      <c r="B16" s="34" t="str">
        <f>IF('Semana 1-1'!H15="","",'Semana 1-1'!H15)</f>
        <v/>
      </c>
      <c r="C16" s="3" t="str">
        <f>+'Semana 2-1'!B15</f>
        <v>PuB-27</v>
      </c>
      <c r="D16" s="3" t="str">
        <f>IF('Semana 2-1'!H15="","",'Semana 2-1'!H15)</f>
        <v/>
      </c>
      <c r="E16" s="3" t="str">
        <f>'Semana 3-1'!B15</f>
        <v>SP-22</v>
      </c>
      <c r="F16" s="3" t="str">
        <f>IF('Semana 3-1'!H15="","",'Semana 3-1'!H15)</f>
        <v/>
      </c>
      <c r="G16" s="3" t="str">
        <f>+'Semana 4-1'!B15</f>
        <v>PuB-52</v>
      </c>
      <c r="H16" s="3" t="str">
        <f>IF('Semana 4-1'!H15="","",'Semana 4-1'!H15)</f>
        <v/>
      </c>
    </row>
    <row r="17" spans="1:8" hidden="1" x14ac:dyDescent="0.25">
      <c r="A17" s="34" t="str">
        <f>'Semana 1-1'!B16</f>
        <v>PuB-161[00]a</v>
      </c>
      <c r="B17" s="34" t="str">
        <f>IF('Semana 1-1'!H16="","",'Semana 1-1'!H16)</f>
        <v/>
      </c>
      <c r="C17" s="3" t="str">
        <f>+'Semana 2-1'!B16</f>
        <v>PuB-42</v>
      </c>
      <c r="D17" s="3" t="str">
        <f>IF('Semana 2-1'!H16="","",'Semana 2-1'!H16)</f>
        <v/>
      </c>
      <c r="E17" s="3" t="str">
        <f>'Semana 3-1'!B16</f>
        <v>SP-22</v>
      </c>
      <c r="F17" s="3" t="str">
        <f>IF('Semana 3-1'!H16="","",'Semana 3-1'!H16)</f>
        <v/>
      </c>
      <c r="G17" s="3" t="str">
        <f>+'Semana 4-1'!B16</f>
        <v>PuB-68</v>
      </c>
      <c r="H17" s="3" t="str">
        <f>IF('Semana 4-1'!H16="","",'Semana 4-1'!H16)</f>
        <v/>
      </c>
    </row>
    <row r="18" spans="1:8" hidden="1" x14ac:dyDescent="0.25">
      <c r="A18" s="34" t="str">
        <f>'Semana 1-1'!B17</f>
        <v>SP-0289[00]a</v>
      </c>
      <c r="B18" s="34" t="str">
        <f>IF('Semana 1-1'!H17="","",'Semana 1-1'!H17)</f>
        <v/>
      </c>
      <c r="C18" s="3" t="str">
        <f>+'Semana 2-1'!B17</f>
        <v>PuB-52</v>
      </c>
      <c r="D18" s="3" t="str">
        <f>IF('Semana 2-1'!H17="","",'Semana 2-1'!H17)</f>
        <v/>
      </c>
      <c r="E18" s="3" t="str">
        <f>'Semana 3-1'!B17</f>
        <v>SP-23</v>
      </c>
      <c r="F18" s="3" t="str">
        <f>IF('Semana 3-1'!H17="","",'Semana 3-1'!H17)</f>
        <v/>
      </c>
      <c r="G18" s="3" t="str">
        <f>+'Semana 4-1'!B17</f>
        <v>PuB-68</v>
      </c>
      <c r="H18" s="3" t="str">
        <f>IF('Semana 4-1'!H17="","",'Semana 4-1'!H17)</f>
        <v/>
      </c>
    </row>
    <row r="19" spans="1:8" hidden="1" x14ac:dyDescent="0.25">
      <c r="A19" s="34" t="str">
        <f>'Semana 1-1'!B18</f>
        <v>SP-22</v>
      </c>
      <c r="B19" s="34" t="str">
        <f>IF('Semana 1-1'!H18="","",'Semana 1-1'!H18)</f>
        <v/>
      </c>
      <c r="C19" s="3" t="str">
        <f>+'Semana 2-1'!B18</f>
        <v>PuB-68</v>
      </c>
      <c r="D19" s="3" t="str">
        <f>IF('Semana 2-1'!H18="","",'Semana 2-1'!H18)</f>
        <v/>
      </c>
      <c r="E19" s="3" t="str">
        <f>'Semana 3-1'!B18</f>
        <v>SP-31(I)[00]a</v>
      </c>
      <c r="F19" s="3" t="str">
        <f>IF('Semana 3-1'!H18="","",'Semana 3-1'!H18)</f>
        <v/>
      </c>
      <c r="G19" s="3" t="str">
        <f>+'Semana 4-1'!B18</f>
        <v>PuB-100</v>
      </c>
      <c r="H19" s="3" t="str">
        <f>IF('Semana 4-1'!H18="","",'Semana 4-1'!H18)</f>
        <v/>
      </c>
    </row>
    <row r="20" spans="1:8" hidden="1" x14ac:dyDescent="0.25">
      <c r="A20" s="34" t="str">
        <f>'Semana 1-1'!B19</f>
        <v>SP-22</v>
      </c>
      <c r="B20" s="34" t="str">
        <f>IF('Semana 1-1'!H19="","",'Semana 1-1'!H19)</f>
        <v/>
      </c>
      <c r="C20" s="3" t="str">
        <f>+'Semana 2-1'!B19</f>
        <v>PuB-68</v>
      </c>
      <c r="D20" s="3" t="str">
        <f>IF('Semana 2-1'!H19="","",'Semana 2-1'!H19)</f>
        <v/>
      </c>
      <c r="E20" s="3" t="str">
        <f>'Semana 3-1'!B19</f>
        <v>SP-31(I)[00]a</v>
      </c>
      <c r="F20" s="3" t="str">
        <f>IF('Semana 3-1'!H19="","",'Semana 3-1'!H19)</f>
        <v/>
      </c>
      <c r="G20" s="3" t="str">
        <f>+'Semana 4-1'!B19</f>
        <v>PuB-162[00]a</v>
      </c>
      <c r="H20" s="3" t="str">
        <f>IF('Semana 4-1'!H19="","",'Semana 4-1'!H19)</f>
        <v/>
      </c>
    </row>
    <row r="21" spans="1:8" hidden="1" x14ac:dyDescent="0.25">
      <c r="A21" s="34" t="str">
        <f>'Semana 1-1'!B20</f>
        <v>SP-23</v>
      </c>
      <c r="B21" s="34" t="str">
        <f>IF('Semana 1-1'!H20="","",'Semana 1-1'!H20)</f>
        <v/>
      </c>
      <c r="C21" s="3" t="str">
        <f>+'Semana 2-1'!B20</f>
        <v>PuB-100</v>
      </c>
      <c r="D21" s="3" t="str">
        <f>IF('Semana 2-1'!H20="","",'Semana 2-1'!H20)</f>
        <v/>
      </c>
      <c r="E21" s="3" t="str">
        <f>'Semana 3-1'!B20</f>
        <v>SP-388a</v>
      </c>
      <c r="F21" s="3" t="str">
        <f>IF('Semana 3-1'!H20="","",'Semana 3-1'!H20)</f>
        <v xml:space="preserve"> 2 hs</v>
      </c>
      <c r="G21" s="3" t="str">
        <f>+'Semana 4-1'!B20</f>
        <v>SP-22</v>
      </c>
      <c r="H21" s="3" t="str">
        <f>IF('Semana 4-1'!H20="","",'Semana 4-1'!H20)</f>
        <v/>
      </c>
    </row>
    <row r="22" spans="1:8" hidden="1" x14ac:dyDescent="0.25">
      <c r="A22" s="34" t="str">
        <f>'Semana 1-1'!B21</f>
        <v>SP-31(I)[00]a</v>
      </c>
      <c r="B22" s="34" t="str">
        <f>IF('Semana 1-1'!H21="","",'Semana 1-1'!H21)</f>
        <v/>
      </c>
      <c r="C22" s="3" t="str">
        <f>+'Semana 2-1'!B21</f>
        <v>PuB-162[00]a</v>
      </c>
      <c r="D22" s="3" t="str">
        <f>IF('Semana 2-1'!H21="","",'Semana 2-1'!H21)</f>
        <v/>
      </c>
      <c r="E22" s="3" t="str">
        <f>'Semana 3-1'!B21</f>
        <v>SP-388a</v>
      </c>
      <c r="F22" s="3" t="str">
        <f>IF('Semana 3-1'!H21="","",'Semana 3-1'!H21)</f>
        <v/>
      </c>
      <c r="G22" s="3" t="str">
        <f>+'Semana 4-1'!B21</f>
        <v>SP-388a</v>
      </c>
      <c r="H22" s="3" t="str">
        <f>IF('Semana 4-1'!H21="","",'Semana 4-1'!H21)</f>
        <v/>
      </c>
    </row>
    <row r="23" spans="1:8" hidden="1" x14ac:dyDescent="0.25">
      <c r="A23" s="34" t="str">
        <f>'Semana 1-1'!B22</f>
        <v>SP-31(I)[00]a</v>
      </c>
      <c r="B23" s="34" t="str">
        <f>IF('Semana 1-1'!H22="","",'Semana 1-1'!H22)</f>
        <v/>
      </c>
      <c r="C23" s="3" t="str">
        <f>+'Semana 2-1'!B22</f>
        <v>PuB-174[00]a</v>
      </c>
      <c r="D23" s="3" t="str">
        <f>IF('Semana 2-1'!H22="","",'Semana 2-1'!H22)</f>
        <v/>
      </c>
      <c r="E23" s="3" t="str">
        <f>'Semana 3-1'!B22</f>
        <v>SP-462a</v>
      </c>
      <c r="F23" s="3" t="str">
        <f>IF('Semana 3-1'!H22="","",'Semana 3-1'!H22)</f>
        <v/>
      </c>
      <c r="G23" s="3" t="str">
        <f>+'Semana 4-1'!B22</f>
        <v>SP-297a</v>
      </c>
      <c r="H23" s="3" t="str">
        <f>IF('Semana 4-1'!H22="","",'Semana 4-1'!H22)</f>
        <v/>
      </c>
    </row>
    <row r="24" spans="1:8" hidden="1" x14ac:dyDescent="0.25">
      <c r="A24" s="34" t="str">
        <f>'Semana 1-1'!B23</f>
        <v>SP-275</v>
      </c>
      <c r="B24" s="34" t="str">
        <f>IF('Semana 1-1'!H23="","",'Semana 1-1'!H23)</f>
        <v/>
      </c>
      <c r="C24" s="3" t="str">
        <f>+'Semana 2-1'!B23</f>
        <v>PuB-195[00]a</v>
      </c>
      <c r="D24" s="3" t="str">
        <f>IF('Semana 2-1'!H23="","",'Semana 2-1'!H23)</f>
        <v/>
      </c>
      <c r="E24" s="3" t="str">
        <f>'Semana 3-1'!B23</f>
        <v>SP-8a(I)</v>
      </c>
      <c r="F24" s="3" t="str">
        <f>IF('Semana 3-1'!H23="","",'Semana 3-1'!H23)</f>
        <v/>
      </c>
      <c r="G24" s="3" t="str">
        <f>+'Semana 4-1'!B23</f>
        <v>SP-315a</v>
      </c>
      <c r="H24" s="3" t="str">
        <f>IF('Semana 4-1'!H23="","",'Semana 4-1'!H23)</f>
        <v/>
      </c>
    </row>
    <row r="25" spans="1:8" hidden="1" x14ac:dyDescent="0.25">
      <c r="A25" s="34" t="str">
        <f>'Semana 1-1'!B24</f>
        <v>SP-388a</v>
      </c>
      <c r="B25" s="34" t="str">
        <f>IF('Semana 1-1'!H24="","",'Semana 1-1'!H24)</f>
        <v/>
      </c>
      <c r="C25" s="3" t="str">
        <f>+'Semana 2-1'!B24</f>
        <v>PuB-66</v>
      </c>
      <c r="D25" s="3" t="str">
        <f>IF('Semana 2-1'!H24="","",'Semana 2-1'!H24)</f>
        <v/>
      </c>
      <c r="E25" s="3" t="str">
        <f>'Semana 3-1'!B24</f>
        <v>SP-8a(I)</v>
      </c>
      <c r="F25" s="3" t="str">
        <f>IF('Semana 3-1'!H24="","",'Semana 3-1'!H24)</f>
        <v/>
      </c>
      <c r="G25" s="3" t="str">
        <f>+'Semana 4-1'!B24</f>
        <v>SP-328a</v>
      </c>
      <c r="H25" s="3" t="str">
        <f>IF('Semana 4-1'!H24="","",'Semana 4-1'!H24)</f>
        <v/>
      </c>
    </row>
    <row r="26" spans="1:8" hidden="1" x14ac:dyDescent="0.25">
      <c r="A26" s="34" t="str">
        <f>'Semana 1-1'!B25</f>
        <v>SP-388a</v>
      </c>
      <c r="B26" s="34" t="str">
        <f>IF('Semana 1-1'!H25="","",'Semana 1-1'!H25)</f>
        <v>2 hs</v>
      </c>
      <c r="C26" s="3" t="str">
        <f>+'Semana 2-1'!B25</f>
        <v>PuB-70</v>
      </c>
      <c r="D26" s="3" t="str">
        <f>IF('Semana 2-1'!H25="","",'Semana 2-1'!H25)</f>
        <v/>
      </c>
      <c r="E26" s="3" t="str">
        <f>'Semana 3-1'!B25</f>
        <v>SP-286a</v>
      </c>
      <c r="F26" s="3" t="str">
        <f>IF('Semana 3-1'!H25="","",'Semana 3-1'!H25)</f>
        <v/>
      </c>
      <c r="G26" s="3" t="str">
        <f>+'Semana 4-1'!B25</f>
        <v>SP-340a</v>
      </c>
      <c r="H26" s="3" t="str">
        <f>IF('Semana 4-1'!H25="","",'Semana 4-1'!H25)</f>
        <v/>
      </c>
    </row>
    <row r="27" spans="1:8" hidden="1" x14ac:dyDescent="0.25">
      <c r="A27" s="34" t="str">
        <f>'Semana 1-1'!B26</f>
        <v>SP-462a</v>
      </c>
      <c r="B27" s="34" t="str">
        <f>IF('Semana 1-1'!H26="","",'Semana 1-1'!H26)</f>
        <v/>
      </c>
      <c r="C27" s="3" t="str">
        <f>+'Semana 2-1'!B26</f>
        <v>SP-22</v>
      </c>
      <c r="D27" s="3" t="str">
        <f>IF('Semana 2-1'!H26="","",'Semana 2-1'!H26)</f>
        <v/>
      </c>
      <c r="E27" s="3" t="str">
        <f>'Semana 3-1'!B26</f>
        <v>SP-305a</v>
      </c>
      <c r="F27" s="3" t="str">
        <f>IF('Semana 3-1'!H26="","",'Semana 3-1'!H26)</f>
        <v/>
      </c>
      <c r="G27" s="3" t="str">
        <f>+'Semana 4-1'!B26</f>
        <v>SP-347[00]a</v>
      </c>
      <c r="H27" s="3" t="str">
        <f>IF('Semana 4-1'!H26="","",'Semana 4-1'!H26)</f>
        <v/>
      </c>
    </row>
    <row r="28" spans="1:8" hidden="1" x14ac:dyDescent="0.25">
      <c r="A28" s="34" t="str">
        <f>'Semana 1-1'!B27</f>
        <v>SP-8a(I)</v>
      </c>
      <c r="B28" s="34" t="str">
        <f>IF('Semana 1-1'!H27="","",'Semana 1-1'!H27)</f>
        <v/>
      </c>
      <c r="C28" s="3" t="str">
        <f>+'Semana 2-1'!B27</f>
        <v>SP-388a</v>
      </c>
      <c r="D28" s="3" t="str">
        <f>IF('Semana 2-1'!H27="","",'Semana 2-1'!H27)</f>
        <v/>
      </c>
      <c r="E28" s="3" t="str">
        <f>'Semana 3-1'!B27</f>
        <v>SP-305a</v>
      </c>
      <c r="F28" s="3" t="str">
        <f>IF('Semana 3-1'!H27="","",'Semana 3-1'!H27)</f>
        <v/>
      </c>
      <c r="G28" s="3" t="str">
        <f>+'Semana 4-1'!B27</f>
        <v>SP-355a</v>
      </c>
      <c r="H28" s="3" t="str">
        <f>IF('Semana 4-1'!H27="","",'Semana 4-1'!H27)</f>
        <v/>
      </c>
    </row>
    <row r="29" spans="1:8" hidden="1" x14ac:dyDescent="0.25">
      <c r="A29" s="34" t="str">
        <f>'Semana 1-1'!B28</f>
        <v>SP-8a(I)</v>
      </c>
      <c r="B29" s="34" t="str">
        <f>IF('Semana 1-1'!H28="","",'Semana 1-1'!H28)</f>
        <v/>
      </c>
      <c r="C29" s="3" t="str">
        <f>+'Semana 2-1'!B28</f>
        <v>SP-297a</v>
      </c>
      <c r="D29" s="3" t="str">
        <f>IF('Semana 2-1'!H28="","",'Semana 2-1'!H28)</f>
        <v/>
      </c>
      <c r="E29" s="3" t="str">
        <f>'Semana 3-1'!B28</f>
        <v>SP-311a</v>
      </c>
      <c r="F29" s="3" t="str">
        <f>IF('Semana 3-1'!H28="","",'Semana 3-1'!H28)</f>
        <v>El operador lo realiza por capilar</v>
      </c>
      <c r="G29" s="3" t="str">
        <f>+'Semana 4-1'!B28</f>
        <v>SP-361a</v>
      </c>
      <c r="H29" s="3" t="str">
        <f>IF('Semana 4-1'!H28="","",'Semana 4-1'!H28)</f>
        <v/>
      </c>
    </row>
    <row r="30" spans="1:8" hidden="1" x14ac:dyDescent="0.25">
      <c r="A30" s="34" t="str">
        <f>'Semana 1-1'!B29</f>
        <v>SP-286a</v>
      </c>
      <c r="B30" s="34" t="str">
        <f>IF('Semana 1-1'!H29="","",'Semana 1-1'!H29)</f>
        <v/>
      </c>
      <c r="C30" s="3" t="str">
        <f>+'Semana 2-1'!B29</f>
        <v>SP-315a</v>
      </c>
      <c r="D30" s="3" t="str">
        <f>IF('Semana 2-1'!H29="","",'Semana 2-1'!H29)</f>
        <v/>
      </c>
      <c r="E30" s="3" t="str">
        <f>'Semana 3-1'!B29</f>
        <v>SP-315a</v>
      </c>
      <c r="F30" s="3" t="str">
        <f>IF('Semana 3-1'!H29="","",'Semana 3-1'!H29)</f>
        <v/>
      </c>
      <c r="G30" s="3" t="str">
        <f>+'Semana 4-1'!B29</f>
        <v>SP-362a</v>
      </c>
      <c r="H30" s="3" t="str">
        <f>IF('Semana 4-1'!H29="","",'Semana 4-1'!H29)</f>
        <v/>
      </c>
    </row>
    <row r="31" spans="1:8" hidden="1" x14ac:dyDescent="0.25">
      <c r="A31" s="34" t="str">
        <f>'Semana 1-1'!B30</f>
        <v>SP-303a</v>
      </c>
      <c r="B31" s="34" t="str">
        <f>IF('Semana 1-1'!H30="","",'Semana 1-1'!H30)</f>
        <v/>
      </c>
      <c r="C31" s="3" t="str">
        <f>+'Semana 2-1'!B30</f>
        <v>SP-328a</v>
      </c>
      <c r="D31" s="3" t="str">
        <f>IF('Semana 2-1'!H30="","",'Semana 2-1'!H30)</f>
        <v/>
      </c>
      <c r="E31" s="3" t="str">
        <f>'Semana 3-1'!B30</f>
        <v>SP-340a</v>
      </c>
      <c r="F31" s="3" t="str">
        <f>IF('Semana 3-1'!H30="","",'Semana 3-1'!H30)</f>
        <v>1,5 hs</v>
      </c>
      <c r="G31" s="3" t="str">
        <f>+'Semana 4-1'!B30</f>
        <v>SP-390a</v>
      </c>
      <c r="H31" s="3" t="str">
        <f>IF('Semana 4-1'!H30="","",'Semana 4-1'!H30)</f>
        <v/>
      </c>
    </row>
    <row r="32" spans="1:8" hidden="1" x14ac:dyDescent="0.25">
      <c r="A32" s="34" t="str">
        <f>'Semana 1-1'!B31</f>
        <v>SP-305a</v>
      </c>
      <c r="B32" s="34" t="str">
        <f>IF('Semana 1-1'!H31="","",'Semana 1-1'!H31)</f>
        <v/>
      </c>
      <c r="C32" s="3" t="str">
        <f>+'Semana 2-1'!B31</f>
        <v>SP-347[00]a</v>
      </c>
      <c r="D32" s="3" t="str">
        <f>IF('Semana 2-1'!H31="","",'Semana 2-1'!H31)</f>
        <v/>
      </c>
      <c r="E32" s="3" t="str">
        <f>'Semana 3-1'!B31</f>
        <v>SP-347[00]a</v>
      </c>
      <c r="F32" s="3" t="str">
        <f>IF('Semana 3-1'!H31="","",'Semana 3-1'!H31)</f>
        <v/>
      </c>
      <c r="G32" s="3" t="str">
        <f>+'Semana 4-1'!B31</f>
        <v>SP-391a</v>
      </c>
      <c r="H32" s="3" t="str">
        <f>IF('Semana 4-1'!H31="","",'Semana 4-1'!H31)</f>
        <v/>
      </c>
    </row>
    <row r="33" spans="1:8" hidden="1" x14ac:dyDescent="0.25">
      <c r="A33" s="34" t="str">
        <f>'Semana 1-1'!B32</f>
        <v>SP-305a</v>
      </c>
      <c r="B33" s="34" t="str">
        <f>IF('Semana 1-1'!H32="","",'Semana 1-1'!H32)</f>
        <v/>
      </c>
      <c r="C33" s="3" t="str">
        <f>+'Semana 2-1'!B32</f>
        <v>SP-355a</v>
      </c>
      <c r="D33" s="3" t="str">
        <f>IF('Semana 2-1'!H32="","",'Semana 2-1'!H32)</f>
        <v/>
      </c>
      <c r="E33" s="3" t="str">
        <f>'Semana 3-1'!B32</f>
        <v>SP-347[00]a</v>
      </c>
      <c r="F33" s="3" t="str">
        <f>IF('Semana 3-1'!H32="","",'Semana 3-1'!H32)</f>
        <v/>
      </c>
      <c r="G33" s="3" t="str">
        <f>+'Semana 4-1'!B32</f>
        <v>SP-397a</v>
      </c>
      <c r="H33" s="3" t="str">
        <f>IF('Semana 4-1'!H32="","",'Semana 4-1'!H32)</f>
        <v/>
      </c>
    </row>
    <row r="34" spans="1:8" hidden="1" x14ac:dyDescent="0.25">
      <c r="A34" s="34" t="str">
        <f>'Semana 1-1'!B33</f>
        <v>SP-311a</v>
      </c>
      <c r="B34" s="34" t="str">
        <f>IF('Semana 1-1'!H33="","",'Semana 1-1'!H33)</f>
        <v>El operador lo realiza por capilar</v>
      </c>
      <c r="C34" s="3" t="str">
        <f>+'Semana 2-1'!B33</f>
        <v>SP-361a</v>
      </c>
      <c r="D34" s="3" t="str">
        <f>IF('Semana 2-1'!H33="","",'Semana 2-1'!H33)</f>
        <v/>
      </c>
      <c r="E34" s="3" t="str">
        <f>'Semana 3-1'!B33</f>
        <v>SP-355a</v>
      </c>
      <c r="F34" s="3" t="str">
        <f>IF('Semana 3-1'!H33="","",'Semana 3-1'!H33)</f>
        <v>3 hs</v>
      </c>
      <c r="G34" s="3" t="str">
        <f>+'Semana 4-1'!B33</f>
        <v>SP-404a</v>
      </c>
      <c r="H34" s="3" t="str">
        <f>IF('Semana 4-1'!H33="","",'Semana 4-1'!H33)</f>
        <v/>
      </c>
    </row>
    <row r="35" spans="1:8" hidden="1" x14ac:dyDescent="0.25">
      <c r="A35" s="34" t="str">
        <f>'Semana 1-1'!B34</f>
        <v>SP-315a</v>
      </c>
      <c r="B35" s="34" t="str">
        <f>IF('Semana 1-1'!H34="","",'Semana 1-1'!H34)</f>
        <v/>
      </c>
      <c r="C35" s="3" t="str">
        <f>+'Semana 2-1'!B34</f>
        <v>SP-390a</v>
      </c>
      <c r="D35" s="3" t="str">
        <f>IF('Semana 2-1'!H34="","",'Semana 2-1'!H34)</f>
        <v/>
      </c>
      <c r="E35" s="3" t="str">
        <f>'Semana 3-1'!B34</f>
        <v>SP-391a</v>
      </c>
      <c r="F35" s="3" t="str">
        <f>IF('Semana 3-1'!H34="","",'Semana 3-1'!H34)</f>
        <v/>
      </c>
      <c r="G35" s="3" t="str">
        <f>+'Semana 4-1'!B34</f>
        <v>SP-501[00]a</v>
      </c>
      <c r="H35" s="3" t="str">
        <f>IF('Semana 4-1'!H34="","",'Semana 4-1'!H34)</f>
        <v>2 hs</v>
      </c>
    </row>
    <row r="36" spans="1:8" hidden="1" x14ac:dyDescent="0.25">
      <c r="A36" s="34" t="str">
        <f>'Semana 1-1'!B35</f>
        <v>SP-340a</v>
      </c>
      <c r="B36" s="34" t="str">
        <f>IF('Semana 1-1'!H35="","",'Semana 1-1'!H35)</f>
        <v>1,5 hs</v>
      </c>
      <c r="C36" s="3" t="str">
        <f>+'Semana 2-1'!B35</f>
        <v>SP-391a</v>
      </c>
      <c r="D36" s="3" t="str">
        <f>IF('Semana 2-1'!H35="","",'Semana 2-1'!H35)</f>
        <v/>
      </c>
      <c r="E36" s="3" t="str">
        <f>'Semana 3-1'!B35</f>
        <v>SP-397a</v>
      </c>
      <c r="F36" s="3" t="str">
        <f>IF('Semana 3-1'!H35="","",'Semana 3-1'!H35)</f>
        <v/>
      </c>
      <c r="G36" s="3" t="str">
        <f>+'Semana 4-1'!B35</f>
        <v>SP-503a</v>
      </c>
      <c r="H36" s="3" t="str">
        <f>IF('Semana 4-1'!H35="","",'Semana 4-1'!H35)</f>
        <v/>
      </c>
    </row>
    <row r="37" spans="1:8" hidden="1" x14ac:dyDescent="0.25">
      <c r="A37" s="34" t="str">
        <f>'Semana 1-1'!B36</f>
        <v>SP-347[00]a</v>
      </c>
      <c r="B37" s="34" t="str">
        <f>IF('Semana 1-1'!H36="","",'Semana 1-1'!H36)</f>
        <v/>
      </c>
      <c r="C37" s="3" t="str">
        <f>+'Semana 2-1'!B36</f>
        <v>SP-397a</v>
      </c>
      <c r="D37" s="3" t="str">
        <f>IF('Semana 2-1'!H36="","",'Semana 2-1'!H36)</f>
        <v/>
      </c>
      <c r="E37" s="3" t="str">
        <f>'Semana 3-1'!B36</f>
        <v>SP-90(I)[00]a</v>
      </c>
      <c r="F37" s="3" t="str">
        <f>IF('Semana 3-1'!H36="","",'Semana 3-1'!H36)</f>
        <v/>
      </c>
      <c r="G37" s="3" t="str">
        <f>+'Semana 4-1'!B36</f>
        <v>PuB-105a</v>
      </c>
      <c r="H37" s="3" t="str">
        <f>IF('Semana 4-1'!H36="","",'Semana 4-1'!H36)</f>
        <v/>
      </c>
    </row>
    <row r="38" spans="1:8" hidden="1" x14ac:dyDescent="0.25">
      <c r="A38" s="34" t="str">
        <f>'Semana 1-1'!B37</f>
        <v>SP-347[00]a</v>
      </c>
      <c r="B38" s="34" t="str">
        <f>IF('Semana 1-1'!H37="","",'Semana 1-1'!H37)</f>
        <v/>
      </c>
      <c r="C38" s="3" t="str">
        <f>+'Semana 2-1'!B37</f>
        <v>SP-404a</v>
      </c>
      <c r="D38" s="3" t="str">
        <f>IF('Semana 2-1'!H37="","",'Semana 2-1'!H37)</f>
        <v/>
      </c>
      <c r="E38" s="3" t="str">
        <f>'Semana 3-1'!B37</f>
        <v>SP-90(I)[00]a</v>
      </c>
      <c r="F38" s="3" t="str">
        <f>IF('Semana 3-1'!H37="","",'Semana 3-1'!H37)</f>
        <v/>
      </c>
      <c r="G38" s="3" t="str">
        <f>+'Semana 4-1'!B37</f>
        <v>PuB-107</v>
      </c>
      <c r="H38" s="3" t="str">
        <f>IF('Semana 4-1'!H37="","",'Semana 4-1'!H37)</f>
        <v/>
      </c>
    </row>
    <row r="39" spans="1:8" hidden="1" x14ac:dyDescent="0.25">
      <c r="A39" s="34" t="str">
        <f>'Semana 1-1'!B38</f>
        <v>SP-355a</v>
      </c>
      <c r="B39" s="34" t="str">
        <f>IF('Semana 1-1'!H38="","",'Semana 1-1'!H38)</f>
        <v/>
      </c>
      <c r="C39" s="3" t="str">
        <f>+'Semana 2-1'!B38</f>
        <v>SP-340a</v>
      </c>
      <c r="D39" s="3" t="str">
        <f>IF('Semana 2-1'!H38="","",'Semana 2-1'!H38)</f>
        <v/>
      </c>
      <c r="E39" s="3" t="str">
        <f>'Semana 3-1'!B38</f>
        <v>PuB-102</v>
      </c>
      <c r="F39" s="3" t="str">
        <f>IF('Semana 3-1'!H38="","",'Semana 3-1'!H38)</f>
        <v/>
      </c>
      <c r="G39" s="3" t="str">
        <f>+'Semana 4-1'!B38</f>
        <v>PuB-107</v>
      </c>
      <c r="H39" s="3" t="str">
        <f>IF('Semana 4-1'!H38="","",'Semana 4-1'!H38)</f>
        <v/>
      </c>
    </row>
    <row r="40" spans="1:8" hidden="1" x14ac:dyDescent="0.25">
      <c r="A40" s="34" t="str">
        <f>'Semana 1-1'!B39</f>
        <v>SP-391a</v>
      </c>
      <c r="B40" s="34" t="str">
        <f>IF('Semana 1-1'!H39="","",'Semana 1-1'!H39)</f>
        <v>3 hs</v>
      </c>
      <c r="C40" s="3" t="str">
        <f>+'Semana 2-1'!B39</f>
        <v>SP-503a</v>
      </c>
      <c r="D40" s="3" t="str">
        <f>IF('Semana 2-1'!H39="","",'Semana 2-1'!H39)</f>
        <v/>
      </c>
      <c r="E40" s="3" t="str">
        <f>'Semana 3-1'!B39</f>
        <v>PuB-102</v>
      </c>
      <c r="F40" s="3" t="str">
        <f>IF('Semana 3-1'!H39="","",'Semana 3-1'!H39)</f>
        <v/>
      </c>
      <c r="G40" s="3" t="str">
        <f>+'Semana 4-1'!B39</f>
        <v>SP-370[00]a</v>
      </c>
      <c r="H40" s="3" t="str">
        <f>IF('Semana 4-1'!H39="","",'Semana 4-1'!H39)</f>
        <v/>
      </c>
    </row>
    <row r="41" spans="1:8" hidden="1" x14ac:dyDescent="0.25">
      <c r="A41" s="34" t="str">
        <f>'Semana 1-1'!B40</f>
        <v>SP-397a</v>
      </c>
      <c r="B41" s="34" t="str">
        <f>IF('Semana 1-1'!H40="","",'Semana 1-1'!H40)</f>
        <v/>
      </c>
      <c r="C41" s="3" t="str">
        <f>+'Semana 2-1'!B40</f>
        <v>PuB-105a</v>
      </c>
      <c r="D41" s="3" t="str">
        <f>IF('Semana 2-1'!H40="","",'Semana 2-1'!H40)</f>
        <v/>
      </c>
      <c r="E41" s="3" t="str">
        <f>'Semana 3-1'!B40</f>
        <v>PuB-125a</v>
      </c>
      <c r="F41" s="3" t="str">
        <f>IF('Semana 3-1'!H40="","",'Semana 3-1'!H40)</f>
        <v>5 hs</v>
      </c>
      <c r="G41" s="3" t="str">
        <f>+'Semana 4-1'!B40</f>
        <v>PuB-68</v>
      </c>
      <c r="H41" s="3" t="str">
        <f>IF('Semana 4-1'!H40="","",'Semana 4-1'!H40)</f>
        <v/>
      </c>
    </row>
    <row r="42" spans="1:8" hidden="1" x14ac:dyDescent="0.25">
      <c r="A42" s="34" t="str">
        <f>'Semana 1-1'!B41</f>
        <v>PuB-102</v>
      </c>
      <c r="B42" s="34" t="str">
        <f>IF('Semana 1-1'!H41="","",'Semana 1-1'!H41)</f>
        <v/>
      </c>
      <c r="C42" s="3" t="str">
        <f>+'Semana 2-1'!B41</f>
        <v>PuB-107</v>
      </c>
      <c r="D42" s="3" t="str">
        <f>IF('Semana 2-1'!H41="","",'Semana 2-1'!H41)</f>
        <v/>
      </c>
      <c r="E42" s="3" t="str">
        <f>'Semana 3-1'!B41</f>
        <v>PuB-181a</v>
      </c>
      <c r="F42" s="3" t="str">
        <f>IF('Semana 3-1'!H41="","",'Semana 3-1'!H41)</f>
        <v/>
      </c>
      <c r="G42" s="3">
        <f>+'Semana 4-1'!B41</f>
        <v>0</v>
      </c>
      <c r="H42" s="3" t="str">
        <f>IF('Semana 4-1'!H41="","",'Semana 4-1'!H41)</f>
        <v/>
      </c>
    </row>
    <row r="43" spans="1:8" hidden="1" x14ac:dyDescent="0.25">
      <c r="A43" s="34" t="str">
        <f>'Semana 1-1'!B42</f>
        <v>PuB-102</v>
      </c>
      <c r="B43" s="34" t="str">
        <f>IF('Semana 1-1'!H42="","",'Semana 1-1'!H42)</f>
        <v/>
      </c>
      <c r="C43" s="3" t="str">
        <f>+'Semana 2-1'!B42</f>
        <v>PuB-107</v>
      </c>
      <c r="D43" s="3" t="str">
        <f>IF('Semana 2-1'!H42="","",'Semana 2-1'!H42)</f>
        <v/>
      </c>
      <c r="E43" s="3">
        <f>'Semana 3-1'!B42</f>
        <v>0</v>
      </c>
      <c r="F43" s="3" t="str">
        <f>IF('Semana 3-1'!H42="","",'Semana 3-1'!H42)</f>
        <v/>
      </c>
      <c r="G43" s="3">
        <f>+'Semana 4-1'!B42</f>
        <v>0</v>
      </c>
      <c r="H43" s="3" t="str">
        <f>IF('Semana 4-1'!H42="","",'Semana 4-1'!H42)</f>
        <v/>
      </c>
    </row>
    <row r="44" spans="1:8" x14ac:dyDescent="0.25">
      <c r="A44" s="34" t="str">
        <f>'Semana 1-1'!B43</f>
        <v>PuB-125a</v>
      </c>
      <c r="B44" s="34" t="str">
        <f>IF('Semana 1-1'!H43="","",'Semana 1-1'!H43)</f>
        <v>5 hs</v>
      </c>
      <c r="C44" s="3" t="str">
        <f>+'Semana 2-1'!B43</f>
        <v>SP-370[00]a</v>
      </c>
      <c r="D44" s="3" t="str">
        <f>IF('Semana 2-1'!H43="","",'Semana 2-1'!H43)</f>
        <v/>
      </c>
      <c r="E44" s="3">
        <f>'Semana 3-1'!B43</f>
        <v>0</v>
      </c>
      <c r="F44" s="3" t="str">
        <f>IF('Semana 3-1'!H43="","",'Semana 3-1'!H43)</f>
        <v/>
      </c>
      <c r="G44" s="3">
        <f>+'Semana 4-1'!B43</f>
        <v>0</v>
      </c>
      <c r="H44" s="3" t="str">
        <f>IF('Semana 4-1'!H43="","",'Semana 4-1'!H43)</f>
        <v/>
      </c>
    </row>
    <row r="45" spans="1:8" hidden="1" x14ac:dyDescent="0.25">
      <c r="A45" s="34" t="str">
        <f>'Semana 1-1'!B44</f>
        <v>PuB-125a</v>
      </c>
      <c r="B45" s="34" t="str">
        <f>IF('Semana 1-1'!H44="","",'Semana 1-1'!H44)</f>
        <v/>
      </c>
      <c r="C45" s="3" t="str">
        <f>+'Semana 2-1'!B44</f>
        <v>PuB-68</v>
      </c>
      <c r="D45" s="3" t="str">
        <f>IF('Semana 2-1'!H44="","",'Semana 2-1'!H44)</f>
        <v/>
      </c>
      <c r="E45" s="3">
        <f>'Semana 3-1'!B44</f>
        <v>0</v>
      </c>
      <c r="F45" s="3" t="str">
        <f>IF('Semana 3-1'!H44="","",'Semana 3-1'!H44)</f>
        <v/>
      </c>
      <c r="G45" s="3">
        <f>+'Semana 4-1'!B44</f>
        <v>0</v>
      </c>
      <c r="H45" s="3" t="str">
        <f>IF('Semana 4-1'!H44="","",'Semana 4-1'!H44)</f>
        <v/>
      </c>
    </row>
    <row r="46" spans="1:8" hidden="1" x14ac:dyDescent="0.25">
      <c r="A46" s="34" t="str">
        <f>'Semana 1-1'!B45</f>
        <v>PuB-181a</v>
      </c>
      <c r="B46" s="34" t="str">
        <f>IF('Semana 1-1'!H45="","",'Semana 1-1'!H45)</f>
        <v/>
      </c>
      <c r="C46" s="3">
        <f>+'Semana 2-1'!B45</f>
        <v>0</v>
      </c>
      <c r="D46" s="3" t="str">
        <f>IF('Semana 2-1'!H45="","",'Semana 2-1'!H45)</f>
        <v/>
      </c>
      <c r="E46" s="3">
        <f>'Semana 3-1'!B45</f>
        <v>0</v>
      </c>
      <c r="F46" s="3" t="str">
        <f>IF('Semana 3-1'!H45="","",'Semana 3-1'!H45)</f>
        <v/>
      </c>
      <c r="G46" s="3">
        <f>+'Semana 4-1'!B45</f>
        <v>0</v>
      </c>
      <c r="H46" s="3" t="str">
        <f>IF('Semana 4-1'!H45="","",'Semana 4-1'!H45)</f>
        <v/>
      </c>
    </row>
    <row r="47" spans="1:8" hidden="1" x14ac:dyDescent="0.25">
      <c r="A47" s="34">
        <f>'Semana 1-1'!B46</f>
        <v>0</v>
      </c>
      <c r="B47" s="34" t="str">
        <f>IF('Semana 1-1'!H46="","",'Semana 1-1'!H46)</f>
        <v/>
      </c>
      <c r="C47" s="3">
        <f>+'Semana 2-1'!B46</f>
        <v>0</v>
      </c>
      <c r="D47" s="3" t="str">
        <f>IF('Semana 2-1'!H46="","",'Semana 2-1'!H46)</f>
        <v/>
      </c>
      <c r="E47" s="3">
        <f>'Semana 3-1'!B46</f>
        <v>0</v>
      </c>
      <c r="F47" s="3" t="str">
        <f>IF('Semana 3-1'!H46="","",'Semana 3-1'!H46)</f>
        <v/>
      </c>
      <c r="G47" s="3">
        <f>+'Semana 4-1'!B46</f>
        <v>0</v>
      </c>
      <c r="H47" s="3" t="str">
        <f>IF('Semana 4-1'!H46="","",'Semana 4-1'!H46)</f>
        <v/>
      </c>
    </row>
    <row r="48" spans="1:8" hidden="1" x14ac:dyDescent="0.25">
      <c r="A48" s="34">
        <f>'Semana 1-1'!B47</f>
        <v>0</v>
      </c>
      <c r="B48" s="34" t="str">
        <f>IF('Semana 1-1'!H47="","",'Semana 1-1'!H47)</f>
        <v/>
      </c>
      <c r="C48" s="3">
        <f>+'Semana 2-1'!B47</f>
        <v>0</v>
      </c>
      <c r="D48" s="3" t="str">
        <f>IF('Semana 2-1'!H47="","",'Semana 2-1'!H47)</f>
        <v/>
      </c>
      <c r="E48" s="3">
        <f>'Semana 3-1'!B47</f>
        <v>0</v>
      </c>
      <c r="F48" s="3" t="str">
        <f>IF('Semana 3-1'!H47="","",'Semana 3-1'!H47)</f>
        <v/>
      </c>
      <c r="G48" s="3">
        <f>+'Semana 4-1'!B47</f>
        <v>0</v>
      </c>
      <c r="H48" s="3" t="str">
        <f>IF('Semana 4-1'!H47="","",'Semana 4-1'!H47)</f>
        <v/>
      </c>
    </row>
    <row r="49" spans="1:8" hidden="1" x14ac:dyDescent="0.25">
      <c r="A49" s="34">
        <f>'Semana 1-1'!B48</f>
        <v>0</v>
      </c>
      <c r="B49" s="34" t="str">
        <f>IF('Semana 1-1'!H48="","",'Semana 1-1'!H48)</f>
        <v/>
      </c>
      <c r="C49" s="3">
        <f>+'Semana 2-1'!B48</f>
        <v>0</v>
      </c>
      <c r="D49" s="3" t="str">
        <f>IF('Semana 2-1'!H48="","",'Semana 2-1'!H48)</f>
        <v/>
      </c>
      <c r="E49" s="3">
        <f>'Semana 3-1'!B48</f>
        <v>0</v>
      </c>
      <c r="F49" s="3" t="str">
        <f>IF('Semana 3-1'!H48="","",'Semana 3-1'!H48)</f>
        <v/>
      </c>
      <c r="G49" s="3">
        <f>+'Semana 4-1'!B48</f>
        <v>0</v>
      </c>
      <c r="H49" s="3" t="str">
        <f>IF('Semana 4-1'!H48="","",'Semana 4-1'!H48)</f>
        <v/>
      </c>
    </row>
    <row r="50" spans="1:8" hidden="1" x14ac:dyDescent="0.25">
      <c r="A50" s="34">
        <f>'Semana 1-1'!B49</f>
        <v>0</v>
      </c>
      <c r="B50" s="34" t="str">
        <f>IF('Semana 1-1'!H49="","",'Semana 1-1'!H49)</f>
        <v/>
      </c>
      <c r="C50" s="3">
        <f>+'Semana 2-1'!B49</f>
        <v>0</v>
      </c>
      <c r="D50" s="3" t="str">
        <f>IF('Semana 2-1'!H49="","",'Semana 2-1'!H49)</f>
        <v/>
      </c>
      <c r="E50" s="3">
        <f>'Semana 3-1'!B49</f>
        <v>0</v>
      </c>
      <c r="F50" s="3" t="str">
        <f>IF('Semana 3-1'!H49="","",'Semana 3-1'!H49)</f>
        <v/>
      </c>
      <c r="G50" s="3">
        <f>+'Semana 4-1'!B49</f>
        <v>0</v>
      </c>
      <c r="H50" s="3" t="str">
        <f>IF('Semana 4-1'!H49="","",'Semana 4-1'!H49)</f>
        <v/>
      </c>
    </row>
    <row r="51" spans="1:8" hidden="1" x14ac:dyDescent="0.25">
      <c r="A51" s="34">
        <f>'Semana 1-1'!B50</f>
        <v>0</v>
      </c>
      <c r="B51" s="34" t="str">
        <f>IF('Semana 1-1'!H50="","",'Semana 1-1'!H50)</f>
        <v/>
      </c>
      <c r="C51" s="3">
        <f>+'Semana 2-1'!B50</f>
        <v>0</v>
      </c>
      <c r="D51" s="3" t="str">
        <f>IF('Semana 2-1'!H50="","",'Semana 2-1'!H50)</f>
        <v/>
      </c>
      <c r="E51" s="3">
        <f>'Semana 3-1'!B50</f>
        <v>0</v>
      </c>
      <c r="F51" s="3" t="str">
        <f>IF('Semana 3-1'!H50="","",'Semana 3-1'!H50)</f>
        <v/>
      </c>
      <c r="G51" s="3">
        <f>+'Semana 4-1'!B50</f>
        <v>0</v>
      </c>
      <c r="H51" s="3" t="str">
        <f>IF('Semana 4-1'!H50="","",'Semana 4-1'!H50)</f>
        <v/>
      </c>
    </row>
    <row r="52" spans="1:8" hidden="1" x14ac:dyDescent="0.25">
      <c r="A52" s="34">
        <f>'Semana 1-1'!B51</f>
        <v>0</v>
      </c>
      <c r="B52" s="34" t="str">
        <f>IF('Semana 1-1'!H51="","",'Semana 1-1'!H51)</f>
        <v/>
      </c>
      <c r="C52" s="3">
        <f>+'Semana 2-1'!B51</f>
        <v>0</v>
      </c>
      <c r="D52" s="3" t="str">
        <f>IF('Semana 2-1'!H51="","",'Semana 2-1'!H51)</f>
        <v/>
      </c>
      <c r="E52" s="3">
        <f>'Semana 3-1'!B51</f>
        <v>0</v>
      </c>
      <c r="F52" s="3" t="str">
        <f>IF('Semana 3-1'!H51="","",'Semana 3-1'!H51)</f>
        <v/>
      </c>
      <c r="G52" s="3">
        <f>+'Semana 4-1'!B51</f>
        <v>0</v>
      </c>
      <c r="H52" s="3" t="str">
        <f>IF('Semana 4-1'!H51="","",'Semana 4-1'!H51)</f>
        <v/>
      </c>
    </row>
    <row r="53" spans="1:8" hidden="1" x14ac:dyDescent="0.25">
      <c r="A53" s="34">
        <f>'Semana 1-1'!B52</f>
        <v>0</v>
      </c>
      <c r="B53" s="34" t="str">
        <f>IF('Semana 1-1'!H52="","",'Semana 1-1'!H52)</f>
        <v/>
      </c>
      <c r="C53" s="3">
        <f>+'Semana 2-1'!B52</f>
        <v>0</v>
      </c>
      <c r="D53" s="3" t="str">
        <f>IF('Semana 2-1'!H52="","",'Semana 2-1'!H52)</f>
        <v/>
      </c>
      <c r="E53" s="3">
        <f>'Semana 3-1'!B52</f>
        <v>0</v>
      </c>
      <c r="F53" s="3" t="str">
        <f>IF('Semana 3-1'!H52="","",'Semana 3-1'!H52)</f>
        <v/>
      </c>
      <c r="G53" s="3">
        <f>+'Semana 4-1'!B52</f>
        <v>0</v>
      </c>
      <c r="H53" s="3" t="str">
        <f>IF('Semana 4-1'!H52="","",'Semana 4-1'!H52)</f>
        <v/>
      </c>
    </row>
    <row r="54" spans="1:8" hidden="1" x14ac:dyDescent="0.25">
      <c r="A54" s="34">
        <f>'Semana 1-1'!B53</f>
        <v>0</v>
      </c>
      <c r="B54" s="34" t="str">
        <f>IF('Semana 1-1'!H53="","",'Semana 1-1'!H53)</f>
        <v/>
      </c>
      <c r="C54" s="3">
        <f>+'Semana 2-1'!B53</f>
        <v>0</v>
      </c>
      <c r="D54" s="3" t="str">
        <f>IF('Semana 2-1'!H53="","",'Semana 2-1'!H53)</f>
        <v/>
      </c>
      <c r="E54" s="3">
        <f>'Semana 3-1'!B53</f>
        <v>0</v>
      </c>
      <c r="F54" s="3" t="str">
        <f>IF('Semana 3-1'!H53="","",'Semana 3-1'!H53)</f>
        <v/>
      </c>
      <c r="G54" s="3">
        <f>+'Semana 4-1'!B53</f>
        <v>0</v>
      </c>
      <c r="H54" s="3" t="str">
        <f>IF('Semana 4-1'!H53="","",'Semana 4-1'!H53)</f>
        <v/>
      </c>
    </row>
    <row r="55" spans="1:8" hidden="1" x14ac:dyDescent="0.25">
      <c r="A55" s="34">
        <f>'Semana 1-1'!B54</f>
        <v>0</v>
      </c>
      <c r="B55" s="34" t="str">
        <f>IF('Semana 1-1'!H54="","",'Semana 1-1'!H54)</f>
        <v/>
      </c>
      <c r="C55" s="3">
        <f>+'Semana 2-1'!B54</f>
        <v>0</v>
      </c>
      <c r="D55" s="3" t="str">
        <f>IF('Semana 2-1'!H54="","",'Semana 2-1'!H54)</f>
        <v/>
      </c>
      <c r="E55" s="3">
        <f>'Semana 3-1'!B54</f>
        <v>0</v>
      </c>
      <c r="F55" s="3" t="str">
        <f>IF('Semana 3-1'!H54="","",'Semana 3-1'!H54)</f>
        <v/>
      </c>
      <c r="G55" s="3">
        <f>+'Semana 4-1'!B54</f>
        <v>0</v>
      </c>
      <c r="H55" s="3" t="str">
        <f>IF('Semana 4-1'!H54="","",'Semana 4-1'!H54)</f>
        <v/>
      </c>
    </row>
    <row r="56" spans="1:8" hidden="1" x14ac:dyDescent="0.25">
      <c r="A56" s="34">
        <f>'Semana 1-1'!B55</f>
        <v>0</v>
      </c>
      <c r="B56" s="34" t="str">
        <f>IF('Semana 1-1'!H55="","",'Semana 1-1'!H55)</f>
        <v/>
      </c>
      <c r="C56" s="3">
        <f>+'Semana 2-1'!B55</f>
        <v>0</v>
      </c>
      <c r="D56" s="3" t="str">
        <f>IF('Semana 2-1'!H55="","",'Semana 2-1'!H55)</f>
        <v/>
      </c>
      <c r="E56" s="3">
        <f>'Semana 3-1'!B55</f>
        <v>0</v>
      </c>
      <c r="F56" s="3" t="str">
        <f>IF('Semana 3-1'!H55="","",'Semana 3-1'!H55)</f>
        <v/>
      </c>
      <c r="G56" s="3">
        <f>+'Semana 4-1'!B55</f>
        <v>0</v>
      </c>
      <c r="H56" s="3" t="str">
        <f>IF('Semana 4-1'!H55="","",'Semana 4-1'!H55)</f>
        <v/>
      </c>
    </row>
    <row r="57" spans="1:8" hidden="1" x14ac:dyDescent="0.25">
      <c r="A57" s="34">
        <f>'Semana 1-1'!B56</f>
        <v>0</v>
      </c>
      <c r="B57" s="34" t="str">
        <f>IF('Semana 1-1'!H56="","",'Semana 1-1'!H56)</f>
        <v/>
      </c>
      <c r="C57" s="3">
        <f>+'Semana 2-1'!B56</f>
        <v>0</v>
      </c>
      <c r="D57" s="3" t="str">
        <f>IF('Semana 2-1'!H56="","",'Semana 2-1'!H56)</f>
        <v/>
      </c>
      <c r="E57" s="3">
        <f>'Semana 3-1'!B56</f>
        <v>0</v>
      </c>
      <c r="F57" s="3" t="str">
        <f>IF('Semana 3-1'!H56="","",'Semana 3-1'!H56)</f>
        <v/>
      </c>
      <c r="G57" s="3">
        <f>+'Semana 4-1'!B56</f>
        <v>0</v>
      </c>
      <c r="H57" s="3" t="str">
        <f>IF('Semana 4-1'!H56="","",'Semana 4-1'!H56)</f>
        <v/>
      </c>
    </row>
    <row r="58" spans="1:8" hidden="1" x14ac:dyDescent="0.25">
      <c r="A58" s="34">
        <f>'Semana 1-1'!B57</f>
        <v>0</v>
      </c>
      <c r="B58" s="34" t="str">
        <f>IF('Semana 1-1'!H57="","",'Semana 1-1'!H57)</f>
        <v/>
      </c>
      <c r="C58" s="3">
        <f>+'Semana 2-1'!B57</f>
        <v>0</v>
      </c>
      <c r="D58" s="3" t="str">
        <f>IF('Semana 2-1'!H57="","",'Semana 2-1'!H57)</f>
        <v/>
      </c>
      <c r="E58" s="3">
        <f>'Semana 3-1'!B57</f>
        <v>0</v>
      </c>
      <c r="F58" s="3" t="str">
        <f>IF('Semana 3-1'!H57="","",'Semana 3-1'!H57)</f>
        <v/>
      </c>
      <c r="G58" s="3">
        <f>+'Semana 4-1'!B57</f>
        <v>0</v>
      </c>
      <c r="H58" s="3" t="str">
        <f>IF('Semana 4-1'!H57="","",'Semana 4-1'!H57)</f>
        <v/>
      </c>
    </row>
    <row r="59" spans="1:8" hidden="1" x14ac:dyDescent="0.25">
      <c r="A59" s="34">
        <f>'Semana 1-1'!B58</f>
        <v>0</v>
      </c>
      <c r="B59" s="34" t="str">
        <f>IF('Semana 1-1'!H58="","",'Semana 1-1'!H58)</f>
        <v/>
      </c>
      <c r="C59" s="3">
        <f>+'Semana 2-1'!B58</f>
        <v>0</v>
      </c>
      <c r="D59" s="3" t="str">
        <f>IF('Semana 2-1'!H58="","",'Semana 2-1'!H58)</f>
        <v/>
      </c>
      <c r="E59" s="3">
        <f>'Semana 3-1'!B58</f>
        <v>0</v>
      </c>
      <c r="F59" s="3" t="str">
        <f>IF('Semana 3-1'!H58="","",'Semana 3-1'!H58)</f>
        <v/>
      </c>
      <c r="G59" s="3">
        <f>+'Semana 4-1'!B58</f>
        <v>0</v>
      </c>
      <c r="H59" s="3" t="str">
        <f>IF('Semana 4-1'!H58="","",'Semana 4-1'!H58)</f>
        <v/>
      </c>
    </row>
    <row r="60" spans="1:8" hidden="1" x14ac:dyDescent="0.25">
      <c r="A60" s="34">
        <f>'Semana 1-1'!B59</f>
        <v>0</v>
      </c>
      <c r="B60" s="34" t="str">
        <f>IF('Semana 1-1'!H59="","",'Semana 1-1'!H59)</f>
        <v/>
      </c>
      <c r="C60" s="3">
        <f>+'Semana 2-1'!B59</f>
        <v>0</v>
      </c>
      <c r="D60" s="3" t="str">
        <f>IF('Semana 2-1'!H59="","",'Semana 2-1'!H59)</f>
        <v/>
      </c>
      <c r="E60" s="3">
        <f>'Semana 3-1'!B59</f>
        <v>0</v>
      </c>
      <c r="F60" s="3" t="str">
        <f>IF('Semana 3-1'!H59="","",'Semana 3-1'!H59)</f>
        <v/>
      </c>
      <c r="G60" s="3">
        <f>+'Semana 4-1'!B59</f>
        <v>0</v>
      </c>
      <c r="H60" s="3" t="str">
        <f>IF('Semana 4-1'!H59="","",'Semana 4-1'!H59)</f>
        <v/>
      </c>
    </row>
    <row r="61" spans="1:8" hidden="1" x14ac:dyDescent="0.25">
      <c r="A61" s="34">
        <f>'Semana 1-1'!B60</f>
        <v>0</v>
      </c>
      <c r="B61" s="34" t="str">
        <f>IF('Semana 1-1'!H60="","",'Semana 1-1'!H60)</f>
        <v/>
      </c>
      <c r="C61" s="3">
        <f>+'Semana 2-1'!B60</f>
        <v>0</v>
      </c>
      <c r="D61" s="3" t="str">
        <f>IF('Semana 2-1'!H60="","",'Semana 2-1'!H60)</f>
        <v/>
      </c>
      <c r="E61" s="3">
        <f>'Semana 3-1'!B60</f>
        <v>0</v>
      </c>
      <c r="F61" s="3" t="str">
        <f>IF('Semana 3-1'!H60="","",'Semana 3-1'!H60)</f>
        <v/>
      </c>
      <c r="G61" s="3">
        <f>+'Semana 4-1'!B60</f>
        <v>0</v>
      </c>
      <c r="H61" s="3" t="str">
        <f>IF('Semana 4-1'!H60="","",'Semana 4-1'!H60)</f>
        <v/>
      </c>
    </row>
    <row r="62" spans="1:8" hidden="1" x14ac:dyDescent="0.25">
      <c r="A62" s="34">
        <f>'Semana 1-1'!B61</f>
        <v>0</v>
      </c>
      <c r="B62" s="34" t="str">
        <f>IF('Semana 1-1'!H61="","",'Semana 1-1'!H61)</f>
        <v/>
      </c>
      <c r="C62" s="3">
        <f>+'Semana 2-1'!B61</f>
        <v>0</v>
      </c>
      <c r="D62" s="3" t="str">
        <f>IF('Semana 2-1'!H61="","",'Semana 2-1'!H61)</f>
        <v/>
      </c>
      <c r="E62" s="3">
        <f>'Semana 3-1'!B61</f>
        <v>0</v>
      </c>
      <c r="F62" s="3" t="str">
        <f>IF('Semana 3-1'!H61="","",'Semana 3-1'!H61)</f>
        <v/>
      </c>
      <c r="G62" s="3">
        <f>+'Semana 4-1'!B61</f>
        <v>0</v>
      </c>
      <c r="H62" s="3" t="str">
        <f>IF('Semana 4-1'!H61="","",'Semana 4-1'!H61)</f>
        <v/>
      </c>
    </row>
    <row r="63" spans="1:8" hidden="1" x14ac:dyDescent="0.25">
      <c r="A63" s="34">
        <f>'Semana 1-1'!B62</f>
        <v>0</v>
      </c>
      <c r="B63" s="34" t="str">
        <f>IF('Semana 1-1'!H62="","",'Semana 1-1'!H62)</f>
        <v/>
      </c>
      <c r="C63" s="3">
        <f>+'Semana 2-1'!B62</f>
        <v>0</v>
      </c>
      <c r="D63" s="3" t="str">
        <f>IF('Semana 2-1'!H62="","",'Semana 2-1'!H62)</f>
        <v/>
      </c>
      <c r="E63" s="3">
        <f>'Semana 3-1'!B62</f>
        <v>0</v>
      </c>
      <c r="F63" s="3" t="str">
        <f>IF('Semana 3-1'!H62="","",'Semana 3-1'!H62)</f>
        <v/>
      </c>
      <c r="G63" s="3">
        <f>+'Semana 4-1'!B62</f>
        <v>0</v>
      </c>
      <c r="H63" s="3" t="str">
        <f>IF('Semana 4-1'!H62="","",'Semana 4-1'!H62)</f>
        <v/>
      </c>
    </row>
    <row r="64" spans="1:8" hidden="1" x14ac:dyDescent="0.25">
      <c r="A64" s="34">
        <f>'Semana 1-1'!B63</f>
        <v>0</v>
      </c>
      <c r="B64" s="34" t="str">
        <f>IF('Semana 1-1'!H63="","",'Semana 1-1'!H63)</f>
        <v/>
      </c>
      <c r="C64" s="3">
        <f>+'Semana 2-1'!B63</f>
        <v>0</v>
      </c>
      <c r="D64" s="3" t="str">
        <f>IF('Semana 2-1'!H63="","",'Semana 2-1'!H63)</f>
        <v/>
      </c>
      <c r="E64" s="3">
        <f>'Semana 3-1'!B63</f>
        <v>0</v>
      </c>
      <c r="F64" s="3" t="str">
        <f>IF('Semana 3-1'!H63="","",'Semana 3-1'!H63)</f>
        <v/>
      </c>
      <c r="G64" s="3">
        <f>+'Semana 4-1'!B63</f>
        <v>0</v>
      </c>
      <c r="H64" s="3" t="str">
        <f>IF('Semana 4-1'!H63="","",'Semana 4-1'!H63)</f>
        <v/>
      </c>
    </row>
    <row r="65" spans="1:8" hidden="1" x14ac:dyDescent="0.25">
      <c r="A65" s="34">
        <f>'Semana 1-1'!B64</f>
        <v>0</v>
      </c>
      <c r="B65" s="34" t="str">
        <f>IF('Semana 1-1'!H64="","",'Semana 1-1'!H64)</f>
        <v/>
      </c>
      <c r="C65" s="3">
        <f>+'Semana 2-1'!B64</f>
        <v>0</v>
      </c>
      <c r="D65" s="3" t="str">
        <f>IF('Semana 2-1'!H64="","",'Semana 2-1'!H64)</f>
        <v/>
      </c>
      <c r="E65" s="3">
        <f>'Semana 3-1'!B64</f>
        <v>0</v>
      </c>
      <c r="F65" s="3" t="str">
        <f>IF('Semana 3-1'!H64="","",'Semana 3-1'!H64)</f>
        <v/>
      </c>
      <c r="G65" s="3">
        <f>+'Semana 4-1'!B64</f>
        <v>0</v>
      </c>
      <c r="H65" s="3" t="str">
        <f>IF('Semana 4-1'!H64="","",'Semana 4-1'!H64)</f>
        <v/>
      </c>
    </row>
    <row r="66" spans="1:8" hidden="1" x14ac:dyDescent="0.25">
      <c r="A66" s="34">
        <f>'Semana 1-1'!B65</f>
        <v>0</v>
      </c>
      <c r="B66" s="34" t="str">
        <f>IF('Semana 1-1'!H65="","",'Semana 1-1'!H65)</f>
        <v/>
      </c>
      <c r="C66" s="3">
        <f>+'Semana 2-1'!B65</f>
        <v>0</v>
      </c>
      <c r="D66" s="3" t="str">
        <f>IF('Semana 2-1'!H65="","",'Semana 2-1'!H65)</f>
        <v/>
      </c>
      <c r="E66" s="3">
        <f>'Semana 3-1'!B65</f>
        <v>0</v>
      </c>
      <c r="F66" s="3" t="str">
        <f>IF('Semana 3-1'!H65="","",'Semana 3-1'!H65)</f>
        <v/>
      </c>
      <c r="G66" s="3">
        <f>+'Semana 4-1'!B65</f>
        <v>0</v>
      </c>
      <c r="H66" s="3" t="str">
        <f>IF('Semana 4-1'!H65="","",'Semana 4-1'!H65)</f>
        <v/>
      </c>
    </row>
    <row r="67" spans="1:8" hidden="1" x14ac:dyDescent="0.25">
      <c r="A67" s="34">
        <f>'Semana 1-1'!B66</f>
        <v>0</v>
      </c>
      <c r="B67" s="34" t="str">
        <f>IF('Semana 1-1'!H66="","",'Semana 1-1'!H66)</f>
        <v/>
      </c>
      <c r="C67" s="3">
        <f>+'Semana 2-1'!B66</f>
        <v>0</v>
      </c>
      <c r="D67" s="3" t="str">
        <f>IF('Semana 2-1'!H66="","",'Semana 2-1'!H66)</f>
        <v/>
      </c>
      <c r="E67" s="3">
        <f>'Semana 3-1'!B66</f>
        <v>0</v>
      </c>
      <c r="F67" s="3" t="str">
        <f>IF('Semana 3-1'!H66="","",'Semana 3-1'!H66)</f>
        <v/>
      </c>
      <c r="G67" s="3">
        <f>+'Semana 4-1'!B66</f>
        <v>0</v>
      </c>
      <c r="H67" s="3" t="str">
        <f>IF('Semana 4-1'!H66="","",'Semana 4-1'!H66)</f>
        <v/>
      </c>
    </row>
    <row r="68" spans="1:8" hidden="1" x14ac:dyDescent="0.25">
      <c r="A68" s="34">
        <f>'Semana 1-1'!B67</f>
        <v>0</v>
      </c>
      <c r="B68" s="34" t="str">
        <f>IF('Semana 1-1'!H67="","",'Semana 1-1'!H67)</f>
        <v/>
      </c>
      <c r="C68" s="3">
        <f>+'Semana 2-1'!B67</f>
        <v>0</v>
      </c>
      <c r="D68" s="3" t="str">
        <f>IF('Semana 2-1'!H67="","",'Semana 2-1'!H67)</f>
        <v/>
      </c>
      <c r="E68" s="3">
        <f>'Semana 3-1'!B67</f>
        <v>0</v>
      </c>
      <c r="F68" s="3" t="str">
        <f>IF('Semana 3-1'!H67="","",'Semana 3-1'!H67)</f>
        <v/>
      </c>
      <c r="G68" s="3">
        <f>+'Semana 4-1'!B67</f>
        <v>0</v>
      </c>
      <c r="H68" s="3" t="str">
        <f>IF('Semana 4-1'!H67="","",'Semana 4-1'!H67)</f>
        <v/>
      </c>
    </row>
    <row r="69" spans="1:8" hidden="1" x14ac:dyDescent="0.25">
      <c r="A69" s="34">
        <f>'Semana 1-1'!B68</f>
        <v>0</v>
      </c>
      <c r="B69" s="34" t="str">
        <f>IF('Semana 1-1'!H68="","",'Semana 1-1'!H68)</f>
        <v/>
      </c>
      <c r="C69" s="3">
        <f>+'Semana 2-1'!B68</f>
        <v>0</v>
      </c>
      <c r="D69" s="3" t="str">
        <f>IF('Semana 2-1'!H68="","",'Semana 2-1'!H68)</f>
        <v/>
      </c>
      <c r="E69" s="3">
        <f>'Semana 3-1'!B68</f>
        <v>0</v>
      </c>
      <c r="F69" s="3" t="str">
        <f>IF('Semana 3-1'!H68="","",'Semana 3-1'!H68)</f>
        <v/>
      </c>
      <c r="G69" s="3">
        <f>+'Semana 4-1'!B68</f>
        <v>0</v>
      </c>
      <c r="H69" s="3" t="str">
        <f>IF('Semana 4-1'!H68="","",'Semana 4-1'!H68)</f>
        <v/>
      </c>
    </row>
    <row r="70" spans="1:8" hidden="1" x14ac:dyDescent="0.25">
      <c r="A70" s="34">
        <f>'Semana 1-1'!B69</f>
        <v>0</v>
      </c>
      <c r="B70" s="34" t="str">
        <f>IF('Semana 1-1'!H69="","",'Semana 1-1'!H69)</f>
        <v/>
      </c>
      <c r="C70" s="3">
        <f>+'Semana 2-1'!B69</f>
        <v>0</v>
      </c>
      <c r="D70" s="3" t="str">
        <f>IF('Semana 2-1'!H69="","",'Semana 2-1'!H69)</f>
        <v/>
      </c>
      <c r="E70" s="3">
        <f>'Semana 3-1'!B69</f>
        <v>0</v>
      </c>
      <c r="F70" s="3" t="str">
        <f>IF('Semana 3-1'!H69="","",'Semana 3-1'!H69)</f>
        <v/>
      </c>
      <c r="G70" s="3">
        <f>+'Semana 4-1'!B69</f>
        <v>0</v>
      </c>
      <c r="H70" s="3" t="str">
        <f>IF('Semana 4-1'!H69="","",'Semana 4-1'!H69)</f>
        <v/>
      </c>
    </row>
    <row r="71" spans="1:8" hidden="1" x14ac:dyDescent="0.25">
      <c r="A71" s="34">
        <f>'Semana 1-1'!B70</f>
        <v>0</v>
      </c>
      <c r="B71" s="34" t="str">
        <f>IF('Semana 1-1'!H70="","",'Semana 1-1'!H70)</f>
        <v/>
      </c>
      <c r="C71" s="3">
        <f>+'Semana 2-1'!B70</f>
        <v>0</v>
      </c>
      <c r="D71" s="3" t="str">
        <f>IF('Semana 2-1'!H70="","",'Semana 2-1'!H70)</f>
        <v/>
      </c>
      <c r="E71" s="3">
        <f>'Semana 3-1'!B70</f>
        <v>0</v>
      </c>
      <c r="F71" s="3" t="str">
        <f>IF('Semana 3-1'!H70="","",'Semana 3-1'!H70)</f>
        <v/>
      </c>
      <c r="G71" s="3">
        <f>+'Semana 4-1'!B70</f>
        <v>0</v>
      </c>
      <c r="H71" s="3" t="str">
        <f>IF('Semana 4-1'!H70="","",'Semana 4-1'!H70)</f>
        <v/>
      </c>
    </row>
    <row r="72" spans="1:8" hidden="1" x14ac:dyDescent="0.25">
      <c r="A72" s="34">
        <f>'Semana 1-1'!B71</f>
        <v>0</v>
      </c>
      <c r="B72" s="34" t="str">
        <f>IF('Semana 1-1'!H71="","",'Semana 1-1'!H71)</f>
        <v/>
      </c>
      <c r="C72" s="3">
        <f>+'Semana 2-1'!B71</f>
        <v>0</v>
      </c>
      <c r="D72" s="3" t="str">
        <f>IF('Semana 2-1'!H71="","",'Semana 2-1'!H71)</f>
        <v/>
      </c>
      <c r="E72" s="3">
        <f>'Semana 3-1'!B71</f>
        <v>0</v>
      </c>
      <c r="F72" s="3" t="str">
        <f>IF('Semana 3-1'!H71="","",'Semana 3-1'!H71)</f>
        <v/>
      </c>
      <c r="G72" s="3">
        <f>+'Semana 4-1'!B71</f>
        <v>0</v>
      </c>
      <c r="H72" s="3" t="str">
        <f>IF('Semana 4-1'!H71="","",'Semana 4-1'!H71)</f>
        <v/>
      </c>
    </row>
    <row r="73" spans="1:8" hidden="1" x14ac:dyDescent="0.25">
      <c r="A73" s="34">
        <f>'Semana 1-1'!B72</f>
        <v>0</v>
      </c>
      <c r="B73" s="34" t="str">
        <f>IF('Semana 1-1'!H72="","",'Semana 1-1'!H72)</f>
        <v/>
      </c>
      <c r="C73" s="3">
        <f>+'Semana 2-1'!B72</f>
        <v>0</v>
      </c>
      <c r="D73" s="3" t="str">
        <f>IF('Semana 2-1'!H72="","",'Semana 2-1'!H72)</f>
        <v/>
      </c>
      <c r="E73" s="3">
        <f>'Semana 3-1'!B72</f>
        <v>0</v>
      </c>
      <c r="F73" s="3" t="str">
        <f>IF('Semana 3-1'!H72="","",'Semana 3-1'!H72)</f>
        <v/>
      </c>
      <c r="G73" s="3">
        <f>+'Semana 4-1'!B72</f>
        <v>0</v>
      </c>
      <c r="H73" s="3" t="str">
        <f>IF('Semana 4-1'!H72="","",'Semana 4-1'!H72)</f>
        <v/>
      </c>
    </row>
    <row r="74" spans="1:8" hidden="1" x14ac:dyDescent="0.25">
      <c r="A74" s="34">
        <f>'Semana 1-1'!B73</f>
        <v>0</v>
      </c>
      <c r="B74" s="34" t="str">
        <f>IF('Semana 1-1'!H73="","",'Semana 1-1'!H73)</f>
        <v/>
      </c>
      <c r="C74" s="3">
        <f>+'Semana 2-1'!B73</f>
        <v>0</v>
      </c>
      <c r="D74" s="3" t="str">
        <f>IF('Semana 2-1'!H73="","",'Semana 2-1'!H73)</f>
        <v/>
      </c>
      <c r="E74" s="3">
        <f>'Semana 3-1'!B73</f>
        <v>0</v>
      </c>
      <c r="F74" s="3" t="str">
        <f>IF('Semana 3-1'!H73="","",'Semana 3-1'!H73)</f>
        <v/>
      </c>
      <c r="G74" s="3">
        <f>+'Semana 4-1'!B73</f>
        <v>0</v>
      </c>
      <c r="H74" s="3" t="str">
        <f>IF('Semana 4-1'!H73="","",'Semana 4-1'!H73)</f>
        <v/>
      </c>
    </row>
    <row r="75" spans="1:8" hidden="1" x14ac:dyDescent="0.25">
      <c r="A75" s="34">
        <f>'Semana 1-1'!B74</f>
        <v>0</v>
      </c>
      <c r="B75" s="34" t="str">
        <f>IF('Semana 1-1'!H74="","",'Semana 1-1'!H74)</f>
        <v/>
      </c>
      <c r="C75" s="3">
        <f>+'Semana 2-1'!B74</f>
        <v>0</v>
      </c>
      <c r="D75" s="3" t="str">
        <f>IF('Semana 2-1'!H74="","",'Semana 2-1'!H74)</f>
        <v/>
      </c>
      <c r="E75" s="3">
        <f>'Semana 3-1'!B74</f>
        <v>0</v>
      </c>
      <c r="F75" s="3" t="str">
        <f>IF('Semana 3-1'!H74="","",'Semana 3-1'!H74)</f>
        <v/>
      </c>
      <c r="G75" s="3">
        <f>+'Semana 4-1'!B74</f>
        <v>0</v>
      </c>
      <c r="H75" s="3" t="str">
        <f>IF('Semana 4-1'!H74="","",'Semana 4-1'!H74)</f>
        <v/>
      </c>
    </row>
    <row r="76" spans="1:8" hidden="1" x14ac:dyDescent="0.25">
      <c r="A76" s="34">
        <f>'Semana 1-1'!B75</f>
        <v>0</v>
      </c>
      <c r="B76" s="34" t="str">
        <f>IF('Semana 1-1'!H75="","",'Semana 1-1'!H75)</f>
        <v/>
      </c>
      <c r="C76" s="3">
        <f>+'Semana 2-1'!B75</f>
        <v>0</v>
      </c>
      <c r="D76" s="3" t="str">
        <f>IF('Semana 2-1'!H75="","",'Semana 2-1'!H75)</f>
        <v/>
      </c>
      <c r="E76" s="3">
        <f>'Semana 3-1'!B75</f>
        <v>0</v>
      </c>
      <c r="F76" s="3" t="str">
        <f>IF('Semana 3-1'!H75="","",'Semana 3-1'!H75)</f>
        <v/>
      </c>
      <c r="G76" s="3">
        <f>+'Semana 4-1'!B75</f>
        <v>0</v>
      </c>
      <c r="H76" s="3" t="str">
        <f>IF('Semana 4-1'!H75="","",'Semana 4-1'!H75)</f>
        <v/>
      </c>
    </row>
    <row r="77" spans="1:8" hidden="1" x14ac:dyDescent="0.25">
      <c r="A77" s="34">
        <f>'Semana 1-1'!B76</f>
        <v>0</v>
      </c>
      <c r="B77" s="34" t="str">
        <f>IF('Semana 1-1'!H76="","",'Semana 1-1'!H76)</f>
        <v/>
      </c>
      <c r="C77" s="3">
        <f>+'Semana 2-1'!B76</f>
        <v>0</v>
      </c>
      <c r="D77" s="3" t="str">
        <f>IF('Semana 2-1'!H76="","",'Semana 2-1'!H76)</f>
        <v/>
      </c>
      <c r="E77" s="3">
        <f>'Semana 3-1'!B76</f>
        <v>0</v>
      </c>
      <c r="F77" s="3" t="str">
        <f>IF('Semana 3-1'!H76="","",'Semana 3-1'!H76)</f>
        <v/>
      </c>
      <c r="G77" s="3">
        <f>+'Semana 4-1'!B76</f>
        <v>0</v>
      </c>
      <c r="H77" s="3" t="str">
        <f>IF('Semana 4-1'!H76="","",'Semana 4-1'!H76)</f>
        <v/>
      </c>
    </row>
    <row r="78" spans="1:8" hidden="1" x14ac:dyDescent="0.25">
      <c r="A78" s="34">
        <f>'Semana 1-1'!B77</f>
        <v>0</v>
      </c>
      <c r="B78" s="34" t="str">
        <f>IF('Semana 1-1'!H77="","",'Semana 1-1'!H77)</f>
        <v/>
      </c>
      <c r="C78" s="3">
        <f>+'Semana 2-1'!B77</f>
        <v>0</v>
      </c>
      <c r="D78" s="3" t="str">
        <f>IF('Semana 2-1'!H77="","",'Semana 2-1'!H77)</f>
        <v/>
      </c>
      <c r="E78" s="3">
        <f>'Semana 3-1'!B77</f>
        <v>0</v>
      </c>
      <c r="F78" s="3" t="str">
        <f>IF('Semana 3-1'!H77="","",'Semana 3-1'!H77)</f>
        <v/>
      </c>
      <c r="G78" s="3">
        <f>+'Semana 4-1'!B77</f>
        <v>0</v>
      </c>
      <c r="H78" s="3" t="str">
        <f>IF('Semana 4-1'!H77="","",'Semana 4-1'!H77)</f>
        <v/>
      </c>
    </row>
    <row r="79" spans="1:8" hidden="1" x14ac:dyDescent="0.25">
      <c r="A79" s="34">
        <f>'Semana 1-1'!B78</f>
        <v>0</v>
      </c>
      <c r="B79" s="34" t="str">
        <f>IF('Semana 1-1'!H78="","",'Semana 1-1'!H78)</f>
        <v/>
      </c>
      <c r="C79" s="3">
        <f>+'Semana 2-1'!B78</f>
        <v>0</v>
      </c>
      <c r="D79" s="3" t="str">
        <f>IF('Semana 2-1'!H78="","",'Semana 2-1'!H78)</f>
        <v/>
      </c>
      <c r="E79" s="3">
        <f>'Semana 3-1'!B78</f>
        <v>0</v>
      </c>
      <c r="F79" s="3" t="str">
        <f>IF('Semana 3-1'!H78="","",'Semana 3-1'!H78)</f>
        <v/>
      </c>
      <c r="G79" s="3">
        <f>+'Semana 4-1'!B78</f>
        <v>0</v>
      </c>
      <c r="H79" s="3" t="str">
        <f>IF('Semana 4-1'!H78="","",'Semana 4-1'!H78)</f>
        <v/>
      </c>
    </row>
    <row r="80" spans="1:8" hidden="1" x14ac:dyDescent="0.25">
      <c r="A80" s="34">
        <f>'Semana 1-1'!B79</f>
        <v>0</v>
      </c>
      <c r="B80" s="34" t="str">
        <f>IF('Semana 1-1'!H79="","",'Semana 1-1'!H79)</f>
        <v/>
      </c>
      <c r="C80" s="3">
        <f>+'Semana 2-1'!B79</f>
        <v>0</v>
      </c>
      <c r="D80" s="3" t="str">
        <f>IF('Semana 2-1'!H79="","",'Semana 2-1'!H79)</f>
        <v/>
      </c>
      <c r="E80" s="3">
        <f>'Semana 3-1'!B79</f>
        <v>0</v>
      </c>
      <c r="F80" s="3" t="str">
        <f>IF('Semana 3-1'!H79="","",'Semana 3-1'!H79)</f>
        <v/>
      </c>
      <c r="G80" s="3">
        <f>+'Semana 4-1'!B79</f>
        <v>0</v>
      </c>
      <c r="H80" s="3" t="str">
        <f>IF('Semana 4-1'!H79="","",'Semana 4-1'!H79)</f>
        <v/>
      </c>
    </row>
    <row r="81" spans="1:8" hidden="1" x14ac:dyDescent="0.25">
      <c r="A81" s="34">
        <f>'Semana 1-1'!B80</f>
        <v>0</v>
      </c>
      <c r="B81" s="34" t="str">
        <f>IF('Semana 1-1'!H80="","",'Semana 1-1'!H80)</f>
        <v/>
      </c>
      <c r="C81" s="3">
        <f>+'Semana 2-1'!B80</f>
        <v>0</v>
      </c>
      <c r="D81" s="3" t="str">
        <f>IF('Semana 2-1'!H80="","",'Semana 2-1'!H80)</f>
        <v/>
      </c>
      <c r="E81" s="3">
        <f>'Semana 3-1'!B80</f>
        <v>0</v>
      </c>
      <c r="F81" s="3" t="str">
        <f>IF('Semana 3-1'!H80="","",'Semana 3-1'!H80)</f>
        <v/>
      </c>
      <c r="G81" s="3">
        <f>+'Semana 4-1'!B80</f>
        <v>0</v>
      </c>
      <c r="H81" s="3" t="str">
        <f>IF('Semana 4-1'!H80="","",'Semana 4-1'!H80)</f>
        <v/>
      </c>
    </row>
    <row r="82" spans="1:8" hidden="1" x14ac:dyDescent="0.25">
      <c r="A82" s="34">
        <f>'Semana 1-1'!B81</f>
        <v>0</v>
      </c>
      <c r="B82" s="34" t="str">
        <f>IF('Semana 1-1'!H81="","",'Semana 1-1'!H81)</f>
        <v/>
      </c>
      <c r="C82" s="3">
        <f>+'Semana 2-1'!B81</f>
        <v>0</v>
      </c>
      <c r="D82" s="3" t="str">
        <f>IF('Semana 2-1'!H81="","",'Semana 2-1'!H81)</f>
        <v/>
      </c>
      <c r="E82" s="3">
        <f>'Semana 3-1'!B81</f>
        <v>0</v>
      </c>
      <c r="F82" s="3" t="str">
        <f>IF('Semana 3-1'!H81="","",'Semana 3-1'!H81)</f>
        <v/>
      </c>
      <c r="G82" s="3">
        <f>+'Semana 4-1'!B81</f>
        <v>0</v>
      </c>
      <c r="H82" s="3" t="str">
        <f>IF('Semana 4-1'!H81="","",'Semana 4-1'!H81)</f>
        <v/>
      </c>
    </row>
    <row r="83" spans="1:8" hidden="1" x14ac:dyDescent="0.25">
      <c r="A83" s="34">
        <f>'Semana 1-1'!B82</f>
        <v>0</v>
      </c>
      <c r="B83" s="34" t="str">
        <f>IF('Semana 1-1'!H82="","",'Semana 1-1'!H82)</f>
        <v/>
      </c>
      <c r="C83" s="3">
        <f>+'Semana 2-1'!B82</f>
        <v>0</v>
      </c>
      <c r="D83" s="3" t="str">
        <f>IF('Semana 2-1'!H82="","",'Semana 2-1'!H82)</f>
        <v/>
      </c>
      <c r="E83" s="3">
        <f>'Semana 3-1'!B82</f>
        <v>0</v>
      </c>
      <c r="F83" s="3" t="str">
        <f>IF('Semana 3-1'!H82="","",'Semana 3-1'!H82)</f>
        <v/>
      </c>
      <c r="G83" s="3">
        <f>+'Semana 4-1'!B82</f>
        <v>0</v>
      </c>
      <c r="H83" s="3" t="str">
        <f>IF('Semana 4-1'!H82="","",'Semana 4-1'!H82)</f>
        <v/>
      </c>
    </row>
    <row r="84" spans="1:8" hidden="1" x14ac:dyDescent="0.25">
      <c r="A84" s="34">
        <f>'Semana 1-1'!B83</f>
        <v>0</v>
      </c>
      <c r="B84" s="34" t="str">
        <f>IF('Semana 1-1'!H83="","",'Semana 1-1'!H83)</f>
        <v/>
      </c>
      <c r="C84" s="3">
        <f>+'Semana 2-1'!B83</f>
        <v>0</v>
      </c>
      <c r="D84" s="3" t="str">
        <f>IF('Semana 2-1'!H83="","",'Semana 2-1'!H83)</f>
        <v/>
      </c>
      <c r="E84" s="3">
        <f>'Semana 3-1'!B83</f>
        <v>0</v>
      </c>
      <c r="F84" s="3" t="str">
        <f>IF('Semana 3-1'!H83="","",'Semana 3-1'!H83)</f>
        <v/>
      </c>
      <c r="G84" s="3">
        <f>+'Semana 4-1'!B83</f>
        <v>0</v>
      </c>
      <c r="H84" s="3" t="str">
        <f>IF('Semana 4-1'!H83="","",'Semana 4-1'!H83)</f>
        <v/>
      </c>
    </row>
    <row r="85" spans="1:8" hidden="1" x14ac:dyDescent="0.25">
      <c r="A85" s="34">
        <f>'Semana 1-1'!B84</f>
        <v>0</v>
      </c>
      <c r="B85" s="34" t="str">
        <f>IF('Semana 1-1'!H84="","",'Semana 1-1'!H84)</f>
        <v/>
      </c>
      <c r="C85" s="3">
        <f>+'Semana 2-1'!B84</f>
        <v>0</v>
      </c>
      <c r="D85" s="3" t="str">
        <f>IF('Semana 2-1'!H84="","",'Semana 2-1'!H84)</f>
        <v/>
      </c>
      <c r="E85" s="3">
        <f>'Semana 3-1'!B84</f>
        <v>0</v>
      </c>
      <c r="F85" s="3" t="str">
        <f>IF('Semana 3-1'!H84="","",'Semana 3-1'!H84)</f>
        <v/>
      </c>
      <c r="G85" s="3">
        <f>+'Semana 4-1'!B84</f>
        <v>0</v>
      </c>
      <c r="H85" s="3" t="str">
        <f>IF('Semana 4-1'!H84="","",'Semana 4-1'!H84)</f>
        <v/>
      </c>
    </row>
    <row r="86" spans="1:8" hidden="1" x14ac:dyDescent="0.25">
      <c r="A86" s="34">
        <f>'Semana 1-1'!B85</f>
        <v>0</v>
      </c>
      <c r="B86" s="34" t="str">
        <f>IF('Semana 1-1'!H85="","",'Semana 1-1'!H85)</f>
        <v/>
      </c>
      <c r="C86" s="3">
        <f>+'Semana 2-1'!B85</f>
        <v>0</v>
      </c>
      <c r="D86" s="3" t="str">
        <f>IF('Semana 2-1'!H85="","",'Semana 2-1'!H85)</f>
        <v/>
      </c>
      <c r="E86" s="3">
        <f>'Semana 3-1'!B85</f>
        <v>0</v>
      </c>
      <c r="F86" s="3" t="str">
        <f>IF('Semana 3-1'!H85="","",'Semana 3-1'!H85)</f>
        <v/>
      </c>
      <c r="G86" s="3">
        <f>+'Semana 4-1'!B85</f>
        <v>0</v>
      </c>
      <c r="H86" s="3" t="str">
        <f>IF('Semana 4-1'!H85="","",'Semana 4-1'!H85)</f>
        <v/>
      </c>
    </row>
    <row r="87" spans="1:8" hidden="1" x14ac:dyDescent="0.25">
      <c r="A87" s="34">
        <f>'Semana 1-1'!B86</f>
        <v>0</v>
      </c>
      <c r="B87" s="34" t="str">
        <f>IF('Semana 1-1'!H86="","",'Semana 1-1'!H86)</f>
        <v/>
      </c>
      <c r="C87" s="3">
        <f>+'Semana 2-1'!B86</f>
        <v>0</v>
      </c>
      <c r="D87" s="3" t="str">
        <f>IF('Semana 2-1'!H86="","",'Semana 2-1'!H86)</f>
        <v/>
      </c>
      <c r="E87" s="3">
        <f>'Semana 3-1'!B86</f>
        <v>0</v>
      </c>
      <c r="F87" s="3" t="str">
        <f>IF('Semana 3-1'!H86="","",'Semana 3-1'!H86)</f>
        <v/>
      </c>
      <c r="G87" s="3">
        <f>+'Semana 4-1'!B86</f>
        <v>0</v>
      </c>
      <c r="H87" s="3" t="str">
        <f>IF('Semana 4-1'!H86="","",'Semana 4-1'!H86)</f>
        <v/>
      </c>
    </row>
    <row r="88" spans="1:8" hidden="1" x14ac:dyDescent="0.25">
      <c r="A88" s="34">
        <f>'Semana 1-1'!B87</f>
        <v>0</v>
      </c>
      <c r="B88" s="34" t="str">
        <f>IF('Semana 1-1'!H87="","",'Semana 1-1'!H87)</f>
        <v/>
      </c>
      <c r="C88" s="3">
        <f>+'Semana 2-1'!B87</f>
        <v>0</v>
      </c>
      <c r="D88" s="3" t="str">
        <f>IF('Semana 2-1'!H87="","",'Semana 2-1'!H87)</f>
        <v/>
      </c>
      <c r="E88" s="3">
        <f>'Semana 3-1'!B87</f>
        <v>0</v>
      </c>
      <c r="F88" s="3" t="str">
        <f>IF('Semana 3-1'!H87="","",'Semana 3-1'!H87)</f>
        <v/>
      </c>
      <c r="G88" s="3">
        <f>+'Semana 4-1'!B87</f>
        <v>0</v>
      </c>
      <c r="H88" s="3" t="str">
        <f>IF('Semana 4-1'!H87="","",'Semana 4-1'!H87)</f>
        <v/>
      </c>
    </row>
    <row r="89" spans="1:8" hidden="1" x14ac:dyDescent="0.25">
      <c r="A89" s="34">
        <f>'Semana 1-1'!B88</f>
        <v>0</v>
      </c>
      <c r="B89" s="34" t="str">
        <f>IF('Semana 1-1'!H88="","",'Semana 1-1'!H88)</f>
        <v/>
      </c>
      <c r="C89" s="3">
        <f>+'Semana 2-1'!B88</f>
        <v>0</v>
      </c>
      <c r="D89" s="3" t="str">
        <f>IF('Semana 2-1'!H88="","",'Semana 2-1'!H88)</f>
        <v/>
      </c>
      <c r="E89" s="3">
        <f>'Semana 3-1'!B88</f>
        <v>0</v>
      </c>
      <c r="F89" s="3" t="str">
        <f>IF('Semana 3-1'!H88="","",'Semana 3-1'!H88)</f>
        <v/>
      </c>
      <c r="G89" s="3">
        <f>+'Semana 4-1'!B88</f>
        <v>0</v>
      </c>
      <c r="H89" s="3" t="str">
        <f>IF('Semana 4-1'!H88="","",'Semana 4-1'!H88)</f>
        <v/>
      </c>
    </row>
    <row r="90" spans="1:8" hidden="1" x14ac:dyDescent="0.25">
      <c r="A90" s="34">
        <f>'Semana 1-1'!B89</f>
        <v>0</v>
      </c>
      <c r="B90" s="34" t="str">
        <f>IF('Semana 1-1'!H89="","",'Semana 1-1'!H89)</f>
        <v/>
      </c>
      <c r="C90" s="3">
        <f>+'Semana 2-1'!B89</f>
        <v>0</v>
      </c>
      <c r="D90" s="3" t="str">
        <f>IF('Semana 2-1'!H89="","",'Semana 2-1'!H89)</f>
        <v/>
      </c>
      <c r="E90" s="3">
        <f>'Semana 3-1'!B89</f>
        <v>0</v>
      </c>
      <c r="F90" s="3" t="str">
        <f>IF('Semana 3-1'!H89="","",'Semana 3-1'!H89)</f>
        <v/>
      </c>
      <c r="G90" s="3">
        <f>+'Semana 4-1'!B89</f>
        <v>0</v>
      </c>
      <c r="H90" s="3" t="str">
        <f>IF('Semana 4-1'!H89="","",'Semana 4-1'!H89)</f>
        <v/>
      </c>
    </row>
    <row r="91" spans="1:8" hidden="1" x14ac:dyDescent="0.25">
      <c r="A91" s="34">
        <f>'Semana 1-1'!B90</f>
        <v>0</v>
      </c>
      <c r="B91" s="34" t="str">
        <f>IF('Semana 1-1'!H90="","",'Semana 1-1'!H90)</f>
        <v/>
      </c>
      <c r="C91" s="3">
        <f>+'Semana 2-1'!B90</f>
        <v>0</v>
      </c>
      <c r="D91" s="3" t="str">
        <f>IF('Semana 2-1'!H90="","",'Semana 2-1'!H90)</f>
        <v/>
      </c>
      <c r="E91" s="3">
        <f>'Semana 3-1'!B90</f>
        <v>0</v>
      </c>
      <c r="F91" s="3" t="str">
        <f>IF('Semana 3-1'!H90="","",'Semana 3-1'!H90)</f>
        <v/>
      </c>
      <c r="G91" s="3">
        <f>+'Semana 4-1'!B90</f>
        <v>0</v>
      </c>
      <c r="H91" s="3" t="str">
        <f>IF('Semana 4-1'!H90="","",'Semana 4-1'!H90)</f>
        <v/>
      </c>
    </row>
    <row r="92" spans="1:8" hidden="1" x14ac:dyDescent="0.25">
      <c r="A92" s="34">
        <f>'Semana 1-1'!B91</f>
        <v>0</v>
      </c>
      <c r="B92" s="34" t="str">
        <f>IF('Semana 1-1'!H91="","",'Semana 1-1'!H91)</f>
        <v/>
      </c>
      <c r="C92" s="3">
        <f>+'Semana 2-1'!B91</f>
        <v>0</v>
      </c>
      <c r="D92" s="3" t="str">
        <f>IF('Semana 2-1'!H91="","",'Semana 2-1'!H91)</f>
        <v/>
      </c>
      <c r="E92" s="3">
        <f>'Semana 3-1'!B91</f>
        <v>0</v>
      </c>
      <c r="F92" s="3" t="str">
        <f>IF('Semana 3-1'!H91="","",'Semana 3-1'!H91)</f>
        <v/>
      </c>
      <c r="G92" s="3">
        <f>+'Semana 4-1'!B91</f>
        <v>0</v>
      </c>
      <c r="H92" s="3" t="str">
        <f>IF('Semana 4-1'!H91="","",'Semana 4-1'!H91)</f>
        <v/>
      </c>
    </row>
    <row r="93" spans="1:8" hidden="1" x14ac:dyDescent="0.25">
      <c r="A93" s="34" t="str">
        <f>'Semana 1-2'!B9</f>
        <v>SP-21</v>
      </c>
      <c r="B93" s="34" t="str">
        <f>IF('Semana 1-2'!H9="","",'Semana 1-2'!H9)</f>
        <v/>
      </c>
      <c r="C93" s="3" t="str">
        <f>'Semana 2-2'!B9</f>
        <v>SP-21</v>
      </c>
      <c r="D93" s="3" t="str">
        <f>IF('Semana 2-2'!H9="","",'Semana 2-2'!H9)</f>
        <v/>
      </c>
      <c r="E93" s="3" t="str">
        <f>'Semana 3-2'!B9</f>
        <v>SP-21</v>
      </c>
      <c r="F93" s="3" t="str">
        <f>IF('Semana 3-2'!H9="","",'Semana 3-2'!H9)</f>
        <v/>
      </c>
      <c r="G93" s="3" t="str">
        <f>'Semana 4-2'!B9</f>
        <v>SP-21</v>
      </c>
      <c r="H93" s="3" t="str">
        <f>IF('Semana 4-2'!H9="","",'Semana 4-2'!H9)</f>
        <v/>
      </c>
    </row>
    <row r="94" spans="1:8" hidden="1" x14ac:dyDescent="0.25">
      <c r="A94" s="34" t="str">
        <f>'Semana 1-2'!B10</f>
        <v>SP-21</v>
      </c>
      <c r="B94" s="34" t="str">
        <f>IF('Semana 1-2'!H10="","",'Semana 1-2'!H10)</f>
        <v>2 hs 30 min</v>
      </c>
      <c r="C94" s="3" t="str">
        <f>'Semana 2-2'!B10</f>
        <v>SP-262</v>
      </c>
      <c r="D94" s="3" t="str">
        <f>IF('Semana 2-2'!H10="","",'Semana 2-2'!H10)</f>
        <v/>
      </c>
      <c r="E94" s="3" t="str">
        <f>'Semana 3-2'!B10</f>
        <v>SP-21</v>
      </c>
      <c r="F94" s="3" t="str">
        <f>IF('Semana 3-2'!H10="","",'Semana 3-2'!H10)</f>
        <v>2 hs 30 min</v>
      </c>
      <c r="G94" s="3" t="str">
        <f>'Semana 4-2'!B10</f>
        <v>SP-262</v>
      </c>
      <c r="H94" s="3" t="str">
        <f>IF('Semana 4-2'!H10="","",'Semana 4-2'!H10)</f>
        <v/>
      </c>
    </row>
    <row r="95" spans="1:8" hidden="1" x14ac:dyDescent="0.25">
      <c r="A95" s="34" t="str">
        <f>'Semana 1-2'!B11</f>
        <v>SP-252</v>
      </c>
      <c r="B95" s="34" t="str">
        <f>IF('Semana 1-2'!H11="","",'Semana 1-2'!H11)</f>
        <v/>
      </c>
      <c r="C95" s="3" t="str">
        <f>'Semana 2-2'!B11</f>
        <v>SP-8a(I)</v>
      </c>
      <c r="D95" s="3" t="str">
        <f>IF('Semana 2-2'!H11="","",'Semana 2-2'!H11)</f>
        <v/>
      </c>
      <c r="E95" s="3" t="str">
        <f>'Semana 3-2'!B11</f>
        <v>SP-252</v>
      </c>
      <c r="F95" s="3" t="str">
        <f>IF('Semana 3-2'!H11="","",'Semana 3-2'!H11)</f>
        <v/>
      </c>
      <c r="G95" s="3" t="str">
        <f>'Semana 4-2'!B11</f>
        <v>SP-138(I)[00]a</v>
      </c>
      <c r="H95" s="3" t="str">
        <f>IF('Semana 4-2'!H11="","",'Semana 4-2'!H11)</f>
        <v/>
      </c>
    </row>
    <row r="96" spans="1:8" hidden="1" x14ac:dyDescent="0.25">
      <c r="A96" s="34" t="str">
        <f>'Semana 1-2'!B12</f>
        <v>SP-49</v>
      </c>
      <c r="B96" s="34" t="str">
        <f>IF('Semana 1-2'!H12="","",'Semana 1-2'!H12)</f>
        <v/>
      </c>
      <c r="C96" s="3" t="str">
        <f>'Semana 2-2'!B12</f>
        <v>SP-243</v>
      </c>
      <c r="D96" s="3" t="str">
        <f>IF('Semana 2-2'!H12="","",'Semana 2-2'!H12)</f>
        <v/>
      </c>
      <c r="E96" s="3" t="str">
        <f>'Semana 3-2'!B12</f>
        <v>SP-263</v>
      </c>
      <c r="F96" s="3" t="str">
        <f>IF('Semana 3-2'!H12="","",'Semana 3-2'!H12)</f>
        <v/>
      </c>
      <c r="G96" s="3" t="str">
        <f>'Semana 4-2'!B12</f>
        <v>SP-8a(I)</v>
      </c>
      <c r="H96" s="3" t="str">
        <f>IF('Semana 4-2'!H12="","",'Semana 4-2'!H12)</f>
        <v/>
      </c>
    </row>
    <row r="97" spans="1:8" hidden="1" x14ac:dyDescent="0.25">
      <c r="A97" s="34" t="str">
        <f>'Semana 1-2'!B13</f>
        <v>SP-263</v>
      </c>
      <c r="B97" s="34" t="str">
        <f>IF('Semana 1-2'!H13="","",'Semana 1-2'!H13)</f>
        <v/>
      </c>
      <c r="C97" s="3" t="str">
        <f>'Semana 2-2'!B13</f>
        <v>SP-244</v>
      </c>
      <c r="D97" s="3" t="str">
        <f>IF('Semana 2-2'!H13="","",'Semana 2-2'!H13)</f>
        <v/>
      </c>
      <c r="E97" s="3" t="str">
        <f>'Semana 3-2'!B13</f>
        <v>SP-263</v>
      </c>
      <c r="F97" s="3" t="str">
        <f>IF('Semana 3-2'!H13="","",'Semana 3-2'!H13)</f>
        <v/>
      </c>
      <c r="G97" s="3" t="str">
        <f>'Semana 4-2'!B13</f>
        <v>SP-243</v>
      </c>
      <c r="H97" s="3" t="str">
        <f>IF('Semana 4-2'!H13="","",'Semana 4-2'!H13)</f>
        <v/>
      </c>
    </row>
    <row r="98" spans="1:8" hidden="1" x14ac:dyDescent="0.25">
      <c r="A98" s="34" t="str">
        <f>'Semana 1-2'!B14</f>
        <v>SP-263</v>
      </c>
      <c r="B98" s="34" t="str">
        <f>IF('Semana 1-2'!H14="","",'Semana 1-2'!H14)</f>
        <v/>
      </c>
      <c r="C98" s="3" t="str">
        <f>'Semana 2-2'!B14</f>
        <v>SP-336a</v>
      </c>
      <c r="D98" s="3" t="str">
        <f>IF('Semana 2-2'!H14="","",'Semana 2-2'!H14)</f>
        <v/>
      </c>
      <c r="E98" s="3" t="str">
        <f>'Semana 3-2'!B14</f>
        <v>SP-49</v>
      </c>
      <c r="F98" s="3" t="str">
        <f>IF('Semana 3-2'!H14="","",'Semana 3-2'!H14)</f>
        <v/>
      </c>
      <c r="G98" s="3" t="str">
        <f>'Semana 4-2'!B14</f>
        <v>SP-244</v>
      </c>
      <c r="H98" s="3" t="str">
        <f>IF('Semana 4-2'!H14="","",'Semana 4-2'!H14)</f>
        <v/>
      </c>
    </row>
    <row r="99" spans="1:8" hidden="1" x14ac:dyDescent="0.25">
      <c r="A99" s="34" t="str">
        <f>'Semana 1-2'!B15</f>
        <v>SP-273</v>
      </c>
      <c r="B99" s="34" t="str">
        <f>IF('Semana 1-2'!H15="","",'Semana 1-2'!H15)</f>
        <v/>
      </c>
      <c r="C99" s="3" t="str">
        <f>'Semana 2-2'!B15</f>
        <v>SP-167</v>
      </c>
      <c r="D99" s="3" t="str">
        <f>IF('Semana 2-2'!H15="","",'Semana 2-2'!H15)</f>
        <v/>
      </c>
      <c r="E99" s="3" t="str">
        <f>'Semana 3-2'!B15</f>
        <v>SP-273</v>
      </c>
      <c r="F99" s="3" t="str">
        <f>IF('Semana 3-2'!H15="","",'Semana 3-2'!H15)</f>
        <v/>
      </c>
      <c r="G99" s="3" t="str">
        <f>'Semana 4-2'!B15</f>
        <v>SP-336a</v>
      </c>
      <c r="H99" s="3" t="str">
        <f>IF('Semana 4-2'!H15="","",'Semana 4-2'!H15)</f>
        <v/>
      </c>
    </row>
    <row r="100" spans="1:8" hidden="1" x14ac:dyDescent="0.25">
      <c r="A100" s="34" t="str">
        <f>'Semana 1-2'!B16</f>
        <v>SP-273</v>
      </c>
      <c r="B100" s="34" t="str">
        <f>IF('Semana 1-2'!H16="","",'Semana 1-2'!H16)</f>
        <v/>
      </c>
      <c r="C100" s="3" t="str">
        <f>'Semana 2-2'!B16</f>
        <v>SP-364a</v>
      </c>
      <c r="D100" s="3" t="str">
        <f>IF('Semana 2-2'!H16="","",'Semana 2-2'!H16)</f>
        <v/>
      </c>
      <c r="E100" s="3" t="str">
        <f>'Semana 3-2'!B16</f>
        <v>SP-273</v>
      </c>
      <c r="F100" s="3" t="str">
        <f>IF('Semana 3-2'!H16="","",'Semana 3-2'!H16)</f>
        <v/>
      </c>
      <c r="G100" s="3" t="str">
        <f>'Semana 4-2'!B16</f>
        <v>SP-167</v>
      </c>
      <c r="H100" s="3" t="str">
        <f>IF('Semana 4-2'!H16="","",'Semana 4-2'!H16)</f>
        <v/>
      </c>
    </row>
    <row r="101" spans="1:8" hidden="1" x14ac:dyDescent="0.25">
      <c r="A101" s="34" t="str">
        <f>'Semana 1-2'!B17</f>
        <v>SP-368a</v>
      </c>
      <c r="B101" s="34" t="str">
        <f>IF('Semana 1-2'!H17="","",'Semana 1-2'!H17)</f>
        <v/>
      </c>
      <c r="C101" s="3" t="str">
        <f>'Semana 2-2'!B17</f>
        <v>SP-445a</v>
      </c>
      <c r="D101" s="3" t="str">
        <f>IF('Semana 2-2'!H17="","",'Semana 2-2'!H17)</f>
        <v/>
      </c>
      <c r="E101" s="3" t="str">
        <f>'Semana 3-2'!B17</f>
        <v>SP-276</v>
      </c>
      <c r="F101" s="3" t="str">
        <f>IF('Semana 3-2'!H17="","",'Semana 3-2'!H17)</f>
        <v/>
      </c>
      <c r="G101" s="3" t="str">
        <f>'Semana 4-2'!B17</f>
        <v>SP-364a</v>
      </c>
      <c r="H101" s="3" t="str">
        <f>IF('Semana 4-2'!H17="","",'Semana 4-2'!H17)</f>
        <v/>
      </c>
    </row>
    <row r="102" spans="1:8" hidden="1" x14ac:dyDescent="0.25">
      <c r="A102" s="34" t="str">
        <f>'Semana 1-2'!B18</f>
        <v>SP-276</v>
      </c>
      <c r="B102" s="34" t="str">
        <f>IF('Semana 1-2'!H18="","",'Semana 1-2'!H18)</f>
        <v/>
      </c>
      <c r="C102" s="3" t="str">
        <f>'Semana 2-2'!B18</f>
        <v>PuB-128a</v>
      </c>
      <c r="D102" s="3" t="str">
        <f>IF('Semana 2-2'!H18="","",'Semana 2-2'!H18)</f>
        <v/>
      </c>
      <c r="E102" s="3" t="str">
        <f>'Semana 3-2'!B18</f>
        <v>SP-276</v>
      </c>
      <c r="F102" s="3" t="str">
        <f>IF('Semana 3-2'!H18="","",'Semana 3-2'!H18)</f>
        <v/>
      </c>
      <c r="G102" s="3" t="str">
        <f>'Semana 4-2'!B18</f>
        <v>SP-445a</v>
      </c>
      <c r="H102" s="3" t="str">
        <f>IF('Semana 4-2'!H18="","",'Semana 4-2'!H18)</f>
        <v/>
      </c>
    </row>
    <row r="103" spans="1:8" hidden="1" x14ac:dyDescent="0.25">
      <c r="A103" s="34" t="str">
        <f>'Semana 1-2'!B19</f>
        <v>SP-276</v>
      </c>
      <c r="B103" s="34" t="str">
        <f>IF('Semana 1-2'!H19="","",'Semana 1-2'!H19)</f>
        <v/>
      </c>
      <c r="C103" s="3" t="str">
        <f>'Semana 2-2'!B19</f>
        <v>PuB-202[00]a</v>
      </c>
      <c r="D103" s="3" t="str">
        <f>IF('Semana 2-2'!H19="","",'Semana 2-2'!H19)</f>
        <v/>
      </c>
      <c r="E103" s="3" t="str">
        <f>'Semana 3-2'!B19</f>
        <v>SP-336a</v>
      </c>
      <c r="F103" s="3" t="str">
        <f>IF('Semana 3-2'!H19="","",'Semana 3-2'!H19)</f>
        <v/>
      </c>
      <c r="G103" s="3" t="str">
        <f>'Semana 4-2'!B19</f>
        <v>PuB-128a</v>
      </c>
      <c r="H103" s="3" t="str">
        <f>IF('Semana 4-2'!H19="","",'Semana 4-2'!H19)</f>
        <v/>
      </c>
    </row>
    <row r="104" spans="1:8" hidden="1" x14ac:dyDescent="0.25">
      <c r="A104" s="34" t="str">
        <f>'Semana 1-2'!B20</f>
        <v>SP-336a</v>
      </c>
      <c r="B104" s="34" t="str">
        <f>IF('Semana 1-2'!H20="","",'Semana 1-2'!H20)</f>
        <v/>
      </c>
      <c r="C104" s="3" t="str">
        <f>'Semana 2-2'!B20</f>
        <v>PuB-196[00]a</v>
      </c>
      <c r="D104" s="3" t="str">
        <f>IF('Semana 2-2'!H20="","",'Semana 2-2'!H20)</f>
        <v/>
      </c>
      <c r="E104" s="3" t="str">
        <f>'Semana 3-2'!B20</f>
        <v>SP-337a</v>
      </c>
      <c r="F104" s="3" t="str">
        <f>IF('Semana 3-2'!H20="","",'Semana 3-2'!H20)</f>
        <v/>
      </c>
      <c r="G104" s="3" t="str">
        <f>'Semana 4-2'!B20</f>
        <v>PuB-202[00]a</v>
      </c>
      <c r="H104" s="3" t="str">
        <f>IF('Semana 4-2'!H20="","",'Semana 4-2'!H20)</f>
        <v/>
      </c>
    </row>
    <row r="105" spans="1:8" hidden="1" x14ac:dyDescent="0.25">
      <c r="A105" s="34" t="str">
        <f>'Semana 1-2'!B21</f>
        <v>SP-337a</v>
      </c>
      <c r="B105" s="34" t="str">
        <f>IF('Semana 1-2'!H21="","",'Semana 1-2'!H21)</f>
        <v/>
      </c>
      <c r="C105" s="3" t="str">
        <f>'Semana 2-2'!B21</f>
        <v>PuB-196[00]a</v>
      </c>
      <c r="D105" s="3" t="str">
        <f>IF('Semana 2-2'!H21="","",'Semana 2-2'!H21)</f>
        <v>1,5 hs</v>
      </c>
      <c r="E105" s="3" t="str">
        <f>'Semana 3-2'!B21</f>
        <v>SP-35</v>
      </c>
      <c r="F105" s="3" t="str">
        <f>IF('Semana 3-2'!H21="","",'Semana 3-2'!H21)</f>
        <v/>
      </c>
      <c r="G105" s="3" t="str">
        <f>'Semana 4-2'!B21</f>
        <v>PuB-196[00]a</v>
      </c>
      <c r="H105" s="3" t="str">
        <f>IF('Semana 4-2'!H21="","",'Semana 4-2'!H21)</f>
        <v/>
      </c>
    </row>
    <row r="106" spans="1:8" hidden="1" x14ac:dyDescent="0.25">
      <c r="A106" s="34" t="str">
        <f>'Semana 1-2'!B22</f>
        <v>SP-35</v>
      </c>
      <c r="B106" s="34" t="str">
        <f>IF('Semana 1-2'!H22="","",'Semana 1-2'!H22)</f>
        <v/>
      </c>
      <c r="C106" s="3" t="str">
        <f>'Semana 2-2'!B22</f>
        <v>PuB.a-166[00]a</v>
      </c>
      <c r="D106" s="3" t="str">
        <f>IF('Semana 2-2'!H22="","",'Semana 2-2'!H22)</f>
        <v/>
      </c>
      <c r="E106" s="3" t="str">
        <f>'Semana 3-2'!B22</f>
        <v>SP-267</v>
      </c>
      <c r="F106" s="3" t="str">
        <f>IF('Semana 3-2'!H22="","",'Semana 3-2'!H22)</f>
        <v/>
      </c>
      <c r="G106" s="3" t="str">
        <f>'Semana 4-2'!B22</f>
        <v>PuB-196[00]a</v>
      </c>
      <c r="H106" s="3" t="str">
        <f>IF('Semana 4-2'!H22="","",'Semana 4-2'!H22)</f>
        <v/>
      </c>
    </row>
    <row r="107" spans="1:8" hidden="1" x14ac:dyDescent="0.25">
      <c r="A107" s="34" t="str">
        <f>'Semana 1-2'!B23</f>
        <v>SP-474a</v>
      </c>
      <c r="B107" s="34" t="str">
        <f>IF('Semana 1-2'!H23="","",'Semana 1-2'!H23)</f>
        <v/>
      </c>
      <c r="C107" s="3" t="str">
        <f>'Semana 2-2'!B23</f>
        <v>PuB-141[00]a</v>
      </c>
      <c r="D107" s="3" t="str">
        <f>IF('Semana 2-2'!H23="","",'Semana 2-2'!H23)</f>
        <v/>
      </c>
      <c r="E107" s="3" t="str">
        <f>'Semana 3-2'!B23</f>
        <v>SP-319a</v>
      </c>
      <c r="F107" s="3" t="str">
        <f>IF('Semana 3-2'!H23="","",'Semana 3-2'!H23)</f>
        <v/>
      </c>
      <c r="G107" s="3" t="str">
        <f>'Semana 4-2'!B23</f>
        <v>PuB.a-166[00]a</v>
      </c>
      <c r="H107" s="3" t="str">
        <f>IF('Semana 4-2'!H23="","",'Semana 4-2'!H23)</f>
        <v/>
      </c>
    </row>
    <row r="108" spans="1:8" hidden="1" x14ac:dyDescent="0.25">
      <c r="A108" s="34" t="str">
        <f>'Semana 1-2'!B24</f>
        <v>SP-267</v>
      </c>
      <c r="B108" s="34" t="str">
        <f>IF('Semana 1-2'!H24="","",'Semana 1-2'!H24)</f>
        <v/>
      </c>
      <c r="C108" s="3" t="str">
        <f>'Semana 2-2'!B24</f>
        <v>PuB-141[00]a</v>
      </c>
      <c r="D108" s="3" t="str">
        <f>IF('Semana 2-2'!H24="","",'Semana 2-2'!H24)</f>
        <v/>
      </c>
      <c r="E108" s="3" t="str">
        <f>'Semana 3-2'!B24</f>
        <v>SP-364a</v>
      </c>
      <c r="F108" s="3" t="str">
        <f>IF('Semana 3-2'!H24="","",'Semana 3-2'!H24)</f>
        <v/>
      </c>
      <c r="G108" s="3" t="str">
        <f>'Semana 4-2'!B24</f>
        <v>PuB-141[00]a</v>
      </c>
      <c r="H108" s="3" t="str">
        <f>IF('Semana 4-2'!H24="","",'Semana 4-2'!H24)</f>
        <v/>
      </c>
    </row>
    <row r="109" spans="1:8" hidden="1" x14ac:dyDescent="0.25">
      <c r="A109" s="34" t="str">
        <f>'Semana 1-2'!B25</f>
        <v>SP-319a</v>
      </c>
      <c r="B109" s="34" t="str">
        <f>IF('Semana 1-2'!H25="","",'Semana 1-2'!H25)</f>
        <v/>
      </c>
      <c r="C109" s="3" t="str">
        <f>'Semana 2-2'!B25</f>
        <v>PuB-155a</v>
      </c>
      <c r="D109" s="3" t="str">
        <f>IF('Semana 2-2'!H25="","",'Semana 2-2'!H25)</f>
        <v/>
      </c>
      <c r="E109" s="3" t="str">
        <f>'Semana 3-2'!B25</f>
        <v>SP-441a</v>
      </c>
      <c r="F109" s="3" t="str">
        <f>IF('Semana 3-2'!H25="","",'Semana 3-2'!H25)</f>
        <v/>
      </c>
      <c r="G109" s="3" t="str">
        <f>'Semana 4-2'!B25</f>
        <v>PuB-141[00]a</v>
      </c>
      <c r="H109" s="3" t="str">
        <f>IF('Semana 4-2'!H25="","",'Semana 4-2'!H25)</f>
        <v/>
      </c>
    </row>
    <row r="110" spans="1:8" hidden="1" x14ac:dyDescent="0.25">
      <c r="A110" s="34" t="str">
        <f>'Semana 1-2'!B26</f>
        <v>SP-364a</v>
      </c>
      <c r="B110" s="34" t="str">
        <f>IF('Semana 1-2'!H26="","",'Semana 1-2'!H26)</f>
        <v/>
      </c>
      <c r="C110" s="3" t="str">
        <f>'Semana 2-2'!B26</f>
        <v>PuB-155a</v>
      </c>
      <c r="D110" s="3" t="str">
        <f>IF('Semana 2-2'!H26="","",'Semana 2-2'!H26)</f>
        <v/>
      </c>
      <c r="E110" s="3" t="str">
        <f>'Semana 3-2'!B26</f>
        <v>SP-445a</v>
      </c>
      <c r="F110" s="3" t="str">
        <f>IF('Semana 3-2'!H26="","",'Semana 3-2'!H26)</f>
        <v>3 hs</v>
      </c>
      <c r="G110" s="3" t="str">
        <f>'Semana 4-2'!B26</f>
        <v>PuB-155a</v>
      </c>
      <c r="H110" s="3" t="str">
        <f>IF('Semana 4-2'!H26="","",'Semana 4-2'!H26)</f>
        <v/>
      </c>
    </row>
    <row r="111" spans="1:8" hidden="1" x14ac:dyDescent="0.25">
      <c r="A111" s="34" t="str">
        <f>'Semana 1-2'!B27</f>
        <v>SP-441a</v>
      </c>
      <c r="B111" s="34" t="str">
        <f>IF('Semana 1-2'!H27="","",'Semana 1-2'!H27)</f>
        <v/>
      </c>
      <c r="C111" s="3" t="str">
        <f>'Semana 2-2'!B27</f>
        <v>SP-161(I)[00]a</v>
      </c>
      <c r="D111" s="3" t="str">
        <f>IF('Semana 2-2'!H27="","",'Semana 2-2'!H27)</f>
        <v/>
      </c>
      <c r="E111" s="3" t="str">
        <f>'Semana 3-2'!B27</f>
        <v>SP-445a</v>
      </c>
      <c r="F111" s="3" t="str">
        <f>IF('Semana 3-2'!H27="","",'Semana 3-2'!H27)</f>
        <v/>
      </c>
      <c r="G111" s="3" t="str">
        <f>'Semana 4-2'!B27</f>
        <v>PuB-155a</v>
      </c>
      <c r="H111" s="3" t="str">
        <f>IF('Semana 4-2'!H27="","",'Semana 4-2'!H27)</f>
        <v/>
      </c>
    </row>
    <row r="112" spans="1:8" hidden="1" x14ac:dyDescent="0.25">
      <c r="A112" s="34" t="str">
        <f>'Semana 1-2'!B28</f>
        <v>SP-445a</v>
      </c>
      <c r="B112" s="34" t="str">
        <f>IF('Semana 1-2'!H28="","",'Semana 1-2'!H28)</f>
        <v>3 hs</v>
      </c>
      <c r="C112" s="3" t="str">
        <f>'Semana 2-2'!B28</f>
        <v>SP-83</v>
      </c>
      <c r="D112" s="3" t="str">
        <f>IF('Semana 2-2'!H28="","",'Semana 2-2'!H28)</f>
        <v>3 hs</v>
      </c>
      <c r="E112" s="3" t="str">
        <f>'Semana 3-2'!B28</f>
        <v>SP-146a(I)</v>
      </c>
      <c r="F112" s="3" t="str">
        <f>IF('Semana 3-2'!H28="","",'Semana 3-2'!H28)</f>
        <v/>
      </c>
      <c r="G112" s="3" t="str">
        <f>'Semana 4-2'!B28</f>
        <v>SP-161(I)[00]a</v>
      </c>
      <c r="H112" s="3" t="str">
        <f>IF('Semana 4-2'!H28="","",'Semana 4-2'!H28)</f>
        <v/>
      </c>
    </row>
    <row r="113" spans="1:8" hidden="1" x14ac:dyDescent="0.25">
      <c r="A113" s="34" t="str">
        <f>'Semana 1-2'!B29</f>
        <v>SP-445a</v>
      </c>
      <c r="B113" s="34" t="str">
        <f>IF('Semana 1-2'!H29="","",'Semana 1-2'!H29)</f>
        <v/>
      </c>
      <c r="C113" s="3" t="str">
        <f>'Semana 2-2'!B29</f>
        <v>SP-121a(I)</v>
      </c>
      <c r="D113" s="3" t="str">
        <f>IF('Semana 2-2'!H29="","",'Semana 2-2'!H29)</f>
        <v>1,5 hs</v>
      </c>
      <c r="E113" s="3" t="str">
        <f>'Semana 3-2'!B29</f>
        <v>SP-455a</v>
      </c>
      <c r="F113" s="3" t="str">
        <f>IF('Semana 3-2'!H29="","",'Semana 3-2'!H29)</f>
        <v/>
      </c>
      <c r="G113" s="3" t="str">
        <f>'Semana 4-2'!B29</f>
        <v>SP-121a(I)</v>
      </c>
      <c r="H113" s="3" t="str">
        <f>IF('Semana 4-2'!H29="","",'Semana 4-2'!H29)</f>
        <v/>
      </c>
    </row>
    <row r="114" spans="1:8" hidden="1" x14ac:dyDescent="0.25">
      <c r="A114" s="34" t="str">
        <f>'Semana 1-2'!B30</f>
        <v>SP-455a</v>
      </c>
      <c r="B114" s="34" t="str">
        <f>IF('Semana 1-2'!H30="","",'Semana 1-2'!H30)</f>
        <v/>
      </c>
      <c r="C114" s="3" t="str">
        <f>'Semana 2-2'!B30</f>
        <v>SP-121a(I)</v>
      </c>
      <c r="D114" s="3" t="str">
        <f>IF('Semana 2-2'!H30="","",'Semana 2-2'!H30)</f>
        <v/>
      </c>
      <c r="E114" s="3" t="str">
        <f>'Semana 3-2'!B30</f>
        <v>SP-116(I)[00]a</v>
      </c>
      <c r="F114" s="3" t="str">
        <f>IF('Semana 3-2'!H30="","",'Semana 3-2'!H30)</f>
        <v/>
      </c>
      <c r="G114" s="3" t="str">
        <f>'Semana 4-2'!B30</f>
        <v>SP-121a(I)</v>
      </c>
      <c r="H114" s="3" t="str">
        <f>IF('Semana 4-2'!H30="","",'Semana 4-2'!H30)</f>
        <v/>
      </c>
    </row>
    <row r="115" spans="1:8" hidden="1" x14ac:dyDescent="0.25">
      <c r="A115" s="34" t="str">
        <f>'Semana 1-2'!B31</f>
        <v>SP-116(I)[00]a</v>
      </c>
      <c r="B115" s="34" t="str">
        <f>IF('Semana 1-2'!H31="","",'Semana 1-2'!H31)</f>
        <v/>
      </c>
      <c r="C115" s="3" t="str">
        <f>'Semana 2-2'!B31</f>
        <v>SP-440a</v>
      </c>
      <c r="D115" s="3" t="str">
        <f>IF('Semana 2-2'!H31="","",'Semana 2-2'!H31)</f>
        <v/>
      </c>
      <c r="E115" s="3" t="str">
        <f>'Semana 3-2'!B31</f>
        <v>SP-83</v>
      </c>
      <c r="F115" s="3" t="str">
        <f>IF('Semana 3-2'!H31="","",'Semana 3-2'!H31)</f>
        <v>3 hs</v>
      </c>
      <c r="G115" s="3" t="str">
        <f>'Semana 4-2'!B31</f>
        <v>SP-83</v>
      </c>
      <c r="H115" s="3" t="str">
        <f>IF('Semana 4-2'!H31="","",'Semana 4-2'!H31)</f>
        <v>3 hs</v>
      </c>
    </row>
    <row r="116" spans="1:8" hidden="1" x14ac:dyDescent="0.25">
      <c r="A116" s="34" t="str">
        <f>'Semana 1-2'!B32</f>
        <v>SP-83</v>
      </c>
      <c r="B116" s="34" t="str">
        <f>IF('Semana 1-2'!H32="","",'Semana 1-2'!H32)</f>
        <v/>
      </c>
      <c r="C116" s="3" t="str">
        <f>'Semana 2-2'!B32</f>
        <v>SP-440a</v>
      </c>
      <c r="D116" s="3" t="str">
        <f>IF('Semana 2-2'!H32="","",'Semana 2-2'!H32)</f>
        <v/>
      </c>
      <c r="E116" s="3" t="str">
        <f>'Semana 3-2'!B32</f>
        <v>SP-83</v>
      </c>
      <c r="F116" s="3" t="str">
        <f>IF('Semana 3-2'!H32="","",'Semana 3-2'!H32)</f>
        <v/>
      </c>
      <c r="G116" s="3" t="str">
        <f>'Semana 4-2'!B32</f>
        <v>SP-440a</v>
      </c>
      <c r="H116" s="3" t="str">
        <f>IF('Semana 4-2'!H32="","",'Semana 4-2'!H32)</f>
        <v/>
      </c>
    </row>
    <row r="117" spans="1:8" hidden="1" x14ac:dyDescent="0.25">
      <c r="A117" s="34" t="str">
        <f>'Semana 1-2'!B33</f>
        <v>SP-83</v>
      </c>
      <c r="B117" s="34" t="str">
        <f>IF('Semana 1-2'!H33="","",'Semana 1-2'!H33)</f>
        <v>3 hs</v>
      </c>
      <c r="C117" s="3" t="str">
        <f>'Semana 2-2'!B33</f>
        <v>SP-476a</v>
      </c>
      <c r="D117" s="3" t="str">
        <f>IF('Semana 2-2'!H33="","",'Semana 2-2'!H33)</f>
        <v/>
      </c>
      <c r="E117" s="3" t="str">
        <f>'Semana 3-2'!B33</f>
        <v>SP-0044[00]a(I)</v>
      </c>
      <c r="F117" s="3" t="str">
        <f>IF('Semana 3-2'!H33="","",'Semana 3-2'!H33)</f>
        <v>1,5 hs</v>
      </c>
      <c r="G117" s="3" t="str">
        <f>'Semana 4-2'!B33</f>
        <v>SP-440a</v>
      </c>
      <c r="H117" s="3" t="str">
        <f>IF('Semana 4-2'!H33="","",'Semana 4-2'!H33)</f>
        <v/>
      </c>
    </row>
    <row r="118" spans="1:8" hidden="1" x14ac:dyDescent="0.25">
      <c r="A118" s="34" t="str">
        <f>'Semana 1-2'!B34</f>
        <v>SP-0044[00]a(I)</v>
      </c>
      <c r="B118" s="34" t="str">
        <f>IF('Semana 1-2'!H34="","",'Semana 1-2'!H34)</f>
        <v>1,5 hs</v>
      </c>
      <c r="C118" s="3" t="str">
        <f>'Semana 2-2'!B34</f>
        <v>SP-45</v>
      </c>
      <c r="D118" s="3" t="str">
        <f>IF('Semana 2-2'!H34="","",'Semana 2-2'!H34)</f>
        <v>1,5 hs</v>
      </c>
      <c r="E118" s="3" t="str">
        <f>'Semana 3-2'!B34</f>
        <v>SP-237(I)[00]a</v>
      </c>
      <c r="F118" s="3" t="str">
        <f>IF('Semana 3-2'!H34="","",'Semana 3-2'!H34)</f>
        <v/>
      </c>
      <c r="G118" s="3" t="str">
        <f>'Semana 4-2'!B34</f>
        <v>SP-476a</v>
      </c>
      <c r="H118" s="3" t="str">
        <f>IF('Semana 4-2'!H34="","",'Semana 4-2'!H34)</f>
        <v/>
      </c>
    </row>
    <row r="119" spans="1:8" hidden="1" x14ac:dyDescent="0.25">
      <c r="A119" s="34" t="str">
        <f>'Semana 1-2'!B35</f>
        <v>SP-237(I)[00]a</v>
      </c>
      <c r="B119" s="34" t="str">
        <f>IF('Semana 1-2'!H35="","",'Semana 1-2'!H35)</f>
        <v>1,5 hs</v>
      </c>
      <c r="C119" s="3" t="str">
        <f>'Semana 2-2'!B35</f>
        <v>SP-237(I)[00]a</v>
      </c>
      <c r="D119" s="3" t="str">
        <f>IF('Semana 2-2'!H35="","",'Semana 2-2'!H35)</f>
        <v>1,5 hs</v>
      </c>
      <c r="E119" s="3" t="str">
        <f>'Semana 3-2'!B35</f>
        <v>SP-237(I)[00]a</v>
      </c>
      <c r="F119" s="3" t="str">
        <f>IF('Semana 3-2'!H35="","",'Semana 3-2'!H35)</f>
        <v>1,5 hs</v>
      </c>
      <c r="G119" s="3" t="str">
        <f>'Semana 4-2'!B35</f>
        <v>SP-45</v>
      </c>
      <c r="H119" s="3" t="str">
        <f>IF('Semana 4-2'!H35="","",'Semana 4-2'!H35)</f>
        <v>1,5 hs</v>
      </c>
    </row>
    <row r="120" spans="1:8" hidden="1" x14ac:dyDescent="0.25">
      <c r="A120" s="34" t="str">
        <f>'Semana 1-2'!B36</f>
        <v>SP-237(I)[00]a</v>
      </c>
      <c r="B120" s="34" t="str">
        <f>IF('Semana 1-2'!H36="","",'Semana 1-2'!H36)</f>
        <v/>
      </c>
      <c r="C120" s="3">
        <f>'Semana 2-2'!B36</f>
        <v>0</v>
      </c>
      <c r="D120" s="3" t="str">
        <f>IF('Semana 2-2'!H36="","",'Semana 2-2'!H36)</f>
        <v/>
      </c>
      <c r="E120" s="3" t="str">
        <f>'Semana 3-2'!B36</f>
        <v>SP-369[00]a</v>
      </c>
      <c r="F120" s="3" t="str">
        <f>IF('Semana 3-2'!H36="","",'Semana 3-2'!H36)</f>
        <v/>
      </c>
      <c r="G120" s="3">
        <f>'Semana 4-2'!B36</f>
        <v>0</v>
      </c>
      <c r="H120" s="3" t="str">
        <f>IF('Semana 4-2'!H36="","",'Semana 4-2'!H36)</f>
        <v/>
      </c>
    </row>
    <row r="121" spans="1:8" hidden="1" x14ac:dyDescent="0.25">
      <c r="A121" s="34" t="str">
        <f>'Semana 1-2'!B37</f>
        <v>SP-369[00]a</v>
      </c>
      <c r="B121" s="34" t="str">
        <f>IF('Semana 1-2'!H37="","",'Semana 1-2'!H37)</f>
        <v/>
      </c>
      <c r="C121" s="3">
        <f>'Semana 2-2'!B37</f>
        <v>0</v>
      </c>
      <c r="D121" s="3" t="str">
        <f>IF('Semana 2-2'!H37="","",'Semana 2-2'!H37)</f>
        <v/>
      </c>
      <c r="E121" s="3" t="str">
        <f>'Semana 3-2'!B37</f>
        <v>SP-369[00]a</v>
      </c>
      <c r="F121" s="3" t="str">
        <f>IF('Semana 3-2'!H37="","",'Semana 3-2'!H37)</f>
        <v/>
      </c>
      <c r="G121" s="3">
        <f>'Semana 4-2'!B37</f>
        <v>0</v>
      </c>
      <c r="H121" s="3" t="str">
        <f>IF('Semana 4-2'!H37="","",'Semana 4-2'!H37)</f>
        <v/>
      </c>
    </row>
    <row r="122" spans="1:8" hidden="1" x14ac:dyDescent="0.25">
      <c r="A122" s="34" t="str">
        <f>'Semana 1-2'!B38</f>
        <v>SP-369[00]a</v>
      </c>
      <c r="B122" s="34" t="str">
        <f>IF('Semana 1-2'!H38="","",'Semana 1-2'!H38)</f>
        <v/>
      </c>
      <c r="C122" s="3">
        <f>'Semana 2-2'!B38</f>
        <v>0</v>
      </c>
      <c r="D122" s="3" t="str">
        <f>IF('Semana 2-2'!H38="","",'Semana 2-2'!H38)</f>
        <v/>
      </c>
      <c r="E122" s="3">
        <f>'Semana 3-2'!B38</f>
        <v>0</v>
      </c>
      <c r="F122" s="3" t="str">
        <f>IF('Semana 3-2'!H38="","",'Semana 3-2'!H38)</f>
        <v/>
      </c>
      <c r="G122" s="3">
        <f>'Semana 4-2'!B38</f>
        <v>0</v>
      </c>
      <c r="H122" s="3" t="str">
        <f>IF('Semana 4-2'!H38="","",'Semana 4-2'!H38)</f>
        <v/>
      </c>
    </row>
    <row r="123" spans="1:8" hidden="1" x14ac:dyDescent="0.25">
      <c r="A123" s="34">
        <f>'Semana 1-2'!B39</f>
        <v>0</v>
      </c>
      <c r="B123" s="34" t="str">
        <f>IF('Semana 1-2'!H39="","",'Semana 1-2'!H39)</f>
        <v/>
      </c>
      <c r="C123" s="3">
        <f>'Semana 2-2'!B39</f>
        <v>0</v>
      </c>
      <c r="D123" s="3" t="str">
        <f>IF('Semana 2-2'!H39="","",'Semana 2-2'!H39)</f>
        <v/>
      </c>
      <c r="E123" s="3">
        <f>'Semana 3-2'!B39</f>
        <v>0</v>
      </c>
      <c r="F123" s="3" t="str">
        <f>IF('Semana 3-2'!H39="","",'Semana 3-2'!H39)</f>
        <v/>
      </c>
      <c r="G123" s="3">
        <f>'Semana 4-2'!B39</f>
        <v>0</v>
      </c>
      <c r="H123" s="3" t="str">
        <f>IF('Semana 4-2'!H39="","",'Semana 4-2'!H39)</f>
        <v/>
      </c>
    </row>
    <row r="124" spans="1:8" hidden="1" x14ac:dyDescent="0.25">
      <c r="A124" s="34">
        <f>'Semana 1-2'!B40</f>
        <v>0</v>
      </c>
      <c r="B124" s="34" t="str">
        <f>IF('Semana 1-2'!H40="","",'Semana 1-2'!H40)</f>
        <v/>
      </c>
      <c r="C124" s="3">
        <f>'Semana 2-2'!B40</f>
        <v>0</v>
      </c>
      <c r="D124" s="3" t="str">
        <f>IF('Semana 2-2'!H40="","",'Semana 2-2'!H40)</f>
        <v/>
      </c>
      <c r="E124" s="3">
        <f>'Semana 3-2'!B40</f>
        <v>0</v>
      </c>
      <c r="F124" s="3" t="str">
        <f>IF('Semana 3-2'!H40="","",'Semana 3-2'!H40)</f>
        <v/>
      </c>
      <c r="G124" s="3">
        <f>'Semana 4-2'!B40</f>
        <v>0</v>
      </c>
      <c r="H124" s="3" t="str">
        <f>IF('Semana 4-2'!H40="","",'Semana 4-2'!H40)</f>
        <v/>
      </c>
    </row>
    <row r="125" spans="1:8" hidden="1" x14ac:dyDescent="0.25">
      <c r="A125" s="34">
        <f>'Semana 1-2'!B41</f>
        <v>0</v>
      </c>
      <c r="B125" s="34" t="str">
        <f>IF('Semana 1-2'!H41="","",'Semana 1-2'!H41)</f>
        <v/>
      </c>
      <c r="C125" s="3">
        <f>'Semana 2-2'!B41</f>
        <v>0</v>
      </c>
      <c r="D125" s="3" t="str">
        <f>IF('Semana 2-2'!H41="","",'Semana 2-2'!H41)</f>
        <v/>
      </c>
      <c r="E125" s="3">
        <f>'Semana 3-2'!B41</f>
        <v>0</v>
      </c>
      <c r="F125" s="3" t="str">
        <f>IF('Semana 3-2'!H41="","",'Semana 3-2'!H41)</f>
        <v/>
      </c>
      <c r="G125" s="3">
        <f>'Semana 4-2'!B41</f>
        <v>0</v>
      </c>
      <c r="H125" s="3" t="str">
        <f>IF('Semana 4-2'!H41="","",'Semana 4-2'!H41)</f>
        <v/>
      </c>
    </row>
    <row r="126" spans="1:8" hidden="1" x14ac:dyDescent="0.25">
      <c r="A126" s="34">
        <f>'Semana 1-2'!B42</f>
        <v>0</v>
      </c>
      <c r="B126" s="34" t="str">
        <f>IF('Semana 1-2'!H42="","",'Semana 1-2'!H42)</f>
        <v/>
      </c>
      <c r="C126" s="3">
        <f>'Semana 2-2'!B42</f>
        <v>0</v>
      </c>
      <c r="D126" s="3" t="str">
        <f>IF('Semana 2-2'!H42="","",'Semana 2-2'!H42)</f>
        <v/>
      </c>
      <c r="E126" s="3">
        <f>'Semana 3-2'!B42</f>
        <v>0</v>
      </c>
      <c r="F126" s="3" t="str">
        <f>IF('Semana 3-2'!H42="","",'Semana 3-2'!H42)</f>
        <v/>
      </c>
      <c r="G126" s="3">
        <f>'Semana 4-2'!B42</f>
        <v>0</v>
      </c>
      <c r="H126" s="3" t="str">
        <f>IF('Semana 4-2'!H42="","",'Semana 4-2'!H42)</f>
        <v/>
      </c>
    </row>
    <row r="127" spans="1:8" hidden="1" x14ac:dyDescent="0.25">
      <c r="A127" s="34">
        <f>'Semana 1-2'!B43</f>
        <v>0</v>
      </c>
      <c r="B127" s="34" t="str">
        <f>IF('Semana 1-2'!H43="","",'Semana 1-2'!H43)</f>
        <v/>
      </c>
      <c r="C127" s="3">
        <f>'Semana 2-2'!B43</f>
        <v>0</v>
      </c>
      <c r="D127" s="3" t="str">
        <f>IF('Semana 2-2'!H43="","",'Semana 2-2'!H43)</f>
        <v/>
      </c>
      <c r="E127" s="3">
        <f>'Semana 3-2'!B43</f>
        <v>0</v>
      </c>
      <c r="F127" s="3" t="str">
        <f>IF('Semana 3-2'!H43="","",'Semana 3-2'!H43)</f>
        <v/>
      </c>
      <c r="G127" s="3">
        <f>'Semana 4-2'!B43</f>
        <v>0</v>
      </c>
      <c r="H127" s="3" t="str">
        <f>IF('Semana 4-2'!H43="","",'Semana 4-2'!H43)</f>
        <v/>
      </c>
    </row>
    <row r="128" spans="1:8" hidden="1" x14ac:dyDescent="0.25">
      <c r="A128" s="34">
        <f>'Semana 1-2'!B44</f>
        <v>0</v>
      </c>
      <c r="B128" s="34" t="str">
        <f>IF('Semana 1-2'!H44="","",'Semana 1-2'!H44)</f>
        <v/>
      </c>
      <c r="C128" s="3">
        <f>'Semana 2-2'!B44</f>
        <v>0</v>
      </c>
      <c r="D128" s="3" t="str">
        <f>IF('Semana 2-2'!H44="","",'Semana 2-2'!H44)</f>
        <v/>
      </c>
      <c r="E128" s="3">
        <f>'Semana 3-2'!B44</f>
        <v>0</v>
      </c>
      <c r="F128" s="3" t="str">
        <f>IF('Semana 3-2'!H44="","",'Semana 3-2'!H44)</f>
        <v/>
      </c>
      <c r="G128" s="3">
        <f>'Semana 4-2'!B44</f>
        <v>0</v>
      </c>
      <c r="H128" s="3" t="str">
        <f>IF('Semana 4-2'!H44="","",'Semana 4-2'!H44)</f>
        <v/>
      </c>
    </row>
    <row r="129" spans="1:8" hidden="1" x14ac:dyDescent="0.25">
      <c r="A129" s="34" t="str">
        <f>'Semana 1-3'!B9</f>
        <v>SP-211</v>
      </c>
      <c r="B129" s="34" t="str">
        <f>IF('Semana 1-3'!H9="","",'Semana 1-3'!H9)</f>
        <v/>
      </c>
      <c r="C129" s="3" t="str">
        <f>'Semana 2-3'!B9</f>
        <v>SP-140a(I)</v>
      </c>
      <c r="D129" s="3" t="str">
        <f>IF('Semana 2-3'!H9="","",'Semana 2-3'!H9)</f>
        <v/>
      </c>
      <c r="E129" s="3" t="str">
        <f>'Semana 3-3'!B9</f>
        <v>SP-109a(I)</v>
      </c>
      <c r="F129" s="3" t="str">
        <f>IF('Semana 3-3'!H9="","",'Semana 3-3'!H9)</f>
        <v/>
      </c>
      <c r="G129" s="35" t="str">
        <f>'Semana 4-3'!B9</f>
        <v>SP-140a(I)</v>
      </c>
      <c r="H129" s="35" t="str">
        <f>IF('Semana 4-3'!H9="","",'Semana 4-3'!H9)</f>
        <v/>
      </c>
    </row>
    <row r="130" spans="1:8" hidden="1" x14ac:dyDescent="0.25">
      <c r="A130" s="34" t="str">
        <f>'Semana 1-3'!B10</f>
        <v>SP-211</v>
      </c>
      <c r="B130" s="34" t="str">
        <f>IF('Semana 1-3'!H10="","",'Semana 1-3'!H10)</f>
        <v/>
      </c>
      <c r="C130" s="3" t="str">
        <f>'Semana 2-3'!B10</f>
        <v>SP-161(I)[00]a</v>
      </c>
      <c r="D130" s="3" t="str">
        <f>IF('Semana 2-3'!H10="","",'Semana 2-3'!H10)</f>
        <v/>
      </c>
      <c r="E130" s="3" t="str">
        <f>'Semana 3-3'!B10</f>
        <v>SP-122(I)[00]a</v>
      </c>
      <c r="F130" s="3" t="str">
        <f>IF('Semana 3-3'!H10="","",'Semana 3-3'!H10)</f>
        <v/>
      </c>
      <c r="G130" s="35" t="str">
        <f>'Semana 4-3'!B10</f>
        <v>SP-161(I)[00]a</v>
      </c>
      <c r="H130" s="35" t="str">
        <f>IF('Semana 4-3'!H10="","",'Semana 4-3'!H10)</f>
        <v/>
      </c>
    </row>
    <row r="131" spans="1:8" hidden="1" x14ac:dyDescent="0.25">
      <c r="A131" s="34" t="str">
        <f>'Semana 1-3'!B11</f>
        <v>SP-13a(I)</v>
      </c>
      <c r="B131" s="34" t="str">
        <f>IF('Semana 1-3'!H11="","",'Semana 1-3'!H11)</f>
        <v/>
      </c>
      <c r="C131" s="3" t="str">
        <f>'Semana 2-3'!B11</f>
        <v>SP-183(I</v>
      </c>
      <c r="D131" s="3" t="str">
        <f>IF('Semana 2-3'!H11="","",'Semana 2-3'!H11)</f>
        <v/>
      </c>
      <c r="E131" s="3" t="str">
        <f>'Semana 3-3'!B11</f>
        <v>SP-309a</v>
      </c>
      <c r="F131" s="3" t="str">
        <f>IF('Semana 3-3'!H11="","",'Semana 3-3'!H11)</f>
        <v/>
      </c>
      <c r="G131" s="35" t="str">
        <f>'Semana 4-3'!B11</f>
        <v>SP-183(I</v>
      </c>
      <c r="H131" s="35" t="str">
        <f>IF('Semana 4-3'!H11="","",'Semana 4-3'!H11)</f>
        <v/>
      </c>
    </row>
    <row r="132" spans="1:8" hidden="1" x14ac:dyDescent="0.25">
      <c r="A132" s="34" t="str">
        <f>'Semana 1-3'!B12</f>
        <v>SP-109a(I)</v>
      </c>
      <c r="B132" s="34" t="str">
        <f>IF('Semana 1-3'!H12="","",'Semana 1-3'!H12)</f>
        <v/>
      </c>
      <c r="C132" s="3" t="str">
        <f>'Semana 2-3'!B12</f>
        <v>SP-420a</v>
      </c>
      <c r="D132" s="3" t="str">
        <f>IF('Semana 2-3'!H12="","",'Semana 2-3'!H12)</f>
        <v/>
      </c>
      <c r="E132" s="3" t="str">
        <f>'Semana 3-3'!B12</f>
        <v>SP-339a</v>
      </c>
      <c r="F132" s="3" t="str">
        <f>IF('Semana 3-3'!H12="","",'Semana 3-3'!H12)</f>
        <v/>
      </c>
      <c r="G132" s="35" t="str">
        <f>'Semana 4-3'!B12</f>
        <v>SP-309a</v>
      </c>
      <c r="H132" s="35" t="str">
        <f>IF('Semana 4-3'!H12="","",'Semana 4-3'!H12)</f>
        <v/>
      </c>
    </row>
    <row r="133" spans="1:8" hidden="1" x14ac:dyDescent="0.25">
      <c r="A133" s="34" t="str">
        <f>'Semana 1-3'!B13</f>
        <v>SP-122(I)[00]a</v>
      </c>
      <c r="B133" s="34" t="str">
        <f>IF('Semana 1-3'!H13="","",'Semana 1-3'!H13)</f>
        <v/>
      </c>
      <c r="C133" s="3" t="str">
        <f>'Semana 2-3'!B13</f>
        <v>SP-309a</v>
      </c>
      <c r="D133" s="3" t="str">
        <f>IF('Semana 2-3'!H13="","",'Semana 2-3'!H13)</f>
        <v/>
      </c>
      <c r="E133" s="3" t="str">
        <f>'Semana 3-3'!B13</f>
        <v>SP-341a</v>
      </c>
      <c r="F133" s="3" t="str">
        <f>IF('Semana 3-3'!H13="","",'Semana 3-3'!H13)</f>
        <v/>
      </c>
      <c r="G133" s="35" t="str">
        <f>'Semana 4-3'!B13</f>
        <v>SP-310a</v>
      </c>
      <c r="H133" s="35" t="str">
        <f>IF('Semana 4-3'!H13="","",'Semana 4-3'!H13)</f>
        <v/>
      </c>
    </row>
    <row r="134" spans="1:8" hidden="1" x14ac:dyDescent="0.25">
      <c r="A134" s="34" t="str">
        <f>'Semana 1-3'!B14</f>
        <v>SP-309a</v>
      </c>
      <c r="B134" s="34" t="str">
        <f>IF('Semana 1-3'!H14="","",'Semana 1-3'!H14)</f>
        <v/>
      </c>
      <c r="C134" s="3" t="str">
        <f>'Semana 2-3'!B14</f>
        <v>SP-310a</v>
      </c>
      <c r="D134" s="3" t="str">
        <f>IF('Semana 2-3'!H14="","",'Semana 2-3'!H14)</f>
        <v/>
      </c>
      <c r="E134" s="3" t="str">
        <f>'Semana 3-3'!B14</f>
        <v>SP-341a</v>
      </c>
      <c r="F134" s="3" t="str">
        <f>IF('Semana 3-3'!H14="","",'Semana 3-3'!H14)</f>
        <v/>
      </c>
      <c r="G134" s="35" t="str">
        <f>'Semana 4-3'!B14</f>
        <v>SP-341a</v>
      </c>
      <c r="H134" s="35" t="str">
        <f>IF('Semana 4-3'!H14="","",'Semana 4-3'!H14)</f>
        <v/>
      </c>
    </row>
    <row r="135" spans="1:8" hidden="1" x14ac:dyDescent="0.25">
      <c r="A135" s="34" t="str">
        <f>'Semana 1-3'!B15</f>
        <v>SP-339a</v>
      </c>
      <c r="B135" s="34" t="str">
        <f>IF('Semana 1-3'!H15="","",'Semana 1-3'!H15)</f>
        <v/>
      </c>
      <c r="C135" s="3" t="str">
        <f>'Semana 2-3'!B15</f>
        <v>SP-341a</v>
      </c>
      <c r="D135" s="3" t="str">
        <f>IF('Semana 2-3'!H15="","",'Semana 2-3'!H15)</f>
        <v/>
      </c>
      <c r="E135" s="3" t="str">
        <f>'Semana 3-3'!B15</f>
        <v>SP-342a</v>
      </c>
      <c r="F135" s="3" t="str">
        <f>IF('Semana 3-3'!H15="","",'Semana 3-3'!H15)</f>
        <v/>
      </c>
      <c r="G135" s="35" t="str">
        <f>'Semana 4-3'!B15</f>
        <v>SP-122(I)[00]a</v>
      </c>
      <c r="H135" s="35" t="str">
        <f>IF('Semana 4-3'!H15="","",'Semana 4-3'!H15)</f>
        <v/>
      </c>
    </row>
    <row r="136" spans="1:8" hidden="1" x14ac:dyDescent="0.25">
      <c r="A136" s="34" t="str">
        <f>'Semana 1-3'!B16</f>
        <v>SP-341a</v>
      </c>
      <c r="B136" s="34" t="str">
        <f>IF('Semana 1-3'!H16="","",'Semana 1-3'!H16)</f>
        <v/>
      </c>
      <c r="C136" s="3" t="str">
        <f>'Semana 2-3'!B16</f>
        <v>SP-146a(I)</v>
      </c>
      <c r="D136" s="3" t="str">
        <f>IF('Semana 2-3'!H16="","",'Semana 2-3'!H16)</f>
        <v/>
      </c>
      <c r="E136" s="3" t="str">
        <f>'Semana 3-3'!B16</f>
        <v>SP-342a</v>
      </c>
      <c r="F136" s="3" t="str">
        <f>IF('Semana 3-3'!H16="","",'Semana 3-3'!H16)</f>
        <v/>
      </c>
      <c r="G136" s="35" t="str">
        <f>'Semana 4-3'!B16</f>
        <v>SP-162(I)[00]a</v>
      </c>
      <c r="H136" s="35" t="str">
        <f>IF('Semana 4-3'!H16="","",'Semana 4-3'!H16)</f>
        <v>2hs 30 min</v>
      </c>
    </row>
    <row r="137" spans="1:8" hidden="1" x14ac:dyDescent="0.25">
      <c r="A137" s="34" t="str">
        <f>'Semana 1-3'!B17</f>
        <v>SP-341a</v>
      </c>
      <c r="B137" s="34" t="str">
        <f>IF('Semana 1-3'!H17="","",'Semana 1-3'!H17)</f>
        <v/>
      </c>
      <c r="C137" s="3" t="str">
        <f>'Semana 2-3'!B17</f>
        <v>SP-122(I)[00]a</v>
      </c>
      <c r="D137" s="3" t="str">
        <f>IF('Semana 2-3'!H17="","",'Semana 2-3'!H17)</f>
        <v/>
      </c>
      <c r="E137" s="3" t="str">
        <f>'Semana 3-3'!B17</f>
        <v>SP-141a(I)</v>
      </c>
      <c r="F137" s="3" t="str">
        <f>IF('Semana 3-3'!H17="","",'Semana 3-3'!H17)</f>
        <v/>
      </c>
      <c r="G137" s="35" t="str">
        <f>'Semana 4-3'!B17</f>
        <v>SP-216</v>
      </c>
      <c r="H137" s="35" t="str">
        <f>IF('Semana 4-3'!H17="","",'Semana 4-3'!H17)</f>
        <v/>
      </c>
    </row>
    <row r="138" spans="1:8" hidden="1" x14ac:dyDescent="0.25">
      <c r="A138" s="34" t="str">
        <f>'Semana 1-3'!B18</f>
        <v>SP-342a</v>
      </c>
      <c r="B138" s="34" t="str">
        <f>IF('Semana 1-3'!H18="","",'Semana 1-3'!H18)</f>
        <v/>
      </c>
      <c r="C138" s="3" t="str">
        <f>'Semana 2-3'!B18</f>
        <v>SP-216</v>
      </c>
      <c r="D138" s="3" t="str">
        <f>IF('Semana 2-3'!H18="","",'Semana 2-3'!H18)</f>
        <v/>
      </c>
      <c r="E138" s="3" t="str">
        <f>'Semana 3-3'!B18</f>
        <v>SP-225</v>
      </c>
      <c r="F138" s="3" t="str">
        <f>IF('Semana 3-3'!H18="","",'Semana 3-3'!H18)</f>
        <v/>
      </c>
      <c r="G138" s="35" t="str">
        <f>'Semana 4-3'!B18</f>
        <v>SP-229</v>
      </c>
      <c r="H138" s="35" t="str">
        <f>IF('Semana 4-3'!H18="","",'Semana 4-3'!H18)</f>
        <v/>
      </c>
    </row>
    <row r="139" spans="1:8" hidden="1" x14ac:dyDescent="0.25">
      <c r="A139" s="34" t="str">
        <f>'Semana 1-3'!B19</f>
        <v>SP-342a</v>
      </c>
      <c r="B139" s="34" t="str">
        <f>IF('Semana 1-3'!H19="","",'Semana 1-3'!H19)</f>
        <v/>
      </c>
      <c r="C139" s="3" t="str">
        <f>'Semana 2-3'!B19</f>
        <v>SP-229</v>
      </c>
      <c r="D139" s="3" t="str">
        <f>IF('Semana 2-3'!H19="","",'Semana 2-3'!H19)</f>
        <v/>
      </c>
      <c r="E139" s="3" t="str">
        <f>'Semana 3-3'!B19</f>
        <v>SP-229</v>
      </c>
      <c r="F139" s="3" t="str">
        <f>IF('Semana 3-3'!H19="","",'Semana 3-3'!H19)</f>
        <v>2 hs 50 min</v>
      </c>
      <c r="G139" s="35" t="str">
        <f>'Semana 4-3'!B19</f>
        <v>SP-239</v>
      </c>
      <c r="H139" s="35" t="str">
        <f>IF('Semana 4-3'!H19="","",'Semana 4-3'!H19)</f>
        <v/>
      </c>
    </row>
    <row r="140" spans="1:8" hidden="1" x14ac:dyDescent="0.25">
      <c r="A140" s="34" t="str">
        <f>'Semana 1-3'!B20</f>
        <v>SP-141a(I)</v>
      </c>
      <c r="B140" s="34" t="str">
        <f>IF('Semana 1-3'!H20="","",'Semana 1-3'!H20)</f>
        <v/>
      </c>
      <c r="C140" s="3" t="str">
        <f>'Semana 2-3'!B20</f>
        <v>SP-239</v>
      </c>
      <c r="D140" s="3" t="str">
        <f>IF('Semana 2-3'!H20="","",'Semana 2-3'!H20)</f>
        <v/>
      </c>
      <c r="E140" s="3" t="str">
        <f>'Semana 3-3'!B20</f>
        <v>SP-250</v>
      </c>
      <c r="F140" s="3" t="str">
        <f>IF('Semana 3-3'!H20="","",'Semana 3-3'!H20)</f>
        <v/>
      </c>
      <c r="G140" s="35" t="str">
        <f>'Semana 4-3'!B20</f>
        <v>SP-246</v>
      </c>
      <c r="H140" s="35" t="str">
        <f>IF('Semana 4-3'!H20="","",'Semana 4-3'!H20)</f>
        <v/>
      </c>
    </row>
    <row r="141" spans="1:8" hidden="1" x14ac:dyDescent="0.25">
      <c r="A141" s="34" t="str">
        <f>'Semana 1-3'!B21</f>
        <v>SP-225</v>
      </c>
      <c r="B141" s="34" t="str">
        <f>IF('Semana 1-3'!H21="","",'Semana 1-3'!H21)</f>
        <v/>
      </c>
      <c r="C141" s="3" t="str">
        <f>'Semana 2-3'!B21</f>
        <v>SP-246</v>
      </c>
      <c r="D141" s="3" t="str">
        <f>IF('Semana 2-3'!H21="","",'Semana 2-3'!H21)</f>
        <v/>
      </c>
      <c r="E141" s="3" t="str">
        <f>'Semana 3-3'!B21</f>
        <v>SP-0284[00]a</v>
      </c>
      <c r="F141" s="3" t="str">
        <f>IF('Semana 3-3'!H21="","",'Semana 3-3'!H21)</f>
        <v/>
      </c>
      <c r="G141" s="35" t="str">
        <f>'Semana 4-3'!B21</f>
        <v>SP-247</v>
      </c>
      <c r="H141" s="35" t="str">
        <f>IF('Semana 4-3'!H21="","",'Semana 4-3'!H21)</f>
        <v/>
      </c>
    </row>
    <row r="142" spans="1:8" hidden="1" x14ac:dyDescent="0.25">
      <c r="A142" s="34" t="str">
        <f>'Semana 1-3'!B22</f>
        <v>SP-229</v>
      </c>
      <c r="B142" s="34" t="str">
        <f>IF('Semana 1-3'!H22="","",'Semana 1-3'!H22)</f>
        <v>2 hs 50 min</v>
      </c>
      <c r="C142" s="3" t="str">
        <f>'Semana 2-3'!B22</f>
        <v>SP-247</v>
      </c>
      <c r="D142" s="3" t="str">
        <f>IF('Semana 2-3'!H22="","",'Semana 2-3'!H22)</f>
        <v/>
      </c>
      <c r="E142" s="3" t="str">
        <f>'Semana 3-3'!B22</f>
        <v>SP-296a</v>
      </c>
      <c r="F142" s="3" t="str">
        <f>IF('Semana 3-3'!H22="","",'Semana 3-3'!H22)</f>
        <v/>
      </c>
      <c r="G142" s="35" t="str">
        <f>'Semana 4-3'!B22</f>
        <v>SP-293a</v>
      </c>
      <c r="H142" s="35" t="str">
        <f>IF('Semana 4-3'!H22="","",'Semana 4-3'!H22)</f>
        <v/>
      </c>
    </row>
    <row r="143" spans="1:8" hidden="1" x14ac:dyDescent="0.25">
      <c r="A143" s="34" t="str">
        <f>'Semana 1-3'!B23</f>
        <v>SP-250</v>
      </c>
      <c r="B143" s="34" t="str">
        <f>IF('Semana 1-3'!H23="","",'Semana 1-3'!H23)</f>
        <v/>
      </c>
      <c r="C143" s="3" t="str">
        <f>'Semana 2-3'!B23</f>
        <v>SP-293a</v>
      </c>
      <c r="D143" s="3" t="str">
        <f>IF('Semana 2-3'!H23="","",'Semana 2-3'!H23)</f>
        <v/>
      </c>
      <c r="E143" s="3" t="str">
        <f>'Semana 3-3'!B23</f>
        <v>SP.a-89</v>
      </c>
      <c r="F143" s="3" t="str">
        <f>IF('Semana 3-3'!H23="","",'Semana 3-3'!H23)</f>
        <v/>
      </c>
      <c r="G143" s="35" t="str">
        <f>'Semana 4-3'!B23</f>
        <v>SP-296a</v>
      </c>
      <c r="H143" s="35" t="str">
        <f>IF('Semana 4-3'!H23="","",'Semana 4-3'!H23)</f>
        <v/>
      </c>
    </row>
    <row r="144" spans="1:8" hidden="1" x14ac:dyDescent="0.25">
      <c r="A144" s="34" t="str">
        <f>'Semana 1-3'!B24</f>
        <v>SP-250</v>
      </c>
      <c r="B144" s="34" t="str">
        <f>IF('Semana 1-3'!H24="","",'Semana 1-3'!H24)</f>
        <v/>
      </c>
      <c r="C144" s="3" t="str">
        <f>'Semana 2-3'!B24</f>
        <v>SP-296a</v>
      </c>
      <c r="D144" s="3" t="str">
        <f>IF('Semana 2-3'!H24="","",'Semana 2-3'!H24)</f>
        <v/>
      </c>
      <c r="E144" s="3" t="str">
        <f>'Semana 3-3'!B24</f>
        <v>SP-0295[00]a</v>
      </c>
      <c r="F144" s="3" t="str">
        <f>IF('Semana 3-3'!H24="","",'Semana 3-3'!H24)</f>
        <v/>
      </c>
      <c r="G144" s="35" t="str">
        <f>'Semana 4-3'!B24</f>
        <v>SP-79(I)</v>
      </c>
      <c r="H144" s="35" t="str">
        <f>IF('Semana 4-3'!H24="","",'Semana 4-3'!H24)</f>
        <v/>
      </c>
    </row>
    <row r="145" spans="1:8" hidden="1" x14ac:dyDescent="0.25">
      <c r="A145" s="34" t="str">
        <f>'Semana 1-3'!B25</f>
        <v>SP-0284[00]a</v>
      </c>
      <c r="B145" s="34" t="str">
        <f>IF('Semana 1-3'!H25="","",'Semana 1-3'!H25)</f>
        <v/>
      </c>
      <c r="C145" s="3" t="str">
        <f>'Semana 2-3'!B25</f>
        <v>SP-79(I)</v>
      </c>
      <c r="D145" s="3" t="str">
        <f>IF('Semana 2-3'!H25="","",'Semana 2-3'!H25)</f>
        <v/>
      </c>
      <c r="E145" s="3" t="str">
        <f>'Semana 3-3'!B25</f>
        <v>SP-152a(I)</v>
      </c>
      <c r="F145" s="3" t="str">
        <f>IF('Semana 3-3'!H25="","",'Semana 3-3'!H25)</f>
        <v/>
      </c>
      <c r="G145" s="35" t="str">
        <f>'Semana 4-3'!B25</f>
        <v>SP-228</v>
      </c>
      <c r="H145" s="35" t="str">
        <f>IF('Semana 4-3'!H25="","",'Semana 4-3'!H25)</f>
        <v/>
      </c>
    </row>
    <row r="146" spans="1:8" hidden="1" x14ac:dyDescent="0.25">
      <c r="A146" s="34" t="str">
        <f>'Semana 1-3'!B26</f>
        <v>SP-296a</v>
      </c>
      <c r="B146" s="34" t="str">
        <f>IF('Semana 1-3'!H26="","",'Semana 1-3'!H26)</f>
        <v/>
      </c>
      <c r="C146" s="3" t="str">
        <f>'Semana 2-3'!B26</f>
        <v>SP-228</v>
      </c>
      <c r="D146" s="3" t="str">
        <f>IF('Semana 2-3'!H26="","",'Semana 2-3'!H26)</f>
        <v/>
      </c>
      <c r="E146" s="3" t="str">
        <f>'Semana 3-3'!B26</f>
        <v>SP-518[00]a</v>
      </c>
      <c r="F146" s="3" t="str">
        <f>IF('Semana 3-3'!H26="","",'Semana 3-3'!H26)</f>
        <v>5 hs</v>
      </c>
      <c r="G146" s="35" t="str">
        <f>'Semana 4-3'!B26</f>
        <v>SP-259</v>
      </c>
      <c r="H146" s="35" t="str">
        <f>IF('Semana 4-3'!H26="","",'Semana 4-3'!H26)</f>
        <v/>
      </c>
    </row>
    <row r="147" spans="1:8" hidden="1" x14ac:dyDescent="0.25">
      <c r="A147" s="34" t="str">
        <f>'Semana 1-3'!B27</f>
        <v>SP.a-89</v>
      </c>
      <c r="B147" s="34" t="str">
        <f>IF('Semana 1-3'!H27="","",'Semana 1-3'!H27)</f>
        <v/>
      </c>
      <c r="C147" s="3" t="str">
        <f>'Semana 2-3'!B27</f>
        <v>SP-259</v>
      </c>
      <c r="D147" s="3" t="str">
        <f>IF('Semana 2-3'!H27="","",'Semana 2-3'!H27)</f>
        <v/>
      </c>
      <c r="E147" s="3" t="str">
        <f>'Semana 3-3'!B27</f>
        <v>SP-518[00]a</v>
      </c>
      <c r="F147" s="3" t="str">
        <f>IF('Semana 3-3'!H27="","",'Semana 3-3'!H27)</f>
        <v/>
      </c>
      <c r="G147" s="35" t="str">
        <f>'Semana 4-3'!B27</f>
        <v>SP-333[00]a</v>
      </c>
      <c r="H147" s="35" t="str">
        <f>IF('Semana 4-3'!H27="","",'Semana 4-3'!H27)</f>
        <v/>
      </c>
    </row>
    <row r="148" spans="1:8" hidden="1" x14ac:dyDescent="0.25">
      <c r="A148" s="34" t="str">
        <f>'Semana 1-3'!B28</f>
        <v>SP-0295[00]a</v>
      </c>
      <c r="B148" s="34" t="str">
        <f>IF('Semana 1-3'!H28="","",'Semana 1-3'!H28)</f>
        <v/>
      </c>
      <c r="C148" s="3" t="str">
        <f>'Semana 2-3'!B28</f>
        <v>SP-260</v>
      </c>
      <c r="D148" s="3" t="str">
        <f>IF('Semana 2-3'!H28="","",'Semana 2-3'!H28)</f>
        <v/>
      </c>
      <c r="E148" s="3" t="str">
        <f>'Semana 3-3'!B28</f>
        <v>SP-121a(I)</v>
      </c>
      <c r="F148" s="3" t="str">
        <f>IF('Semana 3-3'!H28="","",'Semana 3-3'!H28)</f>
        <v>1,5 hs</v>
      </c>
      <c r="G148" s="35" t="str">
        <f>'Semana 4-3'!B28</f>
        <v>SP-334[00]a</v>
      </c>
      <c r="H148" s="35" t="str">
        <f>IF('Semana 4-3'!H28="","",'Semana 4-3'!H28)</f>
        <v/>
      </c>
    </row>
    <row r="149" spans="1:8" hidden="1" x14ac:dyDescent="0.25">
      <c r="A149" s="34" t="str">
        <f>'Semana 1-3'!B29</f>
        <v>SP-152a(I)</v>
      </c>
      <c r="B149" s="34" t="str">
        <f>IF('Semana 1-3'!H29="","",'Semana 1-3'!H29)</f>
        <v/>
      </c>
      <c r="C149" s="3" t="str">
        <f>'Semana 2-3'!B29</f>
        <v>SP-333[00]a</v>
      </c>
      <c r="D149" s="3" t="str">
        <f>IF('Semana 2-3'!H29="","",'Semana 2-3'!H29)</f>
        <v/>
      </c>
      <c r="E149" s="3" t="str">
        <f>'Semana 3-3'!B29</f>
        <v>SP-45</v>
      </c>
      <c r="F149" s="3" t="str">
        <f>IF('Semana 3-3'!H29="","",'Semana 3-3'!H29)</f>
        <v>1,5 hs</v>
      </c>
      <c r="G149" s="35" t="str">
        <f>'Semana 4-3'!B29</f>
        <v>SP-426a</v>
      </c>
      <c r="H149" s="35" t="str">
        <f>IF('Semana 4-3'!H29="","",'Semana 4-3'!H29)</f>
        <v/>
      </c>
    </row>
    <row r="150" spans="1:8" hidden="1" x14ac:dyDescent="0.25">
      <c r="A150" s="34" t="str">
        <f>'Semana 1-3'!B30</f>
        <v>SP-272</v>
      </c>
      <c r="B150" s="34" t="str">
        <f>IF('Semana 1-3'!H30="","",'Semana 1-3'!H30)</f>
        <v/>
      </c>
      <c r="C150" s="3" t="str">
        <f>'Semana 2-3'!B30</f>
        <v>SP-334[00]a</v>
      </c>
      <c r="D150" s="3" t="str">
        <f>IF('Semana 2-3'!H30="","",'Semana 2-3'!H30)</f>
        <v/>
      </c>
      <c r="E150" s="3">
        <f>'Semana 3-3'!B30</f>
        <v>0</v>
      </c>
      <c r="F150" s="3" t="str">
        <f>IF('Semana 3-3'!H30="","",'Semana 3-3'!H30)</f>
        <v/>
      </c>
      <c r="G150" s="35" t="str">
        <f>'Semana 4-3'!B30</f>
        <v>SP-86a(I)</v>
      </c>
      <c r="H150" s="35" t="str">
        <f>IF('Semana 4-3'!H30="","",'Semana 4-3'!H30)</f>
        <v/>
      </c>
    </row>
    <row r="151" spans="1:8" hidden="1" x14ac:dyDescent="0.25">
      <c r="A151" s="34" t="str">
        <f>'Semana 1-3'!B31</f>
        <v>SP-518[00]a</v>
      </c>
      <c r="B151" s="34" t="str">
        <f>IF('Semana 1-3'!H31="","",'Semana 1-3'!H31)</f>
        <v>5 hs</v>
      </c>
      <c r="C151" s="3" t="str">
        <f>'Semana 2-3'!B31</f>
        <v>SP-426a</v>
      </c>
      <c r="D151" s="3" t="str">
        <f>IF('Semana 2-3'!H31="","",'Semana 2-3'!H31)</f>
        <v/>
      </c>
      <c r="E151" s="3">
        <f>'Semana 3-3'!B31</f>
        <v>0</v>
      </c>
      <c r="F151" s="3" t="str">
        <f>IF('Semana 3-3'!H31="","",'Semana 3-3'!H31)</f>
        <v/>
      </c>
      <c r="G151" s="35" t="str">
        <f>'Semana 4-3'!B31</f>
        <v>SP-90(I)[00]a</v>
      </c>
      <c r="H151" s="35" t="str">
        <f>IF('Semana 4-3'!H31="","",'Semana 4-3'!H31)</f>
        <v/>
      </c>
    </row>
    <row r="152" spans="1:8" hidden="1" x14ac:dyDescent="0.25">
      <c r="A152" s="34" t="str">
        <f>'Semana 1-3'!B32</f>
        <v>SP-518[00]a</v>
      </c>
      <c r="B152" s="34" t="str">
        <f>IF('Semana 1-3'!H32="","",'Semana 1-3'!H32)</f>
        <v/>
      </c>
      <c r="C152" s="3" t="str">
        <f>'Semana 2-3'!B32</f>
        <v>SP-86a(I)</v>
      </c>
      <c r="D152" s="3" t="str">
        <f>IF('Semana 2-3'!H32="","",'Semana 2-3'!H32)</f>
        <v/>
      </c>
      <c r="E152" s="3">
        <f>'Semana 3-3'!B32</f>
        <v>0</v>
      </c>
      <c r="F152" s="3" t="str">
        <f>IF('Semana 3-3'!H32="","",'Semana 3-3'!H32)</f>
        <v/>
      </c>
      <c r="G152" s="35" t="str">
        <f>'Semana 4-3'!B32</f>
        <v>SP-429a</v>
      </c>
      <c r="H152" s="35" t="str">
        <f>IF('Semana 4-3'!H32="","",'Semana 4-3'!H32)</f>
        <v>1 hs 30 min</v>
      </c>
    </row>
    <row r="153" spans="1:8" hidden="1" x14ac:dyDescent="0.25">
      <c r="A153" s="34" t="str">
        <f>'Semana 1-3'!B33</f>
        <v>SP-90(I)[00]a</v>
      </c>
      <c r="B153" s="34" t="str">
        <f>IF('Semana 1-3'!H33="","",'Semana 1-3'!H33)</f>
        <v/>
      </c>
      <c r="C153" s="3" t="str">
        <f>'Semana 2-3'!B33</f>
        <v>SP-90(I)[00]a</v>
      </c>
      <c r="D153" s="3" t="str">
        <f>IF('Semana 2-3'!H33="","",'Semana 2-3'!H33)</f>
        <v/>
      </c>
      <c r="E153" s="3">
        <f>'Semana 3-3'!B33</f>
        <v>0</v>
      </c>
      <c r="F153" s="3" t="str">
        <f>IF('Semana 3-3'!H33="","",'Semana 3-3'!H33)</f>
        <v/>
      </c>
      <c r="G153" s="35" t="str">
        <f>'Semana 4-3'!B33</f>
        <v>SP-260</v>
      </c>
      <c r="H153" s="35" t="str">
        <f>IF('Semana 4-3'!H33="","",'Semana 4-3'!H33)</f>
        <v/>
      </c>
    </row>
    <row r="154" spans="1:8" hidden="1" x14ac:dyDescent="0.25">
      <c r="A154" s="34" t="str">
        <f>'Semana 1-3'!B34</f>
        <v>SP-90(I)[00]a</v>
      </c>
      <c r="B154" s="34" t="str">
        <f>IF('Semana 1-3'!H34="","",'Semana 1-3'!H34)</f>
        <v>3 hs 30 min</v>
      </c>
      <c r="C154" s="3" t="str">
        <f>'Semana 2-3'!B34</f>
        <v>SP-501[00]a</v>
      </c>
      <c r="D154" s="3" t="str">
        <f>IF('Semana 2-3'!H34="","",'Semana 2-3'!H34)</f>
        <v>2 hs</v>
      </c>
      <c r="E154" s="3">
        <f>'Semana 3-3'!B34</f>
        <v>0</v>
      </c>
      <c r="F154" s="3" t="str">
        <f>IF('Semana 3-3'!H34="","",'Semana 3-3'!H34)</f>
        <v/>
      </c>
      <c r="G154" s="35">
        <f>'Semana 4-3'!B34</f>
        <v>0</v>
      </c>
      <c r="H154" s="35" t="str">
        <f>IF('Semana 4-3'!H34="","",'Semana 4-3'!H34)</f>
        <v/>
      </c>
    </row>
    <row r="155" spans="1:8" hidden="1" x14ac:dyDescent="0.25">
      <c r="A155" s="34" t="str">
        <f>'Semana 1-3'!B35</f>
        <v>SP-121a(I)</v>
      </c>
      <c r="B155" s="34" t="str">
        <f>IF('Semana 1-3'!H35="","",'Semana 1-3'!H35)</f>
        <v>1,5 hs</v>
      </c>
      <c r="C155" s="3" t="str">
        <f>'Semana 2-3'!B35</f>
        <v>SP-429a</v>
      </c>
      <c r="D155" s="3" t="str">
        <f>IF('Semana 2-3'!H35="","",'Semana 2-3'!H35)</f>
        <v>1 hs 30 min</v>
      </c>
      <c r="E155" s="3">
        <f>'Semana 3-3'!B35</f>
        <v>0</v>
      </c>
      <c r="F155" s="3" t="str">
        <f>IF('Semana 3-3'!H35="","",'Semana 3-3'!H35)</f>
        <v/>
      </c>
      <c r="G155" s="35">
        <f>'Semana 4-3'!B35</f>
        <v>0</v>
      </c>
      <c r="H155" s="35" t="str">
        <f>IF('Semana 4-3'!H35="","",'Semana 4-3'!H35)</f>
        <v/>
      </c>
    </row>
    <row r="156" spans="1:8" hidden="1" x14ac:dyDescent="0.25">
      <c r="A156" s="34" t="str">
        <f>'Semana 1-3'!B36</f>
        <v>SP-45</v>
      </c>
      <c r="B156" s="34" t="str">
        <f>IF('Semana 1-3'!H36="","",'Semana 1-3'!H36)</f>
        <v>1,5 hs</v>
      </c>
      <c r="C156" s="3">
        <f>'Semana 2-3'!B36</f>
        <v>0</v>
      </c>
      <c r="D156" s="3" t="str">
        <f>IF('Semana 2-3'!H36="","",'Semana 2-3'!H36)</f>
        <v/>
      </c>
      <c r="E156" s="3">
        <f>'Semana 3-3'!B36</f>
        <v>0</v>
      </c>
      <c r="F156" s="3" t="str">
        <f>IF('Semana 3-3'!H36="","",'Semana 3-3'!H36)</f>
        <v/>
      </c>
      <c r="G156" s="35">
        <f>'Semana 4-3'!B36</f>
        <v>0</v>
      </c>
      <c r="H156" s="35" t="str">
        <f>IF('Semana 4-3'!H36="","",'Semana 4-3'!H36)</f>
        <v/>
      </c>
    </row>
    <row r="157" spans="1:8" hidden="1" x14ac:dyDescent="0.25">
      <c r="A157" s="34">
        <f>'Semana 1-3'!B37</f>
        <v>0</v>
      </c>
      <c r="B157" s="34" t="str">
        <f>IF('Semana 1-3'!H37="","",'Semana 1-3'!H37)</f>
        <v/>
      </c>
      <c r="C157" s="3">
        <f>'Semana 2-3'!B37</f>
        <v>0</v>
      </c>
      <c r="D157" s="3" t="str">
        <f>IF('Semana 2-3'!H37="","",'Semana 2-3'!H37)</f>
        <v/>
      </c>
      <c r="E157" s="3">
        <f>'Semana 3-3'!B37</f>
        <v>0</v>
      </c>
      <c r="F157" s="3" t="str">
        <f>IF('Semana 3-3'!H37="","",'Semana 3-3'!H37)</f>
        <v/>
      </c>
      <c r="G157" s="35">
        <f>'Semana 4-3'!B37</f>
        <v>0</v>
      </c>
      <c r="H157" s="35" t="str">
        <f>IF('Semana 4-3'!H37="","",'Semana 4-3'!H37)</f>
        <v/>
      </c>
    </row>
    <row r="158" spans="1:8" hidden="1" x14ac:dyDescent="0.25">
      <c r="A158" s="34">
        <f>'Semana 1-3'!B38</f>
        <v>0</v>
      </c>
      <c r="B158" s="34" t="str">
        <f>IF('Semana 1-3'!H38="","",'Semana 1-3'!H38)</f>
        <v/>
      </c>
      <c r="C158" s="3">
        <f>'Semana 2-3'!B38</f>
        <v>0</v>
      </c>
      <c r="D158" s="3" t="str">
        <f>IF('Semana 2-3'!H38="","",'Semana 2-3'!H38)</f>
        <v/>
      </c>
      <c r="E158" s="3">
        <f>'Semana 3-3'!B38</f>
        <v>0</v>
      </c>
      <c r="F158" s="3" t="str">
        <f>IF('Semana 3-3'!H38="","",'Semana 3-3'!H38)</f>
        <v/>
      </c>
      <c r="G158" s="35">
        <f>'Semana 4-3'!B38</f>
        <v>0</v>
      </c>
      <c r="H158" s="35" t="str">
        <f>IF('Semana 4-3'!H38="","",'Semana 4-3'!H38)</f>
        <v/>
      </c>
    </row>
    <row r="159" spans="1:8" hidden="1" x14ac:dyDescent="0.25">
      <c r="A159" s="34">
        <f>'Semana 1-3'!B39</f>
        <v>0</v>
      </c>
      <c r="B159" s="34" t="str">
        <f>IF('Semana 1-3'!H39="","",'Semana 1-3'!H39)</f>
        <v/>
      </c>
      <c r="C159" s="3">
        <f>'Semana 2-3'!B39</f>
        <v>0</v>
      </c>
      <c r="D159" s="3" t="str">
        <f>IF('Semana 2-3'!H39="","",'Semana 2-3'!H39)</f>
        <v/>
      </c>
      <c r="E159" s="3">
        <f>'Semana 3-3'!B39</f>
        <v>0</v>
      </c>
      <c r="F159" s="3" t="str">
        <f>IF('Semana 3-3'!H39="","",'Semana 3-3'!H39)</f>
        <v/>
      </c>
      <c r="G159" s="35">
        <f>'Semana 4-3'!B39</f>
        <v>0</v>
      </c>
      <c r="H159" s="35" t="str">
        <f>IF('Semana 4-3'!H39="","",'Semana 4-3'!H39)</f>
        <v/>
      </c>
    </row>
    <row r="160" spans="1:8" hidden="1" x14ac:dyDescent="0.25">
      <c r="A160" s="34">
        <f>'Semana 1-3'!B40</f>
        <v>0</v>
      </c>
      <c r="B160" s="34" t="str">
        <f>IF('Semana 1-3'!H40="","",'Semana 1-3'!H40)</f>
        <v/>
      </c>
      <c r="C160" s="3">
        <f>'Semana 2-3'!B40</f>
        <v>0</v>
      </c>
      <c r="D160" s="3" t="str">
        <f>IF('Semana 2-3'!H40="","",'Semana 2-3'!H40)</f>
        <v/>
      </c>
      <c r="E160" s="3">
        <f>'Semana 3-3'!B40</f>
        <v>0</v>
      </c>
      <c r="F160" s="3" t="str">
        <f>IF('Semana 3-3'!H40="","",'Semana 3-3'!H40)</f>
        <v/>
      </c>
      <c r="G160" s="35">
        <f>'Semana 4-3'!B40</f>
        <v>0</v>
      </c>
      <c r="H160" s="35" t="str">
        <f>IF('Semana 4-3'!H40="","",'Semana 4-3'!H40)</f>
        <v/>
      </c>
    </row>
    <row r="161" spans="1:8" hidden="1" x14ac:dyDescent="0.25">
      <c r="A161" s="34">
        <f>'Semana 1-3'!B41</f>
        <v>0</v>
      </c>
      <c r="B161" s="34" t="str">
        <f>IF('Semana 1-3'!H41="","",'Semana 1-3'!H41)</f>
        <v/>
      </c>
      <c r="C161" s="3">
        <f>'Semana 2-3'!B41</f>
        <v>0</v>
      </c>
      <c r="D161" s="3" t="str">
        <f>IF('Semana 2-3'!H41="","",'Semana 2-3'!H41)</f>
        <v/>
      </c>
      <c r="E161" s="3">
        <f>'Semana 3-3'!B41</f>
        <v>0</v>
      </c>
      <c r="F161" s="3" t="str">
        <f>IF('Semana 3-3'!H41="","",'Semana 3-3'!H41)</f>
        <v/>
      </c>
      <c r="G161" s="35">
        <f>'Semana 4-3'!B41</f>
        <v>0</v>
      </c>
      <c r="H161" s="35" t="str">
        <f>IF('Semana 4-3'!H41="","",'Semana 4-3'!H41)</f>
        <v/>
      </c>
    </row>
    <row r="162" spans="1:8" hidden="1" x14ac:dyDescent="0.25">
      <c r="A162" s="34">
        <f>'Semana 1-3'!B42</f>
        <v>0</v>
      </c>
      <c r="B162" s="34" t="str">
        <f>IF('Semana 1-3'!H42="","",'Semana 1-3'!H42)</f>
        <v/>
      </c>
      <c r="C162" s="3">
        <f>'Semana 2-3'!B42</f>
        <v>0</v>
      </c>
      <c r="D162" s="3" t="str">
        <f>IF('Semana 2-3'!H42="","",'Semana 2-3'!H42)</f>
        <v/>
      </c>
      <c r="E162" s="3">
        <f>'Semana 3-3'!B42</f>
        <v>0</v>
      </c>
      <c r="F162" s="3" t="str">
        <f>IF('Semana 3-3'!H42="","",'Semana 3-3'!H42)</f>
        <v/>
      </c>
      <c r="G162" s="35">
        <f>'Semana 4-3'!B42</f>
        <v>0</v>
      </c>
      <c r="H162" s="35" t="str">
        <f>IF('Semana 4-3'!H42="","",'Semana 4-3'!H42)</f>
        <v/>
      </c>
    </row>
    <row r="163" spans="1:8" hidden="1" x14ac:dyDescent="0.25">
      <c r="A163" s="34">
        <f>'Semana 1-3'!B43</f>
        <v>0</v>
      </c>
      <c r="B163" s="34" t="str">
        <f>IF('Semana 1-3'!H43="","",'Semana 1-3'!H43)</f>
        <v/>
      </c>
      <c r="C163" s="3">
        <f>'Semana 2-3'!B43</f>
        <v>0</v>
      </c>
      <c r="D163" s="3" t="str">
        <f>IF('Semana 2-3'!H43="","",'Semana 2-3'!H43)</f>
        <v/>
      </c>
      <c r="E163" s="3">
        <f>'Semana 3-3'!B43</f>
        <v>0</v>
      </c>
      <c r="F163" s="3" t="str">
        <f>IF('Semana 3-3'!H43="","",'Semana 3-3'!H43)</f>
        <v/>
      </c>
      <c r="G163" s="35">
        <f>'Semana 4-3'!B43</f>
        <v>0</v>
      </c>
      <c r="H163" s="35" t="str">
        <f>IF('Semana 4-3'!H43="","",'Semana 4-3'!H43)</f>
        <v/>
      </c>
    </row>
    <row r="164" spans="1:8" hidden="1" x14ac:dyDescent="0.25">
      <c r="A164" s="34">
        <f>'Semana 1-3'!B44</f>
        <v>0</v>
      </c>
      <c r="B164" s="34" t="str">
        <f>IF('Semana 1-3'!H44="","",'Semana 1-3'!H44)</f>
        <v/>
      </c>
      <c r="C164" s="3">
        <f>'Semana 2-3'!B44</f>
        <v>0</v>
      </c>
      <c r="D164" s="3" t="str">
        <f>IF('Semana 2-3'!H44="","",'Semana 2-3'!H44)</f>
        <v/>
      </c>
      <c r="E164" s="3">
        <f>'Semana 3-3'!B44</f>
        <v>0</v>
      </c>
      <c r="F164" s="3" t="str">
        <f>IF('Semana 3-3'!H44="","",'Semana 3-3'!H44)</f>
        <v/>
      </c>
      <c r="G164" s="35">
        <f>'Semana 4-3'!B44</f>
        <v>0</v>
      </c>
      <c r="H164" s="35" t="str">
        <f>IF('Semana 4-3'!H44="","",'Semana 4-3'!H44)</f>
        <v/>
      </c>
    </row>
    <row r="165" spans="1:8" hidden="1" x14ac:dyDescent="0.25">
      <c r="A165" s="34">
        <f>'Semana 1-3'!B45</f>
        <v>0</v>
      </c>
      <c r="B165" s="34" t="str">
        <f>IF('Semana 1-3'!H45="","",'Semana 1-3'!H45)</f>
        <v/>
      </c>
      <c r="C165" s="3">
        <f>'Semana 2-3'!B45</f>
        <v>0</v>
      </c>
      <c r="D165" s="3" t="str">
        <f>IF('Semana 2-3'!H45="","",'Semana 2-3'!H45)</f>
        <v/>
      </c>
      <c r="E165" s="3">
        <f>'Semana 3-3'!B45</f>
        <v>0</v>
      </c>
      <c r="F165" s="3" t="str">
        <f>IF('Semana 3-3'!H45="","",'Semana 3-3'!H45)</f>
        <v/>
      </c>
      <c r="G165" s="35">
        <f>'Semana 4-3'!B45</f>
        <v>0</v>
      </c>
      <c r="H165" s="35" t="str">
        <f>IF('Semana 4-3'!H45="","",'Semana 4-3'!H45)</f>
        <v/>
      </c>
    </row>
    <row r="166" spans="1:8" hidden="1" x14ac:dyDescent="0.25">
      <c r="A166" s="34">
        <f>'Semana 1-3'!B46</f>
        <v>0</v>
      </c>
      <c r="B166" s="34" t="str">
        <f>IF('Semana 1-3'!H46="","",'Semana 1-3'!H46)</f>
        <v/>
      </c>
      <c r="C166" s="3">
        <f>'Semana 2-3'!B46</f>
        <v>0</v>
      </c>
      <c r="D166" s="3" t="str">
        <f>IF('Semana 2-3'!H46="","",'Semana 2-3'!H46)</f>
        <v/>
      </c>
      <c r="E166" s="3">
        <f>'Semana 3-3'!B46</f>
        <v>0</v>
      </c>
      <c r="F166" s="3" t="str">
        <f>IF('Semana 3-3'!H46="","",'Semana 3-3'!H46)</f>
        <v/>
      </c>
      <c r="G166" s="35">
        <f>'Semana 4-3'!B46</f>
        <v>0</v>
      </c>
      <c r="H166" s="35" t="str">
        <f>IF('Semana 4-3'!H46="","",'Semana 4-3'!H46)</f>
        <v/>
      </c>
    </row>
    <row r="167" spans="1:8" hidden="1" x14ac:dyDescent="0.25">
      <c r="A167" s="34">
        <f>'Semana 1-3'!B47</f>
        <v>0</v>
      </c>
      <c r="B167" s="34" t="str">
        <f>IF('Semana 1-3'!H47="","",'Semana 1-3'!H47)</f>
        <v/>
      </c>
      <c r="C167" s="3">
        <f>'Semana 2-3'!B47</f>
        <v>0</v>
      </c>
      <c r="D167" s="3" t="str">
        <f>IF('Semana 2-3'!H47="","",'Semana 2-3'!H47)</f>
        <v/>
      </c>
      <c r="E167" s="3">
        <f>'Semana 3-3'!B47</f>
        <v>0</v>
      </c>
      <c r="F167" s="3" t="str">
        <f>IF('Semana 3-3'!H47="","",'Semana 3-3'!H47)</f>
        <v/>
      </c>
      <c r="G167" s="35">
        <f>'Semana 4-3'!B47</f>
        <v>0</v>
      </c>
      <c r="H167" s="35" t="str">
        <f>IF('Semana 4-3'!H47="","",'Semana 4-3'!H47)</f>
        <v/>
      </c>
    </row>
    <row r="168" spans="1:8" hidden="1" x14ac:dyDescent="0.25">
      <c r="A168" s="34">
        <f>'Semana 1-3'!B48</f>
        <v>0</v>
      </c>
      <c r="B168" s="34" t="str">
        <f>IF('Semana 1-3'!H48="","",'Semana 1-3'!H48)</f>
        <v/>
      </c>
      <c r="C168" s="3">
        <f>'Semana 2-3'!B48</f>
        <v>0</v>
      </c>
      <c r="D168" s="3" t="str">
        <f>IF('Semana 2-3'!H48="","",'Semana 2-3'!H48)</f>
        <v/>
      </c>
      <c r="E168" s="3">
        <f>'Semana 3-3'!B48</f>
        <v>0</v>
      </c>
      <c r="F168" s="3" t="str">
        <f>IF('Semana 3-3'!H48="","",'Semana 3-3'!H48)</f>
        <v/>
      </c>
      <c r="G168" s="35">
        <f>'Semana 4-3'!B48</f>
        <v>0</v>
      </c>
      <c r="H168" s="35" t="str">
        <f>IF('Semana 4-3'!H48="","",'Semana 4-3'!H48)</f>
        <v/>
      </c>
    </row>
    <row r="169" spans="1:8" hidden="1" x14ac:dyDescent="0.25">
      <c r="A169" s="34">
        <f>'Semana 1-3'!B49</f>
        <v>0</v>
      </c>
      <c r="B169" s="34" t="str">
        <f>IF('Semana 1-3'!H49="","",'Semana 1-3'!H49)</f>
        <v/>
      </c>
      <c r="C169" s="3">
        <f>'Semana 2-3'!B49</f>
        <v>0</v>
      </c>
      <c r="D169" s="3" t="str">
        <f>IF('Semana 2-3'!H49="","",'Semana 2-3'!H49)</f>
        <v/>
      </c>
      <c r="E169" s="3">
        <f>'Semana 3-3'!B49</f>
        <v>0</v>
      </c>
      <c r="F169" s="3" t="str">
        <f>IF('Semana 3-3'!H49="","",'Semana 3-3'!H49)</f>
        <v/>
      </c>
      <c r="G169" s="35">
        <f>'Semana 4-3'!B49</f>
        <v>0</v>
      </c>
      <c r="H169" s="35" t="str">
        <f>IF('Semana 4-3'!H49="","",'Semana 4-3'!H49)</f>
        <v/>
      </c>
    </row>
    <row r="170" spans="1:8" hidden="1" x14ac:dyDescent="0.25">
      <c r="A170" s="34">
        <f>'Semana 1-3'!B50</f>
        <v>0</v>
      </c>
      <c r="B170" s="34" t="str">
        <f>IF('Semana 1-3'!H50="","",'Semana 1-3'!H50)</f>
        <v/>
      </c>
      <c r="C170" s="3">
        <f>'Semana 2-3'!B50</f>
        <v>0</v>
      </c>
      <c r="D170" s="3" t="str">
        <f>IF('Semana 2-3'!H50="","",'Semana 2-3'!H50)</f>
        <v/>
      </c>
      <c r="E170" s="3">
        <f>'Semana 3-3'!B50</f>
        <v>0</v>
      </c>
      <c r="F170" s="3" t="str">
        <f>IF('Semana 3-3'!H50="","",'Semana 3-3'!H50)</f>
        <v/>
      </c>
      <c r="G170" s="35">
        <f>'Semana 4-3'!B50</f>
        <v>0</v>
      </c>
      <c r="H170" s="35" t="str">
        <f>IF('Semana 4-3'!H50="","",'Semana 4-3'!H50)</f>
        <v/>
      </c>
    </row>
    <row r="171" spans="1:8" hidden="1" x14ac:dyDescent="0.25">
      <c r="A171" s="34">
        <f>'Semana 1-3'!B51</f>
        <v>0</v>
      </c>
      <c r="B171" s="34" t="str">
        <f>IF('Semana 1-3'!H51="","",'Semana 1-3'!H51)</f>
        <v/>
      </c>
      <c r="C171" s="3">
        <f>'Semana 2-3'!B51</f>
        <v>0</v>
      </c>
      <c r="D171" s="3" t="str">
        <f>IF('Semana 2-3'!H51="","",'Semana 2-3'!H51)</f>
        <v/>
      </c>
      <c r="E171" s="3">
        <f>'Semana 3-3'!B51</f>
        <v>0</v>
      </c>
      <c r="F171" s="3" t="str">
        <f>IF('Semana 3-3'!H51="","",'Semana 3-3'!H51)</f>
        <v/>
      </c>
      <c r="G171" s="35">
        <f>'Semana 4-3'!B51</f>
        <v>0</v>
      </c>
      <c r="H171" s="35" t="str">
        <f>IF('Semana 4-3'!H51="","",'Semana 4-3'!H51)</f>
        <v/>
      </c>
    </row>
    <row r="172" spans="1:8" hidden="1" x14ac:dyDescent="0.25">
      <c r="A172" s="34">
        <f>'Semana 1-3'!B52</f>
        <v>0</v>
      </c>
      <c r="B172" s="34" t="str">
        <f>IF('Semana 1-3'!H52="","",'Semana 1-3'!H52)</f>
        <v/>
      </c>
      <c r="C172" s="3">
        <f>'Semana 2-3'!B52</f>
        <v>0</v>
      </c>
      <c r="D172" s="3" t="str">
        <f>IF('Semana 2-3'!H52="","",'Semana 2-3'!H52)</f>
        <v/>
      </c>
      <c r="E172" s="3">
        <f>'Semana 3-3'!B52</f>
        <v>0</v>
      </c>
      <c r="F172" s="3" t="str">
        <f>IF('Semana 3-3'!H52="","",'Semana 3-3'!H52)</f>
        <v/>
      </c>
      <c r="G172" s="35">
        <f>'Semana 4-3'!B52</f>
        <v>0</v>
      </c>
      <c r="H172" s="35" t="str">
        <f>IF('Semana 4-3'!H52="","",'Semana 4-3'!H52)</f>
        <v/>
      </c>
    </row>
    <row r="173" spans="1:8" hidden="1" x14ac:dyDescent="0.25">
      <c r="A173" s="34">
        <f>'Semana 1-3'!B53</f>
        <v>0</v>
      </c>
      <c r="B173" s="34" t="str">
        <f>IF('Semana 1-3'!H53="","",'Semana 1-3'!H53)</f>
        <v/>
      </c>
      <c r="C173" s="3">
        <f>'Semana 2-3'!B53</f>
        <v>0</v>
      </c>
      <c r="D173" s="3" t="str">
        <f>IF('Semana 2-3'!H53="","",'Semana 2-3'!H53)</f>
        <v/>
      </c>
      <c r="E173" s="3">
        <f>'Semana 3-3'!B53</f>
        <v>0</v>
      </c>
      <c r="F173" s="3" t="str">
        <f>IF('Semana 3-3'!H53="","",'Semana 3-3'!H53)</f>
        <v/>
      </c>
      <c r="G173" s="35">
        <f>'Semana 4-3'!B53</f>
        <v>0</v>
      </c>
      <c r="H173" s="35" t="str">
        <f>IF('Semana 4-3'!H53="","",'Semana 4-3'!H53)</f>
        <v/>
      </c>
    </row>
    <row r="174" spans="1:8" hidden="1" x14ac:dyDescent="0.25">
      <c r="A174" s="34">
        <f>'Semana 1-3'!B54</f>
        <v>0</v>
      </c>
      <c r="B174" s="34" t="str">
        <f>IF('Semana 1-3'!H54="","",'Semana 1-3'!H54)</f>
        <v/>
      </c>
      <c r="C174" s="3">
        <f>'Semana 2-3'!B54</f>
        <v>0</v>
      </c>
      <c r="D174" s="3" t="str">
        <f>IF('Semana 2-3'!H54="","",'Semana 2-3'!H54)</f>
        <v/>
      </c>
      <c r="E174" s="3">
        <f>'Semana 3-3'!B54</f>
        <v>0</v>
      </c>
      <c r="F174" s="3" t="str">
        <f>IF('Semana 3-3'!H54="","",'Semana 3-3'!H54)</f>
        <v/>
      </c>
      <c r="G174" s="35">
        <f>'Semana 4-3'!B54</f>
        <v>0</v>
      </c>
      <c r="H174" s="35" t="str">
        <f>IF('Semana 4-3'!H54="","",'Semana 4-3'!H54)</f>
        <v/>
      </c>
    </row>
    <row r="175" spans="1:8" hidden="1" x14ac:dyDescent="0.25">
      <c r="A175" s="34">
        <f>'Semana 1-3'!B55</f>
        <v>0</v>
      </c>
      <c r="B175" s="34" t="str">
        <f>IF('Semana 1-3'!H55="","",'Semana 1-3'!H55)</f>
        <v/>
      </c>
      <c r="C175" s="3">
        <f>'Semana 2-3'!B55</f>
        <v>0</v>
      </c>
      <c r="D175" s="3" t="str">
        <f>IF('Semana 2-3'!H55="","",'Semana 2-3'!H55)</f>
        <v/>
      </c>
      <c r="E175" s="3">
        <f>'Semana 3-3'!B55</f>
        <v>0</v>
      </c>
      <c r="F175" s="3" t="str">
        <f>IF('Semana 3-3'!H55="","",'Semana 3-3'!H55)</f>
        <v/>
      </c>
      <c r="G175" s="35">
        <f>'Semana 4-3'!B55</f>
        <v>0</v>
      </c>
      <c r="H175" s="35" t="str">
        <f>IF('Semana 4-3'!H55="","",'Semana 4-3'!H55)</f>
        <v/>
      </c>
    </row>
    <row r="176" spans="1:8" hidden="1" x14ac:dyDescent="0.25">
      <c r="A176" s="34" t="str">
        <f>'Semana 1-4'!B9</f>
        <v>SP-63(I)</v>
      </c>
      <c r="B176" s="34" t="str">
        <f>IF('Semana 1-4'!H9="","",'Semana 1-4'!H9)</f>
        <v>El operador lo realiza por capilar</v>
      </c>
      <c r="C176" s="3" t="str">
        <f>'Semana 2-4'!B9</f>
        <v>SP-41</v>
      </c>
      <c r="D176" s="3" t="str">
        <f>IF('Semana 2-4'!H9="","",'Semana 2-4'!H9)</f>
        <v/>
      </c>
      <c r="E176" s="3" t="str">
        <f>'Semana 3-4'!B9</f>
        <v>SP-63(I)</v>
      </c>
      <c r="F176" s="3" t="str">
        <f>IF('Semana 3-4'!H9="","",'Semana 3-4'!H9)</f>
        <v>El operador lo realiza por capilar</v>
      </c>
      <c r="G176" s="3" t="str">
        <f>'Semana 4-4'!B9</f>
        <v>SP-242</v>
      </c>
      <c r="H176" s="3" t="str">
        <f>IF('Semana 4-4'!H9="","",'Semana 4-4'!H9)</f>
        <v/>
      </c>
    </row>
    <row r="177" spans="1:8" hidden="1" x14ac:dyDescent="0.25">
      <c r="A177" s="34" t="str">
        <f>'Semana 1-4'!B10</f>
        <v>SP-69</v>
      </c>
      <c r="B177" s="34" t="str">
        <f>IF('Semana 1-4'!H10="","",'Semana 1-4'!H10)</f>
        <v/>
      </c>
      <c r="C177" s="3" t="str">
        <f>'Semana 2-4'!B10</f>
        <v>SP-138(I)[00]a</v>
      </c>
      <c r="D177" s="3" t="str">
        <f>IF('Semana 2-4'!H10="","",'Semana 2-4'!H10)</f>
        <v/>
      </c>
      <c r="E177" s="3" t="str">
        <f>'Semana 3-4'!B10</f>
        <v>SP-69</v>
      </c>
      <c r="F177" s="3" t="str">
        <f>IF('Semana 3-4'!H10="","",'Semana 3-4'!H10)</f>
        <v/>
      </c>
      <c r="G177" s="3" t="str">
        <f>'Semana 4-4'!B10</f>
        <v>SP-41</v>
      </c>
      <c r="H177" s="3" t="str">
        <f>IF('Semana 4-4'!H10="","",'Semana 4-4'!H10)</f>
        <v/>
      </c>
    </row>
    <row r="178" spans="1:8" hidden="1" x14ac:dyDescent="0.25">
      <c r="A178" s="34" t="str">
        <f>'Semana 1-4'!B11</f>
        <v>SP-69</v>
      </c>
      <c r="B178" s="34" t="str">
        <f>IF('Semana 1-4'!H11="","",'Semana 1-4'!H11)</f>
        <v/>
      </c>
      <c r="C178" s="3" t="str">
        <f>'Semana 2-4'!B11</f>
        <v>SP-439a</v>
      </c>
      <c r="D178" s="3" t="str">
        <f>IF('Semana 2-4'!H11="","",'Semana 2-4'!H11)</f>
        <v/>
      </c>
      <c r="E178" s="3" t="str">
        <f>'Semana 3-4'!B11</f>
        <v>SP-69</v>
      </c>
      <c r="F178" s="3" t="str">
        <f>IF('Semana 3-4'!H11="","",'Semana 3-4'!H11)</f>
        <v/>
      </c>
      <c r="G178" s="3" t="str">
        <f>'Semana 4-4'!B11</f>
        <v>SP-439a</v>
      </c>
      <c r="H178" s="3" t="str">
        <f>IF('Semana 4-4'!H11="","",'Semana 4-4'!H11)</f>
        <v/>
      </c>
    </row>
    <row r="179" spans="1:8" hidden="1" x14ac:dyDescent="0.25">
      <c r="A179" s="34" t="str">
        <f>'Semana 1-4'!B12</f>
        <v>SP-70</v>
      </c>
      <c r="B179" s="34" t="str">
        <f>IF('Semana 1-4'!H12="","",'Semana 1-4'!H12)</f>
        <v/>
      </c>
      <c r="C179" s="3" t="str">
        <f>'Semana 2-4'!B12</f>
        <v>SP-51</v>
      </c>
      <c r="D179" s="3" t="str">
        <f>IF('Semana 2-4'!H12="","",'Semana 2-4'!H12)</f>
        <v/>
      </c>
      <c r="E179" s="3" t="str">
        <f>'Semana 3-4'!B12</f>
        <v>SP-70</v>
      </c>
      <c r="F179" s="3" t="str">
        <f>IF('Semana 3-4'!H12="","",'Semana 3-4'!H12)</f>
        <v/>
      </c>
      <c r="G179" s="3" t="str">
        <f>'Semana 4-4'!B12</f>
        <v>SP-51</v>
      </c>
      <c r="H179" s="3" t="str">
        <f>IF('Semana 4-4'!H12="","",'Semana 4-4'!H12)</f>
        <v/>
      </c>
    </row>
    <row r="180" spans="1:8" hidden="1" x14ac:dyDescent="0.25">
      <c r="A180" s="34" t="str">
        <f>'Semana 1-4'!B13</f>
        <v>SP-70</v>
      </c>
      <c r="B180" s="34" t="str">
        <f>IF('Semana 1-4'!H13="","",'Semana 1-4'!H13)</f>
        <v/>
      </c>
      <c r="C180" s="3" t="str">
        <f>'Semana 2-4'!B13</f>
        <v>SP-0151[00]a(I)</v>
      </c>
      <c r="D180" s="3" t="str">
        <f>IF('Semana 2-4'!H13="","",'Semana 2-4'!H13)</f>
        <v/>
      </c>
      <c r="E180" s="3" t="str">
        <f>'Semana 3-4'!B13</f>
        <v>SP-70</v>
      </c>
      <c r="F180" s="3" t="str">
        <f>IF('Semana 3-4'!H13="","",'Semana 3-4'!H13)</f>
        <v/>
      </c>
      <c r="G180" s="3" t="str">
        <f>'Semana 4-4'!B13</f>
        <v>SP-0151[00]a(I)</v>
      </c>
      <c r="H180" s="3" t="str">
        <f>IF('Semana 4-4'!H13="","",'Semana 4-4'!H13)</f>
        <v/>
      </c>
    </row>
    <row r="181" spans="1:8" hidden="1" x14ac:dyDescent="0.25">
      <c r="A181" s="34" t="str">
        <f>'Semana 1-4'!B14</f>
        <v>SP-131</v>
      </c>
      <c r="B181" s="34" t="str">
        <f>IF('Semana 1-4'!H14="","",'Semana 1-4'!H14)</f>
        <v>2 hs</v>
      </c>
      <c r="C181" s="3" t="str">
        <f>'Semana 2-4'!B14</f>
        <v>SP-447a</v>
      </c>
      <c r="D181" s="3" t="str">
        <f>IF('Semana 2-4'!H14="","",'Semana 2-4'!H14)</f>
        <v/>
      </c>
      <c r="E181" s="3" t="str">
        <f>'Semana 3-4'!B14</f>
        <v>SP-131</v>
      </c>
      <c r="F181" s="3" t="str">
        <f>IF('Semana 3-4'!H14="","",'Semana 3-4'!H14)</f>
        <v>2 hs</v>
      </c>
      <c r="G181" s="3" t="str">
        <f>'Semana 4-4'!B14</f>
        <v>SP-69</v>
      </c>
      <c r="H181" s="3" t="str">
        <f>IF('Semana 4-4'!H14="","",'Semana 4-4'!H14)</f>
        <v/>
      </c>
    </row>
    <row r="182" spans="1:8" hidden="1" x14ac:dyDescent="0.25">
      <c r="A182" s="34" t="str">
        <f>'Semana 1-4'!B15</f>
        <v>SP-169</v>
      </c>
      <c r="B182" s="34" t="str">
        <f>IF('Semana 1-4'!H15="","",'Semana 1-4'!H15)</f>
        <v/>
      </c>
      <c r="C182" s="3" t="str">
        <f>'Semana 2-4'!B15</f>
        <v>SP-69</v>
      </c>
      <c r="D182" s="3" t="str">
        <f>IF('Semana 2-4'!H15="","",'Semana 2-4'!H15)</f>
        <v/>
      </c>
      <c r="E182" s="3" t="str">
        <f>'Semana 3-4'!B15</f>
        <v>SP-169</v>
      </c>
      <c r="F182" s="3" t="str">
        <f>IF('Semana 3-4'!H15="","",'Semana 3-4'!H15)</f>
        <v/>
      </c>
      <c r="G182" s="3" t="str">
        <f>'Semana 4-4'!B15</f>
        <v>SP-70</v>
      </c>
      <c r="H182" s="3" t="str">
        <f>IF('Semana 4-4'!H15="","",'Semana 4-4'!H15)</f>
        <v/>
      </c>
    </row>
    <row r="183" spans="1:8" hidden="1" x14ac:dyDescent="0.25">
      <c r="A183" s="34" t="str">
        <f>'Semana 1-4'!B16</f>
        <v>SP-185</v>
      </c>
      <c r="B183" s="34" t="str">
        <f>IF('Semana 1-4'!H16="","",'Semana 1-4'!H16)</f>
        <v/>
      </c>
      <c r="C183" s="3" t="str">
        <f>'Semana 2-4'!B16</f>
        <v>SP-70</v>
      </c>
      <c r="D183" s="3" t="str">
        <f>IF('Semana 2-4'!H16="","",'Semana 2-4'!H16)</f>
        <v/>
      </c>
      <c r="E183" s="3" t="str">
        <f>'Semana 3-4'!B16</f>
        <v>SP-196</v>
      </c>
      <c r="F183" s="3" t="str">
        <f>IF('Semana 3-4'!H16="","",'Semana 3-4'!H16)</f>
        <v/>
      </c>
      <c r="G183" s="3" t="str">
        <f>'Semana 4-4'!B16</f>
        <v>SP-353a</v>
      </c>
      <c r="H183" s="3" t="str">
        <f>IF('Semana 4-4'!H16="","",'Semana 4-4'!H16)</f>
        <v>2 hs</v>
      </c>
    </row>
    <row r="184" spans="1:8" hidden="1" x14ac:dyDescent="0.25">
      <c r="A184" s="34" t="str">
        <f>'Semana 1-4'!B17</f>
        <v>SP-196</v>
      </c>
      <c r="B184" s="34" t="str">
        <f>IF('Semana 1-4'!H17="","",'Semana 1-4'!H17)</f>
        <v/>
      </c>
      <c r="C184" s="3" t="str">
        <f>'Semana 2-4'!B17</f>
        <v>SP-353a</v>
      </c>
      <c r="D184" s="3" t="str">
        <f>IF('Semana 2-4'!H17="","",'Semana 2-4'!H17)</f>
        <v/>
      </c>
      <c r="E184" s="3" t="str">
        <f>'Semana 3-4'!B17</f>
        <v>SP-197</v>
      </c>
      <c r="F184" s="3" t="str">
        <f>IF('Semana 3-4'!H17="","",'Semana 3-4'!H17)</f>
        <v/>
      </c>
      <c r="G184" s="3" t="str">
        <f>'Semana 4-4'!B17</f>
        <v>SP-353a</v>
      </c>
      <c r="H184" s="3" t="str">
        <f>IF('Semana 4-4'!H17="","",'Semana 4-4'!H17)</f>
        <v/>
      </c>
    </row>
    <row r="185" spans="1:8" hidden="1" x14ac:dyDescent="0.25">
      <c r="A185" s="34" t="str">
        <f>'Semana 1-4'!B18</f>
        <v>SP-197</v>
      </c>
      <c r="B185" s="34" t="str">
        <f>IF('Semana 1-4'!H18="","",'Semana 1-4'!H18)</f>
        <v/>
      </c>
      <c r="C185" s="3" t="str">
        <f>'Semana 2-4'!B18</f>
        <v>SP-353a</v>
      </c>
      <c r="D185" s="3" t="str">
        <f>IF('Semana 2-4'!H18="","",'Semana 2-4'!H18)</f>
        <v>2 hs</v>
      </c>
      <c r="E185" s="3" t="str">
        <f>'Semana 3-4'!B18</f>
        <v>SP-147a(I)</v>
      </c>
      <c r="F185" s="3" t="str">
        <f>IF('Semana 3-4'!H18="","",'Semana 3-4'!H18)</f>
        <v/>
      </c>
      <c r="G185" s="3" t="str">
        <f>'Semana 4-4'!B18</f>
        <v>SP-358a</v>
      </c>
      <c r="H185" s="3" t="str">
        <f>IF('Semana 4-4'!H18="","",'Semana 4-4'!H18)</f>
        <v>5 hs</v>
      </c>
    </row>
    <row r="186" spans="1:8" hidden="1" x14ac:dyDescent="0.25">
      <c r="A186" s="34" t="str">
        <f>'Semana 1-4'!B19</f>
        <v>SP-83</v>
      </c>
      <c r="B186" s="34" t="str">
        <f>IF('Semana 1-4'!H19="","",'Semana 1-4'!H19)</f>
        <v/>
      </c>
      <c r="C186" s="3" t="str">
        <f>'Semana 2-4'!B19</f>
        <v>SP-358a</v>
      </c>
      <c r="D186" s="3" t="str">
        <f>IF('Semana 2-4'!H19="","",'Semana 2-4'!H19)</f>
        <v>5 hs</v>
      </c>
      <c r="E186" s="3" t="str">
        <f>'Semana 3-4'!B19</f>
        <v>SP-147a(I)</v>
      </c>
      <c r="F186" s="3" t="str">
        <f>IF('Semana 3-4'!H19="","",'Semana 3-4'!H19)</f>
        <v/>
      </c>
      <c r="G186" s="3" t="str">
        <f>'Semana 4-4'!B19</f>
        <v>SP-367a</v>
      </c>
      <c r="H186" s="3" t="str">
        <f>IF('Semana 4-4'!H19="","",'Semana 4-4'!H19)</f>
        <v/>
      </c>
    </row>
    <row r="187" spans="1:8" hidden="1" x14ac:dyDescent="0.25">
      <c r="A187" s="34" t="str">
        <f>'Semana 1-4'!B20</f>
        <v>SP-94</v>
      </c>
      <c r="B187" s="34" t="str">
        <f>IF('Semana 1-4'!H20="","",'Semana 1-4'!H20)</f>
        <v/>
      </c>
      <c r="C187" s="3" t="str">
        <f>'Semana 2-4'!B20</f>
        <v>SP-367a</v>
      </c>
      <c r="D187" s="3" t="str">
        <f>IF('Semana 2-4'!H20="","",'Semana 2-4'!H20)</f>
        <v/>
      </c>
      <c r="E187" s="3" t="str">
        <f>'Semana 3-4'!B20</f>
        <v>SP-162(I)[00]a</v>
      </c>
      <c r="F187" s="3" t="str">
        <f>IF('Semana 3-4'!H20="","",'Semana 3-4'!H20)</f>
        <v/>
      </c>
      <c r="G187" s="3" t="str">
        <f>'Semana 4-4'!B20</f>
        <v>SP-326a</v>
      </c>
      <c r="H187" s="3" t="str">
        <f>IF('Semana 4-4'!H20="","",'Semana 4-4'!H20)</f>
        <v/>
      </c>
    </row>
    <row r="188" spans="1:8" hidden="1" x14ac:dyDescent="0.25">
      <c r="A188" s="34" t="str">
        <f>'Semana 1-4'!B21</f>
        <v>SP-147a(I)</v>
      </c>
      <c r="B188" s="34" t="str">
        <f>IF('Semana 1-4'!H21="","",'Semana 1-4'!H21)</f>
        <v/>
      </c>
      <c r="C188" s="3" t="str">
        <f>'Semana 2-4'!B21</f>
        <v>SP-326a</v>
      </c>
      <c r="D188" s="3" t="str">
        <f>IF('Semana 2-4'!H21="","",'Semana 2-4'!H21)</f>
        <v/>
      </c>
      <c r="E188" s="3" t="str">
        <f>'Semana 3-4'!B21</f>
        <v>SP-236</v>
      </c>
      <c r="F188" s="3" t="str">
        <f>IF('Semana 3-4'!H21="","",'Semana 3-4'!H21)</f>
        <v/>
      </c>
      <c r="G188" s="3" t="str">
        <f>'Semana 4-4'!B21</f>
        <v>SP-367a</v>
      </c>
      <c r="H188" s="3" t="str">
        <f>IF('Semana 4-4'!H21="","",'Semana 4-4'!H21)</f>
        <v/>
      </c>
    </row>
    <row r="189" spans="1:8" hidden="1" x14ac:dyDescent="0.25">
      <c r="A189" s="34" t="str">
        <f>'Semana 1-4'!B22</f>
        <v>SP-147a(I)</v>
      </c>
      <c r="B189" s="34" t="str">
        <f>IF('Semana 1-4'!H22="","",'Semana 1-4'!H22)</f>
        <v/>
      </c>
      <c r="C189" s="3" t="str">
        <f>'Semana 2-4'!B22</f>
        <v>SP-367a</v>
      </c>
      <c r="D189" s="3" t="str">
        <f>IF('Semana 2-4'!H22="","",'Semana 2-4'!H22)</f>
        <v/>
      </c>
      <c r="E189" s="3" t="str">
        <f>'Semana 3-4'!B22</f>
        <v>SP-236</v>
      </c>
      <c r="F189" s="3" t="str">
        <f>IF('Semana 3-4'!H22="","",'Semana 3-4'!H22)</f>
        <v/>
      </c>
      <c r="G189" s="3" t="str">
        <f>'Semana 4-4'!B22</f>
        <v>SP-384a</v>
      </c>
      <c r="H189" s="3" t="str">
        <f>IF('Semana 4-4'!H22="","",'Semana 4-4'!H22)</f>
        <v/>
      </c>
    </row>
    <row r="190" spans="1:8" hidden="1" x14ac:dyDescent="0.25">
      <c r="A190" s="34" t="str">
        <f>'Semana 1-4'!B23</f>
        <v>SP-162(I)[00]a</v>
      </c>
      <c r="B190" s="34" t="str">
        <f>IF('Semana 1-4'!H23="","",'Semana 1-4'!H23)</f>
        <v/>
      </c>
      <c r="C190" s="3" t="str">
        <f>'Semana 2-4'!B23</f>
        <v>SP-362a</v>
      </c>
      <c r="D190" s="3" t="str">
        <f>IF('Semana 2-4'!H23="","",'Semana 2-4'!H23)</f>
        <v/>
      </c>
      <c r="E190" s="3" t="str">
        <f>'Semana 3-4'!B23</f>
        <v>SP-246</v>
      </c>
      <c r="F190" s="3" t="str">
        <f>IF('Semana 3-4'!H23="","",'Semana 3-4'!H23)</f>
        <v/>
      </c>
      <c r="G190" s="3" t="str">
        <f>'Semana 4-4'!B23</f>
        <v>SP-307a</v>
      </c>
      <c r="H190" s="3" t="str">
        <f>IF('Semana 4-4'!H23="","",'Semana 4-4'!H23)</f>
        <v/>
      </c>
    </row>
    <row r="191" spans="1:8" hidden="1" x14ac:dyDescent="0.25">
      <c r="A191" s="34" t="str">
        <f>'Semana 1-4'!B24</f>
        <v>SP-236</v>
      </c>
      <c r="B191" s="34" t="str">
        <f>IF('Semana 1-4'!H24="","",'Semana 1-4'!H24)</f>
        <v/>
      </c>
      <c r="C191" s="3" t="str">
        <f>'Semana 2-4'!B24</f>
        <v>SP-384a</v>
      </c>
      <c r="D191" s="3" t="str">
        <f>IF('Semana 2-4'!H24="","",'Semana 2-4'!H24)</f>
        <v/>
      </c>
      <c r="E191" s="3" t="str">
        <f>'Semana 3-4'!B24</f>
        <v>SP-246</v>
      </c>
      <c r="F191" s="3" t="str">
        <f>IF('Semana 3-4'!H24="","",'Semana 3-4'!H24)</f>
        <v/>
      </c>
      <c r="G191" s="3" t="str">
        <f>'Semana 4-4'!B24</f>
        <v>SP-307a</v>
      </c>
      <c r="H191" s="3" t="str">
        <f>IF('Semana 4-4'!H24="","",'Semana 4-4'!H24)</f>
        <v/>
      </c>
    </row>
    <row r="192" spans="1:8" hidden="1" x14ac:dyDescent="0.25">
      <c r="A192" s="34" t="str">
        <f>'Semana 1-4'!B25</f>
        <v>SP-236</v>
      </c>
      <c r="B192" s="34" t="str">
        <f>IF('Semana 1-4'!H25="","",'Semana 1-4'!H25)</f>
        <v/>
      </c>
      <c r="C192" s="3" t="str">
        <f>'Semana 2-4'!B25</f>
        <v>SP-307a</v>
      </c>
      <c r="D192" s="3" t="str">
        <f>IF('Semana 2-4'!H25="","",'Semana 2-4'!H25)</f>
        <v/>
      </c>
      <c r="E192" s="3" t="str">
        <f>'Semana 3-4'!B25</f>
        <v>SP-333[00]a</v>
      </c>
      <c r="F192" s="3" t="str">
        <f>IF('Semana 3-4'!H25="","",'Semana 3-4'!H25)</f>
        <v/>
      </c>
      <c r="G192" s="3" t="str">
        <f>'Semana 4-4'!B25</f>
        <v>SP-0294[00]a</v>
      </c>
      <c r="H192" s="3" t="str">
        <f>IF('Semana 4-4'!H25="","",'Semana 4-4'!H25)</f>
        <v/>
      </c>
    </row>
    <row r="193" spans="1:8" hidden="1" x14ac:dyDescent="0.25">
      <c r="A193" s="34" t="str">
        <f>'Semana 1-4'!B26</f>
        <v>SP-246</v>
      </c>
      <c r="B193" s="34" t="str">
        <f>IF('Semana 1-4'!H26="","",'Semana 1-4'!H26)</f>
        <v/>
      </c>
      <c r="C193" s="3" t="str">
        <f>'Semana 2-4'!B26</f>
        <v>SP-307a</v>
      </c>
      <c r="D193" s="3" t="str">
        <f>IF('Semana 2-4'!H26="","",'Semana 2-4'!H26)</f>
        <v/>
      </c>
      <c r="E193" s="3" t="str">
        <f>'Semana 3-4'!B26</f>
        <v>SP-333[00]a</v>
      </c>
      <c r="F193" s="3" t="str">
        <f>IF('Semana 3-4'!H26="","",'Semana 3-4'!H26)</f>
        <v/>
      </c>
      <c r="G193" s="3" t="str">
        <f>'Semana 4-4'!B26</f>
        <v>SP-237(I)[00]a</v>
      </c>
      <c r="H193" s="3" t="str">
        <f>IF('Semana 4-4'!H26="","",'Semana 4-4'!H26)</f>
        <v>1,5 hs</v>
      </c>
    </row>
    <row r="194" spans="1:8" hidden="1" x14ac:dyDescent="0.25">
      <c r="A194" s="34" t="str">
        <f>'Semana 1-4'!B27</f>
        <v>SP-246</v>
      </c>
      <c r="B194" s="34" t="str">
        <f>IF('Semana 1-4'!H27="","",'Semana 1-4'!H27)</f>
        <v/>
      </c>
      <c r="C194" s="3" t="str">
        <f>'Semana 2-4'!B27</f>
        <v>SP-242</v>
      </c>
      <c r="D194" s="3" t="str">
        <f>IF('Semana 2-4'!H27="","",'Semana 2-4'!H27)</f>
        <v/>
      </c>
      <c r="E194" s="3" t="str">
        <f>'Semana 3-4'!B27</f>
        <v>SP-29</v>
      </c>
      <c r="F194" s="3" t="str">
        <f>IF('Semana 3-4'!H27="","",'Semana 3-4'!H27)</f>
        <v>2 hs</v>
      </c>
      <c r="G194" s="3">
        <f>'Semana 4-4'!B27</f>
        <v>0</v>
      </c>
      <c r="H194" s="3" t="str">
        <f>IF('Semana 4-4'!H27="","",'Semana 4-4'!H27)</f>
        <v/>
      </c>
    </row>
    <row r="195" spans="1:8" hidden="1" x14ac:dyDescent="0.25">
      <c r="A195" s="34" t="str">
        <f>'Semana 1-4'!B28</f>
        <v>SP-333[00]a</v>
      </c>
      <c r="B195" s="34" t="str">
        <f>IF('Semana 1-4'!H28="","",'Semana 1-4'!H28)</f>
        <v/>
      </c>
      <c r="C195" s="3" t="str">
        <f>'Semana 2-4'!B28</f>
        <v>SP-162(I)[00]a</v>
      </c>
      <c r="D195" s="3" t="str">
        <f>IF('Semana 2-4'!H28="","",'Semana 2-4'!H28)</f>
        <v/>
      </c>
      <c r="E195" s="3" t="str">
        <f>'Semana 3-4'!B28</f>
        <v>SP-29</v>
      </c>
      <c r="F195" s="3" t="str">
        <f>IF('Semana 3-4'!H28="","",'Semana 3-4'!H28)</f>
        <v/>
      </c>
      <c r="G195" s="3">
        <f>'Semana 4-4'!B28</f>
        <v>0</v>
      </c>
      <c r="H195" s="3" t="str">
        <f>IF('Semana 4-4'!H28="","",'Semana 4-4'!H28)</f>
        <v/>
      </c>
    </row>
    <row r="196" spans="1:8" hidden="1" x14ac:dyDescent="0.25">
      <c r="A196" s="34" t="str">
        <f>'Semana 1-4'!B29</f>
        <v>SP-333[00]a</v>
      </c>
      <c r="B196" s="34" t="str">
        <f>IF('Semana 1-4'!H29="","",'Semana 1-4'!H29)</f>
        <v/>
      </c>
      <c r="C196" s="3" t="str">
        <f>'Semana 2-4'!B29</f>
        <v>SP-0294[00]a</v>
      </c>
      <c r="D196" s="3" t="str">
        <f>IF('Semana 2-4'!H29="","",'Semana 2-4'!H29)</f>
        <v/>
      </c>
      <c r="E196" s="3" t="str">
        <f>'Semana 3-4'!B29</f>
        <v>SP-131</v>
      </c>
      <c r="F196" s="3" t="str">
        <f>IF('Semana 3-4'!H29="","",'Semana 3-4'!H29)</f>
        <v/>
      </c>
      <c r="G196" s="3">
        <f>'Semana 4-4'!B29</f>
        <v>0</v>
      </c>
      <c r="H196" s="3" t="str">
        <f>IF('Semana 4-4'!H29="","",'Semana 4-4'!H29)</f>
        <v/>
      </c>
    </row>
    <row r="197" spans="1:8" hidden="1" x14ac:dyDescent="0.25">
      <c r="A197" s="34" t="str">
        <f>'Semana 1-4'!B30</f>
        <v>SP-29</v>
      </c>
      <c r="B197" s="34" t="str">
        <f>IF('Semana 1-4'!H30="","",'Semana 1-4'!H30)</f>
        <v>2 hs</v>
      </c>
      <c r="C197" s="3">
        <f>'Semana 2-4'!B30</f>
        <v>0</v>
      </c>
      <c r="D197" s="3" t="str">
        <f>IF('Semana 2-4'!H30="","",'Semana 2-4'!H30)</f>
        <v/>
      </c>
      <c r="E197" s="3" t="str">
        <f>'Semana 3-4'!B30</f>
        <v>SP-511a</v>
      </c>
      <c r="F197" s="3" t="str">
        <f>IF('Semana 3-4'!H30="","",'Semana 3-4'!H30)</f>
        <v/>
      </c>
      <c r="G197" s="3">
        <f>'Semana 4-4'!B30</f>
        <v>0</v>
      </c>
      <c r="H197" s="3" t="str">
        <f>IF('Semana 4-4'!H30="","",'Semana 4-4'!H30)</f>
        <v/>
      </c>
    </row>
    <row r="198" spans="1:8" hidden="1" x14ac:dyDescent="0.25">
      <c r="A198" s="34" t="str">
        <f>'Semana 1-4'!B31</f>
        <v>SP-29</v>
      </c>
      <c r="B198" s="34" t="str">
        <f>IF('Semana 1-4'!H31="","",'Semana 1-4'!H31)</f>
        <v/>
      </c>
      <c r="C198" s="3">
        <f>'Semana 2-4'!B31</f>
        <v>0</v>
      </c>
      <c r="D198" s="3" t="str">
        <f>IF('Semana 2-4'!H31="","",'Semana 2-4'!H31)</f>
        <v/>
      </c>
      <c r="E198" s="3" t="str">
        <f>'Semana 3-4'!B31</f>
        <v>SP-511a</v>
      </c>
      <c r="F198" s="3" t="str">
        <f>IF('Semana 3-4'!H31="","",'Semana 3-4'!H31)</f>
        <v/>
      </c>
      <c r="G198" s="3">
        <f>'Semana 4-4'!B31</f>
        <v>0</v>
      </c>
      <c r="H198" s="3" t="str">
        <f>IF('Semana 4-4'!H31="","",'Semana 4-4'!H31)</f>
        <v/>
      </c>
    </row>
    <row r="199" spans="1:8" hidden="1" x14ac:dyDescent="0.25">
      <c r="A199" s="34" t="str">
        <f>'Semana 1-4'!B32</f>
        <v>SP-131</v>
      </c>
      <c r="B199" s="34" t="str">
        <f>IF('Semana 1-4'!H32="","",'Semana 1-4'!H32)</f>
        <v/>
      </c>
      <c r="C199" s="3">
        <f>'Semana 2-4'!B32</f>
        <v>0</v>
      </c>
      <c r="D199" s="3" t="str">
        <f>IF('Semana 2-4'!H32="","",'Semana 2-4'!H32)</f>
        <v/>
      </c>
      <c r="E199" s="3">
        <f>'Semana 3-4'!B32</f>
        <v>0</v>
      </c>
      <c r="F199" s="3" t="str">
        <f>IF('Semana 3-4'!H32="","",'Semana 3-4'!H32)</f>
        <v/>
      </c>
      <c r="G199" s="3">
        <f>'Semana 4-4'!B32</f>
        <v>0</v>
      </c>
      <c r="H199" s="3" t="str">
        <f>IF('Semana 4-4'!H32="","",'Semana 4-4'!H32)</f>
        <v/>
      </c>
    </row>
    <row r="200" spans="1:8" hidden="1" x14ac:dyDescent="0.25">
      <c r="A200" s="34" t="str">
        <f>'Semana 1-4'!B33</f>
        <v>SP-511a</v>
      </c>
      <c r="B200" s="34" t="str">
        <f>IF('Semana 1-4'!H33="","",'Semana 1-4'!H33)</f>
        <v/>
      </c>
      <c r="C200" s="3">
        <f>'Semana 2-4'!B33</f>
        <v>0</v>
      </c>
      <c r="D200" s="3" t="str">
        <f>IF('Semana 2-4'!H33="","",'Semana 2-4'!H33)</f>
        <v/>
      </c>
      <c r="E200" s="3">
        <f>'Semana 3-4'!B33</f>
        <v>0</v>
      </c>
      <c r="F200" s="3" t="str">
        <f>IF('Semana 3-4'!H33="","",'Semana 3-4'!H33)</f>
        <v/>
      </c>
      <c r="G200" s="3">
        <f>'Semana 4-4'!B33</f>
        <v>0</v>
      </c>
      <c r="H200" s="3" t="str">
        <f>IF('Semana 4-4'!H33="","",'Semana 4-4'!H33)</f>
        <v/>
      </c>
    </row>
    <row r="201" spans="1:8" hidden="1" x14ac:dyDescent="0.25">
      <c r="A201" s="34" t="str">
        <f>'Semana 1-4'!B34</f>
        <v>SP-511a</v>
      </c>
      <c r="B201" s="34" t="str">
        <f>IF('Semana 1-4'!H34="","",'Semana 1-4'!H34)</f>
        <v/>
      </c>
      <c r="C201" s="3">
        <f>'Semana 2-4'!B34</f>
        <v>0</v>
      </c>
      <c r="D201" s="3" t="str">
        <f>IF('Semana 2-4'!H34="","",'Semana 2-4'!H34)</f>
        <v/>
      </c>
      <c r="E201" s="3">
        <f>'Semana 3-4'!B34</f>
        <v>0</v>
      </c>
      <c r="F201" s="3" t="str">
        <f>IF('Semana 3-4'!H34="","",'Semana 3-4'!H34)</f>
        <v/>
      </c>
      <c r="G201" s="3">
        <f>'Semana 4-4'!B34</f>
        <v>0</v>
      </c>
      <c r="H201" s="3" t="str">
        <f>IF('Semana 4-4'!H34="","",'Semana 4-4'!H34)</f>
        <v/>
      </c>
    </row>
    <row r="202" spans="1:8" hidden="1" x14ac:dyDescent="0.25">
      <c r="A202" s="34">
        <f>'Semana 1-4'!B35</f>
        <v>0</v>
      </c>
      <c r="B202" s="34" t="str">
        <f>IF('Semana 1-4'!H35="","",'Semana 1-4'!H35)</f>
        <v/>
      </c>
      <c r="C202" s="3">
        <f>'Semana 2-4'!B35</f>
        <v>0</v>
      </c>
      <c r="D202" s="3" t="str">
        <f>IF('Semana 2-4'!H35="","",'Semana 2-4'!H35)</f>
        <v/>
      </c>
      <c r="E202" s="3">
        <f>'Semana 3-4'!B35</f>
        <v>0</v>
      </c>
      <c r="F202" s="3" t="str">
        <f>IF('Semana 3-4'!H35="","",'Semana 3-4'!H35)</f>
        <v/>
      </c>
      <c r="G202" s="3">
        <f>'Semana 4-4'!B35</f>
        <v>0</v>
      </c>
      <c r="H202" s="3" t="str">
        <f>IF('Semana 4-4'!H35="","",'Semana 4-4'!H35)</f>
        <v/>
      </c>
    </row>
    <row r="203" spans="1:8" hidden="1" x14ac:dyDescent="0.25">
      <c r="A203" s="34">
        <f>'Semana 1-4'!B36</f>
        <v>0</v>
      </c>
      <c r="B203" s="34" t="str">
        <f>IF('Semana 1-4'!H36="","",'Semana 1-4'!H36)</f>
        <v/>
      </c>
      <c r="C203" s="3">
        <f>'Semana 2-4'!B36</f>
        <v>0</v>
      </c>
      <c r="D203" s="3" t="str">
        <f>IF('Semana 2-4'!H36="","",'Semana 2-4'!H36)</f>
        <v/>
      </c>
      <c r="E203" s="3">
        <f>'Semana 3-4'!B36</f>
        <v>0</v>
      </c>
      <c r="F203" s="3" t="str">
        <f>IF('Semana 3-4'!H36="","",'Semana 3-4'!H36)</f>
        <v/>
      </c>
      <c r="G203" s="3">
        <f>'Semana 4-4'!B36</f>
        <v>0</v>
      </c>
      <c r="H203" s="3" t="str">
        <f>IF('Semana 4-4'!H36="","",'Semana 4-4'!H36)</f>
        <v/>
      </c>
    </row>
    <row r="204" spans="1:8" hidden="1" x14ac:dyDescent="0.25">
      <c r="A204" s="34">
        <f>'Semana 1-4'!B37</f>
        <v>0</v>
      </c>
      <c r="B204" s="34" t="str">
        <f>IF('Semana 1-4'!H37="","",'Semana 1-4'!H37)</f>
        <v/>
      </c>
      <c r="C204" s="3">
        <f>'Semana 2-4'!B37</f>
        <v>0</v>
      </c>
      <c r="D204" s="3" t="str">
        <f>IF('Semana 2-4'!H37="","",'Semana 2-4'!H37)</f>
        <v/>
      </c>
      <c r="E204" s="3">
        <f>'Semana 3-4'!B37</f>
        <v>0</v>
      </c>
      <c r="F204" s="3" t="str">
        <f>IF('Semana 3-4'!H37="","",'Semana 3-4'!H37)</f>
        <v/>
      </c>
      <c r="G204" s="3">
        <f>'Semana 4-4'!B37</f>
        <v>0</v>
      </c>
      <c r="H204" s="3" t="str">
        <f>IF('Semana 4-4'!H37="","",'Semana 4-4'!H37)</f>
        <v/>
      </c>
    </row>
    <row r="205" spans="1:8" hidden="1" x14ac:dyDescent="0.25">
      <c r="A205" s="34">
        <f>'Semana 1-4'!B38</f>
        <v>0</v>
      </c>
      <c r="B205" s="34" t="str">
        <f>IF('Semana 1-4'!H38="","",'Semana 1-4'!H38)</f>
        <v/>
      </c>
      <c r="C205" s="3">
        <f>'Semana 2-4'!B38</f>
        <v>0</v>
      </c>
      <c r="D205" s="3" t="str">
        <f>IF('Semana 2-4'!H38="","",'Semana 2-4'!H38)</f>
        <v/>
      </c>
      <c r="E205" s="3">
        <f>'Semana 3-4'!B38</f>
        <v>0</v>
      </c>
      <c r="F205" s="3" t="str">
        <f>IF('Semana 3-4'!H38="","",'Semana 3-4'!H38)</f>
        <v/>
      </c>
      <c r="G205" s="3">
        <f>'Semana 4-4'!B38</f>
        <v>0</v>
      </c>
      <c r="H205" s="3" t="str">
        <f>IF('Semana 4-4'!H38="","",'Semana 4-4'!H38)</f>
        <v/>
      </c>
    </row>
    <row r="206" spans="1:8" hidden="1" x14ac:dyDescent="0.25">
      <c r="A206" s="34">
        <f>'Semana 1-4'!B39</f>
        <v>0</v>
      </c>
      <c r="B206" s="34" t="str">
        <f>IF('Semana 1-4'!H39="","",'Semana 1-4'!H39)</f>
        <v/>
      </c>
      <c r="C206" s="3">
        <f>'Semana 2-4'!B39</f>
        <v>0</v>
      </c>
      <c r="D206" s="3" t="str">
        <f>IF('Semana 2-4'!H39="","",'Semana 2-4'!H39)</f>
        <v/>
      </c>
      <c r="E206" s="3">
        <f>'Semana 3-4'!B39</f>
        <v>0</v>
      </c>
      <c r="F206" s="3" t="str">
        <f>IF('Semana 3-4'!H39="","",'Semana 3-4'!H39)</f>
        <v/>
      </c>
      <c r="G206" s="3">
        <f>'Semana 4-4'!B39</f>
        <v>0</v>
      </c>
      <c r="H206" s="3" t="str">
        <f>IF('Semana 4-4'!H39="","",'Semana 4-4'!H39)</f>
        <v/>
      </c>
    </row>
    <row r="207" spans="1:8" hidden="1" x14ac:dyDescent="0.25">
      <c r="A207" s="34">
        <f>'Semana 1-4'!B40</f>
        <v>0</v>
      </c>
      <c r="B207" s="34" t="str">
        <f>IF('Semana 1-4'!H40="","",'Semana 1-4'!H40)</f>
        <v/>
      </c>
      <c r="C207" s="3">
        <f>'Semana 2-4'!B40</f>
        <v>0</v>
      </c>
      <c r="D207" s="3" t="str">
        <f>IF('Semana 2-4'!H40="","",'Semana 2-4'!H40)</f>
        <v/>
      </c>
      <c r="E207" s="3">
        <f>'Semana 3-4'!B40</f>
        <v>0</v>
      </c>
      <c r="F207" s="3" t="str">
        <f>IF('Semana 3-4'!H40="","",'Semana 3-4'!H40)</f>
        <v/>
      </c>
      <c r="G207" s="3">
        <f>'Semana 4-4'!B40</f>
        <v>0</v>
      </c>
      <c r="H207" s="3" t="str">
        <f>IF('Semana 4-4'!H40="","",'Semana 4-4'!H40)</f>
        <v/>
      </c>
    </row>
    <row r="208" spans="1:8" hidden="1" x14ac:dyDescent="0.25">
      <c r="A208" s="34">
        <f>'Semana 1-4'!B41</f>
        <v>0</v>
      </c>
      <c r="B208" s="34" t="str">
        <f>IF('Semana 1-4'!H41="","",'Semana 1-4'!H41)</f>
        <v/>
      </c>
      <c r="C208" s="3">
        <f>'Semana 2-4'!B41</f>
        <v>0</v>
      </c>
      <c r="D208" s="3" t="str">
        <f>IF('Semana 2-4'!H41="","",'Semana 2-4'!H41)</f>
        <v/>
      </c>
      <c r="E208" s="3">
        <f>'Semana 3-4'!B41</f>
        <v>0</v>
      </c>
      <c r="F208" s="3" t="str">
        <f>IF('Semana 3-4'!H41="","",'Semana 3-4'!H41)</f>
        <v/>
      </c>
      <c r="G208" s="3">
        <f>'Semana 4-4'!B41</f>
        <v>0</v>
      </c>
      <c r="H208" s="3" t="str">
        <f>IF('Semana 4-4'!H41="","",'Semana 4-4'!H41)</f>
        <v/>
      </c>
    </row>
    <row r="209" spans="1:8" hidden="1" x14ac:dyDescent="0.25">
      <c r="A209" s="34">
        <f>'Semana 1-4'!B42</f>
        <v>0</v>
      </c>
      <c r="B209" s="34" t="str">
        <f>IF('Semana 1-4'!H42="","",'Semana 1-4'!H42)</f>
        <v/>
      </c>
      <c r="C209" s="3">
        <f>'Semana 2-4'!B42</f>
        <v>0</v>
      </c>
      <c r="D209" s="3" t="str">
        <f>IF('Semana 2-4'!H42="","",'Semana 2-4'!H42)</f>
        <v/>
      </c>
      <c r="E209" s="3">
        <f>'Semana 3-4'!B42</f>
        <v>0</v>
      </c>
      <c r="F209" s="3" t="str">
        <f>IF('Semana 3-4'!H42="","",'Semana 3-4'!H42)</f>
        <v/>
      </c>
      <c r="G209" s="3">
        <f>'Semana 4-4'!B42</f>
        <v>0</v>
      </c>
      <c r="H209" s="3" t="str">
        <f>IF('Semana 4-4'!H42="","",'Semana 4-4'!H42)</f>
        <v/>
      </c>
    </row>
    <row r="210" spans="1:8" hidden="1" x14ac:dyDescent="0.25">
      <c r="A210" s="34">
        <f>'Semana 1-4'!B43</f>
        <v>0</v>
      </c>
      <c r="B210" s="34" t="str">
        <f>IF('Semana 1-4'!H43="","",'Semana 1-4'!H43)</f>
        <v/>
      </c>
      <c r="C210" s="3">
        <f>'Semana 2-4'!B43</f>
        <v>0</v>
      </c>
      <c r="D210" s="3" t="str">
        <f>IF('Semana 2-4'!H43="","",'Semana 2-4'!H43)</f>
        <v/>
      </c>
      <c r="E210" s="3">
        <f>'Semana 3-4'!B43</f>
        <v>0</v>
      </c>
      <c r="F210" s="3" t="str">
        <f>IF('Semana 3-4'!H43="","",'Semana 3-4'!H43)</f>
        <v/>
      </c>
      <c r="G210" s="3">
        <f>'Semana 4-4'!B43</f>
        <v>0</v>
      </c>
      <c r="H210" s="3" t="str">
        <f>IF('Semana 4-4'!H43="","",'Semana 4-4'!H43)</f>
        <v/>
      </c>
    </row>
    <row r="211" spans="1:8" hidden="1" x14ac:dyDescent="0.25">
      <c r="A211" s="34">
        <f>'Semana 1-4'!B44</f>
        <v>0</v>
      </c>
      <c r="B211" s="34" t="str">
        <f>IF('Semana 1-4'!H44="","",'Semana 1-4'!H44)</f>
        <v/>
      </c>
      <c r="C211" s="3">
        <f>'Semana 2-4'!B44</f>
        <v>0</v>
      </c>
      <c r="D211" s="3" t="str">
        <f>IF('Semana 2-4'!H44="","",'Semana 2-4'!H44)</f>
        <v/>
      </c>
      <c r="E211" s="3">
        <f>'Semana 3-4'!B44</f>
        <v>0</v>
      </c>
      <c r="F211" s="3" t="str">
        <f>IF('Semana 3-4'!H44="","",'Semana 3-4'!H44)</f>
        <v/>
      </c>
      <c r="G211" s="3">
        <f>'Semana 4-4'!B44</f>
        <v>0</v>
      </c>
      <c r="H211" s="3" t="str">
        <f>IF('Semana 4-4'!H44="","",'Semana 4-4'!H44)</f>
        <v/>
      </c>
    </row>
    <row r="212" spans="1:8" hidden="1" x14ac:dyDescent="0.25">
      <c r="A212" s="34">
        <f>'Semana 1-4'!B45</f>
        <v>0</v>
      </c>
      <c r="B212" s="34" t="str">
        <f>IF('Semana 1-4'!H45="","",'Semana 1-4'!H45)</f>
        <v/>
      </c>
      <c r="C212" s="3">
        <f>'Semana 2-4'!B45</f>
        <v>0</v>
      </c>
      <c r="D212" s="3" t="str">
        <f>IF('Semana 2-4'!H45="","",'Semana 2-4'!H45)</f>
        <v/>
      </c>
      <c r="E212" s="3">
        <f>'Semana 3-4'!B45</f>
        <v>0</v>
      </c>
      <c r="F212" s="3" t="str">
        <f>IF('Semana 3-4'!H45="","",'Semana 3-4'!H45)</f>
        <v/>
      </c>
      <c r="G212" s="3">
        <f>'Semana 4-4'!B45</f>
        <v>0</v>
      </c>
      <c r="H212" s="3" t="str">
        <f>IF('Semana 4-4'!H45="","",'Semana 4-4'!H45)</f>
        <v/>
      </c>
    </row>
    <row r="213" spans="1:8" hidden="1" x14ac:dyDescent="0.25">
      <c r="A213" s="34">
        <f>'Semana 1-4'!B46</f>
        <v>0</v>
      </c>
      <c r="B213" s="34" t="str">
        <f>IF('Semana 1-4'!H46="","",'Semana 1-4'!H46)</f>
        <v/>
      </c>
      <c r="C213" s="3">
        <f>'Semana 2-4'!B46</f>
        <v>0</v>
      </c>
      <c r="D213" s="3" t="str">
        <f>IF('Semana 2-4'!H46="","",'Semana 2-4'!H46)</f>
        <v/>
      </c>
      <c r="E213" s="3">
        <f>'Semana 3-4'!B46</f>
        <v>0</v>
      </c>
      <c r="F213" s="3" t="str">
        <f>IF('Semana 3-4'!H46="","",'Semana 3-4'!H46)</f>
        <v/>
      </c>
      <c r="G213" s="3">
        <f>'Semana 4-4'!B46</f>
        <v>0</v>
      </c>
      <c r="H213" s="3" t="str">
        <f>IF('Semana 4-4'!H46="","",'Semana 4-4'!H46)</f>
        <v/>
      </c>
    </row>
    <row r="214" spans="1:8" hidden="1" x14ac:dyDescent="0.25">
      <c r="A214" s="34">
        <f>'Semana 1-4'!B47</f>
        <v>0</v>
      </c>
      <c r="B214" s="34" t="str">
        <f>IF('Semana 1-4'!H47="","",'Semana 1-4'!H47)</f>
        <v/>
      </c>
      <c r="C214" s="3">
        <f>'Semana 2-4'!B47</f>
        <v>0</v>
      </c>
      <c r="D214" s="3" t="str">
        <f>IF('Semana 2-4'!H47="","",'Semana 2-4'!H47)</f>
        <v/>
      </c>
      <c r="E214" s="3">
        <f>'Semana 3-4'!B47</f>
        <v>0</v>
      </c>
      <c r="F214" s="3" t="str">
        <f>IF('Semana 3-4'!H47="","",'Semana 3-4'!H47)</f>
        <v/>
      </c>
      <c r="G214" s="3">
        <f>'Semana 4-4'!B47</f>
        <v>0</v>
      </c>
      <c r="H214" s="3" t="str">
        <f>IF('Semana 4-4'!H47="","",'Semana 4-4'!H47)</f>
        <v/>
      </c>
    </row>
    <row r="215" spans="1:8" hidden="1" x14ac:dyDescent="0.25">
      <c r="A215" s="34">
        <f>'Semana 1-4'!B48</f>
        <v>0</v>
      </c>
      <c r="B215" s="34" t="str">
        <f>IF('Semana 1-4'!H48="","",'Semana 1-4'!H48)</f>
        <v/>
      </c>
      <c r="C215" s="3">
        <f>'Semana 2-4'!B48</f>
        <v>0</v>
      </c>
      <c r="D215" s="3" t="str">
        <f>IF('Semana 2-4'!H48="","",'Semana 2-4'!H48)</f>
        <v/>
      </c>
      <c r="E215" s="3">
        <f>'Semana 3-4'!B48</f>
        <v>0</v>
      </c>
      <c r="F215" s="3" t="str">
        <f>IF('Semana 3-4'!H48="","",'Semana 3-4'!H48)</f>
        <v/>
      </c>
      <c r="G215" s="3">
        <f>'Semana 4-4'!B48</f>
        <v>0</v>
      </c>
      <c r="H215" s="3" t="str">
        <f>IF('Semana 4-4'!H48="","",'Semana 4-4'!H48)</f>
        <v/>
      </c>
    </row>
    <row r="216" spans="1:8" hidden="1" x14ac:dyDescent="0.25">
      <c r="A216" s="34">
        <f>'Semana 1-4'!B49</f>
        <v>0</v>
      </c>
      <c r="B216" s="34" t="str">
        <f>IF('Semana 1-4'!H49="","",'Semana 1-4'!H49)</f>
        <v/>
      </c>
      <c r="C216" s="3">
        <f>'Semana 2-4'!B49</f>
        <v>0</v>
      </c>
      <c r="D216" s="3" t="str">
        <f>IF('Semana 2-4'!H49="","",'Semana 2-4'!H49)</f>
        <v/>
      </c>
      <c r="E216" s="3">
        <f>'Semana 3-4'!B49</f>
        <v>0</v>
      </c>
      <c r="F216" s="3" t="str">
        <f>IF('Semana 3-4'!H49="","",'Semana 3-4'!H49)</f>
        <v/>
      </c>
      <c r="G216" s="3">
        <f>'Semana 4-4'!B49</f>
        <v>0</v>
      </c>
      <c r="H216" s="3" t="str">
        <f>IF('Semana 4-4'!H49="","",'Semana 4-4'!H49)</f>
        <v/>
      </c>
    </row>
    <row r="217" spans="1:8" hidden="1" x14ac:dyDescent="0.25">
      <c r="A217" s="34">
        <f>'Semana 1-4'!B50</f>
        <v>0</v>
      </c>
      <c r="B217" s="34" t="str">
        <f>IF('Semana 1-4'!H50="","",'Semana 1-4'!H50)</f>
        <v/>
      </c>
      <c r="C217" s="3">
        <f>'Semana 2-4'!B50</f>
        <v>0</v>
      </c>
      <c r="D217" s="3" t="str">
        <f>IF('Semana 2-4'!H50="","",'Semana 2-4'!H50)</f>
        <v/>
      </c>
      <c r="E217" s="3">
        <f>'Semana 3-4'!B50</f>
        <v>0</v>
      </c>
      <c r="F217" s="3" t="str">
        <f>IF('Semana 3-4'!H50="","",'Semana 3-4'!H50)</f>
        <v/>
      </c>
      <c r="G217" s="3">
        <f>'Semana 4-4'!B50</f>
        <v>0</v>
      </c>
      <c r="H217" s="3" t="str">
        <f>IF('Semana 4-4'!H50="","",'Semana 4-4'!H50)</f>
        <v/>
      </c>
    </row>
    <row r="218" spans="1:8" hidden="1" x14ac:dyDescent="0.25">
      <c r="A218" s="34">
        <f>'Semana 1-4'!B51</f>
        <v>0</v>
      </c>
      <c r="B218" s="34" t="str">
        <f>IF('Semana 1-4'!H51="","",'Semana 1-4'!H51)</f>
        <v/>
      </c>
      <c r="C218" s="3">
        <f>'Semana 2-4'!B51</f>
        <v>0</v>
      </c>
      <c r="D218" s="3" t="str">
        <f>IF('Semana 2-4'!H51="","",'Semana 2-4'!H51)</f>
        <v/>
      </c>
      <c r="E218" s="3">
        <f>'Semana 3-4'!B51</f>
        <v>0</v>
      </c>
      <c r="F218" s="3" t="str">
        <f>IF('Semana 3-4'!H51="","",'Semana 3-4'!H51)</f>
        <v/>
      </c>
      <c r="G218" s="3">
        <f>'Semana 4-4'!B51</f>
        <v>0</v>
      </c>
      <c r="H218" s="3" t="str">
        <f>IF('Semana 4-4'!H51="","",'Semana 4-4'!H51)</f>
        <v/>
      </c>
    </row>
    <row r="219" spans="1:8" hidden="1" x14ac:dyDescent="0.25">
      <c r="A219" s="34">
        <f>'Semana 1-4'!B52</f>
        <v>0</v>
      </c>
      <c r="B219" s="34" t="str">
        <f>IF('Semana 1-4'!H52="","",'Semana 1-4'!H52)</f>
        <v/>
      </c>
      <c r="C219" s="3">
        <f>'Semana 2-4'!B52</f>
        <v>0</v>
      </c>
      <c r="D219" s="3" t="str">
        <f>IF('Semana 2-4'!H52="","",'Semana 2-4'!H52)</f>
        <v/>
      </c>
      <c r="E219" s="3">
        <f>'Semana 3-4'!B52</f>
        <v>0</v>
      </c>
      <c r="F219" s="3" t="str">
        <f>IF('Semana 3-4'!H52="","",'Semana 3-4'!H52)</f>
        <v/>
      </c>
      <c r="G219" s="3">
        <f>'Semana 4-4'!B52</f>
        <v>0</v>
      </c>
      <c r="H219" s="3" t="str">
        <f>IF('Semana 4-4'!H52="","",'Semana 4-4'!H52)</f>
        <v/>
      </c>
    </row>
    <row r="220" spans="1:8" hidden="1" x14ac:dyDescent="0.25">
      <c r="A220" s="34">
        <f>'Semana 1-4'!B53</f>
        <v>0</v>
      </c>
      <c r="B220" s="34" t="str">
        <f>IF('Semana 1-4'!H53="","",'Semana 1-4'!H53)</f>
        <v/>
      </c>
      <c r="C220" s="3">
        <f>'Semana 2-4'!B53</f>
        <v>0</v>
      </c>
      <c r="D220" s="3" t="str">
        <f>IF('Semana 2-4'!H53="","",'Semana 2-4'!H53)</f>
        <v/>
      </c>
      <c r="E220" s="3">
        <f>'Semana 3-4'!B53</f>
        <v>0</v>
      </c>
      <c r="F220" s="3" t="str">
        <f>IF('Semana 3-4'!H53="","",'Semana 3-4'!H53)</f>
        <v/>
      </c>
      <c r="G220" s="3">
        <f>'Semana 4-4'!B53</f>
        <v>0</v>
      </c>
      <c r="H220" s="3" t="str">
        <f>IF('Semana 4-4'!H53="","",'Semana 4-4'!H53)</f>
        <v/>
      </c>
    </row>
    <row r="221" spans="1:8" hidden="1" x14ac:dyDescent="0.25">
      <c r="A221" s="34">
        <f>'Semana 1-4'!B54</f>
        <v>0</v>
      </c>
      <c r="B221" s="34" t="str">
        <f>IF('Semana 1-4'!H54="","",'Semana 1-4'!H54)</f>
        <v/>
      </c>
      <c r="C221" s="3">
        <f>'Semana 2-4'!B54</f>
        <v>0</v>
      </c>
      <c r="D221" s="3" t="str">
        <f>IF('Semana 2-4'!H54="","",'Semana 2-4'!H54)</f>
        <v/>
      </c>
      <c r="E221" s="3">
        <f>'Semana 3-4'!B54</f>
        <v>0</v>
      </c>
      <c r="F221" s="3" t="str">
        <f>IF('Semana 3-4'!H54="","",'Semana 3-4'!H54)</f>
        <v/>
      </c>
      <c r="G221" s="3">
        <f>'Semana 4-4'!B54</f>
        <v>0</v>
      </c>
      <c r="H221" s="3" t="str">
        <f>IF('Semana 4-4'!H54="","",'Semana 4-4'!H54)</f>
        <v/>
      </c>
    </row>
    <row r="222" spans="1:8" hidden="1" x14ac:dyDescent="0.25">
      <c r="A222" s="34">
        <f>'Semana 1-4'!B55</f>
        <v>0</v>
      </c>
      <c r="B222" s="34" t="str">
        <f>IF('Semana 1-4'!H55="","",'Semana 1-4'!H55)</f>
        <v/>
      </c>
      <c r="C222" s="3">
        <f>'Semana 2-4'!B55</f>
        <v>0</v>
      </c>
      <c r="D222" s="3" t="str">
        <f>IF('Semana 2-4'!H55="","",'Semana 2-4'!H55)</f>
        <v/>
      </c>
      <c r="E222" s="3">
        <f>'Semana 3-4'!B55</f>
        <v>0</v>
      </c>
      <c r="F222" s="3" t="str">
        <f>IF('Semana 3-4'!H55="","",'Semana 3-4'!H55)</f>
        <v/>
      </c>
      <c r="G222" s="3">
        <f>'Semana 4-4'!B55</f>
        <v>0</v>
      </c>
      <c r="H222" s="3" t="str">
        <f>IF('Semana 4-4'!H55="","",'Semana 4-4'!H55)</f>
        <v/>
      </c>
    </row>
    <row r="223" spans="1:8" hidden="1" x14ac:dyDescent="0.25">
      <c r="A223" s="34">
        <f>'Semana 1-4'!B56</f>
        <v>0</v>
      </c>
      <c r="B223" s="34" t="str">
        <f>IF('Semana 1-4'!H56="","",'Semana 1-4'!H56)</f>
        <v/>
      </c>
      <c r="C223" s="3">
        <f>'Semana 2-4'!B56</f>
        <v>0</v>
      </c>
      <c r="D223" s="3" t="str">
        <f>IF('Semana 2-4'!H56="","",'Semana 2-4'!H56)</f>
        <v/>
      </c>
      <c r="E223" s="3">
        <f>'Semana 3-4'!B56</f>
        <v>0</v>
      </c>
      <c r="F223" s="3" t="str">
        <f>IF('Semana 3-4'!H56="","",'Semana 3-4'!H56)</f>
        <v/>
      </c>
      <c r="G223" s="3">
        <f>'Semana 4-4'!B56</f>
        <v>0</v>
      </c>
      <c r="H223" s="3" t="str">
        <f>IF('Semana 4-4'!H56="","",'Semana 4-4'!H56)</f>
        <v/>
      </c>
    </row>
    <row r="224" spans="1:8" hidden="1" x14ac:dyDescent="0.25">
      <c r="A224" s="34">
        <f>'Semana 1-4'!B57</f>
        <v>0</v>
      </c>
      <c r="B224" s="34" t="str">
        <f>IF('Semana 1-4'!H57="","",'Semana 1-4'!H57)</f>
        <v/>
      </c>
      <c r="C224" s="3">
        <f>'Semana 2-4'!B57</f>
        <v>0</v>
      </c>
      <c r="D224" s="3" t="str">
        <f>IF('Semana 2-4'!H57="","",'Semana 2-4'!H57)</f>
        <v/>
      </c>
      <c r="E224" s="3">
        <f>'Semana 3-4'!B57</f>
        <v>0</v>
      </c>
      <c r="F224" s="3" t="str">
        <f>IF('Semana 3-4'!H57="","",'Semana 3-4'!H57)</f>
        <v/>
      </c>
      <c r="G224" s="3">
        <f>'Semana 4-4'!B57</f>
        <v>0</v>
      </c>
      <c r="H224" s="3" t="str">
        <f>IF('Semana 4-4'!H57="","",'Semana 4-4'!H57)</f>
        <v/>
      </c>
    </row>
    <row r="225" spans="1:8" hidden="1" x14ac:dyDescent="0.25">
      <c r="A225" s="34">
        <f>'Semana 1-4'!B58</f>
        <v>0</v>
      </c>
      <c r="B225" s="34" t="str">
        <f>IF('Semana 1-4'!H58="","",'Semana 1-4'!H58)</f>
        <v/>
      </c>
      <c r="C225" s="3">
        <f>'Semana 2-4'!B58</f>
        <v>0</v>
      </c>
      <c r="D225" s="3" t="str">
        <f>IF('Semana 2-4'!H58="","",'Semana 2-4'!H58)</f>
        <v/>
      </c>
      <c r="E225" s="3">
        <f>'Semana 3-4'!B58</f>
        <v>0</v>
      </c>
      <c r="F225" s="3" t="str">
        <f>IF('Semana 3-4'!H58="","",'Semana 3-4'!H58)</f>
        <v/>
      </c>
      <c r="G225" s="3">
        <f>'Semana 4-4'!B58</f>
        <v>0</v>
      </c>
      <c r="H225" s="3" t="str">
        <f>IF('Semana 4-4'!H58="","",'Semana 4-4'!H58)</f>
        <v/>
      </c>
    </row>
    <row r="226" spans="1:8" hidden="1" x14ac:dyDescent="0.25">
      <c r="A226" s="34">
        <f>'Semana 1-4'!B59</f>
        <v>0</v>
      </c>
      <c r="B226" s="34" t="str">
        <f>IF('Semana 1-4'!H59="","",'Semana 1-4'!H59)</f>
        <v/>
      </c>
      <c r="C226" s="3">
        <f>'Semana 2-4'!B59</f>
        <v>0</v>
      </c>
      <c r="D226" s="3" t="str">
        <f>IF('Semana 2-4'!H59="","",'Semana 2-4'!H59)</f>
        <v/>
      </c>
      <c r="E226" s="3">
        <f>'Semana 3-4'!B59</f>
        <v>0</v>
      </c>
      <c r="F226" s="3" t="str">
        <f>IF('Semana 3-4'!H59="","",'Semana 3-4'!H59)</f>
        <v/>
      </c>
      <c r="G226" s="3">
        <f>'Semana 4-4'!B59</f>
        <v>0</v>
      </c>
      <c r="H226" s="3" t="str">
        <f>IF('Semana 4-4'!H59="","",'Semana 4-4'!H59)</f>
        <v/>
      </c>
    </row>
    <row r="227" spans="1:8" hidden="1" x14ac:dyDescent="0.25">
      <c r="A227" s="34">
        <f>'Semana 1-4'!B60</f>
        <v>0</v>
      </c>
      <c r="B227" s="34" t="str">
        <f>IF('Semana 1-4'!H60="","",'Semana 1-4'!H60)</f>
        <v/>
      </c>
      <c r="C227" s="3">
        <f>'Semana 2-4'!B60</f>
        <v>0</v>
      </c>
      <c r="D227" s="3" t="str">
        <f>IF('Semana 2-4'!H60="","",'Semana 2-4'!H60)</f>
        <v/>
      </c>
      <c r="E227" s="3">
        <f>'Semana 3-4'!B60</f>
        <v>0</v>
      </c>
      <c r="F227" s="3" t="str">
        <f>IF('Semana 3-4'!H60="","",'Semana 3-4'!H60)</f>
        <v/>
      </c>
      <c r="G227" s="3">
        <f>'Semana 4-4'!B60</f>
        <v>0</v>
      </c>
      <c r="H227" s="3" t="str">
        <f>IF('Semana 4-4'!H60="","",'Semana 4-4'!H60)</f>
        <v/>
      </c>
    </row>
    <row r="228" spans="1:8" hidden="1" x14ac:dyDescent="0.25">
      <c r="A228" s="34">
        <f>'Semana 1-4'!B61</f>
        <v>0</v>
      </c>
      <c r="B228" s="34" t="str">
        <f>IF('Semana 1-4'!H61="","",'Semana 1-4'!H61)</f>
        <v/>
      </c>
      <c r="C228" s="3">
        <f>'Semana 2-4'!B61</f>
        <v>0</v>
      </c>
      <c r="D228" s="3" t="str">
        <f>IF('Semana 2-4'!H61="","",'Semana 2-4'!H61)</f>
        <v/>
      </c>
      <c r="E228" s="3">
        <f>'Semana 3-4'!B61</f>
        <v>0</v>
      </c>
      <c r="F228" s="3" t="str">
        <f>IF('Semana 3-4'!H61="","",'Semana 3-4'!H61)</f>
        <v/>
      </c>
      <c r="G228" s="3">
        <f>'Semana 4-4'!B61</f>
        <v>0</v>
      </c>
      <c r="H228" s="3" t="str">
        <f>IF('Semana 4-4'!H61="","",'Semana 4-4'!H61)</f>
        <v/>
      </c>
    </row>
    <row r="229" spans="1:8" hidden="1" x14ac:dyDescent="0.25">
      <c r="A229" s="34" t="str">
        <f>'Semana 1-5'!B9</f>
        <v>EBS.x-1</v>
      </c>
      <c r="B229" s="34" t="str">
        <f>IF('Semana 1-5'!H9="","",'Semana 1-5'!H9)</f>
        <v/>
      </c>
      <c r="C229" s="3" t="str">
        <f>'Semana 2-5'!B9</f>
        <v>SP-413a</v>
      </c>
      <c r="D229" s="3" t="str">
        <f>IF('Semana 2-5'!H9="","",'Semana 2-5'!H9)</f>
        <v/>
      </c>
      <c r="E229" s="3" t="str">
        <f>'Semana 3-5'!B9</f>
        <v>EBS.x-1</v>
      </c>
      <c r="F229" s="3" t="str">
        <f>IF('Semana 3-5'!H9="","",'Semana 3-5'!H9)</f>
        <v/>
      </c>
      <c r="G229" s="3" t="str">
        <f>'Semana 4-5'!B9</f>
        <v>SP-413a</v>
      </c>
      <c r="H229" s="3" t="str">
        <f>IF('Semana 4-5'!H9="","",'Semana 4-5'!H9)</f>
        <v/>
      </c>
    </row>
    <row r="230" spans="1:8" hidden="1" x14ac:dyDescent="0.25">
      <c r="A230" s="34" t="str">
        <f>'Semana 1-5'!B10</f>
        <v>EBS.x-1</v>
      </c>
      <c r="B230" s="34" t="str">
        <f>IF('Semana 1-5'!H10="","",'Semana 1-5'!H10)</f>
        <v/>
      </c>
      <c r="C230" s="3" t="str">
        <f>'Semana 2-5'!B10</f>
        <v>SP-453a</v>
      </c>
      <c r="D230" s="3" t="str">
        <f>IF('Semana 2-5'!H10="","",'Semana 2-5'!H10)</f>
        <v/>
      </c>
      <c r="E230" s="3" t="str">
        <f>'Semana 3-5'!B10</f>
        <v>SP-407a</v>
      </c>
      <c r="F230" s="3" t="str">
        <f>IF('Semana 3-5'!H10="","",'Semana 3-5'!H10)</f>
        <v/>
      </c>
      <c r="G230" s="3" t="str">
        <f>'Semana 4-5'!B10</f>
        <v>SP-453a</v>
      </c>
      <c r="H230" s="3" t="str">
        <f>IF('Semana 4-5'!H10="","",'Semana 4-5'!H10)</f>
        <v/>
      </c>
    </row>
    <row r="231" spans="1:8" hidden="1" x14ac:dyDescent="0.25">
      <c r="A231" s="34" t="str">
        <f>'Semana 1-5'!B11</f>
        <v>SP-407a</v>
      </c>
      <c r="B231" s="34" t="str">
        <f>IF('Semana 1-5'!H11="","",'Semana 1-5'!H11)</f>
        <v/>
      </c>
      <c r="C231" s="3" t="str">
        <f>'Semana 2-5'!B11</f>
        <v>SP-496a</v>
      </c>
      <c r="D231" s="3" t="str">
        <f>IF('Semana 2-5'!H11="","",'Semana 2-5'!H11)</f>
        <v/>
      </c>
      <c r="E231" s="3" t="str">
        <f>'Semana 3-5'!B11</f>
        <v>SP-407a</v>
      </c>
      <c r="F231" s="3" t="str">
        <f>IF('Semana 3-5'!H11="","",'Semana 3-5'!H11)</f>
        <v/>
      </c>
      <c r="G231" s="3" t="str">
        <f>'Semana 4-5'!B11</f>
        <v>SP-496a</v>
      </c>
      <c r="H231" s="3" t="str">
        <f>IF('Semana 4-5'!H11="","",'Semana 4-5'!H11)</f>
        <v/>
      </c>
    </row>
    <row r="232" spans="1:8" hidden="1" x14ac:dyDescent="0.25">
      <c r="A232" s="34" t="str">
        <f>'Semana 1-5'!B12</f>
        <v>SP-407a</v>
      </c>
      <c r="B232" s="34" t="str">
        <f>IF('Semana 1-5'!H12="","",'Semana 1-5'!H12)</f>
        <v/>
      </c>
      <c r="C232" s="3" t="str">
        <f>'Semana 2-5'!B12</f>
        <v>SP-499a</v>
      </c>
      <c r="D232" s="3" t="str">
        <f>IF('Semana 2-5'!H12="","",'Semana 2-5'!H12)</f>
        <v/>
      </c>
      <c r="E232" s="3" t="str">
        <f>'Semana 3-5'!B12</f>
        <v>SP-413a</v>
      </c>
      <c r="F232" s="3" t="str">
        <f>IF('Semana 3-5'!H12="","",'Semana 3-5'!H12)</f>
        <v>2 hs 30 min</v>
      </c>
      <c r="G232" s="3" t="str">
        <f>'Semana 4-5'!B12</f>
        <v>SP-504a</v>
      </c>
      <c r="H232" s="3" t="str">
        <f>IF('Semana 4-5'!H12="","",'Semana 4-5'!H12)</f>
        <v>3 hs</v>
      </c>
    </row>
    <row r="233" spans="1:8" hidden="1" x14ac:dyDescent="0.25">
      <c r="A233" s="34" t="str">
        <f>'Semana 1-5'!B13</f>
        <v>SP-413a</v>
      </c>
      <c r="B233" s="34" t="str">
        <f>IF('Semana 1-5'!H13="","",'Semana 1-5'!H13)</f>
        <v>2 hs 30 min</v>
      </c>
      <c r="C233" s="3" t="str">
        <f>'Semana 2-5'!B13</f>
        <v>SP-504a</v>
      </c>
      <c r="D233" s="3" t="str">
        <f>IF('Semana 2-5'!H13="","",'Semana 2-5'!H13)</f>
        <v>3 hs</v>
      </c>
      <c r="E233" s="3" t="str">
        <f>'Semana 3-5'!B13</f>
        <v>SP-413a</v>
      </c>
      <c r="F233" s="3" t="str">
        <f>IF('Semana 3-5'!H13="","",'Semana 3-5'!H13)</f>
        <v/>
      </c>
      <c r="G233" s="3" t="str">
        <f>'Semana 4-5'!B13</f>
        <v>SP-146a(I)</v>
      </c>
      <c r="H233" s="3" t="str">
        <f>IF('Semana 4-5'!H13="","",'Semana 4-5'!H13)</f>
        <v/>
      </c>
    </row>
    <row r="234" spans="1:8" hidden="1" x14ac:dyDescent="0.25">
      <c r="A234" s="34" t="str">
        <f>'Semana 1-5'!B14</f>
        <v>SP-413a</v>
      </c>
      <c r="B234" s="34" t="str">
        <f>IF('Semana 1-5'!H14="","",'Semana 1-5'!H14)</f>
        <v/>
      </c>
      <c r="C234" s="3" t="str">
        <f>'Semana 2-5'!B14</f>
        <v>SP-27a(I)</v>
      </c>
      <c r="D234" s="3" t="str">
        <f>IF('Semana 2-5'!H14="","",'Semana 2-5'!H14)</f>
        <v>2 hs</v>
      </c>
      <c r="E234" s="3" t="str">
        <f>'Semana 3-5'!B14</f>
        <v>SP-496a</v>
      </c>
      <c r="F234" s="3" t="str">
        <f>IF('Semana 3-5'!H14="","",'Semana 3-5'!H14)</f>
        <v>2 hs</v>
      </c>
      <c r="G234" s="3" t="str">
        <f>'Semana 4-5'!B14</f>
        <v>SP-27a(I)</v>
      </c>
      <c r="H234" s="3" t="str">
        <f>IF('Semana 4-5'!H14="","",'Semana 4-5'!H14)</f>
        <v/>
      </c>
    </row>
    <row r="235" spans="1:8" hidden="1" x14ac:dyDescent="0.25">
      <c r="A235" s="34" t="str">
        <f>'Semana 1-5'!B15</f>
        <v>SP-496a</v>
      </c>
      <c r="B235" s="34" t="str">
        <f>IF('Semana 1-5'!H15="","",'Semana 1-5'!H15)</f>
        <v>2 hs</v>
      </c>
      <c r="C235" s="3" t="str">
        <f>'Semana 2-5'!B15</f>
        <v>SP-27a(I)</v>
      </c>
      <c r="D235" s="3" t="str">
        <f>IF('Semana 2-5'!H15="","",'Semana 2-5'!H15)</f>
        <v/>
      </c>
      <c r="E235" s="3" t="str">
        <f>'Semana 3-5'!B15</f>
        <v>SP-453a</v>
      </c>
      <c r="F235" s="3" t="str">
        <f>IF('Semana 3-5'!H15="","",'Semana 3-5'!H15)</f>
        <v/>
      </c>
      <c r="G235" s="3" t="str">
        <f>'Semana 4-5'!B15</f>
        <v>SP-27a(I)</v>
      </c>
      <c r="H235" s="3" t="str">
        <f>IF('Semana 4-5'!H15="","",'Semana 4-5'!H15)</f>
        <v/>
      </c>
    </row>
    <row r="236" spans="1:8" hidden="1" x14ac:dyDescent="0.25">
      <c r="A236" s="34" t="str">
        <f>'Semana 1-5'!B16</f>
        <v>SP-453a</v>
      </c>
      <c r="B236" s="34" t="str">
        <f>IF('Semana 1-5'!H16="","",'Semana 1-5'!H16)</f>
        <v/>
      </c>
      <c r="C236" s="3" t="str">
        <f>'Semana 2-5'!B16</f>
        <v>SP-325[]a</v>
      </c>
      <c r="D236" s="3" t="str">
        <f>IF('Semana 2-5'!H16="","",'Semana 2-5'!H16)</f>
        <v>3hs 30min</v>
      </c>
      <c r="E236" s="3" t="str">
        <f>'Semana 3-5'!B16</f>
        <v>SP-504a</v>
      </c>
      <c r="F236" s="3" t="str">
        <f>IF('Semana 3-5'!H16="","",'Semana 3-5'!H16)</f>
        <v>3 hs</v>
      </c>
      <c r="G236" s="3" t="str">
        <f>'Semana 4-5'!B16</f>
        <v>SP-325[]a</v>
      </c>
      <c r="H236" s="3" t="str">
        <f>IF('Semana 4-5'!H16="","",'Semana 4-5'!H16)</f>
        <v xml:space="preserve"> 3hs 30min</v>
      </c>
    </row>
    <row r="237" spans="1:8" hidden="1" x14ac:dyDescent="0.25">
      <c r="A237" s="34" t="str">
        <f>'Semana 1-5'!B17</f>
        <v>SP-495a</v>
      </c>
      <c r="B237" s="34" t="str">
        <f>IF('Semana 1-5'!H17="","",'Semana 1-5'!H17)</f>
        <v/>
      </c>
      <c r="C237" s="3" t="str">
        <f>'Semana 2-5'!B17</f>
        <v>SP-325[]a</v>
      </c>
      <c r="D237" s="3" t="str">
        <f>IF('Semana 2-5'!H17="","",'Semana 2-5'!H17)</f>
        <v/>
      </c>
      <c r="E237" s="3" t="str">
        <f>'Semana 3-5'!B17</f>
        <v>SP-504a</v>
      </c>
      <c r="F237" s="3" t="str">
        <f>IF('Semana 3-5'!H17="","",'Semana 3-5'!H17)</f>
        <v/>
      </c>
      <c r="G237" s="3" t="str">
        <f>'Semana 4-5'!B17</f>
        <v>SP-325[]a</v>
      </c>
      <c r="H237" s="3" t="str">
        <f>IF('Semana 4-5'!H17="","",'Semana 4-5'!H17)</f>
        <v/>
      </c>
    </row>
    <row r="238" spans="1:8" hidden="1" x14ac:dyDescent="0.25">
      <c r="A238" s="34" t="str">
        <f>'Semana 1-5'!B18</f>
        <v>SP-495a</v>
      </c>
      <c r="B238" s="34" t="str">
        <f>IF('Semana 1-5'!H18="","",'Semana 1-5'!H18)</f>
        <v/>
      </c>
      <c r="C238" s="3" t="str">
        <f>'Semana 2-5'!B18</f>
        <v>SP-317a</v>
      </c>
      <c r="D238" s="3" t="str">
        <f>IF('Semana 2-5'!H18="","",'Semana 2-5'!H18)</f>
        <v/>
      </c>
      <c r="E238" s="3" t="str">
        <f>'Semana 3-5'!B18</f>
        <v>SP-517[00]a</v>
      </c>
      <c r="F238" s="3" t="str">
        <f>IF('Semana 3-5'!H18="","",'Semana 3-5'!H18)</f>
        <v/>
      </c>
      <c r="G238" s="3" t="str">
        <f>'Semana 4-5'!B18</f>
        <v>SP-317a</v>
      </c>
      <c r="H238" s="3" t="str">
        <f>IF('Semana 4-5'!H18="","",'Semana 4-5'!H18)</f>
        <v/>
      </c>
    </row>
    <row r="239" spans="1:8" hidden="1" x14ac:dyDescent="0.25">
      <c r="A239" s="34" t="str">
        <f>'Semana 1-5'!B19</f>
        <v>SP-504a</v>
      </c>
      <c r="B239" s="34" t="str">
        <f>IF('Semana 1-5'!H19="","",'Semana 1-5'!H19)</f>
        <v>3 hs</v>
      </c>
      <c r="C239" s="3" t="str">
        <f>'Semana 2-5'!B19</f>
        <v>SP-327a</v>
      </c>
      <c r="D239" s="3" t="str">
        <f>IF('Semana 2-5'!H19="","",'Semana 2-5'!H19)</f>
        <v/>
      </c>
      <c r="E239" s="3" t="str">
        <f>'Semana 3-5'!B19</f>
        <v>SP-517[00]a</v>
      </c>
      <c r="F239" s="3" t="str">
        <f>IF('Semana 3-5'!H19="","",'Semana 3-5'!H19)</f>
        <v/>
      </c>
      <c r="G239" s="3" t="str">
        <f>'Semana 4-5'!B19</f>
        <v>SP-329a</v>
      </c>
      <c r="H239" s="3" t="str">
        <f>IF('Semana 4-5'!H19="","",'Semana 4-5'!H19)</f>
        <v>2 hs</v>
      </c>
    </row>
    <row r="240" spans="1:8" hidden="1" x14ac:dyDescent="0.25">
      <c r="A240" s="34" t="str">
        <f>'Semana 1-5'!B20</f>
        <v>SP-504a</v>
      </c>
      <c r="B240" s="34" t="str">
        <f>IF('Semana 1-5'!H20="","",'Semana 1-5'!H20)</f>
        <v/>
      </c>
      <c r="C240" s="3" t="str">
        <f>'Semana 2-5'!B20</f>
        <v>SP-329a</v>
      </c>
      <c r="D240" s="3" t="str">
        <f>IF('Semana 2-5'!H20="","",'Semana 2-5'!H20)</f>
        <v>2 hs</v>
      </c>
      <c r="E240" s="3" t="str">
        <f>'Semana 3-5'!B20</f>
        <v>SP-216</v>
      </c>
      <c r="F240" s="3" t="str">
        <f>IF('Semana 3-5'!H20="","",'Semana 3-5'!H20)</f>
        <v/>
      </c>
      <c r="G240" s="3" t="str">
        <f>'Semana 4-5'!B20</f>
        <v>SP-330a</v>
      </c>
      <c r="H240" s="3" t="str">
        <f>IF('Semana 4-5'!H20="","",'Semana 4-5'!H20)</f>
        <v/>
      </c>
    </row>
    <row r="241" spans="1:8" hidden="1" x14ac:dyDescent="0.25">
      <c r="A241" s="34" t="str">
        <f>'Semana 1-5'!B21</f>
        <v>SP-516[00]a</v>
      </c>
      <c r="B241" s="34" t="str">
        <f>IF('Semana 1-5'!H21="","",'Semana 1-5'!H21)</f>
        <v/>
      </c>
      <c r="C241" s="3" t="str">
        <f>'Semana 2-5'!B21</f>
        <v>SP-330a</v>
      </c>
      <c r="D241" s="3" t="str">
        <f>IF('Semana 2-5'!H21="","",'Semana 2-5'!H21)</f>
        <v/>
      </c>
      <c r="E241" s="3" t="str">
        <f>'Semana 3-5'!B21</f>
        <v>SP-216</v>
      </c>
      <c r="F241" s="3" t="str">
        <f>IF('Semana 3-5'!H21="","",'Semana 3-5'!H21)</f>
        <v/>
      </c>
      <c r="G241" s="3" t="str">
        <f>'Semana 4-5'!B21</f>
        <v>SP-340a</v>
      </c>
      <c r="H241" s="3" t="str">
        <f>IF('Semana 4-5'!H21="","",'Semana 4-5'!H21)</f>
        <v/>
      </c>
    </row>
    <row r="242" spans="1:8" hidden="1" x14ac:dyDescent="0.25">
      <c r="A242" s="34" t="str">
        <f>'Semana 1-5'!B22</f>
        <v>SP-517[00]a</v>
      </c>
      <c r="B242" s="34" t="str">
        <f>IF('Semana 1-5'!H22="","",'Semana 1-5'!H22)</f>
        <v/>
      </c>
      <c r="C242" s="3" t="str">
        <f>'Semana 2-5'!B22</f>
        <v>SP-340a</v>
      </c>
      <c r="D242" s="3" t="str">
        <f>IF('Semana 2-5'!H22="","",'Semana 2-5'!H22)</f>
        <v/>
      </c>
      <c r="E242" s="3" t="str">
        <f>'Semana 3-5'!B22</f>
        <v>SP-259</v>
      </c>
      <c r="F242" s="3" t="str">
        <f>IF('Semana 3-5'!H22="","",'Semana 3-5'!H22)</f>
        <v/>
      </c>
      <c r="G242" s="3" t="str">
        <f>'Semana 4-5'!B22</f>
        <v>SP-344[00]a</v>
      </c>
      <c r="H242" s="3" t="str">
        <f>IF('Semana 4-5'!H22="","",'Semana 4-5'!H22)</f>
        <v>2 hs</v>
      </c>
    </row>
    <row r="243" spans="1:8" hidden="1" x14ac:dyDescent="0.25">
      <c r="A243" s="34" t="str">
        <f>'Semana 1-5'!B23</f>
        <v>SP-517[00]a</v>
      </c>
      <c r="B243" s="34" t="str">
        <f>IF('Semana 1-5'!H23="","",'Semana 1-5'!H23)</f>
        <v/>
      </c>
      <c r="C243" s="3" t="str">
        <f>'Semana 2-5'!B23</f>
        <v>SP-322a</v>
      </c>
      <c r="D243" s="3" t="str">
        <f>IF('Semana 2-5'!H23="","",'Semana 2-5'!H23)</f>
        <v/>
      </c>
      <c r="E243" s="3" t="str">
        <f>'Semana 3-5'!B23</f>
        <v>SP-259</v>
      </c>
      <c r="F243" s="3" t="str">
        <f>IF('Semana 3-5'!H23="","",'Semana 3-5'!H23)</f>
        <v/>
      </c>
      <c r="G243" s="3" t="str">
        <f>'Semana 4-5'!B23</f>
        <v>SP-322a</v>
      </c>
      <c r="H243" s="3" t="str">
        <f>IF('Semana 4-5'!H23="","",'Semana 4-5'!H23)</f>
        <v/>
      </c>
    </row>
    <row r="244" spans="1:8" hidden="1" x14ac:dyDescent="0.25">
      <c r="A244" s="34" t="str">
        <f>'Semana 1-5'!B24</f>
        <v>SP-283</v>
      </c>
      <c r="B244" s="34" t="str">
        <f>IF('Semana 1-5'!H24="","",'Semana 1-5'!H24)</f>
        <v>3 hs 15 min</v>
      </c>
      <c r="C244" s="3" t="str">
        <f>'Semana 2-5'!B24</f>
        <v>SP-43(I)[00]a</v>
      </c>
      <c r="D244" s="3" t="str">
        <f>IF('Semana 2-5'!H24="","",'Semana 2-5'!H24)</f>
        <v/>
      </c>
      <c r="E244" s="3" t="str">
        <f>'Semana 3-5'!B24</f>
        <v>SP-283</v>
      </c>
      <c r="F244" s="3" t="str">
        <f>IF('Semana 3-5'!H24="","",'Semana 3-5'!H24)</f>
        <v>3 hs 15 min</v>
      </c>
      <c r="G244" s="3" t="str">
        <f>'Semana 4-5'!B24</f>
        <v>PuB-203[00]a</v>
      </c>
      <c r="H244" s="3" t="str">
        <f>IF('Semana 4-5'!H24="","",'Semana 4-5'!H24)</f>
        <v>1 hs 30 min</v>
      </c>
    </row>
    <row r="245" spans="1:8" hidden="1" x14ac:dyDescent="0.25">
      <c r="A245" s="34" t="str">
        <f>'Semana 1-5'!B25</f>
        <v>SP-283</v>
      </c>
      <c r="B245" s="34" t="str">
        <f>IF('Semana 1-5'!H25="","",'Semana 1-5'!H25)</f>
        <v/>
      </c>
      <c r="C245" s="3" t="str">
        <f>'Semana 2-5'!B25</f>
        <v>SP-344[00]a</v>
      </c>
      <c r="D245" s="3" t="str">
        <f>IF('Semana 2-5'!H25="","",'Semana 2-5'!H25)</f>
        <v>2 hs</v>
      </c>
      <c r="E245" s="3" t="str">
        <f>'Semana 3-5'!B25</f>
        <v>SP-283</v>
      </c>
      <c r="F245" s="3" t="str">
        <f>IF('Semana 3-5'!H25="","",'Semana 3-5'!H25)</f>
        <v/>
      </c>
      <c r="G245" s="3" t="str">
        <f>'Semana 4-5'!B25</f>
        <v>PuB-203[00]a</v>
      </c>
      <c r="H245" s="3" t="str">
        <f>IF('Semana 4-5'!H25="","",'Semana 4-5'!H25)</f>
        <v/>
      </c>
    </row>
    <row r="246" spans="1:8" hidden="1" x14ac:dyDescent="0.25">
      <c r="A246" s="34" t="str">
        <f>'Semana 1-5'!B26</f>
        <v>SP-216</v>
      </c>
      <c r="B246" s="34" t="str">
        <f>IF('Semana 1-5'!H26="","",'Semana 1-5'!H26)</f>
        <v/>
      </c>
      <c r="C246" s="3" t="str">
        <f>'Semana 2-5'!B26</f>
        <v>PuB-203[00]a</v>
      </c>
      <c r="D246" s="3" t="str">
        <f>IF('Semana 2-5'!H26="","",'Semana 2-5'!H26)</f>
        <v>1 hs 30 min</v>
      </c>
      <c r="E246" s="3" t="str">
        <f>'Semana 3-5'!B26</f>
        <v>SP-426a</v>
      </c>
      <c r="F246" s="3" t="str">
        <f>IF('Semana 3-5'!H26="","",'Semana 3-5'!H26)</f>
        <v/>
      </c>
      <c r="G246" s="3" t="str">
        <f>'Semana 4-5'!B26</f>
        <v>SP-411a</v>
      </c>
      <c r="H246" s="3" t="str">
        <f>IF('Semana 4-5'!H26="","",'Semana 4-5'!H26)</f>
        <v/>
      </c>
    </row>
    <row r="247" spans="1:8" hidden="1" x14ac:dyDescent="0.25">
      <c r="A247" s="34" t="str">
        <f>'Semana 1-5'!B27</f>
        <v>SP-216</v>
      </c>
      <c r="B247" s="34" t="str">
        <f>IF('Semana 1-5'!H27="","",'Semana 1-5'!H27)</f>
        <v/>
      </c>
      <c r="C247" s="3" t="str">
        <f>'Semana 2-5'!B27</f>
        <v>PuB-203[00]a</v>
      </c>
      <c r="D247" s="3" t="str">
        <f>IF('Semana 2-5'!H27="","",'Semana 2-5'!H27)</f>
        <v/>
      </c>
      <c r="E247" s="3" t="str">
        <f>'Semana 3-5'!B27</f>
        <v>SP-428a</v>
      </c>
      <c r="F247" s="3" t="str">
        <f>IF('Semana 3-5'!H27="","",'Semana 3-5'!H27)</f>
        <v/>
      </c>
      <c r="G247" s="3" t="str">
        <f>'Semana 4-5'!B27</f>
        <v>SP-411a</v>
      </c>
      <c r="H247" s="3" t="str">
        <f>IF('Semana 4-5'!H27="","",'Semana 4-5'!H27)</f>
        <v/>
      </c>
    </row>
    <row r="248" spans="1:8" hidden="1" x14ac:dyDescent="0.25">
      <c r="A248" s="34" t="str">
        <f>'Semana 1-5'!B28</f>
        <v>SP-259</v>
      </c>
      <c r="B248" s="34" t="str">
        <f>IF('Semana 1-5'!H28="","",'Semana 1-5'!H28)</f>
        <v/>
      </c>
      <c r="C248" s="3" t="str">
        <f>'Semana 2-5'!B28</f>
        <v>SP-411a</v>
      </c>
      <c r="D248" s="3" t="str">
        <f>IF('Semana 2-5'!H28="","",'Semana 2-5'!H28)</f>
        <v/>
      </c>
      <c r="E248" s="3" t="str">
        <f>'Semana 3-5'!B28</f>
        <v>SP-429a</v>
      </c>
      <c r="F248" s="3" t="str">
        <f>IF('Semana 3-5'!H28="","",'Semana 3-5'!H28)</f>
        <v>1 hs 30 min</v>
      </c>
      <c r="G248" s="3" t="str">
        <f>'Semana 4-5'!B28</f>
        <v>PuB-98[00]a</v>
      </c>
      <c r="H248" s="3" t="str">
        <f>IF('Semana 4-5'!H28="","",'Semana 4-5'!H28)</f>
        <v/>
      </c>
    </row>
    <row r="249" spans="1:8" hidden="1" x14ac:dyDescent="0.25">
      <c r="A249" s="34" t="str">
        <f>'Semana 1-5'!B29</f>
        <v>SP-259</v>
      </c>
      <c r="B249" s="34" t="str">
        <f>IF('Semana 1-5'!H29="","",'Semana 1-5'!H29)</f>
        <v/>
      </c>
      <c r="C249" s="3" t="str">
        <f>'Semana 2-5'!B29</f>
        <v>SP-411a</v>
      </c>
      <c r="D249" s="3" t="str">
        <f>IF('Semana 2-5'!H29="","",'Semana 2-5'!H29)</f>
        <v/>
      </c>
      <c r="E249" s="3" t="str">
        <f>'Semana 3-5'!B29</f>
        <v>SP-86a(I)</v>
      </c>
      <c r="F249" s="3" t="str">
        <f>IF('Semana 3-5'!H29="","",'Semana 3-5'!H29)</f>
        <v>2 hs 50 min</v>
      </c>
      <c r="G249" s="3" t="str">
        <f>'Semana 4-5'!B29</f>
        <v>PuB-98[00]a</v>
      </c>
      <c r="H249" s="3" t="str">
        <f>IF('Semana 4-5'!H29="","",'Semana 4-5'!H29)</f>
        <v/>
      </c>
    </row>
    <row r="250" spans="1:8" hidden="1" x14ac:dyDescent="0.25">
      <c r="A250" s="34" t="str">
        <f>'Semana 1-5'!B30</f>
        <v>SP-426a</v>
      </c>
      <c r="B250" s="34" t="str">
        <f>IF('Semana 1-5'!H30="","",'Semana 1-5'!H30)</f>
        <v/>
      </c>
      <c r="C250" s="3" t="str">
        <f>'Semana 2-5'!B30</f>
        <v>PuB-98[00]a</v>
      </c>
      <c r="D250" s="3" t="str">
        <f>IF('Semana 2-5'!H30="","",'Semana 2-5'!H30)</f>
        <v/>
      </c>
      <c r="E250" s="3" t="str">
        <f>'Semana 3-5'!B30</f>
        <v>SP-86a(I)</v>
      </c>
      <c r="F250" s="3" t="str">
        <f>IF('Semana 3-5'!H30="","",'Semana 3-5'!H30)</f>
        <v/>
      </c>
      <c r="G250" s="3">
        <f>'Semana 4-5'!B30</f>
        <v>0</v>
      </c>
      <c r="H250" s="3" t="str">
        <f>IF('Semana 4-5'!H30="","",'Semana 4-5'!H30)</f>
        <v/>
      </c>
    </row>
    <row r="251" spans="1:8" hidden="1" x14ac:dyDescent="0.25">
      <c r="A251" s="34" t="str">
        <f>'Semana 1-5'!B31</f>
        <v>SP-428a</v>
      </c>
      <c r="B251" s="34" t="str">
        <f>IF('Semana 1-5'!H31="","",'Semana 1-5'!H31)</f>
        <v/>
      </c>
      <c r="C251" s="3" t="str">
        <f>'Semana 2-5'!B31</f>
        <v>PuB-98[00]a</v>
      </c>
      <c r="D251" s="3" t="str">
        <f>IF('Semana 2-5'!H31="","",'Semana 2-5'!H31)</f>
        <v/>
      </c>
      <c r="E251" s="3" t="str">
        <f>'Semana 3-5'!B31</f>
        <v>SP-79(I)</v>
      </c>
      <c r="F251" s="3" t="str">
        <f>IF('Semana 3-5'!H31="","",'Semana 3-5'!H31)</f>
        <v/>
      </c>
      <c r="G251" s="3">
        <f>'Semana 4-5'!B31</f>
        <v>0</v>
      </c>
      <c r="H251" s="3" t="str">
        <f>IF('Semana 4-5'!H31="","",'Semana 4-5'!H31)</f>
        <v/>
      </c>
    </row>
    <row r="252" spans="1:8" hidden="1" x14ac:dyDescent="0.25">
      <c r="A252" s="34" t="str">
        <f>'Semana 1-5'!B32</f>
        <v>SP-429a</v>
      </c>
      <c r="B252" s="34" t="str">
        <f>IF('Semana 1-5'!H32="","",'Semana 1-5'!H32)</f>
        <v>1 hs 30 min</v>
      </c>
      <c r="C252" s="3">
        <f>'Semana 2-5'!B32</f>
        <v>0</v>
      </c>
      <c r="D252" s="3" t="str">
        <f>IF('Semana 2-5'!H32="","",'Semana 2-5'!H32)</f>
        <v/>
      </c>
      <c r="E252" s="3" t="str">
        <f>'Semana 3-5'!B32</f>
        <v>SP-278</v>
      </c>
      <c r="F252" s="3" t="str">
        <f>IF('Semana 3-5'!H32="","",'Semana 3-5'!H32)</f>
        <v/>
      </c>
      <c r="G252" s="3">
        <f>'Semana 4-5'!B32</f>
        <v>0</v>
      </c>
      <c r="H252" s="3" t="str">
        <f>IF('Semana 4-5'!H32="","",'Semana 4-5'!H32)</f>
        <v/>
      </c>
    </row>
    <row r="253" spans="1:8" hidden="1" x14ac:dyDescent="0.25">
      <c r="A253" s="34" t="str">
        <f>'Semana 1-5'!B33</f>
        <v>SP-86a(I)</v>
      </c>
      <c r="B253" s="34" t="str">
        <f>IF('Semana 1-5'!H33="","",'Semana 1-5'!H33)</f>
        <v/>
      </c>
      <c r="C253" s="3">
        <f>'Semana 2-5'!B33</f>
        <v>0</v>
      </c>
      <c r="D253" s="3" t="str">
        <f>IF('Semana 2-5'!H33="","",'Semana 2-5'!H33)</f>
        <v/>
      </c>
      <c r="E253" s="3" t="str">
        <f>'Semana 3-5'!B33</f>
        <v>SP-251</v>
      </c>
      <c r="F253" s="3" t="str">
        <f>IF('Semana 3-5'!H33="","",'Semana 3-5'!H33)</f>
        <v/>
      </c>
      <c r="G253" s="3">
        <f>'Semana 4-5'!B33</f>
        <v>0</v>
      </c>
      <c r="H253" s="3" t="str">
        <f>IF('Semana 4-5'!H33="","",'Semana 4-5'!H33)</f>
        <v/>
      </c>
    </row>
    <row r="254" spans="1:8" hidden="1" x14ac:dyDescent="0.25">
      <c r="A254" s="34" t="str">
        <f>'Semana 1-5'!B34</f>
        <v>SP-86a(I)</v>
      </c>
      <c r="B254" s="34" t="str">
        <f>IF('Semana 1-5'!H34="","",'Semana 1-5'!H34)</f>
        <v>2 hs 50 min</v>
      </c>
      <c r="C254" s="3">
        <f>'Semana 2-5'!B34</f>
        <v>0</v>
      </c>
      <c r="D254" s="3" t="str">
        <f>IF('Semana 2-5'!H34="","",'Semana 2-5'!H34)</f>
        <v/>
      </c>
      <c r="E254" s="3">
        <f>'Semana 3-5'!B34</f>
        <v>0</v>
      </c>
      <c r="F254" s="3" t="str">
        <f>IF('Semana 3-5'!H34="","",'Semana 3-5'!H34)</f>
        <v/>
      </c>
      <c r="G254" s="3">
        <f>'Semana 4-5'!B34</f>
        <v>0</v>
      </c>
      <c r="H254" s="3" t="str">
        <f>IF('Semana 4-5'!H34="","",'Semana 4-5'!H34)</f>
        <v/>
      </c>
    </row>
    <row r="255" spans="1:8" hidden="1" x14ac:dyDescent="0.25">
      <c r="A255" s="34" t="str">
        <f>'Semana 1-5'!B35</f>
        <v>SP-79(I)</v>
      </c>
      <c r="B255" s="34" t="str">
        <f>IF('Semana 1-5'!H35="","",'Semana 1-5'!H35)</f>
        <v/>
      </c>
      <c r="C255" s="3">
        <f>'Semana 2-5'!B35</f>
        <v>0</v>
      </c>
      <c r="D255" s="3" t="str">
        <f>IF('Semana 2-5'!H35="","",'Semana 2-5'!H35)</f>
        <v/>
      </c>
      <c r="E255" s="3">
        <f>'Semana 3-5'!B35</f>
        <v>0</v>
      </c>
      <c r="F255" s="3" t="str">
        <f>IF('Semana 3-5'!H35="","",'Semana 3-5'!H35)</f>
        <v/>
      </c>
      <c r="G255" s="3">
        <f>'Semana 4-5'!B35</f>
        <v>0</v>
      </c>
      <c r="H255" s="3" t="str">
        <f>IF('Semana 4-5'!H35="","",'Semana 4-5'!H35)</f>
        <v/>
      </c>
    </row>
    <row r="256" spans="1:8" hidden="1" x14ac:dyDescent="0.25">
      <c r="A256" s="34" t="str">
        <f>'Semana 1-5'!B36</f>
        <v>SP-146a(I)</v>
      </c>
      <c r="B256" s="34" t="str">
        <f>IF('Semana 1-5'!H36="","",'Semana 1-5'!H36)</f>
        <v/>
      </c>
      <c r="C256" s="3">
        <f>'Semana 2-5'!B36</f>
        <v>0</v>
      </c>
      <c r="D256" s="3" t="str">
        <f>IF('Semana 2-5'!H36="","",'Semana 2-5'!H36)</f>
        <v/>
      </c>
      <c r="E256" s="3">
        <f>'Semana 3-5'!B36</f>
        <v>0</v>
      </c>
      <c r="F256" s="3" t="str">
        <f>IF('Semana 3-5'!H36="","",'Semana 3-5'!H36)</f>
        <v/>
      </c>
      <c r="G256" s="3">
        <f>'Semana 4-5'!B36</f>
        <v>0</v>
      </c>
      <c r="H256" s="3" t="str">
        <f>IF('Semana 4-5'!H36="","",'Semana 4-5'!H36)</f>
        <v/>
      </c>
    </row>
    <row r="257" spans="1:8" hidden="1" x14ac:dyDescent="0.25">
      <c r="A257" s="34" t="str">
        <f>'Semana 1-5'!B37</f>
        <v>SP-278</v>
      </c>
      <c r="B257" s="34" t="str">
        <f>IF('Semana 1-5'!H37="","",'Semana 1-5'!H37)</f>
        <v/>
      </c>
      <c r="C257" s="3">
        <f>'Semana 2-5'!B37</f>
        <v>0</v>
      </c>
      <c r="D257" s="3" t="str">
        <f>IF('Semana 2-5'!H37="","",'Semana 2-5'!H37)</f>
        <v/>
      </c>
      <c r="E257" s="3">
        <f>'Semana 3-5'!B37</f>
        <v>0</v>
      </c>
      <c r="F257" s="3" t="str">
        <f>IF('Semana 3-5'!H37="","",'Semana 3-5'!H37)</f>
        <v/>
      </c>
      <c r="G257" s="3">
        <f>'Semana 4-5'!B37</f>
        <v>0</v>
      </c>
      <c r="H257" s="3" t="str">
        <f>IF('Semana 4-5'!H37="","",'Semana 4-5'!H37)</f>
        <v/>
      </c>
    </row>
    <row r="258" spans="1:8" hidden="1" x14ac:dyDescent="0.25">
      <c r="A258" s="34" t="str">
        <f>'Semana 1-5'!B38</f>
        <v>SP-251</v>
      </c>
      <c r="B258" s="34" t="str">
        <f>IF('Semana 1-5'!H38="","",'Semana 1-5'!H38)</f>
        <v/>
      </c>
      <c r="C258" s="3">
        <f>'Semana 2-5'!B38</f>
        <v>0</v>
      </c>
      <c r="D258" s="3" t="str">
        <f>IF('Semana 2-5'!H38="","",'Semana 2-5'!H38)</f>
        <v/>
      </c>
      <c r="E258" s="3">
        <f>'Semana 3-5'!B38</f>
        <v>0</v>
      </c>
      <c r="F258" s="3" t="str">
        <f>IF('Semana 3-5'!H38="","",'Semana 3-5'!H38)</f>
        <v/>
      </c>
      <c r="G258" s="3">
        <f>'Semana 4-5'!B38</f>
        <v>0</v>
      </c>
      <c r="H258" s="3" t="str">
        <f>IF('Semana 4-5'!H38="","",'Semana 4-5'!H38)</f>
        <v/>
      </c>
    </row>
    <row r="259" spans="1:8" hidden="1" x14ac:dyDescent="0.25">
      <c r="A259" s="34">
        <f>'Semana 1-5'!B39</f>
        <v>0</v>
      </c>
      <c r="B259" s="34" t="str">
        <f>IF('Semana 1-5'!H39="","",'Semana 1-5'!H39)</f>
        <v/>
      </c>
      <c r="C259" s="3">
        <f>'Semana 2-5'!B39</f>
        <v>0</v>
      </c>
      <c r="D259" s="3" t="str">
        <f>IF('Semana 2-5'!H39="","",'Semana 2-5'!H39)</f>
        <v/>
      </c>
      <c r="E259" s="3">
        <f>'Semana 3-5'!B39</f>
        <v>0</v>
      </c>
      <c r="F259" s="3" t="str">
        <f>IF('Semana 3-5'!H39="","",'Semana 3-5'!H39)</f>
        <v/>
      </c>
      <c r="G259" s="3">
        <f>'Semana 4-5'!B39</f>
        <v>0</v>
      </c>
      <c r="H259" s="3" t="str">
        <f>IF('Semana 4-5'!H39="","",'Semana 4-5'!H39)</f>
        <v/>
      </c>
    </row>
    <row r="260" spans="1:8" hidden="1" x14ac:dyDescent="0.25">
      <c r="A260" s="34">
        <f>'Semana 1-5'!B40</f>
        <v>0</v>
      </c>
      <c r="B260" s="34" t="str">
        <f>IF('Semana 1-5'!H40="","",'Semana 1-5'!H40)</f>
        <v/>
      </c>
      <c r="C260" s="3">
        <f>'Semana 2-5'!B40</f>
        <v>0</v>
      </c>
      <c r="D260" s="3" t="str">
        <f>IF('Semana 2-5'!H40="","",'Semana 2-5'!H40)</f>
        <v/>
      </c>
      <c r="E260" s="3">
        <f>'Semana 3-5'!B40</f>
        <v>0</v>
      </c>
      <c r="F260" s="3" t="str">
        <f>IF('Semana 3-5'!H40="","",'Semana 3-5'!H40)</f>
        <v/>
      </c>
      <c r="G260" s="3">
        <f>'Semana 4-5'!B40</f>
        <v>0</v>
      </c>
      <c r="H260" s="3" t="str">
        <f>IF('Semana 4-5'!H40="","",'Semana 4-5'!H40)</f>
        <v/>
      </c>
    </row>
    <row r="261" spans="1:8" hidden="1" x14ac:dyDescent="0.25">
      <c r="A261" s="34">
        <f>'Semana 1-5'!B41</f>
        <v>0</v>
      </c>
      <c r="B261" s="34" t="str">
        <f>IF('Semana 1-5'!H41="","",'Semana 1-5'!H41)</f>
        <v/>
      </c>
      <c r="C261" s="3">
        <f>'Semana 2-5'!B41</f>
        <v>0</v>
      </c>
      <c r="D261" s="3" t="str">
        <f>IF('Semana 2-5'!H41="","",'Semana 2-5'!H41)</f>
        <v/>
      </c>
      <c r="E261" s="3">
        <f>'Semana 3-5'!B41</f>
        <v>0</v>
      </c>
      <c r="F261" s="3" t="str">
        <f>IF('Semana 3-5'!H41="","",'Semana 3-5'!H41)</f>
        <v/>
      </c>
      <c r="G261" s="3">
        <f>'Semana 4-5'!B41</f>
        <v>0</v>
      </c>
      <c r="H261" s="3" t="str">
        <f>IF('Semana 4-5'!H41="","",'Semana 4-5'!H41)</f>
        <v/>
      </c>
    </row>
    <row r="262" spans="1:8" hidden="1" x14ac:dyDescent="0.25">
      <c r="A262" s="34">
        <f>'Semana 1-5'!B42</f>
        <v>0</v>
      </c>
      <c r="B262" s="34" t="str">
        <f>IF('Semana 1-5'!H42="","",'Semana 1-5'!H42)</f>
        <v/>
      </c>
      <c r="C262" s="3">
        <f>'Semana 2-5'!B42</f>
        <v>0</v>
      </c>
      <c r="D262" s="3" t="str">
        <f>IF('Semana 2-5'!H42="","",'Semana 2-5'!H42)</f>
        <v/>
      </c>
      <c r="E262" s="3">
        <f>'Semana 3-5'!B42</f>
        <v>0</v>
      </c>
      <c r="F262" s="3" t="str">
        <f>IF('Semana 3-5'!H42="","",'Semana 3-5'!H42)</f>
        <v/>
      </c>
      <c r="G262" s="3">
        <f>'Semana 4-5'!B42</f>
        <v>0</v>
      </c>
      <c r="H262" s="3" t="str">
        <f>IF('Semana 4-5'!H42="","",'Semana 4-5'!H42)</f>
        <v/>
      </c>
    </row>
    <row r="263" spans="1:8" hidden="1" x14ac:dyDescent="0.25">
      <c r="A263" s="34">
        <f>'Semana 1-5'!B43</f>
        <v>0</v>
      </c>
      <c r="B263" s="34" t="str">
        <f>IF('Semana 1-5'!H43="","",'Semana 1-5'!H43)</f>
        <v/>
      </c>
      <c r="C263" s="3">
        <f>'Semana 2-5'!B43</f>
        <v>0</v>
      </c>
      <c r="D263" s="3" t="str">
        <f>IF('Semana 2-5'!H43="","",'Semana 2-5'!H43)</f>
        <v/>
      </c>
      <c r="E263" s="3">
        <f>'Semana 3-5'!B43</f>
        <v>0</v>
      </c>
      <c r="F263" s="3" t="str">
        <f>IF('Semana 3-5'!H43="","",'Semana 3-5'!H43)</f>
        <v/>
      </c>
      <c r="G263" s="3">
        <f>'Semana 4-5'!B43</f>
        <v>0</v>
      </c>
      <c r="H263" s="3" t="str">
        <f>IF('Semana 4-5'!H43="","",'Semana 4-5'!H43)</f>
        <v/>
      </c>
    </row>
    <row r="264" spans="1:8" hidden="1" x14ac:dyDescent="0.25">
      <c r="A264" s="34">
        <f>'Semana 1-5'!B44</f>
        <v>0</v>
      </c>
      <c r="B264" s="34" t="str">
        <f>IF('Semana 1-5'!H44="","",'Semana 1-5'!H44)</f>
        <v/>
      </c>
      <c r="C264" s="3">
        <f>'Semana 2-5'!B44</f>
        <v>0</v>
      </c>
      <c r="D264" s="3" t="str">
        <f>IF('Semana 2-5'!H44="","",'Semana 2-5'!H44)</f>
        <v/>
      </c>
      <c r="E264" s="3">
        <f>'Semana 3-5'!B44</f>
        <v>0</v>
      </c>
      <c r="F264" s="3" t="str">
        <f>IF('Semana 3-5'!H44="","",'Semana 3-5'!H44)</f>
        <v/>
      </c>
      <c r="G264" s="3">
        <f>'Semana 4-5'!B44</f>
        <v>0</v>
      </c>
      <c r="H264" s="3" t="str">
        <f>IF('Semana 4-5'!H44="","",'Semana 4-5'!H44)</f>
        <v/>
      </c>
    </row>
    <row r="265" spans="1:8" hidden="1" x14ac:dyDescent="0.25">
      <c r="A265" s="34">
        <f>'Semana 1-5'!B45</f>
        <v>0</v>
      </c>
      <c r="B265" s="34" t="str">
        <f>IF('Semana 1-5'!H45="","",'Semana 1-5'!H45)</f>
        <v/>
      </c>
      <c r="C265" s="3">
        <f>'Semana 2-5'!B45</f>
        <v>0</v>
      </c>
      <c r="D265" s="3" t="str">
        <f>IF('Semana 2-5'!H45="","",'Semana 2-5'!H45)</f>
        <v/>
      </c>
      <c r="E265" s="3">
        <f>'Semana 3-5'!B45</f>
        <v>0</v>
      </c>
      <c r="F265" s="3" t="str">
        <f>IF('Semana 3-5'!H45="","",'Semana 3-5'!H45)</f>
        <v/>
      </c>
      <c r="G265" s="3">
        <f>'Semana 4-5'!B45</f>
        <v>0</v>
      </c>
      <c r="H265" s="3" t="str">
        <f>IF('Semana 4-5'!H45="","",'Semana 4-5'!H45)</f>
        <v/>
      </c>
    </row>
    <row r="266" spans="1:8" hidden="1" x14ac:dyDescent="0.25">
      <c r="A266" s="34">
        <f>'Semana 1-5'!B46</f>
        <v>0</v>
      </c>
      <c r="B266" s="34" t="str">
        <f>IF('Semana 1-5'!H46="","",'Semana 1-5'!H46)</f>
        <v/>
      </c>
      <c r="C266" s="3">
        <f>'Semana 2-5'!B46</f>
        <v>0</v>
      </c>
      <c r="D266" s="3" t="str">
        <f>IF('Semana 2-5'!H46="","",'Semana 2-5'!H46)</f>
        <v/>
      </c>
      <c r="E266" s="3">
        <f>'Semana 3-5'!B46</f>
        <v>0</v>
      </c>
      <c r="F266" s="3" t="str">
        <f>IF('Semana 3-5'!H46="","",'Semana 3-5'!H46)</f>
        <v/>
      </c>
      <c r="G266" s="3">
        <f>'Semana 4-5'!B46</f>
        <v>0</v>
      </c>
      <c r="H266" s="3" t="str">
        <f>IF('Semana 4-5'!H46="","",'Semana 4-5'!H46)</f>
        <v/>
      </c>
    </row>
    <row r="267" spans="1:8" hidden="1" x14ac:dyDescent="0.25">
      <c r="A267" s="34">
        <f>'Semana 1-5'!B47</f>
        <v>0</v>
      </c>
      <c r="B267" s="34" t="str">
        <f>IF('Semana 1-5'!H47="","",'Semana 1-5'!H47)</f>
        <v/>
      </c>
      <c r="C267" s="3">
        <f>'Semana 2-5'!B47</f>
        <v>0</v>
      </c>
      <c r="D267" s="3" t="str">
        <f>IF('Semana 2-5'!H47="","",'Semana 2-5'!H47)</f>
        <v/>
      </c>
      <c r="E267" s="3">
        <f>'Semana 3-5'!B47</f>
        <v>0</v>
      </c>
      <c r="F267" s="3" t="str">
        <f>IF('Semana 3-5'!H47="","",'Semana 3-5'!H47)</f>
        <v/>
      </c>
      <c r="G267" s="3">
        <f>'Semana 4-5'!B47</f>
        <v>0</v>
      </c>
      <c r="H267" s="3" t="str">
        <f>IF('Semana 4-5'!H47="","",'Semana 4-5'!H47)</f>
        <v/>
      </c>
    </row>
    <row r="268" spans="1:8" hidden="1" x14ac:dyDescent="0.25">
      <c r="A268" s="34">
        <f>'Semana 1-5'!B48</f>
        <v>0</v>
      </c>
      <c r="B268" s="34" t="str">
        <f>IF('Semana 1-5'!H48="","",'Semana 1-5'!H48)</f>
        <v/>
      </c>
      <c r="C268" s="3">
        <f>'Semana 2-5'!B48</f>
        <v>0</v>
      </c>
      <c r="D268" s="3" t="str">
        <f>IF('Semana 2-5'!H48="","",'Semana 2-5'!H48)</f>
        <v/>
      </c>
      <c r="E268" s="3">
        <f>'Semana 3-5'!B48</f>
        <v>0</v>
      </c>
      <c r="F268" s="3" t="str">
        <f>IF('Semana 3-5'!H48="","",'Semana 3-5'!H48)</f>
        <v/>
      </c>
      <c r="G268" s="3">
        <f>'Semana 4-5'!B48</f>
        <v>0</v>
      </c>
      <c r="H268" s="3" t="str">
        <f>IF('Semana 4-5'!H48="","",'Semana 4-5'!H48)</f>
        <v/>
      </c>
    </row>
    <row r="269" spans="1:8" hidden="1" x14ac:dyDescent="0.25">
      <c r="A269" s="34">
        <f>'Semana 1-5'!B49</f>
        <v>0</v>
      </c>
      <c r="B269" s="34" t="str">
        <f>IF('Semana 1-5'!H49="","",'Semana 1-5'!H49)</f>
        <v/>
      </c>
      <c r="C269" s="3">
        <f>'Semana 2-5'!B49</f>
        <v>0</v>
      </c>
      <c r="D269" s="3" t="str">
        <f>IF('Semana 2-5'!H49="","",'Semana 2-5'!H49)</f>
        <v/>
      </c>
      <c r="E269" s="3">
        <f>'Semana 3-5'!B49</f>
        <v>0</v>
      </c>
      <c r="F269" s="3" t="str">
        <f>IF('Semana 3-5'!H49="","",'Semana 3-5'!H49)</f>
        <v/>
      </c>
      <c r="G269" s="3">
        <f>'Semana 4-5'!B49</f>
        <v>0</v>
      </c>
      <c r="H269" s="3" t="str">
        <f>IF('Semana 4-5'!H49="","",'Semana 4-5'!H49)</f>
        <v/>
      </c>
    </row>
    <row r="270" spans="1:8" hidden="1" x14ac:dyDescent="0.25">
      <c r="A270" s="34">
        <f>'Semana 1-5'!B50</f>
        <v>0</v>
      </c>
      <c r="B270" s="34" t="str">
        <f>IF('Semana 1-5'!H50="","",'Semana 1-5'!H50)</f>
        <v/>
      </c>
      <c r="C270" s="3">
        <f>'Semana 2-5'!B50</f>
        <v>0</v>
      </c>
      <c r="D270" s="3" t="str">
        <f>IF('Semana 2-5'!H50="","",'Semana 2-5'!H50)</f>
        <v/>
      </c>
      <c r="E270" s="3">
        <f>'Semana 3-5'!B50</f>
        <v>0</v>
      </c>
      <c r="F270" s="3" t="str">
        <f>IF('Semana 3-5'!H50="","",'Semana 3-5'!H50)</f>
        <v/>
      </c>
      <c r="G270" s="3">
        <f>'Semana 4-5'!B50</f>
        <v>0</v>
      </c>
      <c r="H270" s="3" t="str">
        <f>IF('Semana 4-5'!H50="","",'Semana 4-5'!H50)</f>
        <v/>
      </c>
    </row>
    <row r="271" spans="1:8" hidden="1" x14ac:dyDescent="0.25">
      <c r="A271" s="34">
        <f>'Semana 1-5'!B51</f>
        <v>0</v>
      </c>
      <c r="B271" s="34" t="str">
        <f>IF('Semana 1-5'!H51="","",'Semana 1-5'!H51)</f>
        <v/>
      </c>
      <c r="C271" s="3">
        <f>'Semana 2-5'!B51</f>
        <v>0</v>
      </c>
      <c r="D271" s="3" t="str">
        <f>IF('Semana 2-5'!H51="","",'Semana 2-5'!H51)</f>
        <v/>
      </c>
      <c r="E271" s="3">
        <f>'Semana 3-5'!B51</f>
        <v>0</v>
      </c>
      <c r="F271" s="3" t="str">
        <f>IF('Semana 3-5'!H51="","",'Semana 3-5'!H51)</f>
        <v/>
      </c>
      <c r="G271" s="3">
        <f>'Semana 4-5'!B51</f>
        <v>0</v>
      </c>
      <c r="H271" s="3" t="str">
        <f>IF('Semana 4-5'!H51="","",'Semana 4-5'!H51)</f>
        <v/>
      </c>
    </row>
  </sheetData>
  <autoFilter ref="A9:H271" xr:uid="{00000000-0009-0000-0000-000004000000}">
    <filterColumn colId="0">
      <filters>
        <filter val="PuB-125a"/>
      </filters>
    </filterColumn>
  </autoFilter>
  <mergeCells count="13">
    <mergeCell ref="A1:H4"/>
    <mergeCell ref="G6:H6"/>
    <mergeCell ref="G7:H7"/>
    <mergeCell ref="A5:B5"/>
    <mergeCell ref="C5:D5"/>
    <mergeCell ref="E5:F5"/>
    <mergeCell ref="G5:H5"/>
    <mergeCell ref="A6:B6"/>
    <mergeCell ref="A7:B7"/>
    <mergeCell ref="C6:D6"/>
    <mergeCell ref="C7:D7"/>
    <mergeCell ref="E6:F6"/>
    <mergeCell ref="E7:F7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>
    <tabColor theme="4"/>
    <pageSetUpPr fitToPage="1"/>
  </sheetPr>
  <dimension ref="A1:M76"/>
  <sheetViews>
    <sheetView workbookViewId="0">
      <selection activeCell="A9" sqref="A9:XFD9"/>
    </sheetView>
  </sheetViews>
  <sheetFormatPr baseColWidth="10" defaultColWidth="11.42578125" defaultRowHeight="15" x14ac:dyDescent="0.25"/>
  <cols>
    <col min="1" max="1" width="17" bestFit="1" customWidth="1"/>
    <col min="2" max="2" width="15.28515625" bestFit="1" customWidth="1"/>
    <col min="3" max="3" width="21" bestFit="1" customWidth="1"/>
    <col min="4" max="4" width="11.42578125" bestFit="1" customWidth="1"/>
    <col min="5" max="5" width="7.140625" bestFit="1" customWidth="1"/>
    <col min="6" max="6" width="6.28515625" bestFit="1" customWidth="1"/>
    <col min="7" max="7" width="11.5703125" style="15" bestFit="1" customWidth="1"/>
    <col min="8" max="8" width="15.5703125" customWidth="1"/>
    <col min="9" max="9" width="11.140625" bestFit="1" customWidth="1"/>
    <col min="10" max="10" width="19.42578125" bestFit="1" customWidth="1"/>
    <col min="11" max="11" width="14" bestFit="1" customWidth="1"/>
  </cols>
  <sheetData>
    <row r="1" spans="1:11" x14ac:dyDescent="0.25">
      <c r="A1" t="s">
        <v>947</v>
      </c>
      <c r="B1" s="15">
        <f>COUNTA($B$9:$B$66)</f>
        <v>37</v>
      </c>
    </row>
    <row r="2" spans="1:11" ht="15.75" thickBot="1" x14ac:dyDescent="0.3"/>
    <row r="3" spans="1:11" ht="21" customHeight="1" x14ac:dyDescent="0.25">
      <c r="A3" s="17"/>
      <c r="B3" s="142" t="s">
        <v>948</v>
      </c>
      <c r="C3" s="143"/>
      <c r="D3" s="143"/>
      <c r="E3" s="143"/>
      <c r="F3" s="143"/>
      <c r="G3" s="143"/>
      <c r="H3" s="143"/>
      <c r="I3" s="143"/>
      <c r="J3" s="144"/>
    </row>
    <row r="4" spans="1:11" ht="15" customHeight="1" x14ac:dyDescent="0.25">
      <c r="A4" s="19"/>
      <c r="B4" s="145"/>
      <c r="C4" s="134"/>
      <c r="D4" s="134"/>
      <c r="E4" s="134"/>
      <c r="F4" s="134"/>
      <c r="G4" s="134"/>
      <c r="H4" s="134"/>
      <c r="I4" s="134"/>
      <c r="J4" s="146"/>
    </row>
    <row r="5" spans="1:11" ht="15" customHeight="1" thickBot="1" x14ac:dyDescent="0.3">
      <c r="A5" s="21"/>
      <c r="B5" s="147"/>
      <c r="C5" s="148"/>
      <c r="D5" s="148"/>
      <c r="E5" s="148"/>
      <c r="F5" s="148"/>
      <c r="G5" s="148"/>
      <c r="H5" s="148"/>
      <c r="I5" s="148"/>
      <c r="J5" s="149"/>
    </row>
    <row r="6" spans="1:11" ht="15.75" thickBot="1" x14ac:dyDescent="0.3"/>
    <row r="7" spans="1:11" ht="18" customHeight="1" x14ac:dyDescent="0.25">
      <c r="A7" s="99" t="s">
        <v>949</v>
      </c>
      <c r="B7" s="105">
        <v>45306</v>
      </c>
      <c r="C7" s="106"/>
      <c r="D7" s="103" t="s">
        <v>950</v>
      </c>
      <c r="E7" s="104"/>
      <c r="F7" s="104"/>
      <c r="G7" s="104"/>
      <c r="H7" s="104"/>
      <c r="I7" s="104"/>
      <c r="J7" s="104"/>
      <c r="K7" s="141" t="s">
        <v>951</v>
      </c>
    </row>
    <row r="8" spans="1:11" ht="15" customHeight="1" x14ac:dyDescent="0.25">
      <c r="A8" s="100" t="s">
        <v>952</v>
      </c>
      <c r="B8" s="53" t="s">
        <v>15</v>
      </c>
      <c r="C8" s="53" t="s">
        <v>953</v>
      </c>
      <c r="D8" s="53" t="s">
        <v>562</v>
      </c>
      <c r="E8" s="53" t="s">
        <v>954</v>
      </c>
      <c r="F8" s="53" t="s">
        <v>955</v>
      </c>
      <c r="G8" s="53" t="s">
        <v>956</v>
      </c>
      <c r="H8" s="53" t="s">
        <v>957</v>
      </c>
      <c r="I8" s="53" t="s">
        <v>958</v>
      </c>
      <c r="J8" s="115" t="s">
        <v>959</v>
      </c>
      <c r="K8" s="141"/>
    </row>
    <row r="9" spans="1:11" x14ac:dyDescent="0.25">
      <c r="A9" s="101" t="str">
        <f>IFERROR(VLOOKUP(B9,'PLANILLA GENERAL'!H2:$BA$698,46,FALSE),"")</f>
        <v>PB- 02</v>
      </c>
      <c r="B9" s="34" t="s">
        <v>58</v>
      </c>
      <c r="C9" s="34" t="s">
        <v>960</v>
      </c>
      <c r="D9" s="34" t="str">
        <f t="shared" ref="D9:D45" si="0">IF(C9="inhibidor de corrosión","CY51W","BX960")</f>
        <v>CY51W</v>
      </c>
      <c r="E9" s="34"/>
      <c r="F9" s="34"/>
      <c r="G9" s="56">
        <f>IFERROR(_xlfn.IFS(D9=Referencias!$K$32,VLOOKUP('Semana 1-1'!B9,Intermedia!$B$4:$D$240,3,FALSE),'Semana 1-1'!D9=Referencias!$K$25,VLOOKUP('Semana 1-1'!B9,Intermedia!$B$4:$D$240,2,FALSE)),"")</f>
        <v>66.180000000000007</v>
      </c>
      <c r="H9" s="34"/>
      <c r="I9" s="34" t="str">
        <f>IFERROR(VLOOKUP(IF(AND(B9=B8,B8=B7),CONCATENATE(B9,"_2"),IF(B9=B8,CONCATENATE(B9,"_1"),B9)),Intermedia!$I$3:$O$3997,7,FALSE),"")</f>
        <v/>
      </c>
      <c r="J9" s="116" t="str">
        <f>IFERROR(VLOOKUP(B9,'PLANILLA GENERAL'!$H$2:$BA$447,30,FALSE),"")</f>
        <v>Cavidad Progresiva</v>
      </c>
      <c r="K9" s="112" t="s">
        <v>961</v>
      </c>
    </row>
    <row r="10" spans="1:11" x14ac:dyDescent="0.25">
      <c r="A10" s="101" t="str">
        <f>IFERROR(VLOOKUP(B10,'PLANILLA GENERAL'!H3:$BA$698,46,FALSE),"")</f>
        <v>PB- 02</v>
      </c>
      <c r="B10" s="34" t="s">
        <v>58</v>
      </c>
      <c r="C10" s="34" t="s">
        <v>962</v>
      </c>
      <c r="D10" s="34" t="str">
        <f t="shared" si="0"/>
        <v>BX960</v>
      </c>
      <c r="E10" s="34"/>
      <c r="F10" s="34"/>
      <c r="G10" s="56">
        <f>IFERROR(_xlfn.IFS(D10=Referencias!$K$32,VLOOKUP('Semana 1-1'!B10,Intermedia!$B$4:$D$240,3,FALSE),'Semana 1-1'!D10=Referencias!$K$25,VLOOKUP('Semana 1-1'!B10,Intermedia!$B$4:$D$240,2,FALSE)),"")</f>
        <v>63.03</v>
      </c>
      <c r="H10" s="34"/>
      <c r="I10" s="34" t="str">
        <f>IFERROR(VLOOKUP(IF(AND(B10=B9,B9=B8),CONCATENATE(B10,"_2"),IF(B10=B9,CONCATENATE(B10,"_1"),B10)),Intermedia!$I$3:$O$3997,7,FALSE),"")</f>
        <v/>
      </c>
      <c r="J10" s="116" t="str">
        <f>IFERROR(VLOOKUP(B10,'PLANILLA GENERAL'!$H$2:$BA$447,30,FALSE),"")</f>
        <v>Cavidad Progresiva</v>
      </c>
      <c r="K10" s="112" t="s">
        <v>961</v>
      </c>
    </row>
    <row r="11" spans="1:11" x14ac:dyDescent="0.25">
      <c r="A11" s="101" t="str">
        <f>IFERROR(VLOOKUP(B11,'PLANILLA GENERAL'!H4:$BA$698,46,FALSE),"")</f>
        <v>PB- 04</v>
      </c>
      <c r="B11" t="s">
        <v>98</v>
      </c>
      <c r="C11" s="34" t="s">
        <v>962</v>
      </c>
      <c r="D11" s="34" t="str">
        <f t="shared" si="0"/>
        <v>BX960</v>
      </c>
      <c r="E11" s="34"/>
      <c r="F11" s="34"/>
      <c r="G11" s="56">
        <f>IFERROR(_xlfn.IFS(D11=Referencias!$K$32,VLOOKUP('Semana 1-1'!B11,Intermedia!$B$4:$D$240,3,FALSE),'Semana 1-1'!D11=Referencias!$K$25,VLOOKUP('Semana 1-1'!B11,Intermedia!$B$4:$D$240,2,FALSE)),"")</f>
        <v>20.59</v>
      </c>
      <c r="H11" s="34"/>
      <c r="I11" s="34" t="str">
        <f>IFERROR(VLOOKUP(IF(AND(B11=B10,B10=B9),CONCATENATE(B11,"_2"),IF(B11=B10,CONCATENATE(B11,"_1"),B11)),Intermedia!$I$3:$O$3997,7,FALSE),"")</f>
        <v>Q</v>
      </c>
      <c r="J11" s="116" t="str">
        <f>IFERROR(VLOOKUP(B11,'PLANILLA GENERAL'!$H$2:$BA$447,30,FALSE),"")</f>
        <v>Bombeo Mecánico</v>
      </c>
      <c r="K11" s="112" t="s">
        <v>961</v>
      </c>
    </row>
    <row r="12" spans="1:11" x14ac:dyDescent="0.25">
      <c r="A12" s="101" t="str">
        <f>IFERROR(VLOOKUP(B12,'PLANILLA GENERAL'!H5:$BA$698,46,FALSE),"")</f>
        <v>PB- 03</v>
      </c>
      <c r="B12" s="34" t="s">
        <v>65</v>
      </c>
      <c r="C12" s="34" t="s">
        <v>960</v>
      </c>
      <c r="D12" s="34" t="str">
        <f t="shared" si="0"/>
        <v>CY51W</v>
      </c>
      <c r="E12" s="34"/>
      <c r="F12" s="34"/>
      <c r="G12" s="56">
        <f>IFERROR(_xlfn.IFS(D12=Referencias!$K$32,VLOOKUP('Semana 1-1'!B12,Intermedia!$B$4:$D$240,3,FALSE),'Semana 1-1'!D12=Referencias!$K$25,VLOOKUP('Semana 1-1'!B12,Intermedia!$B$4:$D$240,2,FALSE)),"")</f>
        <v>41.66</v>
      </c>
      <c r="H12" s="34"/>
      <c r="I12" s="34" t="str">
        <f>IFERROR(VLOOKUP(IF(AND(B12=B11,B11=B10),CONCATENATE(B12,"_2"),IF(B12=B11,CONCATENATE(B12,"_1"),B12)),Intermedia!$I$3:$O$3997,7,FALSE),"")</f>
        <v/>
      </c>
      <c r="J12" s="116" t="str">
        <f>IFERROR(VLOOKUP(B12,'PLANILLA GENERAL'!$H$2:$BA$447,30,FALSE),"")</f>
        <v>Cavidad Progresiva</v>
      </c>
      <c r="K12" s="112" t="s">
        <v>961</v>
      </c>
    </row>
    <row r="13" spans="1:11" x14ac:dyDescent="0.25">
      <c r="A13" s="101" t="str">
        <f>IFERROR(VLOOKUP(B13,'PLANILLA GENERAL'!H6:$BA$698,46,FALSE),"")</f>
        <v>PB- 03</v>
      </c>
      <c r="B13" s="34" t="s">
        <v>64</v>
      </c>
      <c r="C13" s="34" t="s">
        <v>960</v>
      </c>
      <c r="D13" s="34" t="str">
        <f t="shared" si="0"/>
        <v>CY51W</v>
      </c>
      <c r="E13" s="34"/>
      <c r="F13" s="34"/>
      <c r="G13" s="56">
        <f>IFERROR(_xlfn.IFS(D13=Referencias!$K$32,VLOOKUP('Semana 1-1'!B13,Intermedia!$B$4:$D$240,3,FALSE),'Semana 1-1'!D13=Referencias!$K$25,VLOOKUP('Semana 1-1'!B13,Intermedia!$B$4:$D$240,2,FALSE)),"")</f>
        <v>24.01</v>
      </c>
      <c r="H13" s="34"/>
      <c r="I13" s="34" t="str">
        <f>IFERROR(VLOOKUP(IF(AND(B13=B12,B12=B11),CONCATENATE(B13,"_2"),IF(B13=B12,CONCATENATE(B13,"_1"),B13)),Intermedia!$I$3:$O$3997,7,FALSE),"")</f>
        <v/>
      </c>
      <c r="J13" s="116" t="str">
        <f>IFERROR(VLOOKUP(B13,'PLANILLA GENERAL'!$H$2:$BA$447,30,FALSE),"")</f>
        <v>Bombeo Mecánico</v>
      </c>
      <c r="K13" s="112" t="s">
        <v>961</v>
      </c>
    </row>
    <row r="14" spans="1:11" x14ac:dyDescent="0.25">
      <c r="A14" s="101" t="str">
        <f>IFERROR(VLOOKUP(B14,'PLANILLA GENERAL'!H7:$BA$698,46,FALSE),"")</f>
        <v>PB- 01</v>
      </c>
      <c r="B14" s="34" t="s">
        <v>29</v>
      </c>
      <c r="C14" s="34" t="s">
        <v>960</v>
      </c>
      <c r="D14" s="34" t="str">
        <f t="shared" si="0"/>
        <v>CY51W</v>
      </c>
      <c r="E14" s="34"/>
      <c r="F14" s="34"/>
      <c r="G14" s="56">
        <f>IFERROR(_xlfn.IFS(D14=Referencias!$K$32,VLOOKUP('Semana 1-1'!B14,Intermedia!$B$4:$D$240,3,FALSE),'Semana 1-1'!D14=Referencias!$K$25,VLOOKUP('Semana 1-1'!B14,Intermedia!$B$4:$D$240,2,FALSE)),"")</f>
        <v>47.34</v>
      </c>
      <c r="H14" s="34"/>
      <c r="I14" s="34" t="str">
        <f>IFERROR(VLOOKUP(IF(AND(B14=B13,B13=B12),CONCATENATE(B14,"_2"),IF(B14=B13,CONCATENATE(B14,"_1"),B14)),Intermedia!$I$3:$O$3997,7,FALSE),"")</f>
        <v/>
      </c>
      <c r="J14" s="116" t="str">
        <f>IFERROR(VLOOKUP(B14,'PLANILLA GENERAL'!$H$2:$BA$447,30,FALSE),"")</f>
        <v>Cavidad Progresiva</v>
      </c>
      <c r="K14" s="112" t="s">
        <v>961</v>
      </c>
    </row>
    <row r="15" spans="1:11" x14ac:dyDescent="0.25">
      <c r="A15" s="101" t="str">
        <f>IFERROR(VLOOKUP(B15,'PLANILLA GENERAL'!H8:$BA$698,46,FALSE),"")</f>
        <v>PB- 01</v>
      </c>
      <c r="B15" s="34" t="s">
        <v>29</v>
      </c>
      <c r="C15" s="34" t="s">
        <v>962</v>
      </c>
      <c r="D15" s="34" t="str">
        <f t="shared" si="0"/>
        <v>BX960</v>
      </c>
      <c r="E15" s="34"/>
      <c r="F15" s="34"/>
      <c r="G15" s="56">
        <f>IFERROR(_xlfn.IFS(D15=Referencias!$K$32,VLOOKUP('Semana 1-1'!B15,Intermedia!$B$4:$D$240,3,FALSE),'Semana 1-1'!D15=Referencias!$K$25,VLOOKUP('Semana 1-1'!B15,Intermedia!$B$4:$D$240,2,FALSE)),"")</f>
        <v>71</v>
      </c>
      <c r="H15" s="34"/>
      <c r="I15" s="34" t="str">
        <f>IFERROR(VLOOKUP(IF(AND(B15=B14,B14=B13),CONCATENATE(B15,"_2"),IF(B15=B14,CONCATENATE(B15,"_1"),B15)),Intermedia!$I$3:$O$3997,7,FALSE),"")</f>
        <v/>
      </c>
      <c r="J15" s="116" t="str">
        <f>IFERROR(VLOOKUP(B15,'PLANILLA GENERAL'!$H$2:$BA$447,30,FALSE),"")</f>
        <v>Cavidad Progresiva</v>
      </c>
      <c r="K15" s="112" t="s">
        <v>961</v>
      </c>
    </row>
    <row r="16" spans="1:11" x14ac:dyDescent="0.25">
      <c r="A16" s="101" t="str">
        <f>IFERROR(VLOOKUP(B16,'PLANILLA GENERAL'!H9:$BA$698,46,FALSE),"")</f>
        <v>PB- 04</v>
      </c>
      <c r="B16" s="34" t="s">
        <v>91</v>
      </c>
      <c r="C16" s="34" t="s">
        <v>963</v>
      </c>
      <c r="D16" s="34" t="str">
        <f t="shared" si="0"/>
        <v>CY51W</v>
      </c>
      <c r="E16" s="34"/>
      <c r="F16" s="34"/>
      <c r="G16" s="56">
        <f>IFERROR(_xlfn.IFS(D16=Referencias!$K$32,VLOOKUP('Semana 1-1'!B16,Intermedia!$B$4:$D$240,3,FALSE),'Semana 1-1'!D16=Referencias!$K$25,VLOOKUP('Semana 1-1'!B16,Intermedia!$B$4:$D$240,2,FALSE)),"")</f>
        <v>27.97</v>
      </c>
      <c r="H16" s="34"/>
      <c r="I16" s="34" t="str">
        <f>IFERROR(VLOOKUP(IF(AND(B16=B15,B15=B14),CONCATENATE(B16,"_2"),IF(B16=B15,CONCATENATE(B16,"_1"),B16)),Intermedia!$I$3:$O$3997,7,FALSE),"")</f>
        <v/>
      </c>
      <c r="J16" s="116" t="str">
        <f>IFERROR(VLOOKUP(B16,'PLANILLA GENERAL'!$H$2:$BA$447,30,FALSE),"")</f>
        <v>Cavidad Progresiva</v>
      </c>
      <c r="K16" s="113" t="s">
        <v>964</v>
      </c>
    </row>
    <row r="17" spans="1:13" x14ac:dyDescent="0.25">
      <c r="A17" s="101" t="str">
        <f>IFERROR(VLOOKUP(B17,'PLANILLA GENERAL'!H10:$BA$698,46,FALSE),"")</f>
        <v>SP- 01</v>
      </c>
      <c r="B17" s="34" t="s">
        <v>118</v>
      </c>
      <c r="C17" s="34" t="s">
        <v>963</v>
      </c>
      <c r="D17" s="34" t="str">
        <f t="shared" si="0"/>
        <v>CY51W</v>
      </c>
      <c r="E17" s="34"/>
      <c r="F17" s="34"/>
      <c r="G17" s="56">
        <f>IFERROR(_xlfn.IFS(D17=Referencias!$K$32,VLOOKUP('Semana 1-1'!B17,Intermedia!$B$4:$D$240,3,FALSE),'Semana 1-1'!D17=Referencias!$K$25,VLOOKUP('Semana 1-1'!B17,Intermedia!$B$4:$D$240,2,FALSE)),"")</f>
        <v>77.7</v>
      </c>
      <c r="H17" s="34"/>
      <c r="I17" s="34" t="str">
        <f>IFERROR(VLOOKUP(IF(AND(B17=B16,B16=B15),CONCATENATE(B17,"_2"),IF(B17=B16,CONCATENATE(B17,"_1"),B17)),Intermedia!$I$3:$O$3997,7,FALSE),"")</f>
        <v/>
      </c>
      <c r="J17" s="116" t="str">
        <f>IFERROR(VLOOKUP(B17,'PLANILLA GENERAL'!$H$2:$BA$447,30,FALSE),"")</f>
        <v>Cavidad Progresiva</v>
      </c>
      <c r="K17" s="113" t="s">
        <v>964</v>
      </c>
    </row>
    <row r="18" spans="1:13" x14ac:dyDescent="0.25">
      <c r="A18" s="101" t="str">
        <f>IFERROR(VLOOKUP(B18,'PLANILLA GENERAL'!H11:$BA$698,46,FALSE),"")</f>
        <v>SP- 01</v>
      </c>
      <c r="B18" s="34" t="s">
        <v>123</v>
      </c>
      <c r="C18" s="34" t="s">
        <v>963</v>
      </c>
      <c r="D18" s="34" t="str">
        <f t="shared" si="0"/>
        <v>CY51W</v>
      </c>
      <c r="E18" s="34"/>
      <c r="F18" s="34"/>
      <c r="G18" s="56">
        <f>IFERROR(_xlfn.IFS(D18=Referencias!$K$32,VLOOKUP('Semana 1-1'!B18,Intermedia!$B$4:$D$240,3,FALSE),'Semana 1-1'!D18=Referencias!$K$25,VLOOKUP('Semana 1-1'!B18,Intermedia!$B$4:$D$240,2,FALSE)),"")</f>
        <v>60.47</v>
      </c>
      <c r="H18" s="34"/>
      <c r="I18" s="34" t="str">
        <f>IFERROR(VLOOKUP(IF(AND(B18=B17,B17=B16),CONCATENATE(B18,"_2"),IF(B18=B17,CONCATENATE(B18,"_1"),B18)),Intermedia!$I$3:$O$3997,7,FALSE),"")</f>
        <v/>
      </c>
      <c r="J18" s="116" t="str">
        <f>IFERROR(VLOOKUP(B18,'PLANILLA GENERAL'!$H$2:$BA$447,30,FALSE),"")</f>
        <v>Cavidad Progresiva</v>
      </c>
      <c r="K18" s="113" t="s">
        <v>964</v>
      </c>
    </row>
    <row r="19" spans="1:13" x14ac:dyDescent="0.25">
      <c r="A19" s="101" t="str">
        <f>IFERROR(VLOOKUP(B19,'PLANILLA GENERAL'!H12:$BA$698,46,FALSE),"")</f>
        <v>SP- 01</v>
      </c>
      <c r="B19" s="34" t="s">
        <v>123</v>
      </c>
      <c r="C19" s="34" t="s">
        <v>962</v>
      </c>
      <c r="D19" s="34" t="str">
        <f t="shared" si="0"/>
        <v>BX960</v>
      </c>
      <c r="E19" s="34"/>
      <c r="F19" s="34"/>
      <c r="G19" s="56">
        <f>IFERROR(_xlfn.IFS(D19=Referencias!$K$32,VLOOKUP('Semana 1-1'!B19,Intermedia!$B$4:$D$240,3,FALSE),'Semana 1-1'!D19=Referencias!$K$25,VLOOKUP('Semana 1-1'!B19,Intermedia!$B$4:$D$240,2,FALSE)),"")</f>
        <v>71.27</v>
      </c>
      <c r="H19" s="34"/>
      <c r="I19" s="34" t="str">
        <f>IFERROR(VLOOKUP(IF(AND(B19=B18,B18=B17),CONCATENATE(B19,"_2"),IF(B19=B18,CONCATENATE(B19,"_1"),B19)),Intermedia!$I$3:$O$3997,7,FALSE),"")</f>
        <v/>
      </c>
      <c r="J19" s="116" t="str">
        <f>IFERROR(VLOOKUP(B19,'PLANILLA GENERAL'!$H$2:$BA$447,30,FALSE),"")</f>
        <v>Cavidad Progresiva</v>
      </c>
      <c r="K19" s="113" t="s">
        <v>964</v>
      </c>
      <c r="M19" s="11"/>
    </row>
    <row r="20" spans="1:13" x14ac:dyDescent="0.25">
      <c r="A20" s="101" t="str">
        <f>IFERROR(VLOOKUP(B20,'PLANILLA GENERAL'!H13:$BA$698,46,FALSE),"")</f>
        <v>SP- 01</v>
      </c>
      <c r="B20" s="34" t="s">
        <v>124</v>
      </c>
      <c r="C20" s="34" t="s">
        <v>962</v>
      </c>
      <c r="D20" s="34" t="str">
        <f t="shared" si="0"/>
        <v>BX960</v>
      </c>
      <c r="E20" s="34"/>
      <c r="F20" s="34"/>
      <c r="G20" s="56">
        <f>IFERROR(_xlfn.IFS(D20=Referencias!$K$32,VLOOKUP('Semana 1-1'!B20,Intermedia!$B$4:$D$240,3,FALSE),'Semana 1-1'!D20=Referencias!$K$25,VLOOKUP('Semana 1-1'!B20,Intermedia!$B$4:$D$240,2,FALSE)),"")</f>
        <v>22.86</v>
      </c>
      <c r="H20" s="34"/>
      <c r="I20" s="34" t="str">
        <f>IFERROR(VLOOKUP(IF(AND(B20=B19,B19=B18),CONCATENATE(B20,"_2"),IF(B20=B19,CONCATENATE(B20,"_1"),B20)),Intermedia!$I$3:$O$3997,7,FALSE),"")</f>
        <v/>
      </c>
      <c r="J20" s="116" t="str">
        <f>IFERROR(VLOOKUP(B20,'PLANILLA GENERAL'!$H$2:$BA$447,30,FALSE),"")</f>
        <v>Electro Sumergible</v>
      </c>
      <c r="K20" s="113" t="s">
        <v>964</v>
      </c>
      <c r="M20" s="11"/>
    </row>
    <row r="21" spans="1:13" x14ac:dyDescent="0.25">
      <c r="A21" s="101" t="str">
        <f>IFERROR(VLOOKUP(B21,'PLANILLA GENERAL'!H14:$BA$698,46,FALSE),"")</f>
        <v>SP- 01</v>
      </c>
      <c r="B21" s="34" t="s">
        <v>134</v>
      </c>
      <c r="C21" s="34" t="s">
        <v>962</v>
      </c>
      <c r="D21" s="34" t="str">
        <f t="shared" si="0"/>
        <v>BX960</v>
      </c>
      <c r="E21" s="34"/>
      <c r="F21" s="34"/>
      <c r="G21" s="56">
        <f>IFERROR(_xlfn.IFS(D21=Referencias!$K$32,VLOOKUP('Semana 1-1'!B21,Intermedia!$B$4:$D$240,3,FALSE),'Semana 1-1'!D21=Referencias!$K$25,VLOOKUP('Semana 1-1'!B21,Intermedia!$B$4:$D$240,2,FALSE)),"")</f>
        <v>79.569999999999993</v>
      </c>
      <c r="H21" s="34"/>
      <c r="I21" s="34" t="str">
        <f>IFERROR(VLOOKUP(IF(AND(B21=B20,B20=B19),CONCATENATE(B21,"_2"),IF(B21=B20,CONCATENATE(B21,"_1"),B21)),Intermedia!$I$3:$O$3997,7,FALSE),"")</f>
        <v/>
      </c>
      <c r="J21" s="116" t="str">
        <f>IFERROR(VLOOKUP(B21,'PLANILLA GENERAL'!$H$2:$BA$447,30,FALSE),"")</f>
        <v>Cavidad Progresiva</v>
      </c>
      <c r="K21" s="113" t="s">
        <v>964</v>
      </c>
    </row>
    <row r="22" spans="1:13" x14ac:dyDescent="0.25">
      <c r="A22" s="101" t="str">
        <f>IFERROR(VLOOKUP(B22,'PLANILLA GENERAL'!H15:$BA$698,46,FALSE),"")</f>
        <v>SP- 01</v>
      </c>
      <c r="B22" s="34" t="s">
        <v>134</v>
      </c>
      <c r="C22" s="34" t="s">
        <v>963</v>
      </c>
      <c r="D22" s="34" t="str">
        <f t="shared" si="0"/>
        <v>CY51W</v>
      </c>
      <c r="E22" s="34"/>
      <c r="F22" s="34"/>
      <c r="G22" s="56">
        <f>IFERROR(_xlfn.IFS(D22=Referencias!$K$32,VLOOKUP('Semana 1-1'!B22,Intermedia!$B$4:$D$240,3,FALSE),'Semana 1-1'!D22=Referencias!$K$25,VLOOKUP('Semana 1-1'!B22,Intermedia!$B$4:$D$240,2,FALSE)),"")</f>
        <v>79.569999999999993</v>
      </c>
      <c r="H22" s="34"/>
      <c r="I22" s="34" t="str">
        <f>IFERROR(VLOOKUP(IF(AND(B22=B21,B21=B20),CONCATENATE(B22,"_2"),IF(B22=B21,CONCATENATE(B22,"_1"),B22)),Intermedia!$I$3:$O$3997,7,FALSE),"")</f>
        <v/>
      </c>
      <c r="J22" s="116" t="str">
        <f>IFERROR(VLOOKUP(B22,'PLANILLA GENERAL'!$H$2:$BA$447,30,FALSE),"")</f>
        <v>Cavidad Progresiva</v>
      </c>
      <c r="K22" s="113" t="s">
        <v>964</v>
      </c>
    </row>
    <row r="23" spans="1:13" x14ac:dyDescent="0.25">
      <c r="A23" s="101" t="str">
        <f>IFERROR(VLOOKUP(B23,'PLANILLA GENERAL'!H16:$BA$698,46,FALSE),"")</f>
        <v>SP- 01</v>
      </c>
      <c r="B23" s="34" t="s">
        <v>132</v>
      </c>
      <c r="C23" s="34" t="s">
        <v>963</v>
      </c>
      <c r="D23" s="34" t="str">
        <f t="shared" si="0"/>
        <v>CY51W</v>
      </c>
      <c r="E23" s="34"/>
      <c r="F23" s="34"/>
      <c r="G23" s="56">
        <f>IFERROR(_xlfn.IFS(D23=Referencias!$K$32,VLOOKUP('Semana 1-1'!B23,Intermedia!$B$4:$D$240,3,FALSE),'Semana 1-1'!D23=Referencias!$K$25,VLOOKUP('Semana 1-1'!B23,Intermedia!$B$4:$D$240,2,FALSE)),"")</f>
        <v>67.95</v>
      </c>
      <c r="H23" s="34"/>
      <c r="I23" s="34" t="str">
        <f>IFERROR(VLOOKUP(IF(AND(B23=B22,B22=B21),CONCATENATE(B23,"_2"),IF(B23=B22,CONCATENATE(B23,"_1"),B23)),Intermedia!$I$3:$O$3997,7,FALSE),"")</f>
        <v/>
      </c>
      <c r="J23" s="116" t="str">
        <f>IFERROR(VLOOKUP(B23,'PLANILLA GENERAL'!$H$2:$BA$447,30,FALSE),"")</f>
        <v>Electro Sumergible</v>
      </c>
      <c r="K23" s="113" t="s">
        <v>964</v>
      </c>
    </row>
    <row r="24" spans="1:13" x14ac:dyDescent="0.25">
      <c r="A24" s="101" t="str">
        <f>IFERROR(VLOOKUP(B24,'PLANILLA GENERAL'!H17:$BA$698,46,FALSE),"")</f>
        <v>SP- 01</v>
      </c>
      <c r="B24" s="34" t="s">
        <v>139</v>
      </c>
      <c r="C24" s="34" t="s">
        <v>963</v>
      </c>
      <c r="D24" s="34" t="str">
        <f t="shared" si="0"/>
        <v>CY51W</v>
      </c>
      <c r="E24" s="34"/>
      <c r="F24" s="34"/>
      <c r="G24" s="56">
        <f>IFERROR(_xlfn.IFS(D24=Referencias!$K$32,VLOOKUP('Semana 1-1'!B24,Intermedia!$B$4:$D$240,3,FALSE),'Semana 1-1'!D24=Referencias!$K$25,VLOOKUP('Semana 1-1'!B24,Intermedia!$B$4:$D$240,2,FALSE)),"")</f>
        <v>35.729999999999997</v>
      </c>
      <c r="H24" s="34"/>
      <c r="I24" s="34" t="str">
        <f>IFERROR(VLOOKUP(IF(AND(B24=B23,B23=B22),CONCATENATE(B24,"_2"),IF(B24=B23,CONCATENATE(B24,"_1"),B24)),Intermedia!$I$3:$O$3997,7,FALSE),"")</f>
        <v/>
      </c>
      <c r="J24" s="116" t="str">
        <f>IFERROR(VLOOKUP(B24,'PLANILLA GENERAL'!$H$2:$BA$447,30,FALSE),"")</f>
        <v>Bombeo Mecánico</v>
      </c>
      <c r="K24" s="113" t="s">
        <v>964</v>
      </c>
    </row>
    <row r="25" spans="1:13" x14ac:dyDescent="0.25">
      <c r="A25" s="101" t="str">
        <f>IFERROR(VLOOKUP(B25,'PLANILLA GENERAL'!H18:$BA$698,46,FALSE),"")</f>
        <v>SP- 01</v>
      </c>
      <c r="B25" s="34" t="s">
        <v>139</v>
      </c>
      <c r="C25" s="34" t="s">
        <v>962</v>
      </c>
      <c r="D25" s="34" t="str">
        <f t="shared" si="0"/>
        <v>BX960</v>
      </c>
      <c r="E25" s="34"/>
      <c r="F25" s="34"/>
      <c r="G25" s="56">
        <f>IFERROR(_xlfn.IFS(D25=Referencias!$K$32,VLOOKUP('Semana 1-1'!B25,Intermedia!$B$4:$D$240,3,FALSE),'Semana 1-1'!D25=Referencias!$K$25,VLOOKUP('Semana 1-1'!B25,Intermedia!$B$4:$D$240,2,FALSE)),"")</f>
        <v>31.32</v>
      </c>
      <c r="H25" s="34" t="s">
        <v>965</v>
      </c>
      <c r="I25" s="34" t="str">
        <f>IFERROR(VLOOKUP(IF(AND(B25=B24,B24=B23),CONCATENATE(B25,"_2"),IF(B25=B24,CONCATENATE(B25,"_1"),B25)),Intermedia!$I$3:$O$3997,7,FALSE),"")</f>
        <v/>
      </c>
      <c r="J25" s="116" t="str">
        <f>IFERROR(VLOOKUP(B25,'PLANILLA GENERAL'!$H$2:$BA$447,30,FALSE),"")</f>
        <v>Bombeo Mecánico</v>
      </c>
      <c r="K25" s="113" t="s">
        <v>964</v>
      </c>
    </row>
    <row r="26" spans="1:13" x14ac:dyDescent="0.25">
      <c r="A26" s="101" t="str">
        <f>IFERROR(VLOOKUP(B26,'PLANILLA GENERAL'!H19:$BA$698,46,FALSE),"")</f>
        <v>SP- 01</v>
      </c>
      <c r="B26" s="34" t="s">
        <v>140</v>
      </c>
      <c r="C26" s="34" t="s">
        <v>963</v>
      </c>
      <c r="D26" s="34" t="str">
        <f t="shared" si="0"/>
        <v>CY51W</v>
      </c>
      <c r="E26" s="34"/>
      <c r="F26" s="34"/>
      <c r="G26" s="56">
        <f>IFERROR(_xlfn.IFS(D26=Referencias!$K$32,VLOOKUP('Semana 1-1'!B26,Intermedia!$B$4:$D$240,3,FALSE),'Semana 1-1'!D26=Referencias!$K$25,VLOOKUP('Semana 1-1'!B26,Intermedia!$B$4:$D$240,2,FALSE)),"")</f>
        <v>20</v>
      </c>
      <c r="H26" s="34"/>
      <c r="I26" s="34" t="str">
        <f>IFERROR(VLOOKUP(IF(AND(B26=B25,B25=B24),CONCATENATE(B26,"_2"),IF(B26=B25,CONCATENATE(B26,"_1"),B26)),Intermedia!$I$3:$O$3997,7,FALSE),"")</f>
        <v/>
      </c>
      <c r="J26" s="116" t="str">
        <f>IFERROR(VLOOKUP(B26,'PLANILLA GENERAL'!$H$2:$BA$447,30,FALSE),"")</f>
        <v>Cavidad Progresiva</v>
      </c>
      <c r="K26" s="113" t="s">
        <v>964</v>
      </c>
    </row>
    <row r="27" spans="1:13" x14ac:dyDescent="0.25">
      <c r="A27" s="101" t="str">
        <f>IFERROR(VLOOKUP(B27,'PLANILLA GENERAL'!H20:$BA$698,46,FALSE),"")</f>
        <v>SP- 01</v>
      </c>
      <c r="B27" s="34" t="s">
        <v>143</v>
      </c>
      <c r="C27" s="34" t="s">
        <v>963</v>
      </c>
      <c r="D27" s="34" t="str">
        <f t="shared" si="0"/>
        <v>CY51W</v>
      </c>
      <c r="E27" s="34"/>
      <c r="F27" s="34"/>
      <c r="G27" s="56">
        <f>IFERROR(_xlfn.IFS(D27=Referencias!$K$32,VLOOKUP('Semana 1-1'!B27,Intermedia!$B$4:$D$240,3,FALSE),'Semana 1-1'!D27=Referencias!$K$25,VLOOKUP('Semana 1-1'!B27,Intermedia!$B$4:$D$240,2,FALSE)),"")</f>
        <v>83.35</v>
      </c>
      <c r="H27" s="34"/>
      <c r="I27" s="34" t="str">
        <f>IFERROR(VLOOKUP(IF(AND(B27=B26,B26=B25),CONCATENATE(B27,"_2"),IF(B27=B26,CONCATENATE(B27,"_1"),B27)),Intermedia!$I$3:$O$3997,7,FALSE),"")</f>
        <v/>
      </c>
      <c r="J27" s="116" t="str">
        <f>IFERROR(VLOOKUP(B27,'PLANILLA GENERAL'!$H$2:$BA$447,30,FALSE),"")</f>
        <v>Cavidad Progresiva</v>
      </c>
      <c r="K27" s="113" t="s">
        <v>964</v>
      </c>
    </row>
    <row r="28" spans="1:13" x14ac:dyDescent="0.25">
      <c r="A28" s="101" t="str">
        <f>IFERROR(VLOOKUP(B28,'PLANILLA GENERAL'!H21:$BA$698,46,FALSE),"")</f>
        <v>SP- 01</v>
      </c>
      <c r="B28" s="34" t="s">
        <v>143</v>
      </c>
      <c r="C28" s="34" t="s">
        <v>962</v>
      </c>
      <c r="D28" s="34" t="str">
        <f t="shared" si="0"/>
        <v>BX960</v>
      </c>
      <c r="E28" s="34"/>
      <c r="F28" s="34"/>
      <c r="G28" s="56">
        <f>IFERROR(_xlfn.IFS(D28=Referencias!$K$32,VLOOKUP('Semana 1-1'!B28,Intermedia!$B$4:$D$240,3,FALSE),'Semana 1-1'!D28=Referencias!$K$25,VLOOKUP('Semana 1-1'!B28,Intermedia!$B$4:$D$240,2,FALSE)),"")</f>
        <v>63.79</v>
      </c>
      <c r="H28" s="34"/>
      <c r="I28" s="34" t="str">
        <f>IFERROR(VLOOKUP(IF(AND(B28=B27,B27=B26),CONCATENATE(B28,"_2"),IF(B28=B27,CONCATENATE(B28,"_1"),B28)),Intermedia!$I$3:$O$3997,7,FALSE),"")</f>
        <v/>
      </c>
      <c r="J28" s="116" t="str">
        <f>IFERROR(VLOOKUP(B28,'PLANILLA GENERAL'!$H$2:$BA$447,30,FALSE),"")</f>
        <v>Cavidad Progresiva</v>
      </c>
      <c r="K28" s="113" t="s">
        <v>964</v>
      </c>
    </row>
    <row r="29" spans="1:13" x14ac:dyDescent="0.25">
      <c r="A29" s="101" t="str">
        <f>IFERROR(VLOOKUP(B29,'PLANILLA GENERAL'!H22:$BA$698,46,FALSE),"")</f>
        <v>SP- 06</v>
      </c>
      <c r="B29" s="34" t="s">
        <v>234</v>
      </c>
      <c r="C29" s="34" t="s">
        <v>963</v>
      </c>
      <c r="D29" s="34" t="str">
        <f t="shared" si="0"/>
        <v>CY51W</v>
      </c>
      <c r="E29" s="34"/>
      <c r="F29" s="34"/>
      <c r="G29" s="56">
        <f>IFERROR(_xlfn.IFS(D29=Referencias!$K$32,VLOOKUP('Semana 1-1'!B29,Intermedia!$B$4:$D$240,3,FALSE),'Semana 1-1'!D29=Referencias!$K$25,VLOOKUP('Semana 1-1'!B29,Intermedia!$B$4:$D$240,2,FALSE)),"")</f>
        <v>20</v>
      </c>
      <c r="H29" s="34"/>
      <c r="I29" s="34" t="str">
        <f>IFERROR(VLOOKUP(IF(AND(B29=B28,B28=B27),CONCATENATE(B29,"_2"),IF(B29=B28,CONCATENATE(B29,"_1"),B29)),Intermedia!$I$3:$O$3997,7,FALSE),"")</f>
        <v/>
      </c>
      <c r="J29" s="116" t="str">
        <f>IFERROR(VLOOKUP(B29,'PLANILLA GENERAL'!$H$2:$BA$447,30,FALSE),"")</f>
        <v>Cavidad Progresiva</v>
      </c>
      <c r="K29" s="113" t="s">
        <v>964</v>
      </c>
    </row>
    <row r="30" spans="1:13" x14ac:dyDescent="0.25">
      <c r="A30" s="101" t="str">
        <f>IFERROR(VLOOKUP(B30,'PLANILLA GENERAL'!H23:$BA$698,46,FALSE),"")</f>
        <v>SP- 06</v>
      </c>
      <c r="B30" s="34" t="s">
        <v>241</v>
      </c>
      <c r="C30" s="34" t="s">
        <v>963</v>
      </c>
      <c r="D30" s="34" t="str">
        <f t="shared" si="0"/>
        <v>CY51W</v>
      </c>
      <c r="E30" s="34"/>
      <c r="F30" s="34"/>
      <c r="G30" s="56">
        <f>IFERROR(_xlfn.IFS(D30=Referencias!$K$32,VLOOKUP('Semana 1-1'!B30,Intermedia!$B$4:$D$240,3,FALSE),'Semana 1-1'!D30=Referencias!$K$25,VLOOKUP('Semana 1-1'!B30,Intermedia!$B$4:$D$240,2,FALSE)),"")</f>
        <v>22.69</v>
      </c>
      <c r="H30" s="34"/>
      <c r="I30" s="34" t="str">
        <f>IFERROR(VLOOKUP(IF(AND(B30=B29,B29=B28),CONCATENATE(B30,"_2"),IF(B30=B29,CONCATENATE(B30,"_1"),B30)),Intermedia!$I$3:$O$3997,7,FALSE),"")</f>
        <v/>
      </c>
      <c r="J30" s="116" t="str">
        <f>IFERROR(VLOOKUP(B30,'PLANILLA GENERAL'!$H$2:$BA$447,30,FALSE),"")</f>
        <v>Cavidad Progresiva</v>
      </c>
      <c r="K30" s="114" t="s">
        <v>966</v>
      </c>
    </row>
    <row r="31" spans="1:13" x14ac:dyDescent="0.25">
      <c r="A31" s="101" t="str">
        <f>IFERROR(VLOOKUP(B31,'PLANILLA GENERAL'!H24:$BA$698,46,FALSE),"")</f>
        <v>SP- 06</v>
      </c>
      <c r="B31" s="34" t="s">
        <v>243</v>
      </c>
      <c r="C31" s="34" t="s">
        <v>963</v>
      </c>
      <c r="D31" s="34" t="str">
        <f t="shared" si="0"/>
        <v>CY51W</v>
      </c>
      <c r="E31" s="34"/>
      <c r="F31" s="34"/>
      <c r="G31" s="56">
        <f>IFERROR(_xlfn.IFS(D31=Referencias!$K$32,VLOOKUP('Semana 1-1'!B31,Intermedia!$B$4:$D$240,3,FALSE),'Semana 1-1'!D31=Referencias!$K$25,VLOOKUP('Semana 1-1'!B31,Intermedia!$B$4:$D$240,2,FALSE)),"")</f>
        <v>24.92</v>
      </c>
      <c r="H31" s="34"/>
      <c r="I31" s="34" t="str">
        <f>IFERROR(VLOOKUP(IF(AND(B31=B30,B30=B29),CONCATENATE(B31,"_2"),IF(B31=B30,CONCATENATE(B31,"_1"),B31)),Intermedia!$I$3:$O$3997,7,FALSE),"")</f>
        <v/>
      </c>
      <c r="J31" s="116" t="str">
        <f>IFERROR(VLOOKUP(B31,'PLANILLA GENERAL'!$H$2:$BA$447,30,FALSE),"")</f>
        <v>Bombeo Mecánico</v>
      </c>
      <c r="K31" s="114" t="s">
        <v>966</v>
      </c>
    </row>
    <row r="32" spans="1:13" x14ac:dyDescent="0.25">
      <c r="A32" s="101" t="str">
        <f>IFERROR(VLOOKUP(B32,'PLANILLA GENERAL'!H25:$BA$698,46,FALSE),"")</f>
        <v>SP- 06</v>
      </c>
      <c r="B32" s="34" t="s">
        <v>243</v>
      </c>
      <c r="C32" s="34" t="s">
        <v>962</v>
      </c>
      <c r="D32" s="34" t="str">
        <f t="shared" si="0"/>
        <v>BX960</v>
      </c>
      <c r="E32" s="34"/>
      <c r="F32" s="34"/>
      <c r="G32" s="56">
        <f>IFERROR(_xlfn.IFS(D32=Referencias!$K$32,VLOOKUP('Semana 1-1'!B32,Intermedia!$B$4:$D$240,3,FALSE),'Semana 1-1'!D32=Referencias!$K$25,VLOOKUP('Semana 1-1'!B32,Intermedia!$B$4:$D$240,2,FALSE)),"")</f>
        <v>24.92</v>
      </c>
      <c r="H32" s="34"/>
      <c r="I32" s="34" t="str">
        <f>IFERROR(VLOOKUP(IF(AND(B32=B31,B31=B30),CONCATENATE(B32,"_2"),IF(B32=B31,CONCATENATE(B32,"_1"),B32)),Intermedia!$I$3:$O$3997,7,FALSE),"")</f>
        <v/>
      </c>
      <c r="J32" s="116" t="str">
        <f>IFERROR(VLOOKUP(B32,'PLANILLA GENERAL'!$H$2:$BA$447,30,FALSE),"")</f>
        <v>Bombeo Mecánico</v>
      </c>
      <c r="K32" s="114" t="s">
        <v>966</v>
      </c>
    </row>
    <row r="33" spans="1:11" x14ac:dyDescent="0.25">
      <c r="A33" s="101" t="str">
        <f>IFERROR(VLOOKUP(B33,'PLANILLA GENERAL'!H26:$BA$698,46,FALSE),"")</f>
        <v>SP- 06</v>
      </c>
      <c r="B33" s="34" t="s">
        <v>249</v>
      </c>
      <c r="C33" s="34" t="s">
        <v>962</v>
      </c>
      <c r="D33" s="34" t="str">
        <f t="shared" si="0"/>
        <v>BX960</v>
      </c>
      <c r="E33" s="34"/>
      <c r="F33" s="34"/>
      <c r="G33" s="56">
        <f>IFERROR(_xlfn.IFS(D33=Referencias!$K$32,VLOOKUP('Semana 1-1'!B33,Intermedia!$B$4:$D$240,3,FALSE),'Semana 1-1'!D33=Referencias!$K$25,VLOOKUP('Semana 1-1'!B33,Intermedia!$B$4:$D$240,2,FALSE)),"")</f>
        <v>72.2</v>
      </c>
      <c r="H33" s="34" t="s">
        <v>967</v>
      </c>
      <c r="I33" s="34" t="str">
        <f>IFERROR(VLOOKUP(IF(AND(B33=B32,B32=B31),CONCATENATE(B33,"_2"),IF(B33=B32,CONCATENATE(B33,"_1"),B33)),Intermedia!$I$3:$O$3997,7,FALSE),"")</f>
        <v/>
      </c>
      <c r="J33" s="116" t="str">
        <f>IFERROR(VLOOKUP(B33,'PLANILLA GENERAL'!$H$2:$BA$447,30,FALSE),"")</f>
        <v>Electro Sumergible</v>
      </c>
      <c r="K33" s="114" t="s">
        <v>966</v>
      </c>
    </row>
    <row r="34" spans="1:11" x14ac:dyDescent="0.25">
      <c r="A34" s="101" t="str">
        <f>IFERROR(VLOOKUP(B34,'PLANILLA GENERAL'!H27:$BA$698,46,FALSE),"")</f>
        <v>SP- 06</v>
      </c>
      <c r="B34" s="34" t="s">
        <v>250</v>
      </c>
      <c r="C34" s="34" t="s">
        <v>963</v>
      </c>
      <c r="D34" s="34" t="str">
        <f t="shared" si="0"/>
        <v>CY51W</v>
      </c>
      <c r="E34" s="34"/>
      <c r="F34" s="34"/>
      <c r="G34" s="56">
        <f>IFERROR(_xlfn.IFS(D34=Referencias!$K$32,VLOOKUP('Semana 1-1'!B34,Intermedia!$B$4:$D$240,3,FALSE),'Semana 1-1'!D34=Referencias!$K$25,VLOOKUP('Semana 1-1'!B34,Intermedia!$B$4:$D$240,2,FALSE)),"")</f>
        <v>23.31</v>
      </c>
      <c r="H34" s="34"/>
      <c r="I34" s="34" t="str">
        <f>IFERROR(VLOOKUP(IF(AND(B34=B33,B33=B32),CONCATENATE(B34,"_2"),IF(B34=B33,CONCATENATE(B34,"_1"),B34)),Intermedia!$I$3:$O$3997,7,FALSE),"")</f>
        <v/>
      </c>
      <c r="J34" s="116" t="str">
        <f>IFERROR(VLOOKUP(B34,'PLANILLA GENERAL'!$H$2:$BA$447,30,FALSE),"")</f>
        <v>Cavidad Progresiva</v>
      </c>
      <c r="K34" s="114" t="s">
        <v>966</v>
      </c>
    </row>
    <row r="35" spans="1:11" x14ac:dyDescent="0.25">
      <c r="A35" s="101" t="str">
        <f>IFERROR(VLOOKUP(B35,'PLANILLA GENERAL'!H28:$BA$698,46,FALSE),"")</f>
        <v>SP- 06</v>
      </c>
      <c r="B35" s="34" t="s">
        <v>261</v>
      </c>
      <c r="C35" s="34" t="s">
        <v>962</v>
      </c>
      <c r="D35" s="34" t="str">
        <f t="shared" si="0"/>
        <v>BX960</v>
      </c>
      <c r="E35" s="34"/>
      <c r="F35" s="34"/>
      <c r="G35" s="56">
        <f>IFERROR(_xlfn.IFS(D35=Referencias!$K$32,VLOOKUP('Semana 1-1'!B35,Intermedia!$B$4:$D$240,3,FALSE),'Semana 1-1'!D35=Referencias!$K$25,VLOOKUP('Semana 1-1'!B35,Intermedia!$B$4:$D$240,2,FALSE)),"")</f>
        <v>31.42</v>
      </c>
      <c r="H35" s="34" t="s">
        <v>968</v>
      </c>
      <c r="I35" s="34" t="str">
        <f>IFERROR(VLOOKUP(IF(AND(B35=B34,B34=B33),CONCATENATE(B35,"_2"),IF(B35=B34,CONCATENATE(B35,"_1"),B35)),Intermedia!$I$3:$O$3997,7,FALSE),"")</f>
        <v/>
      </c>
      <c r="J35" s="116" t="str">
        <f>IFERROR(VLOOKUP(B35,'PLANILLA GENERAL'!$H$2:$BA$447,30,FALSE),"")</f>
        <v>Cavidad Progresiva</v>
      </c>
      <c r="K35" s="114" t="s">
        <v>966</v>
      </c>
    </row>
    <row r="36" spans="1:11" x14ac:dyDescent="0.25">
      <c r="A36" s="101" t="str">
        <f>IFERROR(VLOOKUP(B36,'PLANILLA GENERAL'!H29:$BA$698,46,FALSE),"")</f>
        <v>SP- 06</v>
      </c>
      <c r="B36" s="34" t="s">
        <v>265</v>
      </c>
      <c r="C36" s="34" t="s">
        <v>963</v>
      </c>
      <c r="D36" s="34" t="str">
        <f t="shared" si="0"/>
        <v>CY51W</v>
      </c>
      <c r="E36" s="34"/>
      <c r="F36" s="34"/>
      <c r="G36" s="56">
        <f>IFERROR(_xlfn.IFS(D36=Referencias!$K$32,VLOOKUP('Semana 1-1'!B36,Intermedia!$B$4:$D$240,3,FALSE),'Semana 1-1'!D36=Referencias!$K$25,VLOOKUP('Semana 1-1'!B36,Intermedia!$B$4:$D$240,2,FALSE)),"")</f>
        <v>29.74</v>
      </c>
      <c r="H36" s="34"/>
      <c r="I36" s="34" t="str">
        <f>IFERROR(VLOOKUP(IF(AND(B36=B35,B35=B34),CONCATENATE(B36,"_2"),IF(B36=B35,CONCATENATE(B36,"_1"),B36)),Intermedia!$I$3:$O$3997,7,FALSE),"")</f>
        <v/>
      </c>
      <c r="J36" s="116" t="str">
        <f>IFERROR(VLOOKUP(B36,'PLANILLA GENERAL'!$H$2:$BA$447,30,FALSE),"")</f>
        <v>Bombeo Mecánico</v>
      </c>
      <c r="K36" s="114" t="s">
        <v>966</v>
      </c>
    </row>
    <row r="37" spans="1:11" x14ac:dyDescent="0.25">
      <c r="A37" s="101" t="str">
        <f>IFERROR(VLOOKUP(B37,'PLANILLA GENERAL'!H30:$BA$698,46,FALSE),"")</f>
        <v>SP- 06</v>
      </c>
      <c r="B37" s="34" t="s">
        <v>265</v>
      </c>
      <c r="C37" s="34" t="s">
        <v>962</v>
      </c>
      <c r="D37" s="34" t="str">
        <f t="shared" si="0"/>
        <v>BX960</v>
      </c>
      <c r="E37" s="34"/>
      <c r="F37" s="34"/>
      <c r="G37" s="56">
        <f>IFERROR(_xlfn.IFS(D37=Referencias!$K$32,VLOOKUP('Semana 1-1'!B37,Intermedia!$B$4:$D$240,3,FALSE),'Semana 1-1'!D37=Referencias!$K$25,VLOOKUP('Semana 1-1'!B37,Intermedia!$B$4:$D$240,2,FALSE)),"")</f>
        <v>63.74</v>
      </c>
      <c r="H37" s="34"/>
      <c r="I37" s="34" t="str">
        <f>IFERROR(VLOOKUP(IF(AND(B37=B36,B36=B35),CONCATENATE(B37,"_2"),IF(B37=B36,CONCATENATE(B37,"_1"),B37)),Intermedia!$I$3:$O$3997,7,FALSE),"")</f>
        <v/>
      </c>
      <c r="J37" s="116" t="str">
        <f>IFERROR(VLOOKUP(B37,'PLANILLA GENERAL'!$H$2:$BA$447,30,FALSE),"")</f>
        <v>Bombeo Mecánico</v>
      </c>
      <c r="K37" s="114" t="s">
        <v>966</v>
      </c>
    </row>
    <row r="38" spans="1:11" x14ac:dyDescent="0.25">
      <c r="A38" s="101" t="str">
        <f>IFERROR(VLOOKUP(B38,'PLANILLA GENERAL'!H31:$BA$698,46,FALSE),"")</f>
        <v>SP- 06</v>
      </c>
      <c r="B38" s="34" t="s">
        <v>268</v>
      </c>
      <c r="C38" s="34" t="s">
        <v>963</v>
      </c>
      <c r="D38" s="34" t="str">
        <f t="shared" si="0"/>
        <v>CY51W</v>
      </c>
      <c r="E38" s="34"/>
      <c r="F38" s="34"/>
      <c r="G38" s="56">
        <f>IFERROR(_xlfn.IFS(D38=Referencias!$K$32,VLOOKUP('Semana 1-1'!B38,Intermedia!$B$4:$D$240,3,FALSE),'Semana 1-1'!D38=Referencias!$K$25,VLOOKUP('Semana 1-1'!B38,Intermedia!$B$4:$D$240,2,FALSE)),"")</f>
        <v>20</v>
      </c>
      <c r="H38" s="34"/>
      <c r="I38" s="34" t="str">
        <f>IFERROR(VLOOKUP(IF(AND(B38=B37,B37=B36),CONCATENATE(B38,"_2"),IF(B38=B37,CONCATENATE(B38,"_1"),B38)),Intermedia!$I$3:$O$3997,7,FALSE),"")</f>
        <v/>
      </c>
      <c r="J38" s="116" t="str">
        <f>IFERROR(VLOOKUP(B38,'PLANILLA GENERAL'!$H$2:$BA$447,30,FALSE),"")</f>
        <v>Bombeo Mecánico</v>
      </c>
      <c r="K38" s="114" t="s">
        <v>966</v>
      </c>
    </row>
    <row r="39" spans="1:11" x14ac:dyDescent="0.25">
      <c r="A39" s="101" t="str">
        <f>IFERROR(VLOOKUP(B39,'PLANILLA GENERAL'!H32:$BA$698,46,FALSE),"")</f>
        <v>SP- 06</v>
      </c>
      <c r="B39" s="34" t="s">
        <v>281</v>
      </c>
      <c r="C39" s="34" t="s">
        <v>963</v>
      </c>
      <c r="D39" s="34" t="str">
        <f t="shared" si="0"/>
        <v>CY51W</v>
      </c>
      <c r="E39" s="34"/>
      <c r="F39" s="34"/>
      <c r="G39" s="56">
        <f>IFERROR(_xlfn.IFS(D39=Referencias!$K$32,VLOOKUP('Semana 1-1'!B39,Intermedia!$B$4:$D$240,3,FALSE),'Semana 1-1'!D39=Referencias!$K$25,VLOOKUP('Semana 1-1'!B39,Intermedia!$B$4:$D$240,2,FALSE)),"")</f>
        <v>33.229999999999997</v>
      </c>
      <c r="H39" s="34" t="s">
        <v>969</v>
      </c>
      <c r="I39" s="34" t="str">
        <f>IFERROR(VLOOKUP(IF(AND(B39=B38,B38=B37),CONCATENATE(B39,"_2"),IF(B39=B38,CONCATENATE(B39,"_1"),B39)),Intermedia!$I$3:$O$3997,7,FALSE),"")</f>
        <v/>
      </c>
      <c r="J39" s="116" t="str">
        <f>IFERROR(VLOOKUP(B39,'PLANILLA GENERAL'!$H$2:$BA$447,30,FALSE),"")</f>
        <v>Bombeo Mecánico</v>
      </c>
      <c r="K39" s="112" t="s">
        <v>961</v>
      </c>
    </row>
    <row r="40" spans="1:11" x14ac:dyDescent="0.25">
      <c r="A40" s="101" t="str">
        <f>IFERROR(VLOOKUP(B40,'PLANILLA GENERAL'!H33:$BA$698,46,FALSE),"")</f>
        <v/>
      </c>
      <c r="B40" s="34" t="s">
        <v>284</v>
      </c>
      <c r="C40" s="34" t="s">
        <v>963</v>
      </c>
      <c r="D40" s="34" t="str">
        <f t="shared" si="0"/>
        <v>CY51W</v>
      </c>
      <c r="E40" s="34"/>
      <c r="F40" s="34"/>
      <c r="G40" s="56" t="str">
        <f>IFERROR(_xlfn.IFS(D40=Referencias!$K$32,VLOOKUP('Semana 1-1'!B40,Intermedia!$B$4:$D$240,3,FALSE),'Semana 1-1'!D40=Referencias!$K$25,VLOOKUP('Semana 1-1'!B40,Intermedia!$B$4:$D$240,2,FALSE)),"")</f>
        <v/>
      </c>
      <c r="H40" s="34"/>
      <c r="I40" s="34" t="str">
        <f>IFERROR(VLOOKUP(IF(AND(B40=B39,B39=B38),CONCATENATE(B40,"_2"),IF(B40=B39,CONCATENATE(B40,"_1"),B40)),Intermedia!$I$3:$O$3997,7,FALSE),"")</f>
        <v/>
      </c>
      <c r="J40" s="116" t="str">
        <f>IFERROR(VLOOKUP(B40,'PLANILLA GENERAL'!$H$2:$BA$447,30,FALSE),"")</f>
        <v/>
      </c>
      <c r="K40" s="112" t="s">
        <v>961</v>
      </c>
    </row>
    <row r="41" spans="1:11" x14ac:dyDescent="0.25">
      <c r="A41" s="101" t="str">
        <f>IFERROR(VLOOKUP(B41,'PLANILLA GENERAL'!H34:$BA$698,46,FALSE),"")</f>
        <v>PB- 04</v>
      </c>
      <c r="B41" s="34" t="s">
        <v>80</v>
      </c>
      <c r="C41" s="34" t="s">
        <v>963</v>
      </c>
      <c r="D41" s="34" t="str">
        <f t="shared" si="0"/>
        <v>CY51W</v>
      </c>
      <c r="E41" s="34"/>
      <c r="F41" s="34"/>
      <c r="G41" s="56">
        <f>IFERROR(_xlfn.IFS(D41=Referencias!$K$32,VLOOKUP('Semana 1-1'!B41,Intermedia!$B$4:$D$240,3,FALSE),'Semana 1-1'!D41=Referencias!$K$25,VLOOKUP('Semana 1-1'!B41,Intermedia!$B$4:$D$240,2,FALSE)),"")</f>
        <v>25.17</v>
      </c>
      <c r="H41" s="34"/>
      <c r="I41" s="34" t="str">
        <f>IFERROR(VLOOKUP(IF(AND(B41=B40,B40=B39),CONCATENATE(B41,"_2"),IF(B41=B40,CONCATENATE(B41,"_1"),B41)),Intermedia!$I$3:$O$3997,7,FALSE),"")</f>
        <v/>
      </c>
      <c r="J41" s="116" t="str">
        <f>IFERROR(VLOOKUP(B41,'PLANILLA GENERAL'!$H$2:$BA$447,30,FALSE),"")</f>
        <v>Cavidad Progresiva</v>
      </c>
      <c r="K41" s="112" t="s">
        <v>961</v>
      </c>
    </row>
    <row r="42" spans="1:11" x14ac:dyDescent="0.25">
      <c r="A42" s="101" t="str">
        <f>IFERROR(VLOOKUP(B42,'PLANILLA GENERAL'!H35:$BA$698,46,FALSE),"")</f>
        <v>PB- 04</v>
      </c>
      <c r="B42" s="34" t="s">
        <v>80</v>
      </c>
      <c r="C42" s="34" t="s">
        <v>962</v>
      </c>
      <c r="D42" s="34" t="str">
        <f t="shared" si="0"/>
        <v>BX960</v>
      </c>
      <c r="E42" s="34"/>
      <c r="F42" s="34"/>
      <c r="G42" s="56">
        <f>IFERROR(_xlfn.IFS(D42=Referencias!$K$32,VLOOKUP('Semana 1-1'!B42,Intermedia!$B$4:$D$240,3,FALSE),'Semana 1-1'!D42=Referencias!$K$25,VLOOKUP('Semana 1-1'!B42,Intermedia!$B$4:$D$240,2,FALSE)),"")</f>
        <v>25.17</v>
      </c>
      <c r="H42" s="34"/>
      <c r="I42" s="34" t="str">
        <f>IFERROR(VLOOKUP(IF(AND(B42=B41,B41=B40),CONCATENATE(B42,"_2"),IF(B42=B41,CONCATENATE(B42,"_1"),B42)),Intermedia!$I$3:$O$3997,7,FALSE),"")</f>
        <v/>
      </c>
      <c r="J42" s="116" t="str">
        <f>IFERROR(VLOOKUP(B42,'PLANILLA GENERAL'!$H$2:$BA$447,30,FALSE),"")</f>
        <v>Cavidad Progresiva</v>
      </c>
      <c r="K42" s="112" t="s">
        <v>961</v>
      </c>
    </row>
    <row r="43" spans="1:11" x14ac:dyDescent="0.25">
      <c r="A43" s="101" t="str">
        <f>IFERROR(VLOOKUP(B43,'PLANILLA GENERAL'!H36:$BA$698,46,FALSE),"")</f>
        <v>PB- 01</v>
      </c>
      <c r="B43" s="34" t="s">
        <v>33</v>
      </c>
      <c r="C43" s="34" t="s">
        <v>962</v>
      </c>
      <c r="D43" s="34" t="str">
        <f t="shared" si="0"/>
        <v>BX960</v>
      </c>
      <c r="E43" s="34"/>
      <c r="F43" s="34"/>
      <c r="G43" s="56">
        <f>IFERROR(_xlfn.IFS(D43=Referencias!$K$32,VLOOKUP('Semana 1-1'!B43,Intermedia!$B$4:$D$240,3,FALSE),'Semana 1-1'!D43=Referencias!$K$25,VLOOKUP('Semana 1-1'!B43,Intermedia!$B$4:$D$240,2,FALSE)),"")</f>
        <v>45.43</v>
      </c>
      <c r="H43" s="34" t="s">
        <v>970</v>
      </c>
      <c r="I43" s="34" t="str">
        <f>IFERROR(VLOOKUP(IF(AND(B43=B42,B42=B41),CONCATENATE(B43,"_2"),IF(B43=B42,CONCATENATE(B43,"_1"),B43)),Intermedia!$I$3:$O$3997,7,FALSE),"")</f>
        <v/>
      </c>
      <c r="J43" s="116" t="str">
        <f>IFERROR(VLOOKUP(B43,'PLANILLA GENERAL'!$H$2:$BA$447,30,FALSE),"")</f>
        <v>Cavidad Progresiva</v>
      </c>
      <c r="K43" s="112" t="s">
        <v>961</v>
      </c>
    </row>
    <row r="44" spans="1:11" x14ac:dyDescent="0.25">
      <c r="A44" s="101" t="str">
        <f>IFERROR(VLOOKUP(B44,'PLANILLA GENERAL'!H37:$BA$698,46,FALSE),"")</f>
        <v>PB- 01</v>
      </c>
      <c r="B44" s="34" t="s">
        <v>33</v>
      </c>
      <c r="C44" s="34" t="s">
        <v>963</v>
      </c>
      <c r="D44" s="34" t="str">
        <f t="shared" ref="D44" si="1">IF(C44="inhibidor de corrosión","CY51W","BX960")</f>
        <v>CY51W</v>
      </c>
      <c r="E44" s="34"/>
      <c r="F44" s="34"/>
      <c r="G44" s="56">
        <f>IFERROR(_xlfn.IFS(D44=Referencias!$K$32,VLOOKUP('Semana 1-1'!B44,Intermedia!$B$4:$D$240,3,FALSE),'Semana 1-1'!D44=Referencias!$K$25,VLOOKUP('Semana 1-1'!B44,Intermedia!$B$4:$D$240,2,FALSE)),"")</f>
        <v>46.73</v>
      </c>
      <c r="H44" s="34"/>
      <c r="I44" s="34" t="str">
        <f>IFERROR(VLOOKUP(IF(AND(B44=B43,B43=B42),CONCATENATE(B44,"_2"),IF(B44=B43,CONCATENATE(B44,"_1"),B44)),Intermedia!$I$3:$O$3997,7,FALSE),"")</f>
        <v/>
      </c>
      <c r="J44" s="116" t="str">
        <f>IFERROR(VLOOKUP(B44,'PLANILLA GENERAL'!$H$2:$BA$447,30,FALSE),"")</f>
        <v>Cavidad Progresiva</v>
      </c>
      <c r="K44" s="112" t="s">
        <v>961</v>
      </c>
    </row>
    <row r="45" spans="1:11" x14ac:dyDescent="0.25">
      <c r="A45" s="101" t="str">
        <f>IFERROR(VLOOKUP(B45,'PLANILLA GENERAL'!H38:$BA$698,46,FALSE),"")</f>
        <v/>
      </c>
      <c r="B45" s="34" t="s">
        <v>111</v>
      </c>
      <c r="C45" s="34" t="s">
        <v>962</v>
      </c>
      <c r="D45" s="34" t="str">
        <f t="shared" si="0"/>
        <v>BX960</v>
      </c>
      <c r="E45" s="88"/>
      <c r="F45" s="88"/>
      <c r="G45" s="56">
        <f>IFERROR(_xlfn.IFS(D45=Referencias!$K$32,VLOOKUP('Semana 1-1'!B45,Intermedia!$B$4:$D$240,3,FALSE),'Semana 1-1'!D45=Referencias!$K$25,VLOOKUP('Semana 1-1'!B45,Intermedia!$B$4:$D$240,2,FALSE)),"")</f>
        <v>20</v>
      </c>
      <c r="H45" s="34"/>
      <c r="I45" s="34" t="str">
        <f>IFERROR(VLOOKUP(IF(AND(B45=B44,B44=B43),CONCATENATE(B45,"_2"),IF(B45=B44,CONCATENATE(B45,"_1"),B45)),Intermedia!$I$3:$O$3997,7,FALSE),"")</f>
        <v>Q</v>
      </c>
      <c r="J45" s="116" t="str">
        <f>IFERROR(VLOOKUP(B45,'PLANILLA GENERAL'!$H$2:$BA$447,30,FALSE),"")</f>
        <v>Cavidad Progresiva</v>
      </c>
      <c r="K45" s="112" t="s">
        <v>961</v>
      </c>
    </row>
    <row r="46" spans="1:11" x14ac:dyDescent="0.25">
      <c r="A46" s="101" t="str">
        <f>IFERROR(VLOOKUP(B46,'PLANILLA GENERAL'!H39:$BA$698,46,FALSE),"")</f>
        <v/>
      </c>
      <c r="B46" s="4"/>
      <c r="C46" s="4"/>
      <c r="D46" s="150" t="s">
        <v>971</v>
      </c>
      <c r="E46" s="150"/>
      <c r="F46" s="150"/>
      <c r="G46" s="150"/>
      <c r="H46" s="34"/>
      <c r="I46" s="34" t="str">
        <f>IFERROR(VLOOKUP(IF(AND(B46=B45,B45=B44),CONCATENATE(B46,"_2"),IF(B46=B45,CONCATENATE(B46,"_1"),B46)),Intermedia!$I$3:$O$3997,7,FALSE),"")</f>
        <v/>
      </c>
      <c r="J46" s="116" t="str">
        <f>IFERROR(VLOOKUP(B46,'PLANILLA GENERAL'!$H$2:$BA$447,30,FALSE),"")</f>
        <v/>
      </c>
    </row>
    <row r="47" spans="1:11" x14ac:dyDescent="0.25">
      <c r="A47" s="101" t="str">
        <f>IFERROR(VLOOKUP(B47,'PLANILLA GENERAL'!H40:$BA$698,46,FALSE),"")</f>
        <v/>
      </c>
      <c r="B47" s="4"/>
      <c r="C47" s="4"/>
      <c r="D47" s="151" t="s">
        <v>566</v>
      </c>
      <c r="E47" s="151"/>
      <c r="F47" s="151"/>
      <c r="G47" s="56">
        <f>SUMIF(D9:D43,$D$47,G9:G43)</f>
        <v>830.99</v>
      </c>
      <c r="H47" s="34"/>
      <c r="I47" s="34" t="str">
        <f>IFERROR(VLOOKUP(IF(AND(B47=B46,B46=B45),CONCATENATE(B47,"_2"),IF(B47=B46,CONCATENATE(B47,"_1"),B47)),Intermedia!$I$3:$O$3997,7,FALSE),"")</f>
        <v/>
      </c>
      <c r="J47" s="116" t="str">
        <f>IFERROR(VLOOKUP(B47,'PLANILLA GENERAL'!$H$2:$BA$447,30,FALSE),"")</f>
        <v/>
      </c>
    </row>
    <row r="48" spans="1:11" x14ac:dyDescent="0.25">
      <c r="A48" s="101" t="str">
        <f>IFERROR(VLOOKUP(B48,'PLANILLA GENERAL'!H41:$BA$698,46,FALSE),"")</f>
        <v/>
      </c>
      <c r="B48" s="4"/>
      <c r="C48" s="4"/>
      <c r="D48" s="151" t="s">
        <v>565</v>
      </c>
      <c r="E48" s="151"/>
      <c r="F48" s="151"/>
      <c r="G48" s="56">
        <f>SUMIF($D$9:D46,$D$48,$G$9:G46)</f>
        <v>706.31</v>
      </c>
      <c r="H48" s="34"/>
      <c r="I48" s="34" t="str">
        <f>IFERROR(VLOOKUP(IF(AND(B48=B47,B47=B46),CONCATENATE(B48,"_2"),IF(B48=B47,CONCATENATE(B48,"_1"),B48)),Intermedia!$I$3:$O$3997,7,FALSE),"")</f>
        <v/>
      </c>
      <c r="J48" s="116" t="str">
        <f>IFERROR(VLOOKUP(B48,'PLANILLA GENERAL'!$H$2:$BA$447,30,FALSE),"")</f>
        <v/>
      </c>
    </row>
    <row r="49" spans="1:10" x14ac:dyDescent="0.25">
      <c r="A49" s="101" t="str">
        <f>IFERROR(VLOOKUP(B49,'PLANILLA GENERAL'!H42:$BA$698,46,FALSE),"")</f>
        <v/>
      </c>
      <c r="B49" s="4"/>
      <c r="C49" s="4"/>
      <c r="D49" s="151" t="s">
        <v>972</v>
      </c>
      <c r="E49" s="151"/>
      <c r="F49" s="151"/>
      <c r="G49" s="56">
        <f>G48+G47</f>
        <v>1537.3</v>
      </c>
      <c r="H49" s="34"/>
      <c r="I49" s="34" t="str">
        <f>IFERROR(VLOOKUP(IF(AND(B49=B48,B48=B47),CONCATENATE(B49,"_2"),IF(B49=B48,CONCATENATE(B49,"_1"),B49)),Intermedia!$I$3:$O$3997,7,FALSE),"")</f>
        <v/>
      </c>
      <c r="J49" s="116" t="str">
        <f>IFERROR(VLOOKUP(B49,'PLANILLA GENERAL'!$H$2:$BA$447,30,FALSE),"")</f>
        <v/>
      </c>
    </row>
    <row r="50" spans="1:10" x14ac:dyDescent="0.25">
      <c r="A50" s="101" t="str">
        <f>IFERROR(VLOOKUP(B50,'PLANILLA GENERAL'!H43:$BA$698,46,FALSE),"")</f>
        <v/>
      </c>
      <c r="B50" s="4"/>
      <c r="C50" s="4"/>
      <c r="D50" s="4"/>
      <c r="E50" s="4"/>
      <c r="F50" s="4"/>
      <c r="G50" s="57"/>
      <c r="H50" s="34"/>
      <c r="I50" s="34" t="str">
        <f>IFERROR(VLOOKUP(IF(AND(B50=B49,B49=B48),CONCATENATE(B50,"_2"),IF(B50=B49,CONCATENATE(B50,"_1"),B50)),Intermedia!$I$3:$O$3997,7,FALSE),"")</f>
        <v/>
      </c>
      <c r="J50" s="116" t="str">
        <f>IFERROR(VLOOKUP(B50,'PLANILLA GENERAL'!$H$2:$BA$447,30,FALSE),"")</f>
        <v/>
      </c>
    </row>
    <row r="51" spans="1:10" x14ac:dyDescent="0.25">
      <c r="A51" s="101" t="str">
        <f>IFERROR(VLOOKUP(B51,'PLANILLA GENERAL'!H44:$BA$698,46,FALSE),"")</f>
        <v/>
      </c>
      <c r="H51" s="34"/>
      <c r="I51" s="34" t="str">
        <f>IFERROR(VLOOKUP(IF(AND(B51=B50,B50=B49),CONCATENATE(B51,"_2"),IF(B51=B50,CONCATENATE(B51,"_1"),B51)),Intermedia!$I$3:$O$3997,7,FALSE),"")</f>
        <v/>
      </c>
      <c r="J51" s="116" t="str">
        <f>IFERROR(VLOOKUP(B51,'PLANILLA GENERAL'!$H$2:$BA$447,30,FALSE),"")</f>
        <v/>
      </c>
    </row>
    <row r="52" spans="1:10" x14ac:dyDescent="0.25">
      <c r="A52" s="101" t="str">
        <f>IFERROR(VLOOKUP(B52,'PLANILLA GENERAL'!H45:$BA$698,46,FALSE),"")</f>
        <v/>
      </c>
      <c r="D52" s="153" t="s">
        <v>973</v>
      </c>
      <c r="E52" s="153"/>
      <c r="F52" s="153"/>
      <c r="G52" s="153"/>
      <c r="H52" s="34"/>
      <c r="I52" s="34" t="str">
        <f>IFERROR(VLOOKUP(IF(AND(B52=B51,B51=B50),CONCATENATE(B52,"_2"),IF(B52=B51,CONCATENATE(B52,"_1"),B52)),Intermedia!$I$3:$O$3997,7,FALSE),"")</f>
        <v/>
      </c>
      <c r="J52" s="116" t="str">
        <f>IFERROR(VLOOKUP(B52,'PLANILLA GENERAL'!$H$2:$BA$447,30,FALSE),"")</f>
        <v/>
      </c>
    </row>
    <row r="53" spans="1:10" x14ac:dyDescent="0.25">
      <c r="A53" s="101" t="str">
        <f>IFERROR(VLOOKUP(B53,'PLANILLA GENERAL'!H46:$BA$698,46,FALSE),"")</f>
        <v/>
      </c>
      <c r="D53" s="152" t="s">
        <v>566</v>
      </c>
      <c r="E53" s="152"/>
      <c r="F53" s="152"/>
      <c r="G53" s="14">
        <f>SUM(G47+'Semana 1-2'!G40+'Semana 1-3'!G38+'Semana 1-4'!G36+'Semana 1-5'!G40)</f>
        <v>2753.37</v>
      </c>
      <c r="H53" s="34"/>
      <c r="I53" s="34" t="str">
        <f>IFERROR(VLOOKUP(IF(AND(B53=B52,B52=B51),CONCATENATE(B53,"_2"),IF(B53=B52,CONCATENATE(B53,"_1"),B53)),Intermedia!$I$3:$O$3997,7,FALSE),"")</f>
        <v/>
      </c>
      <c r="J53" s="116" t="str">
        <f>IFERROR(VLOOKUP(B53,'PLANILLA GENERAL'!$H$2:$BA$447,30,FALSE),"")</f>
        <v/>
      </c>
    </row>
    <row r="54" spans="1:10" x14ac:dyDescent="0.25">
      <c r="A54" s="101" t="str">
        <f>IFERROR(VLOOKUP(B54,'PLANILLA GENERAL'!H47:$BA$698,46,FALSE),"")</f>
        <v/>
      </c>
      <c r="D54" s="152" t="s">
        <v>565</v>
      </c>
      <c r="E54" s="152"/>
      <c r="F54" s="152"/>
      <c r="G54" s="14">
        <f>SUM(G48+'Semana 1-2'!G41+'Semana 1-3'!G39+'Semana 1-4'!G37+'Semana 1-5'!G41)</f>
        <v>2926.76</v>
      </c>
      <c r="H54" s="34"/>
      <c r="I54" s="34" t="str">
        <f>IFERROR(VLOOKUP(IF(AND(B54=B53,B53=B52),CONCATENATE(B54,"_2"),IF(B54=B53,CONCATENATE(B54,"_1"),B54)),Intermedia!$I$3:$O$3997,7,FALSE),"")</f>
        <v/>
      </c>
      <c r="J54" s="116" t="str">
        <f>IFERROR(VLOOKUP(B54,'PLANILLA GENERAL'!$H$2:$BA$447,30,FALSE),"")</f>
        <v/>
      </c>
    </row>
    <row r="55" spans="1:10" x14ac:dyDescent="0.25">
      <c r="A55" s="101" t="str">
        <f>IFERROR(VLOOKUP(B55,'PLANILLA GENERAL'!H48:$BA$698,46,FALSE),"")</f>
        <v/>
      </c>
      <c r="D55" s="152" t="s">
        <v>972</v>
      </c>
      <c r="E55" s="152"/>
      <c r="F55" s="152"/>
      <c r="G55" s="14">
        <f>G54+G53</f>
        <v>5680.13</v>
      </c>
      <c r="H55" s="34"/>
      <c r="I55" s="34" t="str">
        <f>IFERROR(VLOOKUP(IF(AND(B55=B54,B54=B53),CONCATENATE(B55,"_2"),IF(B55=B54,CONCATENATE(B55,"_1"),B55)),Intermedia!$I$3:$O$3997,7,FALSE),"")</f>
        <v/>
      </c>
      <c r="J55" s="116" t="str">
        <f>IFERROR(VLOOKUP(B55,'PLANILLA GENERAL'!$H$2:$BA$447,30,FALSE),"")</f>
        <v/>
      </c>
    </row>
    <row r="56" spans="1:10" x14ac:dyDescent="0.25">
      <c r="A56" s="101" t="str">
        <f>IFERROR(VLOOKUP(B56,'PLANILLA GENERAL'!H49:$BA$698,46,FALSE),"")</f>
        <v/>
      </c>
      <c r="H56" s="34"/>
      <c r="I56" s="34" t="str">
        <f>IFERROR(VLOOKUP(IF(AND(B56=B55,B55=B54),CONCATENATE(B56,"_2"),IF(B56=B55,CONCATENATE(B56,"_1"),B56)),Intermedia!$I$3:$O$3997,7,FALSE),"")</f>
        <v/>
      </c>
      <c r="J56" s="116" t="str">
        <f>IFERROR(VLOOKUP(B56,'PLANILLA GENERAL'!$H$2:$BA$447,30,FALSE),"")</f>
        <v/>
      </c>
    </row>
    <row r="57" spans="1:10" x14ac:dyDescent="0.25">
      <c r="A57" s="101" t="str">
        <f>IFERROR(VLOOKUP(B57,'PLANILLA GENERAL'!H50:$BA$698,46,FALSE),"")</f>
        <v/>
      </c>
      <c r="H57" s="34"/>
      <c r="I57" s="34" t="str">
        <f>IFERROR(VLOOKUP(IF(AND(B57=B56,B56=B55),CONCATENATE(B57,"_2"),IF(B57=B56,CONCATENATE(B57,"_1"),B57)),Intermedia!$I$3:$O$3997,7,FALSE),"")</f>
        <v/>
      </c>
      <c r="J57" s="116" t="str">
        <f>IFERROR(VLOOKUP(B57,'PLANILLA GENERAL'!$H$2:$BA$447,30,FALSE),"")</f>
        <v/>
      </c>
    </row>
    <row r="58" spans="1:10" x14ac:dyDescent="0.25">
      <c r="A58" s="101" t="str">
        <f>IFERROR(VLOOKUP(B58,'PLANILLA GENERAL'!H51:$BA$698,46,FALSE),"")</f>
        <v/>
      </c>
      <c r="H58" s="34"/>
      <c r="I58" s="34" t="str">
        <f>IFERROR(VLOOKUP(IF(AND(B58=B57,B57=B56),CONCATENATE(B58,"_2"),IF(B58=B57,CONCATENATE(B58,"_1"),B58)),Intermedia!$I$3:$O$3997,7,FALSE),"")</f>
        <v/>
      </c>
      <c r="J58" s="116" t="str">
        <f>IFERROR(VLOOKUP(B58,'PLANILLA GENERAL'!$H$2:$BA$447,30,FALSE),"")</f>
        <v/>
      </c>
    </row>
    <row r="59" spans="1:10" x14ac:dyDescent="0.25">
      <c r="A59" s="101" t="str">
        <f>IFERROR(VLOOKUP(B59,'PLANILLA GENERAL'!H52:$BA$698,46,FALSE),"")</f>
        <v/>
      </c>
      <c r="H59" s="34"/>
      <c r="I59" s="34" t="str">
        <f>IFERROR(VLOOKUP(IF(AND(B59=B58,B58=B57),CONCATENATE(B59,"_2"),IF(B59=B58,CONCATENATE(B59,"_1"),B59)),Intermedia!$I$3:$O$3997,7,FALSE),"")</f>
        <v/>
      </c>
      <c r="J59" s="116" t="str">
        <f>IFERROR(VLOOKUP(B59,'PLANILLA GENERAL'!$H$2:$BA$447,30,FALSE),"")</f>
        <v/>
      </c>
    </row>
    <row r="60" spans="1:10" x14ac:dyDescent="0.25">
      <c r="A60" s="101" t="str">
        <f>IFERROR(VLOOKUP(B60,'PLANILLA GENERAL'!H53:$BA$698,46,FALSE),"")</f>
        <v/>
      </c>
      <c r="H60" s="34"/>
      <c r="I60" s="34" t="str">
        <f>IFERROR(VLOOKUP(IF(AND(B60=B59,B59=B58),CONCATENATE(B60,"_2"),IF(B60=B59,CONCATENATE(B60,"_1"),B60)),Intermedia!$I$3:$O$3997,7,FALSE),"")</f>
        <v/>
      </c>
      <c r="J60" s="116" t="str">
        <f>IFERROR(VLOOKUP(B60,'PLANILLA GENERAL'!$H$2:$BA$447,30,FALSE),"")</f>
        <v/>
      </c>
    </row>
    <row r="61" spans="1:10" x14ac:dyDescent="0.25">
      <c r="A61" s="101" t="str">
        <f>IFERROR(VLOOKUP(B61,'PLANILLA GENERAL'!H54:$BA$698,46,FALSE),"")</f>
        <v/>
      </c>
      <c r="H61" s="34"/>
      <c r="I61" s="34" t="str">
        <f>IFERROR(VLOOKUP(IF(AND(B61=B60,B60=B59),CONCATENATE(B61,"_2"),IF(B61=B60,CONCATENATE(B61,"_1"),B61)),Intermedia!$I$3:$O$3997,7,FALSE),"")</f>
        <v/>
      </c>
      <c r="J61" s="116" t="str">
        <f>IFERROR(VLOOKUP(B61,'PLANILLA GENERAL'!$H$2:$BA$447,30,FALSE),"")</f>
        <v/>
      </c>
    </row>
    <row r="62" spans="1:10" x14ac:dyDescent="0.25">
      <c r="A62" s="101" t="str">
        <f>IFERROR(VLOOKUP(B62,'PLANILLA GENERAL'!H55:$BA$698,46,FALSE),"")</f>
        <v/>
      </c>
      <c r="H62" s="34"/>
      <c r="I62" s="34" t="str">
        <f>IFERROR(VLOOKUP(IF(AND(B62=B61,B61=B60),CONCATENATE(B62,"_2"),IF(B62=B61,CONCATENATE(B62,"_1"),B62)),Intermedia!$I$3:$O$3997,7,FALSE),"")</f>
        <v/>
      </c>
      <c r="J62" s="116" t="str">
        <f>IFERROR(VLOOKUP(B62,'PLANILLA GENERAL'!$H$2:$BA$447,30,FALSE),"")</f>
        <v/>
      </c>
    </row>
    <row r="63" spans="1:10" x14ac:dyDescent="0.25">
      <c r="A63" s="101" t="str">
        <f>IFERROR(VLOOKUP(B63,'PLANILLA GENERAL'!H56:$BA$698,46,FALSE),"")</f>
        <v/>
      </c>
      <c r="H63" s="34"/>
      <c r="I63" s="34" t="str">
        <f>IFERROR(VLOOKUP(IF(AND(B63=B62,B62=B61),CONCATENATE(B63,"_2"),IF(B63=B62,CONCATENATE(B63,"_1"),B63)),Intermedia!$I$3:$O$3997,7,FALSE),"")</f>
        <v/>
      </c>
      <c r="J63" s="116" t="str">
        <f>IFERROR(VLOOKUP(B63,'PLANILLA GENERAL'!$H$2:$BA$447,30,FALSE),"")</f>
        <v/>
      </c>
    </row>
    <row r="64" spans="1:10" x14ac:dyDescent="0.25">
      <c r="A64" s="101" t="str">
        <f>IFERROR(VLOOKUP(B64,'PLANILLA GENERAL'!H57:$BA$698,46,FALSE),"")</f>
        <v/>
      </c>
      <c r="H64" s="34"/>
      <c r="I64" s="34" t="str">
        <f>IFERROR(VLOOKUP(IF(AND(B64=B63,B63=B62),CONCATENATE(B64,"_2"),IF(B64=B63,CONCATENATE(B64,"_1"),B64)),Intermedia!$I$3:$O$3997,7,FALSE),"")</f>
        <v/>
      </c>
      <c r="J64" s="116" t="str">
        <f>IFERROR(VLOOKUP(B64,'PLANILLA GENERAL'!$H$2:$BA$447,30,FALSE),"")</f>
        <v/>
      </c>
    </row>
    <row r="65" spans="1:10" x14ac:dyDescent="0.25">
      <c r="A65" s="101" t="str">
        <f>IFERROR(VLOOKUP(B65,'PLANILLA GENERAL'!H58:$BA$698,46,FALSE),"")</f>
        <v/>
      </c>
      <c r="H65" s="34"/>
      <c r="I65" s="34" t="str">
        <f>IFERROR(VLOOKUP(IF(AND(B65=B64,B64=B63),CONCATENATE(B65,"_2"),IF(B65=B64,CONCATENATE(B65,"_1"),B65)),Intermedia!$I$3:$O$3997,7,FALSE),"")</f>
        <v/>
      </c>
      <c r="J65" s="116" t="str">
        <f>IFERROR(VLOOKUP(B65,'PLANILLA GENERAL'!$H$2:$BA$447,30,FALSE),"")</f>
        <v/>
      </c>
    </row>
    <row r="66" spans="1:10" x14ac:dyDescent="0.25">
      <c r="A66" s="101" t="str">
        <f>IFERROR(VLOOKUP(B66,'PLANILLA GENERAL'!H59:$BA$698,46,FALSE),"")</f>
        <v/>
      </c>
      <c r="H66" s="34"/>
      <c r="I66" s="34" t="str">
        <f>IFERROR(VLOOKUP(IF(AND(B66=B65,B65=B64),CONCATENATE(B66,"_2"),IF(B66=B65,CONCATENATE(B66,"_1"),B66)),Intermedia!$I$3:$O$3997,7,FALSE),"")</f>
        <v/>
      </c>
      <c r="J66" s="116" t="str">
        <f>IFERROR(VLOOKUP(B66,'PLANILLA GENERAL'!$H$2:$BA$447,30,FALSE),"")</f>
        <v/>
      </c>
    </row>
    <row r="67" spans="1:10" x14ac:dyDescent="0.25">
      <c r="A67" s="101" t="str">
        <f>IFERROR(VLOOKUP(B67,'PLANILLA GENERAL'!H60:$BA$698,46,FALSE),"")</f>
        <v/>
      </c>
      <c r="H67" s="34"/>
      <c r="I67" s="34" t="str">
        <f>IFERROR(VLOOKUP(IF(AND(B67=B66,B66=B65),CONCATENATE(B67,"_2"),IF(B67=B66,CONCATENATE(B67,"_1"),B67)),Intermedia!$I$3:$O$3997,7,FALSE),"")</f>
        <v/>
      </c>
      <c r="J67" s="116" t="str">
        <f>IFERROR(VLOOKUP(B67,'PLANILLA GENERAL'!$H$2:$BA$447,30,FALSE),"")</f>
        <v/>
      </c>
    </row>
    <row r="68" spans="1:10" x14ac:dyDescent="0.25">
      <c r="A68" s="101" t="str">
        <f>IFERROR(VLOOKUP(B68,'PLANILLA GENERAL'!H61:$BA$698,46,FALSE),"")</f>
        <v/>
      </c>
      <c r="H68" s="34"/>
      <c r="I68" s="34" t="str">
        <f>IFERROR(VLOOKUP(IF(AND(B68=B67,B67=B66),CONCATENATE(B68,"_2"),IF(B68=B67,CONCATENATE(B68,"_1"),B68)),Intermedia!$I$3:$O$3997,7,FALSE),"")</f>
        <v/>
      </c>
      <c r="J68" s="116" t="str">
        <f>IFERROR(VLOOKUP(B68,'PLANILLA GENERAL'!$H$2:$BA$447,30,FALSE),"")</f>
        <v/>
      </c>
    </row>
    <row r="69" spans="1:10" x14ac:dyDescent="0.25">
      <c r="A69" s="101" t="str">
        <f>IFERROR(VLOOKUP(B69,'PLANILLA GENERAL'!H62:$BA$698,46,FALSE),"")</f>
        <v/>
      </c>
      <c r="H69" s="34"/>
      <c r="I69" s="34" t="str">
        <f>IFERROR(VLOOKUP(IF(AND(B69=B68,B68=B67),CONCATENATE(B69,"_2"),IF(B69=B68,CONCATENATE(B69,"_1"),B69)),Intermedia!$I$3:$O$3997,7,FALSE),"")</f>
        <v/>
      </c>
      <c r="J69" s="116" t="str">
        <f>IFERROR(VLOOKUP(B69,'PLANILLA GENERAL'!$H$2:$BA$447,30,FALSE),"")</f>
        <v/>
      </c>
    </row>
    <row r="70" spans="1:10" x14ac:dyDescent="0.25">
      <c r="A70" s="101" t="str">
        <f>IFERROR(VLOOKUP(B70,'PLANILLA GENERAL'!H62:$BA$698,46,FALSE),"")</f>
        <v/>
      </c>
      <c r="H70" s="34"/>
      <c r="I70" s="34" t="str">
        <f>IFERROR(VLOOKUP(IF(AND(B70=B69,B69=B68),CONCATENATE(B70,"_2"),IF(B70=B69,CONCATENATE(B70,"_1"),B70)),Intermedia!$I$3:$O$3997,7,FALSE),"")</f>
        <v/>
      </c>
      <c r="J70" s="116" t="str">
        <f>IFERROR(VLOOKUP(B70,'PLANILLA GENERAL'!$H$2:$BA$447,30,FALSE),"")</f>
        <v/>
      </c>
    </row>
    <row r="71" spans="1:10" x14ac:dyDescent="0.25">
      <c r="A71" s="101" t="str">
        <f>IFERROR(VLOOKUP(B71,'PLANILLA GENERAL'!H63:$BA$698,46,FALSE),"")</f>
        <v/>
      </c>
      <c r="H71" s="34"/>
      <c r="I71" s="34" t="str">
        <f>IFERROR(VLOOKUP(IF(AND(B71=B70,B70=B69),CONCATENATE(B71,"_2"),IF(B71=B70,CONCATENATE(B71,"_1"),B71)),Intermedia!$I$3:$O$3997,7,FALSE),"")</f>
        <v/>
      </c>
      <c r="J71" s="116" t="str">
        <f>IFERROR(VLOOKUP(B71,'PLANILLA GENERAL'!$H$2:$BA$447,30,FALSE),"")</f>
        <v/>
      </c>
    </row>
    <row r="72" spans="1:10" x14ac:dyDescent="0.25">
      <c r="A72" s="101" t="str">
        <f>IFERROR(VLOOKUP(B72,'PLANILLA GENERAL'!H63:$BA$698,46,FALSE),"")</f>
        <v/>
      </c>
      <c r="H72" s="34"/>
      <c r="I72" s="34" t="str">
        <f>IFERROR(VLOOKUP(IF(AND(B72=B71,B71=B70),CONCATENATE(B72,"_2"),IF(B72=B71,CONCATENATE(B72,"_1"),B72)),Intermedia!$I$3:$O$3997,7,FALSE),"")</f>
        <v/>
      </c>
      <c r="J72" s="116" t="str">
        <f>IFERROR(VLOOKUP(B72,'PLANILLA GENERAL'!$H$2:$BA$447,30,FALSE),"")</f>
        <v/>
      </c>
    </row>
    <row r="73" spans="1:10" x14ac:dyDescent="0.25">
      <c r="A73" s="101" t="str">
        <f>IFERROR(VLOOKUP(B73,'PLANILLA GENERAL'!H62:$BA$698,46,FALSE),"")</f>
        <v/>
      </c>
      <c r="H73" s="34"/>
      <c r="I73" s="34" t="str">
        <f>IFERROR(VLOOKUP(IF(AND(B73=B72,B72=B71),CONCATENATE(B73,"_2"),IF(B73=B72,CONCATENATE(B73,"_1"),B73)),Intermedia!$I$3:$O$3997,7,FALSE),"")</f>
        <v/>
      </c>
      <c r="J73" s="34" t="str">
        <f>IFERROR(VLOOKUP(B73,'PLANILLA GENERAL'!$H$2:$BA$447,30,FALSE),"")</f>
        <v/>
      </c>
    </row>
    <row r="74" spans="1:10" x14ac:dyDescent="0.25">
      <c r="A74" s="101" t="str">
        <f>IFERROR(VLOOKUP(B74,'PLANILLA GENERAL'!H63:$BA$698,46,FALSE),"")</f>
        <v/>
      </c>
      <c r="H74" s="34"/>
      <c r="I74" s="34" t="str">
        <f>IFERROR(VLOOKUP(IF(AND(B74=B73,B73=B72),CONCATENATE(B74,"_2"),IF(B74=B73,CONCATENATE(B74,"_1"),B74)),Intermedia!$I$3:$O$3997,7,FALSE),"")</f>
        <v/>
      </c>
      <c r="J74" s="34" t="str">
        <f>IFERROR(VLOOKUP(B74,'PLANILLA GENERAL'!$H$2:$BA$447,30,FALSE),"")</f>
        <v/>
      </c>
    </row>
    <row r="75" spans="1:10" x14ac:dyDescent="0.25">
      <c r="A75" s="34" t="str">
        <f>IFERROR(VLOOKUP(B75,'PLANILLA GENERAL'!H60:$BA$698,46,FALSE),"")</f>
        <v/>
      </c>
      <c r="I75" s="34" t="str">
        <f>IFERROR(VLOOKUP(IF(AND(B75=B74,B74=B73),CONCATENATE(B75,"_2"),IF(B75=B74,CONCATENATE(B75,"_1"),B75)),Intermedia!$I$3:$O$3997,7,FALSE),"")</f>
        <v/>
      </c>
      <c r="J75" s="34" t="str">
        <f>IFERROR(VLOOKUP(B75,'PLANILLA GENERAL'!$H$2:$BA$447,30,FALSE),"")</f>
        <v/>
      </c>
    </row>
    <row r="76" spans="1:10" x14ac:dyDescent="0.25">
      <c r="A76" s="34" t="str">
        <f>IFERROR(VLOOKUP(B76,'PLANILLA GENERAL'!H60:$BA$698,46,FALSE),"")</f>
        <v/>
      </c>
      <c r="I76" s="34" t="str">
        <f>IFERROR(VLOOKUP(IF(AND(B76=B75,B75=B74),CONCATENATE(B76,"_2"),IF(B76=B75,CONCATENATE(B76,"_1"),B76)),Intermedia!$I$3:$O$3997,7,FALSE),"")</f>
        <v/>
      </c>
      <c r="J76" s="34" t="str">
        <f>IFERROR(VLOOKUP(B76,'PLANILLA GENERAL'!$H$2:$BA$447,30,FALSE),"")</f>
        <v/>
      </c>
    </row>
  </sheetData>
  <autoFilter ref="A7:J8" xr:uid="{00000000-0001-0000-0500-000000000000}">
    <filterColumn colId="1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</autoFilter>
  <mergeCells count="10">
    <mergeCell ref="K7:K8"/>
    <mergeCell ref="B3:J5"/>
    <mergeCell ref="D46:G46"/>
    <mergeCell ref="D47:F47"/>
    <mergeCell ref="D55:F55"/>
    <mergeCell ref="D48:F48"/>
    <mergeCell ref="D52:G52"/>
    <mergeCell ref="D53:F53"/>
    <mergeCell ref="D54:F54"/>
    <mergeCell ref="D49:F49"/>
  </mergeCells>
  <printOptions horizontalCentered="1" verticalCentered="1"/>
  <pageMargins left="0" right="0" top="0" bottom="0" header="0.31496062992125984" footer="0.31496062992125984"/>
  <pageSetup paperSize="9" scale="74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500-000000000000}">
          <x14:formula1>
            <xm:f>Referencias!$H$3:$H$671</xm:f>
          </x14:formula1>
          <xm:sqref>B12:B13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>
    <tabColor theme="4"/>
    <pageSetUpPr fitToPage="1"/>
  </sheetPr>
  <dimension ref="A1:K42"/>
  <sheetViews>
    <sheetView workbookViewId="0">
      <selection activeCell="J9" sqref="J9:J35"/>
    </sheetView>
  </sheetViews>
  <sheetFormatPr baseColWidth="10" defaultColWidth="11.42578125" defaultRowHeight="15" x14ac:dyDescent="0.25"/>
  <cols>
    <col min="1" max="1" width="17" style="4" bestFit="1" customWidth="1"/>
    <col min="2" max="2" width="14.28515625" style="4" bestFit="1" customWidth="1"/>
    <col min="3" max="3" width="21" style="4" bestFit="1" customWidth="1"/>
    <col min="4" max="4" width="11.42578125" style="4" bestFit="1" customWidth="1"/>
    <col min="5" max="5" width="7.140625" style="4" bestFit="1" customWidth="1"/>
    <col min="6" max="6" width="6.28515625" style="4" bestFit="1" customWidth="1"/>
    <col min="7" max="7" width="11.5703125" style="4" bestFit="1" customWidth="1"/>
    <col min="8" max="8" width="10.7109375" style="4" bestFit="1" customWidth="1"/>
    <col min="9" max="9" width="11.140625" style="4" bestFit="1" customWidth="1"/>
    <col min="10" max="10" width="19.42578125" style="4" bestFit="1" customWidth="1"/>
    <col min="11" max="11" width="14" style="4" bestFit="1" customWidth="1"/>
    <col min="12" max="16384" width="11.42578125" style="4"/>
  </cols>
  <sheetData>
    <row r="1" spans="1:11" x14ac:dyDescent="0.25">
      <c r="A1" s="4" t="s">
        <v>947</v>
      </c>
      <c r="B1" s="4">
        <f>COUNTA(B9:B91)</f>
        <v>30</v>
      </c>
    </row>
    <row r="2" spans="1:11" ht="15.75" thickBot="1" x14ac:dyDescent="0.3"/>
    <row r="3" spans="1:11" x14ac:dyDescent="0.25">
      <c r="A3" s="31"/>
      <c r="B3" s="32"/>
      <c r="C3" s="142" t="s">
        <v>974</v>
      </c>
      <c r="D3" s="143"/>
      <c r="E3" s="143"/>
      <c r="F3" s="143"/>
      <c r="G3" s="143"/>
      <c r="H3" s="143"/>
      <c r="I3" s="143"/>
      <c r="J3" s="144"/>
    </row>
    <row r="4" spans="1:11" ht="20.25" x14ac:dyDescent="0.25">
      <c r="A4" s="27"/>
      <c r="B4" s="28"/>
      <c r="C4" s="145"/>
      <c r="D4" s="134"/>
      <c r="E4" s="134"/>
      <c r="F4" s="134"/>
      <c r="G4" s="134"/>
      <c r="H4" s="134"/>
      <c r="I4" s="134"/>
      <c r="J4" s="146"/>
    </row>
    <row r="5" spans="1:11" ht="21" thickBot="1" x14ac:dyDescent="0.3">
      <c r="A5" s="29"/>
      <c r="B5" s="30"/>
      <c r="C5" s="147"/>
      <c r="D5" s="148"/>
      <c r="E5" s="148"/>
      <c r="F5" s="148"/>
      <c r="G5" s="148"/>
      <c r="H5" s="148"/>
      <c r="I5" s="148"/>
      <c r="J5" s="149"/>
    </row>
    <row r="6" spans="1:11" ht="15.75" thickBot="1" x14ac:dyDescent="0.3"/>
    <row r="7" spans="1:11" ht="18" x14ac:dyDescent="0.25">
      <c r="A7" s="49" t="s">
        <v>975</v>
      </c>
      <c r="B7" s="154">
        <f>'Semana 1-1'!B7:C7+1</f>
        <v>45307</v>
      </c>
      <c r="C7" s="155"/>
      <c r="D7" s="156" t="s">
        <v>976</v>
      </c>
      <c r="E7" s="157"/>
      <c r="F7" s="157"/>
      <c r="G7" s="157"/>
      <c r="H7" s="157"/>
      <c r="I7" s="157"/>
      <c r="J7" s="157"/>
      <c r="K7" s="141" t="s">
        <v>951</v>
      </c>
    </row>
    <row r="8" spans="1:11" x14ac:dyDescent="0.25">
      <c r="A8" s="53" t="s">
        <v>952</v>
      </c>
      <c r="B8" s="53" t="s">
        <v>15</v>
      </c>
      <c r="C8" s="53" t="s">
        <v>953</v>
      </c>
      <c r="D8" s="53" t="s">
        <v>562</v>
      </c>
      <c r="E8" s="53" t="s">
        <v>954</v>
      </c>
      <c r="F8" s="53" t="s">
        <v>955</v>
      </c>
      <c r="G8" s="53" t="s">
        <v>956</v>
      </c>
      <c r="H8" s="53" t="s">
        <v>957</v>
      </c>
      <c r="I8" s="53" t="s">
        <v>958</v>
      </c>
      <c r="J8" s="115" t="s">
        <v>959</v>
      </c>
      <c r="K8" s="141"/>
    </row>
    <row r="9" spans="1:11" x14ac:dyDescent="0.25">
      <c r="A9" s="34" t="str">
        <f>IFERROR(VLOOKUP(B9,'PLANILLA GENERAL'!H2:$BA$698,46,FALSE),"")</f>
        <v>SP- 01</v>
      </c>
      <c r="B9" s="34" t="s">
        <v>122</v>
      </c>
      <c r="C9" s="34" t="s">
        <v>963</v>
      </c>
      <c r="D9" s="34" t="str">
        <f>IF(C9="inhibidor de corrosión","CY51W","BX960")</f>
        <v>CY51W</v>
      </c>
      <c r="E9" s="34"/>
      <c r="F9" s="34"/>
      <c r="G9" s="56">
        <f>IFERROR(_xlfn.IFS(D9=Referencias!$K$32,VLOOKUP(B9,Intermedia!$B$4:$D$240,3,FALSE),D9=Referencias!$K$25,VLOOKUP(B9,Intermedia!$B$4:$D$240,2,FALSE)),"")</f>
        <v>61.07</v>
      </c>
      <c r="H9" s="34"/>
      <c r="I9" s="34" t="str">
        <f>IFERROR(VLOOKUP(IF(AND(B9=B8,B8=B7),CONCATENATE(B9,"_2"),IF(B9=B8,CONCATENATE(B9,"_1"),B9)),Intermedia!$I$3:$O$3997,7,FALSE),"")</f>
        <v/>
      </c>
      <c r="J9" s="116" t="str">
        <f>IFERROR(VLOOKUP(B9,'PLANILLA GENERAL'!$H$2:$BA$447,30,FALSE),"")</f>
        <v>Cavidad Progresiva</v>
      </c>
      <c r="K9" s="117" t="s">
        <v>966</v>
      </c>
    </row>
    <row r="10" spans="1:11" x14ac:dyDescent="0.25">
      <c r="A10" s="34" t="str">
        <f>IFERROR(VLOOKUP(B10,'PLANILLA GENERAL'!H3:$BA$698,46,FALSE),"")</f>
        <v>SP- 01</v>
      </c>
      <c r="B10" s="34" t="s">
        <v>122</v>
      </c>
      <c r="C10" s="34" t="s">
        <v>962</v>
      </c>
      <c r="D10" s="34" t="str">
        <f t="shared" ref="D10:D38" si="0">IF(C10="inhibidor de corrosión","CY51W","BX960")</f>
        <v>BX960</v>
      </c>
      <c r="E10" s="34"/>
      <c r="F10" s="34"/>
      <c r="G10" s="56">
        <f>IFERROR(_xlfn.IFS(D10=Referencias!$K$32,VLOOKUP(B10,Intermedia!$B$4:$D$240,3,FALSE),D10=Referencias!$K$25,VLOOKUP(B10,Intermedia!$B$4:$D$240,2,FALSE)),"")</f>
        <v>40.89</v>
      </c>
      <c r="H10" s="34" t="s">
        <v>977</v>
      </c>
      <c r="I10" s="34" t="str">
        <f>IFERROR(VLOOKUP(IF(AND(B10=B9,B9=B8),CONCATENATE(B10,"_2"),IF(B10=B9,CONCATENATE(B10,"_1"),B10)),Intermedia!$I$3:$O$3997,7,FALSE),"")</f>
        <v/>
      </c>
      <c r="J10" s="116" t="str">
        <f>IFERROR(VLOOKUP(B10,'PLANILLA GENERAL'!$H$2:$BA$447,30,FALSE),"")</f>
        <v>Cavidad Progresiva</v>
      </c>
      <c r="K10" s="117" t="s">
        <v>966</v>
      </c>
    </row>
    <row r="11" spans="1:11" x14ac:dyDescent="0.25">
      <c r="A11" s="34" t="str">
        <f>IFERROR(VLOOKUP(B11,'PLANILLA GENERAL'!H4:$BA$698,46,FALSE),"")</f>
        <v>SP- 01</v>
      </c>
      <c r="B11" s="34" t="s">
        <v>127</v>
      </c>
      <c r="C11" s="34" t="s">
        <v>962</v>
      </c>
      <c r="D11" s="34" t="str">
        <f t="shared" si="0"/>
        <v>BX960</v>
      </c>
      <c r="E11" s="34"/>
      <c r="F11" s="34"/>
      <c r="G11" s="56">
        <f>IFERROR(_xlfn.IFS(D11=Referencias!$K$32,VLOOKUP(B11,Intermedia!$B$4:$D$240,3,FALSE),D11=Referencias!$K$25,VLOOKUP(B11,Intermedia!$B$4:$D$240,2,FALSE)),"")</f>
        <v>53.16</v>
      </c>
      <c r="H11" s="34"/>
      <c r="I11" s="34" t="str">
        <f>IFERROR(VLOOKUP(IF(AND(B11=B10,B10=B9),CONCATENATE(B11,"_2"),IF(B11=B10,CONCATENATE(B11,"_1"),B11)),Intermedia!$I$3:$O$3997,7,FALSE),"")</f>
        <v/>
      </c>
      <c r="J11" s="116" t="str">
        <f>IFERROR(VLOOKUP(B11,'PLANILLA GENERAL'!$H$2:$BA$447,30,FALSE),"")</f>
        <v>Electro Sumergible</v>
      </c>
      <c r="K11" s="117" t="s">
        <v>966</v>
      </c>
    </row>
    <row r="12" spans="1:11" x14ac:dyDescent="0.25">
      <c r="A12" s="34" t="str">
        <f>IFERROR(VLOOKUP(B12,'PLANILLA GENERAL'!H5:$BA$698,46,FALSE),"")</f>
        <v>SP- 02</v>
      </c>
      <c r="B12" s="34" t="s">
        <v>172</v>
      </c>
      <c r="C12" s="34" t="s">
        <v>962</v>
      </c>
      <c r="D12" s="34" t="str">
        <f t="shared" si="0"/>
        <v>BX960</v>
      </c>
      <c r="E12" s="34"/>
      <c r="F12" s="34"/>
      <c r="G12" s="56">
        <f>IFERROR(_xlfn.IFS(D12=Referencias!$K$32,VLOOKUP(B12,Intermedia!$B$4:$D$240,3,FALSE),D12=Referencias!$K$25,VLOOKUP(B12,Intermedia!$B$4:$D$240,2,FALSE)),"")</f>
        <v>70.62</v>
      </c>
      <c r="H12" s="34"/>
      <c r="I12" s="34" t="str">
        <f>IFERROR(VLOOKUP(IF(AND(B12=B11,B11=B10),CONCATENATE(B12,"_2"),IF(B12=B11,CONCATENATE(B12,"_1"),B12)),Intermedia!$I$3:$O$3997,7,FALSE),"")</f>
        <v/>
      </c>
      <c r="J12" s="116" t="str">
        <f>IFERROR(VLOOKUP(B12,'PLANILLA GENERAL'!$H$2:$BA$447,30,FALSE),"")</f>
        <v>Electro Sumergible</v>
      </c>
      <c r="K12" s="118" t="s">
        <v>961</v>
      </c>
    </row>
    <row r="13" spans="1:11" x14ac:dyDescent="0.25">
      <c r="A13" s="34" t="str">
        <f>IFERROR(VLOOKUP(B13,'PLANILLA GENERAL'!H6:$BA$698,46,FALSE),"")</f>
        <v>SP- 02</v>
      </c>
      <c r="B13" s="34" t="s">
        <v>151</v>
      </c>
      <c r="C13" s="34" t="s">
        <v>963</v>
      </c>
      <c r="D13" s="34" t="str">
        <f t="shared" si="0"/>
        <v>CY51W</v>
      </c>
      <c r="E13" s="34"/>
      <c r="F13" s="34"/>
      <c r="G13" s="56">
        <f>IFERROR(_xlfn.IFS(D13=Referencias!$K$32,VLOOKUP(B13,Intermedia!$B$4:$D$240,3,FALSE),D13=Referencias!$K$25,VLOOKUP(B13,Intermedia!$B$4:$D$240,2,FALSE)),"")</f>
        <v>34.65</v>
      </c>
      <c r="H13" s="34"/>
      <c r="I13" s="34" t="str">
        <f>IFERROR(VLOOKUP(IF(AND(B13=B12,B12=B11),CONCATENATE(B13,"_2"),IF(B13=B12,CONCATENATE(B13,"_1"),B13)),Intermedia!$I$3:$O$3997,7,FALSE),"")</f>
        <v/>
      </c>
      <c r="J13" s="116" t="str">
        <f>IFERROR(VLOOKUP(B13,'PLANILLA GENERAL'!$H$2:$BA$447,30,FALSE),"")</f>
        <v>Cavidad Progresiva</v>
      </c>
      <c r="K13" s="118" t="s">
        <v>961</v>
      </c>
    </row>
    <row r="14" spans="1:11" x14ac:dyDescent="0.25">
      <c r="A14" s="34" t="str">
        <f>IFERROR(VLOOKUP(B14,'PLANILLA GENERAL'!H7:$BA$698,46,FALSE),"")</f>
        <v>SP- 02</v>
      </c>
      <c r="B14" s="34" t="s">
        <v>151</v>
      </c>
      <c r="C14" s="34" t="s">
        <v>962</v>
      </c>
      <c r="D14" s="34" t="str">
        <f t="shared" si="0"/>
        <v>BX960</v>
      </c>
      <c r="E14" s="34"/>
      <c r="F14" s="34"/>
      <c r="G14" s="56">
        <f>IFERROR(_xlfn.IFS(D14=Referencias!$K$32,VLOOKUP(B14,Intermedia!$B$4:$D$240,3,FALSE),D14=Referencias!$K$25,VLOOKUP(B14,Intermedia!$B$4:$D$240,2,FALSE)),"")</f>
        <v>34.65</v>
      </c>
      <c r="H14" s="34"/>
      <c r="I14" s="34" t="str">
        <f>IFERROR(VLOOKUP(IF(AND(B14=B13,B13=B12),CONCATENATE(B14,"_2"),IF(B14=B13,CONCATENATE(B14,"_1"),B14)),Intermedia!$I$3:$O$3997,7,FALSE),"")</f>
        <v/>
      </c>
      <c r="J14" s="116" t="str">
        <f>IFERROR(VLOOKUP(B14,'PLANILLA GENERAL'!$H$2:$BA$447,30,FALSE),"")</f>
        <v>Cavidad Progresiva</v>
      </c>
      <c r="K14" s="118" t="s">
        <v>961</v>
      </c>
    </row>
    <row r="15" spans="1:11" x14ac:dyDescent="0.25">
      <c r="A15" s="34" t="str">
        <f>IFERROR(VLOOKUP(B15,'PLANILLA GENERAL'!H8:$BA$698,46,FALSE),"")</f>
        <v>SP- 01</v>
      </c>
      <c r="B15" s="34" t="s">
        <v>131</v>
      </c>
      <c r="C15" s="34" t="s">
        <v>962</v>
      </c>
      <c r="D15" s="34" t="str">
        <f t="shared" si="0"/>
        <v>BX960</v>
      </c>
      <c r="E15" s="34"/>
      <c r="F15" s="34"/>
      <c r="G15" s="56">
        <f>IFERROR(_xlfn.IFS(D15=Referencias!$K$32,VLOOKUP(B15,Intermedia!$B$4:$D$240,3,FALSE),D15=Referencias!$K$25,VLOOKUP(B15,Intermedia!$B$4:$D$240,2,FALSE)),"")</f>
        <v>34.380000000000003</v>
      </c>
      <c r="H15" s="34"/>
      <c r="I15" s="34" t="str">
        <f>IFERROR(VLOOKUP(IF(AND(B15=B14,B14=B13),CONCATENATE(B15,"_2"),IF(B15=B14,CONCATENATE(B15,"_1"),B15)),Intermedia!$I$3:$O$3997,7,FALSE),"")</f>
        <v/>
      </c>
      <c r="J15" s="116" t="str">
        <f>IFERROR(VLOOKUP(B15,'PLANILLA GENERAL'!$H$2:$BA$447,30,FALSE),"")</f>
        <v>Cavidad Progresiva</v>
      </c>
      <c r="K15" s="117" t="s">
        <v>966</v>
      </c>
    </row>
    <row r="16" spans="1:11" x14ac:dyDescent="0.25">
      <c r="A16" s="34" t="str">
        <f>IFERROR(VLOOKUP(B16,'PLANILLA GENERAL'!H9:$BA$698,46,FALSE),"")</f>
        <v>SP- 01</v>
      </c>
      <c r="B16" s="34" t="s">
        <v>131</v>
      </c>
      <c r="C16" s="34" t="s">
        <v>963</v>
      </c>
      <c r="D16" s="34" t="str">
        <f t="shared" si="0"/>
        <v>CY51W</v>
      </c>
      <c r="E16" s="34"/>
      <c r="F16" s="34"/>
      <c r="G16" s="56">
        <f>IFERROR(_xlfn.IFS(D16=Referencias!$K$32,VLOOKUP(B16,Intermedia!$B$4:$D$240,3,FALSE),D16=Referencias!$K$25,VLOOKUP(B16,Intermedia!$B$4:$D$240,2,FALSE)),"")</f>
        <v>22.92</v>
      </c>
      <c r="H16" s="34"/>
      <c r="I16" s="34" t="str">
        <f>IFERROR(VLOOKUP(IF(AND(B16=B15,B15=B14),CONCATENATE(B16,"_2"),IF(B16=B15,CONCATENATE(B16,"_1"),B16)),Intermedia!$I$3:$O$3997,7,FALSE),"")</f>
        <v/>
      </c>
      <c r="J16" s="116" t="str">
        <f>IFERROR(VLOOKUP(B16,'PLANILLA GENERAL'!$H$2:$BA$447,30,FALSE),"")</f>
        <v>Cavidad Progresiva</v>
      </c>
      <c r="K16" s="117" t="s">
        <v>966</v>
      </c>
    </row>
    <row r="17" spans="1:11" x14ac:dyDescent="0.25">
      <c r="A17" s="34" t="str">
        <f>IFERROR(VLOOKUP(B17,'PLANILLA GENERAL'!H10:$BA$698,46,FALSE),"")</f>
        <v>SP- 01</v>
      </c>
      <c r="B17" s="34" t="s">
        <v>136</v>
      </c>
      <c r="C17" s="34" t="s">
        <v>962</v>
      </c>
      <c r="D17" s="34" t="str">
        <f t="shared" si="0"/>
        <v>BX960</v>
      </c>
      <c r="E17" s="34"/>
      <c r="F17" s="34"/>
      <c r="G17" s="56">
        <f>IFERROR(_xlfn.IFS(D17=Referencias!$K$32,VLOOKUP(B17,Intermedia!$B$4:$D$240,3,FALSE),D17=Referencias!$K$25,VLOOKUP(B17,Intermedia!$B$4:$D$240,2,FALSE)),"")</f>
        <v>24.2</v>
      </c>
      <c r="H17" s="34"/>
      <c r="I17" s="34" t="str">
        <f>IFERROR(VLOOKUP(IF(AND(B17=B16,B16=B15),CONCATENATE(B17,"_2"),IF(B17=B16,CONCATENATE(B17,"_1"),B17)),Intermedia!$I$3:$O$3997,7,FALSE),"")</f>
        <v/>
      </c>
      <c r="J17" s="116" t="str">
        <f>IFERROR(VLOOKUP(B17,'PLANILLA GENERAL'!$H$2:$BA$447,30,FALSE),"")</f>
        <v>Electro Sumergible</v>
      </c>
      <c r="K17" s="117" t="s">
        <v>966</v>
      </c>
    </row>
    <row r="18" spans="1:11" x14ac:dyDescent="0.25">
      <c r="A18" s="34" t="str">
        <f>IFERROR(VLOOKUP(B18,'PLANILLA GENERAL'!H11:$BA$698,46,FALSE),"")</f>
        <v>SP- 02</v>
      </c>
      <c r="B18" s="34" t="s">
        <v>152</v>
      </c>
      <c r="C18" s="34" t="s">
        <v>963</v>
      </c>
      <c r="D18" s="34" t="str">
        <f t="shared" ref="D18" si="1">IF(C18="inhibidor de corrosión","CY51W","BX960")</f>
        <v>CY51W</v>
      </c>
      <c r="E18" s="34"/>
      <c r="F18" s="34"/>
      <c r="G18" s="56">
        <f>IFERROR(_xlfn.IFS(D18=Referencias!$K$32,VLOOKUP(B18,Intermedia!$B$4:$D$240,3,FALSE),D18=Referencias!$K$25,VLOOKUP(B18,Intermedia!$B$4:$D$240,2,FALSE)),"")</f>
        <v>40.15</v>
      </c>
      <c r="H18" s="34"/>
      <c r="I18" s="34" t="str">
        <f>IFERROR(VLOOKUP(IF(AND(B18=B17,B17=B16),CONCATENATE(B18,"_2"),IF(B18=B17,CONCATENATE(B18,"_1"),B18)),Intermedia!$I$3:$O$3997,7,FALSE),"")</f>
        <v/>
      </c>
      <c r="J18" s="116" t="str">
        <f>IFERROR(VLOOKUP(B18,'PLANILLA GENERAL'!$H$2:$BA$447,30,FALSE),"")</f>
        <v>Cavidad Progresiva</v>
      </c>
      <c r="K18" s="118" t="s">
        <v>961</v>
      </c>
    </row>
    <row r="19" spans="1:11" x14ac:dyDescent="0.25">
      <c r="A19" s="34" t="str">
        <f>IFERROR(VLOOKUP(B19,'PLANILLA GENERAL'!H12:$BA$698,46,FALSE),"")</f>
        <v>SP- 02</v>
      </c>
      <c r="B19" s="34" t="s">
        <v>152</v>
      </c>
      <c r="C19" s="34" t="s">
        <v>962</v>
      </c>
      <c r="D19" s="34" t="str">
        <f t="shared" si="0"/>
        <v>BX960</v>
      </c>
      <c r="E19" s="34"/>
      <c r="F19" s="34"/>
      <c r="G19" s="56">
        <f>IFERROR(_xlfn.IFS(D19=Referencias!$K$32,VLOOKUP(B19,Intermedia!$B$4:$D$240,3,FALSE),D19=Referencias!$K$25,VLOOKUP(B19,Intermedia!$B$4:$D$240,2,FALSE)),"")</f>
        <v>40.15</v>
      </c>
      <c r="H19" s="34"/>
      <c r="I19" s="34" t="str">
        <f>IFERROR(VLOOKUP(IF(AND(B19=B18,B18=B17),CONCATENATE(B19,"_2"),IF(B19=B18,CONCATENATE(B19,"_1"),B19)),Intermedia!$I$3:$O$3997,7,FALSE),"")</f>
        <v/>
      </c>
      <c r="J19" s="116" t="str">
        <f>IFERROR(VLOOKUP(B19,'PLANILLA GENERAL'!$H$2:$BA$447,30,FALSE),"")</f>
        <v>Cavidad Progresiva</v>
      </c>
      <c r="K19" s="118" t="s">
        <v>961</v>
      </c>
    </row>
    <row r="20" spans="1:11" x14ac:dyDescent="0.25">
      <c r="A20" s="34" t="str">
        <f>IFERROR(VLOOKUP(B20,'PLANILLA GENERAL'!H13:$BA$698,46,FALSE),"")</f>
        <v>SP- 02</v>
      </c>
      <c r="B20" s="34" t="s">
        <v>156</v>
      </c>
      <c r="C20" s="34" t="s">
        <v>963</v>
      </c>
      <c r="D20" s="34" t="str">
        <f t="shared" si="0"/>
        <v>CY51W</v>
      </c>
      <c r="E20" s="34"/>
      <c r="F20" s="34"/>
      <c r="G20" s="56">
        <f>IFERROR(_xlfn.IFS(D20=Referencias!$K$32,VLOOKUP(B20,Intermedia!$B$4:$D$240,3,FALSE),D20=Referencias!$K$25,VLOOKUP(B20,Intermedia!$B$4:$D$240,2,FALSE)),"")</f>
        <v>38.200000000000003</v>
      </c>
      <c r="H20" s="34"/>
      <c r="I20" s="34" t="str">
        <f>IFERROR(VLOOKUP(IF(AND(B20=B19,B19=B18),CONCATENATE(B20,"_2"),IF(B20=B19,CONCATENATE(B20,"_1"),B20)),Intermedia!$I$3:$O$3997,7,FALSE),"")</f>
        <v/>
      </c>
      <c r="J20" s="116" t="str">
        <f>IFERROR(VLOOKUP(B20,'PLANILLA GENERAL'!$H$2:$BA$447,30,FALSE),"")</f>
        <v>Bombeo Mecánico</v>
      </c>
      <c r="K20" s="118" t="s">
        <v>961</v>
      </c>
    </row>
    <row r="21" spans="1:11" x14ac:dyDescent="0.25">
      <c r="A21" s="34" t="str">
        <f>IFERROR(VLOOKUP(B21,'PLANILLA GENERAL'!H14:$BA$698,46,FALSE),"")</f>
        <v>SP- 02</v>
      </c>
      <c r="B21" s="34" t="s">
        <v>157</v>
      </c>
      <c r="C21" s="34" t="s">
        <v>963</v>
      </c>
      <c r="D21" s="34" t="str">
        <f t="shared" si="0"/>
        <v>CY51W</v>
      </c>
      <c r="E21" s="34"/>
      <c r="F21" s="34"/>
      <c r="G21" s="56">
        <f>IFERROR(_xlfn.IFS(D21=Referencias!$K$32,VLOOKUP(B21,Intermedia!$B$4:$D$240,3,FALSE),D21=Referencias!$K$25,VLOOKUP(B21,Intermedia!$B$4:$D$240,2,FALSE)),"")</f>
        <v>40.89</v>
      </c>
      <c r="H21" s="34"/>
      <c r="I21" s="34" t="str">
        <f>IFERROR(VLOOKUP(IF(AND(B21=B20,B20=B19),CONCATENATE(B21,"_2"),IF(B21=B20,CONCATENATE(B21,"_1"),B21)),Intermedia!$I$3:$O$3997,7,FALSE),"")</f>
        <v/>
      </c>
      <c r="J21" s="116" t="str">
        <f>IFERROR(VLOOKUP(B21,'PLANILLA GENERAL'!$H$2:$BA$447,30,FALSE),"")</f>
        <v>Cavidad Progresiva</v>
      </c>
      <c r="K21" s="117" t="s">
        <v>966</v>
      </c>
    </row>
    <row r="22" spans="1:11" x14ac:dyDescent="0.25">
      <c r="A22" s="34" t="str">
        <f>IFERROR(VLOOKUP(B22,'PLANILLA GENERAL'!H15:$BA$698,46,FALSE),"")</f>
        <v>SP- 02</v>
      </c>
      <c r="B22" s="34" t="s">
        <v>158</v>
      </c>
      <c r="C22" s="34" t="s">
        <v>963</v>
      </c>
      <c r="D22" s="34" t="str">
        <f t="shared" si="0"/>
        <v>CY51W</v>
      </c>
      <c r="E22" s="34"/>
      <c r="F22" s="34"/>
      <c r="G22" s="56">
        <f>IFERROR(_xlfn.IFS(D22=Referencias!$K$32,VLOOKUP(B22,Intermedia!$B$4:$D$240,3,FALSE),D22=Referencias!$K$25,VLOOKUP(B22,Intermedia!$B$4:$D$240,2,FALSE)),"")</f>
        <v>54.09</v>
      </c>
      <c r="H22" s="34"/>
      <c r="I22" s="34" t="str">
        <f>IFERROR(VLOOKUP(IF(AND(B22=B21,B21=B20),CONCATENATE(B22,"_2"),IF(B22=B21,CONCATENATE(B22,"_1"),B22)),Intermedia!$I$3:$O$3997,7,FALSE),"")</f>
        <v/>
      </c>
      <c r="J22" s="116" t="str">
        <f>IFERROR(VLOOKUP(B22,'PLANILLA GENERAL'!$H$2:$BA$447,30,FALSE),"")</f>
        <v>Electro Sumergible</v>
      </c>
      <c r="K22" s="117" t="s">
        <v>966</v>
      </c>
    </row>
    <row r="23" spans="1:11" x14ac:dyDescent="0.25">
      <c r="A23" s="34" t="str">
        <f>IFERROR(VLOOKUP(B23,'PLANILLA GENERAL'!H16:$BA$698,46,FALSE),"")</f>
        <v>SP- 02</v>
      </c>
      <c r="B23" s="34" t="s">
        <v>171</v>
      </c>
      <c r="C23" s="34" t="s">
        <v>962</v>
      </c>
      <c r="D23" s="34" t="str">
        <f t="shared" si="0"/>
        <v>BX960</v>
      </c>
      <c r="E23" s="34"/>
      <c r="F23" s="34"/>
      <c r="G23" s="56">
        <f>IFERROR(_xlfn.IFS(D23=Referencias!$K$32,VLOOKUP(B23,Intermedia!$B$4:$D$240,3,FALSE),D23=Referencias!$K$25,VLOOKUP(B23,Intermedia!$B$4:$D$240,2,FALSE)),"")</f>
        <v>24.82</v>
      </c>
      <c r="H23" s="34"/>
      <c r="I23" s="34" t="str">
        <f>IFERROR(VLOOKUP(IF(AND(B23=B22,B22=B21),CONCATENATE(B23,"_2"),IF(B23=B22,CONCATENATE(B23,"_1"),B23)),Intermedia!$I$3:$O$3997,7,FALSE),"")</f>
        <v/>
      </c>
      <c r="J23" s="116" t="str">
        <f>IFERROR(VLOOKUP(B23,'PLANILLA GENERAL'!$H$2:$BA$447,30,FALSE),"")</f>
        <v>Cavidad Progresiva</v>
      </c>
      <c r="K23" s="117" t="s">
        <v>966</v>
      </c>
    </row>
    <row r="24" spans="1:11" x14ac:dyDescent="0.25">
      <c r="A24" s="34" t="str">
        <f>IFERROR(VLOOKUP(B24,'PLANILLA GENERAL'!H17:$BA$698,46,FALSE),"")</f>
        <v>SP- 06</v>
      </c>
      <c r="B24" s="34" t="s">
        <v>229</v>
      </c>
      <c r="C24" s="34" t="s">
        <v>963</v>
      </c>
      <c r="D24" s="34" t="str">
        <f t="shared" si="0"/>
        <v>CY51W</v>
      </c>
      <c r="E24" s="34"/>
      <c r="F24" s="34"/>
      <c r="G24" s="56">
        <f>IFERROR(_xlfn.IFS(D24=Referencias!$K$32,VLOOKUP(B24,Intermedia!$B$4:$D$240,3,FALSE),D24=Referencias!$K$25,VLOOKUP(B24,Intermedia!$B$4:$D$240,2,FALSE)),"")</f>
        <v>59.23</v>
      </c>
      <c r="H24" s="34"/>
      <c r="I24" s="34" t="str">
        <f>IFERROR(VLOOKUP(IF(AND(B24=B23,B23=B22),CONCATENATE(B24,"_2"),IF(B24=B23,CONCATENATE(B24,"_1"),B24)),Intermedia!$I$3:$O$3997,7,FALSE),"")</f>
        <v/>
      </c>
      <c r="J24" s="116" t="str">
        <f>IFERROR(VLOOKUP(B24,'PLANILLA GENERAL'!$H$2:$BA$447,30,FALSE),"")</f>
        <v>Cavidad Progresiva</v>
      </c>
      <c r="K24" s="117" t="s">
        <v>966</v>
      </c>
    </row>
    <row r="25" spans="1:11" x14ac:dyDescent="0.25">
      <c r="A25" s="34" t="str">
        <f>IFERROR(VLOOKUP(B25,'PLANILLA GENERAL'!H18:$BA$698,46,FALSE),"")</f>
        <v>SP- 06</v>
      </c>
      <c r="B25" s="34" t="s">
        <v>253</v>
      </c>
      <c r="C25" s="34" t="s">
        <v>962</v>
      </c>
      <c r="D25" s="34" t="str">
        <f t="shared" si="0"/>
        <v>BX960</v>
      </c>
      <c r="E25" s="34"/>
      <c r="F25" s="34"/>
      <c r="G25" s="56">
        <f>IFERROR(_xlfn.IFS(D25=Referencias!$K$32,VLOOKUP(B25,Intermedia!$B$4:$D$240,3,FALSE),D25=Referencias!$K$25,VLOOKUP(B25,Intermedia!$B$4:$D$240,2,FALSE)),"")</f>
        <v>48.73</v>
      </c>
      <c r="H25" s="34"/>
      <c r="I25" s="34" t="str">
        <f>IFERROR(VLOOKUP(IF(AND(B25=B24,B24=B23),CONCATENATE(B25,"_2"),IF(B25=B24,CONCATENATE(B25,"_1"),B25)),Intermedia!$I$3:$O$3997,7,FALSE),"")</f>
        <v/>
      </c>
      <c r="J25" s="116" t="str">
        <f>IFERROR(VLOOKUP(B25,'PLANILLA GENERAL'!$H$2:$BA$447,30,FALSE),"")</f>
        <v>Electro Sumergible</v>
      </c>
      <c r="K25" s="117" t="s">
        <v>966</v>
      </c>
    </row>
    <row r="26" spans="1:11" x14ac:dyDescent="0.25">
      <c r="A26" s="34" t="str">
        <f>IFERROR(VLOOKUP(B26,'PLANILLA GENERAL'!H19:$BA$698,46,FALSE),"")</f>
        <v>SP- 06</v>
      </c>
      <c r="B26" s="34" t="s">
        <v>274</v>
      </c>
      <c r="C26" s="34" t="s">
        <v>963</v>
      </c>
      <c r="D26" s="34" t="str">
        <f t="shared" si="0"/>
        <v>CY51W</v>
      </c>
      <c r="E26" s="34"/>
      <c r="F26" s="34"/>
      <c r="G26" s="56">
        <f>IFERROR(_xlfn.IFS(D26=Referencias!$K$32,VLOOKUP(B26,Intermedia!$B$4:$D$240,3,FALSE),D26=Referencias!$K$25,VLOOKUP(B26,Intermedia!$B$4:$D$240,2,FALSE)),"")</f>
        <v>32.979999999999997</v>
      </c>
      <c r="H26" s="34"/>
      <c r="I26" s="34" t="str">
        <f>IFERROR(VLOOKUP(IF(AND(B26=B25,B25=B24),CONCATENATE(B26,"_2"),IF(B26=B25,CONCATENATE(B26,"_1"),B26)),Intermedia!$I$3:$O$3997,7,FALSE),"")</f>
        <v/>
      </c>
      <c r="J26" s="116" t="str">
        <f>IFERROR(VLOOKUP(B26,'PLANILLA GENERAL'!$H$2:$BA$447,30,FALSE),"")</f>
        <v>Bombeo Mecánico</v>
      </c>
      <c r="K26" s="117" t="s">
        <v>966</v>
      </c>
    </row>
    <row r="27" spans="1:11" x14ac:dyDescent="0.25">
      <c r="A27" s="34" t="str">
        <f>IFERROR(VLOOKUP(B27,'PLANILLA GENERAL'!H20:$BA$698,46,FALSE),"")</f>
        <v>SP- 06</v>
      </c>
      <c r="B27" s="34" t="s">
        <v>292</v>
      </c>
      <c r="C27" s="34" t="s">
        <v>963</v>
      </c>
      <c r="D27" s="34" t="str">
        <f t="shared" si="0"/>
        <v>CY51W</v>
      </c>
      <c r="E27" s="34"/>
      <c r="F27" s="34"/>
      <c r="G27" s="56">
        <f>IFERROR(_xlfn.IFS(D27=Referencias!$K$32,VLOOKUP(B27,Intermedia!$B$4:$D$240,3,FALSE),D27=Referencias!$K$25,VLOOKUP(B27,Intermedia!$B$4:$D$240,2,FALSE)),"")</f>
        <v>20</v>
      </c>
      <c r="H27" s="34"/>
      <c r="I27" s="34" t="str">
        <f>IFERROR(VLOOKUP(IF(AND(B27=B26,B26=B25),CONCATENATE(B27,"_2"),IF(B27=B26,CONCATENATE(B27,"_1"),B27)),Intermedia!$I$3:$O$3997,7,FALSE),"")</f>
        <v/>
      </c>
      <c r="J27" s="116" t="str">
        <f>IFERROR(VLOOKUP(B27,'PLANILLA GENERAL'!$H$2:$BA$447,30,FALSE),"")</f>
        <v>Bombeo Mecánico</v>
      </c>
      <c r="K27" s="117" t="s">
        <v>966</v>
      </c>
    </row>
    <row r="28" spans="1:11" x14ac:dyDescent="0.25">
      <c r="A28" s="34" t="str">
        <f>IFERROR(VLOOKUP(B28,'PLANILLA GENERAL'!H21:$BA$698,46,FALSE),"")</f>
        <v>SP- 06</v>
      </c>
      <c r="B28" s="34" t="s">
        <v>294</v>
      </c>
      <c r="C28" s="34" t="s">
        <v>963</v>
      </c>
      <c r="D28" s="34" t="str">
        <f t="shared" si="0"/>
        <v>CY51W</v>
      </c>
      <c r="E28" s="34"/>
      <c r="F28" s="34"/>
      <c r="G28" s="56">
        <f>IFERROR(_xlfn.IFS(D28=Referencias!$K$32,VLOOKUP(B28,Intermedia!$B$4:$D$240,3,FALSE),D28=Referencias!$K$25,VLOOKUP(B28,Intermedia!$B$4:$D$240,2,FALSE)),"")</f>
        <v>20</v>
      </c>
      <c r="H28" s="34" t="s">
        <v>969</v>
      </c>
      <c r="I28" s="34" t="str">
        <f>IFERROR(VLOOKUP(IF(AND(B28=B27,B27=B26),CONCATENATE(B28,"_2"),IF(B28=B27,CONCATENATE(B28,"_1"),B28)),Intermedia!$I$3:$O$3997,7,FALSE),"")</f>
        <v/>
      </c>
      <c r="J28" s="116" t="str">
        <f>IFERROR(VLOOKUP(B28,'PLANILLA GENERAL'!$H$2:$BA$447,30,FALSE),"")</f>
        <v>Bombeo Mecánico</v>
      </c>
      <c r="K28" s="117" t="s">
        <v>966</v>
      </c>
    </row>
    <row r="29" spans="1:11" x14ac:dyDescent="0.25">
      <c r="A29" s="34" t="str">
        <f>IFERROR(VLOOKUP(B29,'PLANILLA GENERAL'!H22:$BA$698,46,FALSE),"")</f>
        <v>SP- 06</v>
      </c>
      <c r="B29" s="34" t="s">
        <v>294</v>
      </c>
      <c r="C29" s="34" t="s">
        <v>962</v>
      </c>
      <c r="D29" s="34" t="str">
        <f t="shared" si="0"/>
        <v>BX960</v>
      </c>
      <c r="E29" s="34"/>
      <c r="F29" s="34"/>
      <c r="G29" s="56">
        <f>IFERROR(_xlfn.IFS(D29=Referencias!$K$32,VLOOKUP(B29,Intermedia!$B$4:$D$240,3,FALSE),D29=Referencias!$K$25,VLOOKUP(B29,Intermedia!$B$4:$D$240,2,FALSE)),"")</f>
        <v>22.92</v>
      </c>
      <c r="H29" s="34"/>
      <c r="I29" s="34" t="str">
        <f>IFERROR(VLOOKUP(IF(AND(B29=B28,B28=B27),CONCATENATE(B29,"_2"),IF(B29=B28,CONCATENATE(B29,"_1"),B29)),Intermedia!$I$3:$O$3997,7,FALSE),"")</f>
        <v/>
      </c>
      <c r="J29" s="116" t="str">
        <f>IFERROR(VLOOKUP(B29,'PLANILLA GENERAL'!$H$2:$BA$447,30,FALSE),"")</f>
        <v>Bombeo Mecánico</v>
      </c>
      <c r="K29" s="117" t="s">
        <v>966</v>
      </c>
    </row>
    <row r="30" spans="1:11" x14ac:dyDescent="0.25">
      <c r="A30" s="34" t="str">
        <f>IFERROR(VLOOKUP(B30,'PLANILLA GENERAL'!H23:$BA$698,46,FALSE),"")</f>
        <v>SP-10</v>
      </c>
      <c r="B30" s="34" t="s">
        <v>373</v>
      </c>
      <c r="C30" s="34" t="s">
        <v>962</v>
      </c>
      <c r="D30" s="34" t="str">
        <f t="shared" si="0"/>
        <v>BX960</v>
      </c>
      <c r="E30" s="34"/>
      <c r="F30" s="34"/>
      <c r="G30" s="56">
        <f>IFERROR(_xlfn.IFS(D30=Referencias!$K$32,VLOOKUP(B30,Intermedia!$B$4:$D$240,3,FALSE),D30=Referencias!$K$25,VLOOKUP(B30,Intermedia!$B$4:$D$240,2,FALSE)),"")</f>
        <v>29.27</v>
      </c>
      <c r="H30" s="34"/>
      <c r="I30" s="34" t="str">
        <f>IFERROR(VLOOKUP(IF(AND(B30=B29,B29=B28),CONCATENATE(B30,"_2"),IF(B30=B29,CONCATENATE(B30,"_1"),B30)),Intermedia!$I$3:$O$3997,7,FALSE),"")</f>
        <v/>
      </c>
      <c r="J30" s="116" t="str">
        <f>IFERROR(VLOOKUP(B30,'PLANILLA GENERAL'!$H$2:$BA$447,30,FALSE),"")</f>
        <v>Cavidad Progresiva</v>
      </c>
      <c r="K30" s="117" t="s">
        <v>966</v>
      </c>
    </row>
    <row r="31" spans="1:11" x14ac:dyDescent="0.25">
      <c r="A31" s="34" t="str">
        <f>IFERROR(VLOOKUP(B31,'PLANILLA GENERAL'!H24:$BA$698,46,FALSE),"")</f>
        <v>SP- 02</v>
      </c>
      <c r="B31" s="3" t="s">
        <v>146</v>
      </c>
      <c r="C31" s="34" t="s">
        <v>963</v>
      </c>
      <c r="D31" s="34" t="str">
        <f t="shared" si="0"/>
        <v>CY51W</v>
      </c>
      <c r="E31" s="34"/>
      <c r="F31" s="34"/>
      <c r="G31" s="56">
        <f>IFERROR(_xlfn.IFS(D31=Referencias!$K$32,VLOOKUP(B31,Intermedia!$B$4:$D$240,3,FALSE),D31=Referencias!$K$25,VLOOKUP(B31,Intermedia!$B$4:$D$240,2,FALSE)),"")</f>
        <v>41.16</v>
      </c>
      <c r="H31" s="34"/>
      <c r="I31" s="34" t="str">
        <f>IFERROR(VLOOKUP(IF(AND(B31=B30,B30=B29),CONCATENATE(B31,"_2"),IF(B31=B30,CONCATENATE(B31,"_1"),B31)),Intermedia!$I$3:$O$3997,7,FALSE),"")</f>
        <v/>
      </c>
      <c r="J31" s="116" t="str">
        <f>IFERROR(VLOOKUP(B31,'PLANILLA GENERAL'!$H$2:$BA$447,30,FALSE),"")</f>
        <v>Cavidad Progresiva</v>
      </c>
      <c r="K31" s="117" t="s">
        <v>966</v>
      </c>
    </row>
    <row r="32" spans="1:11" x14ac:dyDescent="0.25">
      <c r="A32" s="34" t="str">
        <f>IFERROR(VLOOKUP(B32,'PLANILLA GENERAL'!H25:$BA$698,46,FALSE),"")</f>
        <v>SP- 04</v>
      </c>
      <c r="B32" s="34" t="s">
        <v>216</v>
      </c>
      <c r="C32" s="34" t="s">
        <v>962</v>
      </c>
      <c r="D32" s="34" t="str">
        <f t="shared" si="0"/>
        <v>BX960</v>
      </c>
      <c r="E32" s="34"/>
      <c r="F32" s="34"/>
      <c r="G32" s="56">
        <f>IFERROR(_xlfn.IFS(D32=Referencias!$K$32,VLOOKUP(B32,Intermedia!$B$4:$D$240,3,FALSE),D32=Referencias!$K$25,VLOOKUP(B32,Intermedia!$B$4:$D$240,2,FALSE)),"")</f>
        <v>39.08</v>
      </c>
      <c r="H32" s="34"/>
      <c r="I32" s="34" t="str">
        <f>IFERROR(VLOOKUP(IF(AND(B32=B31,B31=B30),CONCATENATE(B32,"_2"),IF(B32=B31,CONCATENATE(B32,"_1"),B32)),Intermedia!$I$3:$O$3997,7,FALSE),"")</f>
        <v/>
      </c>
      <c r="J32" s="116" t="str">
        <f>IFERROR(VLOOKUP(B32,'PLANILLA GENERAL'!$H$2:$BA$447,30,FALSE),"")</f>
        <v>Cavidad Progresiva</v>
      </c>
      <c r="K32" s="117" t="s">
        <v>966</v>
      </c>
    </row>
    <row r="33" spans="1:11" x14ac:dyDescent="0.25">
      <c r="A33" s="34" t="str">
        <f>IFERROR(VLOOKUP(B33,'PLANILLA GENERAL'!H26:$BA$698,46,FALSE),"")</f>
        <v>SP- 04</v>
      </c>
      <c r="B33" s="34" t="s">
        <v>216</v>
      </c>
      <c r="C33" s="34" t="s">
        <v>963</v>
      </c>
      <c r="D33" s="34" t="str">
        <f t="shared" si="0"/>
        <v>CY51W</v>
      </c>
      <c r="E33" s="34"/>
      <c r="F33" s="34"/>
      <c r="G33" s="56">
        <f>IFERROR(_xlfn.IFS(D33=Referencias!$K$32,VLOOKUP(B33,Intermedia!$B$4:$D$240,3,FALSE),D33=Referencias!$K$25,VLOOKUP(B33,Intermedia!$B$4:$D$240,2,FALSE)),"")</f>
        <v>20</v>
      </c>
      <c r="H33" s="34" t="s">
        <v>969</v>
      </c>
      <c r="I33" s="34" t="str">
        <f>IFERROR(VLOOKUP(IF(AND(B33=B32,B32=B31),CONCATENATE(B33,"_2"),IF(B33=B32,CONCATENATE(B33,"_1"),B33)),Intermedia!$I$3:$O$3997,7,FALSE),"")</f>
        <v/>
      </c>
      <c r="J33" s="116" t="str">
        <f>IFERROR(VLOOKUP(B33,'PLANILLA GENERAL'!$H$2:$BA$447,30,FALSE),"")</f>
        <v>Cavidad Progresiva</v>
      </c>
      <c r="K33" s="117" t="s">
        <v>966</v>
      </c>
    </row>
    <row r="34" spans="1:11" x14ac:dyDescent="0.25">
      <c r="A34" s="34" t="str">
        <f>IFERROR(VLOOKUP(B34,'PLANILLA GENERAL'!H27:$BA$698,46,FALSE),"")</f>
        <v>SP- 02</v>
      </c>
      <c r="B34" s="34" t="s">
        <v>145</v>
      </c>
      <c r="C34" s="34" t="s">
        <v>963</v>
      </c>
      <c r="D34" s="34" t="str">
        <f t="shared" si="0"/>
        <v>CY51W</v>
      </c>
      <c r="E34" s="34"/>
      <c r="F34" s="34"/>
      <c r="G34" s="56">
        <f>IFERROR(_xlfn.IFS(D34=Referencias!$K$32,VLOOKUP(B34,Intermedia!$B$4:$D$240,3,FALSE),D34=Referencias!$K$25,VLOOKUP(B34,Intermedia!$B$4:$D$240,2,FALSE)),"")</f>
        <v>20</v>
      </c>
      <c r="H34" s="34" t="s">
        <v>968</v>
      </c>
      <c r="I34" s="34" t="str">
        <f>IFERROR(VLOOKUP(IF(AND(B34=B33,B33=B32),CONCATENATE(B34,"_2"),IF(B34=B33,CONCATENATE(B34,"_1"),B34)),Intermedia!$I$3:$O$3997,7,FALSE),"")</f>
        <v/>
      </c>
      <c r="J34" s="116" t="str">
        <f>IFERROR(VLOOKUP(B34,'PLANILLA GENERAL'!$H$2:$BA$447,30,FALSE),"")</f>
        <v>Cavidad Progresiva</v>
      </c>
      <c r="K34" s="117" t="s">
        <v>966</v>
      </c>
    </row>
    <row r="35" spans="1:11" x14ac:dyDescent="0.25">
      <c r="A35" s="34" t="str">
        <f>IFERROR(VLOOKUP(B35,'PLANILLA GENERAL'!H28:$BA$698,46,FALSE),"")</f>
        <v>SP- 07</v>
      </c>
      <c r="B35" s="34" t="s">
        <v>312</v>
      </c>
      <c r="C35" s="34" t="s">
        <v>963</v>
      </c>
      <c r="D35" s="34" t="str">
        <f t="shared" si="0"/>
        <v>CY51W</v>
      </c>
      <c r="E35" s="34"/>
      <c r="F35" s="34"/>
      <c r="G35" s="56">
        <f>IFERROR(_xlfn.IFS(D35=Referencias!$K$32,VLOOKUP(B35,Intermedia!$B$4:$D$240,3,FALSE),D35=Referencias!$K$25,VLOOKUP(B35,Intermedia!$B$4:$D$240,2,FALSE)),"")</f>
        <v>49.98</v>
      </c>
      <c r="H35" s="34" t="s">
        <v>968</v>
      </c>
      <c r="I35" s="34" t="str">
        <f>IFERROR(VLOOKUP(IF(AND(B35=B34,B34=B33),CONCATENATE(B35,"_2"),IF(B35=B34,CONCATENATE(B35,"_1"),B35)),Intermedia!$I$3:$O$3997,7,FALSE),"")</f>
        <v/>
      </c>
      <c r="J35" s="116" t="str">
        <f>IFERROR(VLOOKUP(B35,'PLANILLA GENERAL'!$H$2:$BA$447,30,FALSE),"")</f>
        <v>Cavidad Progresiva</v>
      </c>
      <c r="K35" s="117" t="s">
        <v>966</v>
      </c>
    </row>
    <row r="36" spans="1:11" x14ac:dyDescent="0.25">
      <c r="A36" s="34" t="str">
        <f>IFERROR(VLOOKUP(B36,'PLANILLA GENERAL'!H28:$BA$698,46,FALSE),"")</f>
        <v>SP- 07</v>
      </c>
      <c r="B36" s="34" t="s">
        <v>312</v>
      </c>
      <c r="C36" s="34" t="s">
        <v>962</v>
      </c>
      <c r="D36" s="34" t="str">
        <f t="shared" si="0"/>
        <v>BX960</v>
      </c>
      <c r="E36" s="34"/>
      <c r="F36" s="34"/>
      <c r="G36" s="56">
        <f>IFERROR(_xlfn.IFS(D36=Referencias!$K$32,VLOOKUP(B36,Intermedia!$B$4:$D$240,3,FALSE),D36=Referencias!$K$25,VLOOKUP(B36,Intermedia!$B$4:$D$240,2,FALSE)),"")</f>
        <v>96.38</v>
      </c>
      <c r="H36" s="34"/>
      <c r="I36" s="34" t="str">
        <f>IFERROR(VLOOKUP(IF(AND(B36=B35,B35=B34),CONCATENATE(B36,"_2"),IF(B36=B35,CONCATENATE(B36,"_1"),B36)),Intermedia!$I$3:$O$3997,7,FALSE),"")</f>
        <v/>
      </c>
      <c r="J36" s="116" t="str">
        <f>IFERROR(VLOOKUP(B36,'PLANILLA GENERAL'!$H$2:$BA$447,30,FALSE),"")</f>
        <v>Cavidad Progresiva</v>
      </c>
      <c r="K36" s="117" t="s">
        <v>966</v>
      </c>
    </row>
    <row r="37" spans="1:11" x14ac:dyDescent="0.25">
      <c r="A37" s="34" t="str">
        <f>IFERROR(VLOOKUP(B37,'PLANILLA GENERAL'!H29:$BA$698,46,FALSE),"")</f>
        <v>SP- 07</v>
      </c>
      <c r="B37" s="34" t="s">
        <v>328</v>
      </c>
      <c r="C37" s="34" t="s">
        <v>963</v>
      </c>
      <c r="D37" s="34" t="str">
        <f t="shared" si="0"/>
        <v>CY51W</v>
      </c>
      <c r="E37" s="34"/>
      <c r="F37" s="34"/>
      <c r="G37" s="56">
        <f>IFERROR(_xlfn.IFS(D37=Referencias!$K$32,VLOOKUP(B37,Intermedia!$B$4:$D$240,3,FALSE),D37=Referencias!$K$25,VLOOKUP(B37,Intermedia!$B$4:$D$240,2,FALSE)),"")</f>
        <v>23.51</v>
      </c>
      <c r="H37" s="34"/>
      <c r="I37" s="34" t="str">
        <f>IFERROR(VLOOKUP(IF(AND(B37=B36,B36=B35),CONCATENATE(B37,"_2"),IF(B37=B36,CONCATENATE(B37,"_1"),B37)),Intermedia!$I$3:$O$3997,7,FALSE),"")</f>
        <v/>
      </c>
      <c r="J37" s="116" t="str">
        <f>IFERROR(VLOOKUP(B37,'PLANILLA GENERAL'!$H$2:$BA$447,30,FALSE),"")</f>
        <v>Bombeo Mecánico</v>
      </c>
      <c r="K37" s="117" t="s">
        <v>966</v>
      </c>
    </row>
    <row r="38" spans="1:11" x14ac:dyDescent="0.25">
      <c r="A38" s="34" t="str">
        <f>IFERROR(VLOOKUP(B38,'PLANILLA GENERAL'!H27:$BA$698,46,FALSE),"")</f>
        <v>SP- 07</v>
      </c>
      <c r="B38" s="34" t="s">
        <v>328</v>
      </c>
      <c r="C38" s="34" t="s">
        <v>962</v>
      </c>
      <c r="D38" s="34" t="str">
        <f t="shared" si="0"/>
        <v>BX960</v>
      </c>
      <c r="E38" s="34"/>
      <c r="F38" s="34"/>
      <c r="G38" s="56">
        <f>IFERROR(_xlfn.IFS(D38=Referencias!$K$32,VLOOKUP(B38,Intermedia!$B$4:$D$240,3,FALSE),D38=Referencias!$K$25,VLOOKUP(B38,Intermedia!$B$4:$D$240,2,FALSE)),"")</f>
        <v>23.51</v>
      </c>
      <c r="H38" s="34"/>
      <c r="I38" s="34" t="str">
        <f>IFERROR(VLOOKUP(IF(AND(B38=B37,B37=B36),CONCATENATE(B38,"_2"),IF(B38=B37,CONCATENATE(B38,"_1"),B38)),Intermedia!$I$3:$O$3997,7,FALSE),"")</f>
        <v/>
      </c>
      <c r="J38" s="34" t="str">
        <f>IFERROR(VLOOKUP(B38,'PLANILLA GENERAL'!$H$2:$BA$447,30,FALSE),"")</f>
        <v>Bombeo Mecánico</v>
      </c>
      <c r="K38" s="117" t="s">
        <v>966</v>
      </c>
    </row>
    <row r="39" spans="1:11" x14ac:dyDescent="0.25">
      <c r="A39" s="88" t="str">
        <f>IFERROR(VLOOKUP(B39,'PLANILLA GENERAL'!H26:$BA$698,46,FALSE),"")</f>
        <v/>
      </c>
      <c r="D39" s="150" t="s">
        <v>971</v>
      </c>
      <c r="E39" s="150"/>
      <c r="F39" s="150"/>
      <c r="G39" s="150"/>
      <c r="H39" s="88"/>
      <c r="I39" s="88" t="str">
        <f>IFERROR(VLOOKUP(IF(AND(B39=B36,B36=B35),CONCATENATE(B39,"_2"),IF(B39=B36,CONCATENATE(B39,"_1"),B39)),Intermedia!$I$3:$O$3997,7,FALSE),"")</f>
        <v/>
      </c>
      <c r="J39" s="121" t="str">
        <f>IFERROR(VLOOKUP(B39,'PLANILLA GENERAL'!$H$2:$BA$447,30,FALSE),"")</f>
        <v/>
      </c>
    </row>
    <row r="40" spans="1:11" x14ac:dyDescent="0.25">
      <c r="A40" s="34" t="str">
        <f>IFERROR(VLOOKUP(B40,'PLANILLA GENERAL'!H27:$BA$698,46,FALSE),"")</f>
        <v/>
      </c>
      <c r="D40" s="151" t="s">
        <v>566</v>
      </c>
      <c r="E40" s="151"/>
      <c r="F40" s="151"/>
      <c r="G40" s="56">
        <f>SUMIF($D$9:D34,D40,$G$9:G34)</f>
        <v>505.34000000000003</v>
      </c>
      <c r="I40" s="34" t="str">
        <f>IFERROR(VLOOKUP(IF(AND(B40=B39,B39=B34),CONCATENATE(B40,"_2"),IF(B40=B39,CONCATENATE(B40,"_1"),B40)),Intermedia!$I$3:$O$3997,7,FALSE),"")</f>
        <v/>
      </c>
      <c r="J40" s="34" t="str">
        <f>IFERROR(VLOOKUP(B40,'PLANILLA GENERAL'!$H$2:$BA$447,30,FALSE),"")</f>
        <v/>
      </c>
    </row>
    <row r="41" spans="1:11" x14ac:dyDescent="0.25">
      <c r="A41" s="34" t="str">
        <f>IFERROR(VLOOKUP(B41,'PLANILLA GENERAL'!H28:$BA$698,46,FALSE),"")</f>
        <v/>
      </c>
      <c r="D41" s="151" t="s">
        <v>565</v>
      </c>
      <c r="E41" s="151"/>
      <c r="F41" s="151"/>
      <c r="G41" s="56">
        <f>SUMIF($D$9:D39,D41,$G$9:G39)</f>
        <v>582.76</v>
      </c>
      <c r="I41" s="34" t="str">
        <f>IFERROR(VLOOKUP(IF(AND(B41=B40,B40=B39),CONCATENATE(B41,"_2"),IF(B41=B40,CONCATENATE(B41,"_1"),B41)),Intermedia!$I$3:$O$3997,7,FALSE),"")</f>
        <v/>
      </c>
      <c r="J41" s="34" t="str">
        <f>IFERROR(VLOOKUP(B41,'PLANILLA GENERAL'!$H$2:$BA$447,30,FALSE),"")</f>
        <v/>
      </c>
    </row>
    <row r="42" spans="1:11" x14ac:dyDescent="0.25">
      <c r="D42" s="151" t="s">
        <v>972</v>
      </c>
      <c r="E42" s="151"/>
      <c r="F42" s="151"/>
      <c r="G42" s="56">
        <f>G41+G40</f>
        <v>1088.0999999999999</v>
      </c>
    </row>
  </sheetData>
  <mergeCells count="8">
    <mergeCell ref="K7:K8"/>
    <mergeCell ref="D41:F41"/>
    <mergeCell ref="D42:F42"/>
    <mergeCell ref="C3:J5"/>
    <mergeCell ref="B7:C7"/>
    <mergeCell ref="D7:J7"/>
    <mergeCell ref="D39:G39"/>
    <mergeCell ref="D40:F40"/>
  </mergeCells>
  <printOptions horizontalCentered="1" verticalCentered="1"/>
  <pageMargins left="0" right="0" top="0" bottom="0" header="0.31496062992125984" footer="0.31496062992125984"/>
  <pageSetup paperSize="9" scale="97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Referencias!$H$3:$H$671</xm:f>
          </x14:formula1>
          <xm:sqref>B31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  <pageSetUpPr fitToPage="1"/>
  </sheetPr>
  <dimension ref="A1:K50"/>
  <sheetViews>
    <sheetView workbookViewId="0">
      <selection activeCell="J9" sqref="J9:J50"/>
    </sheetView>
  </sheetViews>
  <sheetFormatPr baseColWidth="10" defaultColWidth="11.42578125" defaultRowHeight="15" x14ac:dyDescent="0.25"/>
  <cols>
    <col min="1" max="1" width="17.85546875" style="15" bestFit="1" customWidth="1"/>
    <col min="2" max="2" width="13.28515625" style="15" bestFit="1" customWidth="1"/>
    <col min="3" max="3" width="21" style="15" bestFit="1" customWidth="1"/>
    <col min="4" max="4" width="11.42578125" style="15" bestFit="1" customWidth="1"/>
    <col min="5" max="5" width="7.140625" style="15" bestFit="1" customWidth="1"/>
    <col min="6" max="6" width="6.28515625" style="15" bestFit="1" customWidth="1"/>
    <col min="7" max="7" width="11.5703125" style="15" bestFit="1" customWidth="1"/>
    <col min="8" max="8" width="23.7109375" style="15" bestFit="1" customWidth="1"/>
    <col min="9" max="9" width="11.140625" style="15" bestFit="1" customWidth="1"/>
    <col min="10" max="10" width="19.42578125" style="15" bestFit="1" customWidth="1"/>
    <col min="11" max="11" width="14" style="15" bestFit="1" customWidth="1"/>
    <col min="12" max="16384" width="11.42578125" style="15"/>
  </cols>
  <sheetData>
    <row r="1" spans="1:11" x14ac:dyDescent="0.25">
      <c r="A1" s="15" t="s">
        <v>947</v>
      </c>
      <c r="B1" s="15">
        <f>COUNTA(B9:B76)</f>
        <v>28</v>
      </c>
    </row>
    <row r="2" spans="1:11" ht="15.75" thickBot="1" x14ac:dyDescent="0.3"/>
    <row r="3" spans="1:11" ht="15" customHeight="1" x14ac:dyDescent="0.25">
      <c r="A3" s="110"/>
      <c r="B3" s="142" t="s">
        <v>974</v>
      </c>
      <c r="C3" s="143"/>
      <c r="D3" s="143"/>
      <c r="E3" s="143"/>
      <c r="F3" s="143"/>
      <c r="G3" s="143"/>
      <c r="H3" s="143"/>
      <c r="I3" s="143"/>
      <c r="J3" s="144"/>
    </row>
    <row r="4" spans="1:11" ht="20.25" x14ac:dyDescent="0.25">
      <c r="A4" s="108"/>
      <c r="B4" s="145"/>
      <c r="C4" s="134"/>
      <c r="D4" s="134"/>
      <c r="E4" s="134"/>
      <c r="F4" s="134"/>
      <c r="G4" s="134"/>
      <c r="H4" s="134"/>
      <c r="I4" s="134"/>
      <c r="J4" s="146"/>
    </row>
    <row r="5" spans="1:11" ht="21" thickBot="1" x14ac:dyDescent="0.3">
      <c r="A5" s="109"/>
      <c r="B5" s="147"/>
      <c r="C5" s="148"/>
      <c r="D5" s="148"/>
      <c r="E5" s="148"/>
      <c r="F5" s="148"/>
      <c r="G5" s="148"/>
      <c r="H5" s="148"/>
      <c r="I5" s="148"/>
      <c r="J5" s="149"/>
    </row>
    <row r="6" spans="1:11" ht="15.75" thickBot="1" x14ac:dyDescent="0.3"/>
    <row r="7" spans="1:11" ht="18" x14ac:dyDescent="0.25">
      <c r="A7" s="49" t="s">
        <v>978</v>
      </c>
      <c r="B7" s="154">
        <f>'Semana 1-1'!B7:C7+2</f>
        <v>45308</v>
      </c>
      <c r="C7" s="155"/>
      <c r="D7" s="156" t="s">
        <v>979</v>
      </c>
      <c r="E7" s="157"/>
      <c r="F7" s="157"/>
      <c r="G7" s="157"/>
      <c r="H7" s="157"/>
      <c r="I7" s="157"/>
      <c r="J7" s="160"/>
      <c r="K7" s="158" t="s">
        <v>951</v>
      </c>
    </row>
    <row r="8" spans="1:11" x14ac:dyDescent="0.25">
      <c r="A8" s="54" t="s">
        <v>952</v>
      </c>
      <c r="B8" s="54" t="s">
        <v>15</v>
      </c>
      <c r="C8" s="54" t="s">
        <v>953</v>
      </c>
      <c r="D8" s="54" t="s">
        <v>562</v>
      </c>
      <c r="E8" s="54" t="s">
        <v>954</v>
      </c>
      <c r="F8" s="54" t="s">
        <v>955</v>
      </c>
      <c r="G8" s="54" t="s">
        <v>956</v>
      </c>
      <c r="H8" s="54" t="s">
        <v>957</v>
      </c>
      <c r="I8" s="54" t="s">
        <v>958</v>
      </c>
      <c r="J8" s="54" t="s">
        <v>959</v>
      </c>
      <c r="K8" s="159"/>
    </row>
    <row r="9" spans="1:11" x14ac:dyDescent="0.25">
      <c r="A9" s="35" t="str">
        <f>IFERROR(VLOOKUP(B9,'PLANILLA GENERAL'!H2:$BA$698,46,FALSE),"")</f>
        <v>SP- 02</v>
      </c>
      <c r="B9" s="35" t="s">
        <v>147</v>
      </c>
      <c r="C9" s="35" t="s">
        <v>963</v>
      </c>
      <c r="D9" s="35" t="str">
        <f>IF(C9="inhibidor de corrosión","CY51W","BX960")</f>
        <v>CY51W</v>
      </c>
      <c r="E9" s="35"/>
      <c r="F9" s="35"/>
      <c r="G9" s="14">
        <f>IFERROR(_xlfn.IFS(D9=Referencias!$K$32,VLOOKUP(B9,Intermedia!$B$4:$D$240,3,FALSE),D9=Referencias!$K$25,VLOOKUP(B9,Intermedia!$B$4:$D$240,2,FALSE)),"")</f>
        <v>32.33</v>
      </c>
      <c r="H9" s="35"/>
      <c r="I9" s="35" t="str">
        <f>IFERROR(VLOOKUP(IF(AND(B9=B8,B8=B7),CONCATENATE(B9,"_2"),IF(B9=B8,CONCATENATE(B9,"_1"),B9)),Intermedia!$I$3:$O$3997,7,FALSE),"")</f>
        <v/>
      </c>
      <c r="J9" s="35" t="str">
        <f>IFERROR(VLOOKUP(B9,'PLANILLA GENERAL'!$H$2:$BA$447,30,FALSE),"")</f>
        <v>Cavidad Progresiva</v>
      </c>
      <c r="K9" s="117" t="s">
        <v>966</v>
      </c>
    </row>
    <row r="10" spans="1:11" x14ac:dyDescent="0.25">
      <c r="A10" s="35" t="str">
        <f>IFERROR(VLOOKUP(B10,'PLANILLA GENERAL'!H3:$BA$698,46,FALSE),"")</f>
        <v>SP- 02</v>
      </c>
      <c r="B10" s="35" t="s">
        <v>147</v>
      </c>
      <c r="C10" s="35" t="s">
        <v>962</v>
      </c>
      <c r="D10" s="35" t="str">
        <f t="shared" ref="D10:D36" si="0">IF(C10="inhibidor de corrosión","CY51W","BX960")</f>
        <v>BX960</v>
      </c>
      <c r="E10" s="35"/>
      <c r="F10" s="35"/>
      <c r="G10" s="14">
        <f>IFERROR(_xlfn.IFS(D10=Referencias!$K$32,VLOOKUP(B10,Intermedia!$B$4:$D$240,3,FALSE),D10=Referencias!$K$25,VLOOKUP(B10,Intermedia!$B$4:$D$240,2,FALSE)),"")</f>
        <v>49.58</v>
      </c>
      <c r="H10" s="35"/>
      <c r="I10" s="35" t="str">
        <f>IFERROR(VLOOKUP(IF(AND(B10=B9,B9=B8),CONCATENATE(B10,"_2"),IF(B10=B9,CONCATENATE(B10,"_1"),B10)),Intermedia!$I$3:$O$3997,7,FALSE),"")</f>
        <v/>
      </c>
      <c r="J10" s="35" t="str">
        <f>IFERROR(VLOOKUP(B10,'PLANILLA GENERAL'!$H$2:$BA$447,30,FALSE),"")</f>
        <v>Cavidad Progresiva</v>
      </c>
      <c r="K10" s="117" t="s">
        <v>966</v>
      </c>
    </row>
    <row r="11" spans="1:11" x14ac:dyDescent="0.25">
      <c r="A11" s="35" t="str">
        <f>IFERROR(VLOOKUP(B11,'PLANILLA GENERAL'!H4:$BA$698,46,FALSE),"")</f>
        <v>SP- 03</v>
      </c>
      <c r="B11" s="35" t="s">
        <v>181</v>
      </c>
      <c r="C11" s="35" t="s">
        <v>962</v>
      </c>
      <c r="D11" s="35" t="str">
        <f t="shared" si="0"/>
        <v>BX960</v>
      </c>
      <c r="E11" s="35"/>
      <c r="F11" s="35"/>
      <c r="G11" s="14">
        <f>IFERROR(_xlfn.IFS(D11=Referencias!$K$32,VLOOKUP(B11,Intermedia!$B$4:$D$240,3,FALSE),D11=Referencias!$K$25,VLOOKUP(B11,Intermedia!$B$4:$D$240,2,FALSE)),"")</f>
        <v>23.93</v>
      </c>
      <c r="H11" s="35"/>
      <c r="I11" s="35" t="str">
        <f>IFERROR(VLOOKUP(IF(AND(B11=B10,B10=B9),CONCATENATE(B11,"_2"),IF(B11=B10,CONCATENATE(B11,"_1"),B11)),Intermedia!$I$3:$O$3997,7,FALSE),"")</f>
        <v/>
      </c>
      <c r="J11" s="35" t="str">
        <f>IFERROR(VLOOKUP(B11,'PLANILLA GENERAL'!$H$2:$BA$447,30,FALSE),"")</f>
        <v>Electro Sumergible</v>
      </c>
      <c r="K11" s="117" t="s">
        <v>966</v>
      </c>
    </row>
    <row r="12" spans="1:11" x14ac:dyDescent="0.25">
      <c r="A12" s="35" t="str">
        <f>IFERROR(VLOOKUP(B12,'PLANILLA GENERAL'!H5:$BA$698,46,FALSE),"")</f>
        <v>SP- 06</v>
      </c>
      <c r="B12" s="35" t="s">
        <v>221</v>
      </c>
      <c r="C12" s="35" t="s">
        <v>962</v>
      </c>
      <c r="D12" s="35" t="str">
        <f t="shared" si="0"/>
        <v>BX960</v>
      </c>
      <c r="E12" s="35"/>
      <c r="F12" s="35"/>
      <c r="G12" s="14">
        <f>IFERROR(_xlfn.IFS(D12=Referencias!$K$32,VLOOKUP(B12,Intermedia!$B$4:$D$240,3,FALSE),D12=Referencias!$K$25,VLOOKUP(B12,Intermedia!$B$4:$D$240,2,FALSE)),"")</f>
        <v>51.37</v>
      </c>
      <c r="H12" s="35"/>
      <c r="I12" s="35" t="str">
        <f>IFERROR(VLOOKUP(IF(AND(B12=B11,B11=B10),CONCATENATE(B12,"_2"),IF(B12=B11,CONCATENATE(B12,"_1"),B12)),Intermedia!$I$3:$O$3997,7,FALSE),"")</f>
        <v/>
      </c>
      <c r="J12" s="35" t="str">
        <f>IFERROR(VLOOKUP(B12,'PLANILLA GENERAL'!$H$2:$BA$447,30,FALSE),"")</f>
        <v>Electro Sumergible</v>
      </c>
      <c r="K12" s="117" t="s">
        <v>966</v>
      </c>
    </row>
    <row r="13" spans="1:11" x14ac:dyDescent="0.25">
      <c r="A13" s="35" t="str">
        <f>IFERROR(VLOOKUP(B13,'PLANILLA GENERAL'!H6:$BA$698,46,FALSE),"")</f>
        <v>SP- 06</v>
      </c>
      <c r="B13" s="35" t="s">
        <v>224</v>
      </c>
      <c r="C13" s="35" t="s">
        <v>963</v>
      </c>
      <c r="D13" s="35" t="str">
        <f t="shared" si="0"/>
        <v>CY51W</v>
      </c>
      <c r="E13" s="35"/>
      <c r="F13" s="35"/>
      <c r="G13" s="14">
        <f>IFERROR(_xlfn.IFS(D13=Referencias!$K$32,VLOOKUP(B13,Intermedia!$B$4:$D$240,3,FALSE),D13=Referencias!$K$25,VLOOKUP(B13,Intermedia!$B$4:$D$240,2,FALSE)),"")</f>
        <v>20</v>
      </c>
      <c r="H13" s="35"/>
      <c r="I13" s="35" t="str">
        <f>IFERROR(VLOOKUP(IF(AND(B13=B12,B12=B11),CONCATENATE(B13,"_2"),IF(B13=B12,CONCATENATE(B13,"_1"),B13)),Intermedia!$I$3:$O$3997,7,FALSE),"")</f>
        <v/>
      </c>
      <c r="J13" s="35" t="str">
        <f>IFERROR(VLOOKUP(B13,'PLANILLA GENERAL'!$H$2:$BA$447,30,FALSE),"")</f>
        <v>Cavidad Progresiva</v>
      </c>
      <c r="K13" s="117" t="s">
        <v>966</v>
      </c>
    </row>
    <row r="14" spans="1:11" x14ac:dyDescent="0.25">
      <c r="A14" s="35" t="str">
        <f>IFERROR(VLOOKUP(B14,'PLANILLA GENERAL'!H7:$BA$698,46,FALSE),"")</f>
        <v>SP- 06</v>
      </c>
      <c r="B14" s="35" t="s">
        <v>247</v>
      </c>
      <c r="C14" s="35" t="s">
        <v>963</v>
      </c>
      <c r="D14" s="35" t="str">
        <f t="shared" si="0"/>
        <v>CY51W</v>
      </c>
      <c r="E14" s="35"/>
      <c r="F14" s="35"/>
      <c r="G14" s="14">
        <f>IFERROR(_xlfn.IFS(D14=Referencias!$K$32,VLOOKUP(B14,Intermedia!$B$4:$D$240,3,FALSE),D14=Referencias!$K$25,VLOOKUP(B14,Intermedia!$B$4:$D$240,2,FALSE)),"")</f>
        <v>35.78</v>
      </c>
      <c r="H14" s="35"/>
      <c r="I14" s="35" t="str">
        <f>IFERROR(VLOOKUP(IF(AND(B14=B13,B13=B12),CONCATENATE(B14,"_2"),IF(B14=B13,CONCATENATE(B14,"_1"),B14)),Intermedia!$I$3:$O$3997,7,FALSE),"")</f>
        <v/>
      </c>
      <c r="J14" s="35" t="str">
        <f>IFERROR(VLOOKUP(B14,'PLANILLA GENERAL'!$H$2:$BA$447,30,FALSE),"")</f>
        <v>Cavidad Progresiva</v>
      </c>
      <c r="K14" s="117" t="s">
        <v>966</v>
      </c>
    </row>
    <row r="15" spans="1:11" x14ac:dyDescent="0.25">
      <c r="A15" s="35" t="str">
        <f>IFERROR(VLOOKUP(B15,'PLANILLA GENERAL'!H8:$BA$698,46,FALSE),"")</f>
        <v/>
      </c>
      <c r="B15" s="35" t="s">
        <v>260</v>
      </c>
      <c r="C15" s="35" t="s">
        <v>962</v>
      </c>
      <c r="D15" s="35" t="str">
        <f t="shared" si="0"/>
        <v>BX960</v>
      </c>
      <c r="E15" s="35"/>
      <c r="F15" s="35"/>
      <c r="G15" s="14" t="str">
        <f>IFERROR(_xlfn.IFS(D15=Referencias!$K$32,VLOOKUP(B15,Intermedia!$B$4:$D$240,3,FALSE),D15=Referencias!$K$25,VLOOKUP(B15,Intermedia!$B$4:$D$240,2,FALSE)),"")</f>
        <v/>
      </c>
      <c r="H15" s="35"/>
      <c r="I15" s="35" t="str">
        <f>IFERROR(VLOOKUP(IF(AND(B15=B14,B14=B13),CONCATENATE(B15,"_2"),IF(B15=B14,CONCATENATE(B15,"_1"),B15)),Intermedia!$I$3:$O$3997,7,FALSE),"")</f>
        <v/>
      </c>
      <c r="J15" s="35" t="str">
        <f>IFERROR(VLOOKUP(B15,'PLANILLA GENERAL'!$H$2:$BA$447,30,FALSE),"")</f>
        <v/>
      </c>
      <c r="K15" s="117" t="s">
        <v>966</v>
      </c>
    </row>
    <row r="16" spans="1:11" x14ac:dyDescent="0.25">
      <c r="A16" s="35" t="str">
        <f>IFERROR(VLOOKUP(B16,'PLANILLA GENERAL'!H9:$BA$698,46,FALSE),"")</f>
        <v>SP- 06</v>
      </c>
      <c r="B16" s="35" t="s">
        <v>262</v>
      </c>
      <c r="C16" s="35" t="s">
        <v>963</v>
      </c>
      <c r="D16" s="35" t="str">
        <f t="shared" si="0"/>
        <v>CY51W</v>
      </c>
      <c r="E16" s="35"/>
      <c r="F16" s="35"/>
      <c r="G16" s="14">
        <f>IFERROR(_xlfn.IFS(D16=Referencias!$K$32,VLOOKUP(B16,Intermedia!$B$4:$D$240,3,FALSE),D16=Referencias!$K$25,VLOOKUP(B16,Intermedia!$B$4:$D$240,2,FALSE)),"")</f>
        <v>20</v>
      </c>
      <c r="H16" s="35"/>
      <c r="I16" s="35" t="str">
        <f>IFERROR(VLOOKUP(IF(AND(B16=B15,B15=B14),CONCATENATE(B16,"_2"),IF(B16=B15,CONCATENATE(B16,"_1"),B16)),Intermedia!$I$3:$O$3997,7,FALSE),"")</f>
        <v/>
      </c>
      <c r="J16" s="35" t="str">
        <f>IFERROR(VLOOKUP(B16,'PLANILLA GENERAL'!$H$2:$BA$447,30,FALSE),"")</f>
        <v>Bombeo Mecánico</v>
      </c>
      <c r="K16" s="117" t="s">
        <v>966</v>
      </c>
    </row>
    <row r="17" spans="1:11" x14ac:dyDescent="0.25">
      <c r="A17" s="35" t="str">
        <f>IFERROR(VLOOKUP(B17,'PLANILLA GENERAL'!H10:$BA$698,46,FALSE),"")</f>
        <v>SP- 06</v>
      </c>
      <c r="B17" s="35" t="s">
        <v>262</v>
      </c>
      <c r="C17" s="35" t="s">
        <v>962</v>
      </c>
      <c r="D17" s="35" t="str">
        <f t="shared" si="0"/>
        <v>BX960</v>
      </c>
      <c r="E17" s="35"/>
      <c r="F17" s="35"/>
      <c r="G17" s="14">
        <f>IFERROR(_xlfn.IFS(D17=Referencias!$K$32,VLOOKUP(B17,Intermedia!$B$4:$D$240,3,FALSE),D17=Referencias!$K$25,VLOOKUP(B17,Intermedia!$B$4:$D$240,2,FALSE)),"")</f>
        <v>34.76</v>
      </c>
      <c r="H17" s="35"/>
      <c r="I17" s="35" t="str">
        <f>IFERROR(VLOOKUP(IF(AND(B17=B16,B16=B15),CONCATENATE(B17,"_2"),IF(B17=B16,CONCATENATE(B17,"_1"),B17)),Intermedia!$I$3:$O$3997,7,FALSE),"")</f>
        <v/>
      </c>
      <c r="J17" s="35" t="str">
        <f>IFERROR(VLOOKUP(B17,'PLANILLA GENERAL'!$H$2:$BA$447,30,FALSE),"")</f>
        <v>Bombeo Mecánico</v>
      </c>
      <c r="K17" s="117" t="s">
        <v>966</v>
      </c>
    </row>
    <row r="18" spans="1:11" x14ac:dyDescent="0.25">
      <c r="A18" s="35" t="str">
        <f>IFERROR(VLOOKUP(B18,'PLANILLA GENERAL'!H11:$BA$698,46,FALSE),"")</f>
        <v>SP- 06</v>
      </c>
      <c r="B18" s="35" t="s">
        <v>263</v>
      </c>
      <c r="C18" s="35" t="s">
        <v>963</v>
      </c>
      <c r="D18" s="35" t="str">
        <f t="shared" si="0"/>
        <v>CY51W</v>
      </c>
      <c r="E18" s="35"/>
      <c r="F18" s="35"/>
      <c r="G18" s="14">
        <f>IFERROR(_xlfn.IFS(D18=Referencias!$K$32,VLOOKUP(B18,Intermedia!$B$4:$D$240,3,FALSE),D18=Referencias!$K$25,VLOOKUP(B18,Intermedia!$B$4:$D$240,2,FALSE)),"")</f>
        <v>37.65</v>
      </c>
      <c r="H18" s="35"/>
      <c r="I18" s="35" t="str">
        <f>IFERROR(VLOOKUP(IF(AND(B18=B17,B17=B16),CONCATENATE(B18,"_2"),IF(B18=B17,CONCATENATE(B18,"_1"),B18)),Intermedia!$I$3:$O$3997,7,FALSE),"")</f>
        <v/>
      </c>
      <c r="J18" s="35" t="str">
        <f>IFERROR(VLOOKUP(B18,'PLANILLA GENERAL'!$H$2:$BA$447,30,FALSE),"")</f>
        <v>Bombeo Mecánico</v>
      </c>
      <c r="K18" s="117" t="s">
        <v>966</v>
      </c>
    </row>
    <row r="19" spans="1:11" x14ac:dyDescent="0.25">
      <c r="A19" s="35" t="str">
        <f>IFERROR(VLOOKUP(B19,'PLANILLA GENERAL'!H12:$BA$698,46,FALSE),"")</f>
        <v>SP- 06</v>
      </c>
      <c r="B19" s="35" t="s">
        <v>263</v>
      </c>
      <c r="C19" s="35" t="s">
        <v>962</v>
      </c>
      <c r="D19" s="35" t="str">
        <f t="shared" si="0"/>
        <v>BX960</v>
      </c>
      <c r="E19" s="35"/>
      <c r="F19" s="35"/>
      <c r="G19" s="14">
        <f>IFERROR(_xlfn.IFS(D19=Referencias!$K$32,VLOOKUP(B19,Intermedia!$B$4:$D$240,3,FALSE),D19=Referencias!$K$25,VLOOKUP(B19,Intermedia!$B$4:$D$240,2,FALSE)),"")</f>
        <v>28.23</v>
      </c>
      <c r="H19" s="35"/>
      <c r="I19" s="35" t="str">
        <f>IFERROR(VLOOKUP(IF(AND(B19=B18,B18=B17),CONCATENATE(B19,"_2"),IF(B19=B18,CONCATENATE(B19,"_1"),B19)),Intermedia!$I$3:$O$3997,7,FALSE),"")</f>
        <v/>
      </c>
      <c r="J19" s="35" t="str">
        <f>IFERROR(VLOOKUP(B19,'PLANILLA GENERAL'!$H$2:$BA$447,30,FALSE),"")</f>
        <v>Bombeo Mecánico</v>
      </c>
      <c r="K19" s="117" t="s">
        <v>966</v>
      </c>
    </row>
    <row r="20" spans="1:11" x14ac:dyDescent="0.25">
      <c r="A20" s="35" t="str">
        <f>IFERROR(VLOOKUP(B20,'PLANILLA GENERAL'!H13:$BA$698,46,FALSE),"")</f>
        <v>SP- 07</v>
      </c>
      <c r="B20" s="35" t="s">
        <v>300</v>
      </c>
      <c r="C20" s="35" t="s">
        <v>963</v>
      </c>
      <c r="D20" s="35" t="str">
        <f t="shared" si="0"/>
        <v>CY51W</v>
      </c>
      <c r="E20" s="35"/>
      <c r="F20" s="35"/>
      <c r="G20" s="14">
        <f>IFERROR(_xlfn.IFS(D20=Referencias!$K$32,VLOOKUP(B20,Intermedia!$B$4:$D$240,3,FALSE),D20=Referencias!$K$25,VLOOKUP(B20,Intermedia!$B$4:$D$240,2,FALSE)),"")</f>
        <v>20.53</v>
      </c>
      <c r="H20" s="35"/>
      <c r="I20" s="35" t="str">
        <f>IFERROR(VLOOKUP(IF(AND(B20=B19,B19=B18),CONCATENATE(B20,"_2"),IF(B20=B19,CONCATENATE(B20,"_1"),B20)),Intermedia!$I$3:$O$3997,7,FALSE),"")</f>
        <v/>
      </c>
      <c r="J20" s="35" t="str">
        <f>IFERROR(VLOOKUP(B20,'PLANILLA GENERAL'!$H$2:$BA$447,30,FALSE),"")</f>
        <v>Bombeo Mecánico</v>
      </c>
      <c r="K20" s="117" t="s">
        <v>966</v>
      </c>
    </row>
    <row r="21" spans="1:11" x14ac:dyDescent="0.25">
      <c r="A21" s="35" t="str">
        <f>IFERROR(VLOOKUP(B21,'PLANILLA GENERAL'!H14:$BA$698,46,FALSE),"")</f>
        <v>SP- 07</v>
      </c>
      <c r="B21" s="35" t="s">
        <v>307</v>
      </c>
      <c r="C21" s="35" t="s">
        <v>962</v>
      </c>
      <c r="D21" s="35" t="str">
        <f t="shared" si="0"/>
        <v>BX960</v>
      </c>
      <c r="E21" s="35"/>
      <c r="F21" s="35"/>
      <c r="G21" s="14">
        <f>IFERROR(_xlfn.IFS(D21=Referencias!$K$32,VLOOKUP(B21,Intermedia!$B$4:$D$240,3,FALSE),D21=Referencias!$K$25,VLOOKUP(B21,Intermedia!$B$4:$D$240,2,FALSE)),"")</f>
        <v>20</v>
      </c>
      <c r="H21" s="35"/>
      <c r="I21" s="35" t="str">
        <f>IFERROR(VLOOKUP(IF(AND(B21=B20,B20=B19),CONCATENATE(B21,"_2"),IF(B21=B20,CONCATENATE(B21,"_1"),B21)),Intermedia!$I$3:$O$3997,7,FALSE),"")</f>
        <v/>
      </c>
      <c r="J21" s="35" t="str">
        <f>IFERROR(VLOOKUP(B21,'PLANILLA GENERAL'!$H$2:$BA$447,30,FALSE),"")</f>
        <v>Cavidad Progresiva</v>
      </c>
      <c r="K21" s="117" t="s">
        <v>966</v>
      </c>
    </row>
    <row r="22" spans="1:11" x14ac:dyDescent="0.25">
      <c r="A22" s="35" t="str">
        <f>IFERROR(VLOOKUP(B22,'PLANILLA GENERAL'!H15:$BA$698,46,FALSE),"")</f>
        <v>SP- 07</v>
      </c>
      <c r="B22" s="35" t="s">
        <v>309</v>
      </c>
      <c r="C22" s="35" t="s">
        <v>963</v>
      </c>
      <c r="D22" s="35" t="str">
        <f t="shared" si="0"/>
        <v>CY51W</v>
      </c>
      <c r="E22" s="35"/>
      <c r="F22" s="35"/>
      <c r="G22" s="14">
        <f>IFERROR(_xlfn.IFS(D22=Referencias!$K$32,VLOOKUP(B22,Intermedia!$B$4:$D$240,3,FALSE),D22=Referencias!$K$25,VLOOKUP(B22,Intermedia!$B$4:$D$240,2,FALSE)),"")</f>
        <v>20</v>
      </c>
      <c r="H22" s="35" t="s">
        <v>980</v>
      </c>
      <c r="I22" s="35" t="str">
        <f>IFERROR(VLOOKUP(IF(AND(B22=B21,B21=B20),CONCATENATE(B22,"_2"),IF(B22=B21,CONCATENATE(B22,"_1"),B22)),Intermedia!$I$3:$O$3997,7,FALSE),"")</f>
        <v/>
      </c>
      <c r="J22" s="35" t="str">
        <f>IFERROR(VLOOKUP(B22,'PLANILLA GENERAL'!$H$2:$BA$447,30,FALSE),"")</f>
        <v>Bombeo Mecánico</v>
      </c>
      <c r="K22" s="117" t="s">
        <v>966</v>
      </c>
    </row>
    <row r="23" spans="1:11" x14ac:dyDescent="0.25">
      <c r="A23" s="35" t="str">
        <f>IFERROR(VLOOKUP(B23,'PLANILLA GENERAL'!H16:$BA$698,46,FALSE),"")</f>
        <v>SP- 07</v>
      </c>
      <c r="B23" s="35" t="s">
        <v>318</v>
      </c>
      <c r="C23" s="35" t="s">
        <v>963</v>
      </c>
      <c r="D23" s="35" t="str">
        <f t="shared" si="0"/>
        <v>CY51W</v>
      </c>
      <c r="E23" s="35"/>
      <c r="F23" s="35"/>
      <c r="G23" s="14">
        <f>IFERROR(_xlfn.IFS(D23=Referencias!$K$32,VLOOKUP(B23,Intermedia!$B$4:$D$240,3,FALSE),D23=Referencias!$K$25,VLOOKUP(B23,Intermedia!$B$4:$D$240,2,FALSE)),"")</f>
        <v>101.56</v>
      </c>
      <c r="H23" s="35"/>
      <c r="I23" s="35" t="str">
        <f>IFERROR(VLOOKUP(IF(AND(B23=B22,B22=B21),CONCATENATE(B23,"_2"),IF(B23=B22,CONCATENATE(B23,"_1"),B23)),Intermedia!$I$3:$O$3997,7,FALSE),"")</f>
        <v/>
      </c>
      <c r="J23" s="35" t="str">
        <f>IFERROR(VLOOKUP(B23,'PLANILLA GENERAL'!$H$2:$BA$447,30,FALSE),"")</f>
        <v>Bombeo Mecánico</v>
      </c>
      <c r="K23" s="117" t="s">
        <v>966</v>
      </c>
    </row>
    <row r="24" spans="1:11" x14ac:dyDescent="0.25">
      <c r="A24" s="35" t="str">
        <f>IFERROR(VLOOKUP(B24,'PLANILLA GENERAL'!H17:$BA$698,46,FALSE),"")</f>
        <v>SP- 07</v>
      </c>
      <c r="B24" s="35" t="s">
        <v>318</v>
      </c>
      <c r="C24" s="35" t="s">
        <v>962</v>
      </c>
      <c r="D24" s="35" t="str">
        <f t="shared" si="0"/>
        <v>BX960</v>
      </c>
      <c r="E24" s="35"/>
      <c r="F24" s="35"/>
      <c r="G24" s="14">
        <f>IFERROR(_xlfn.IFS(D24=Referencias!$K$32,VLOOKUP(B24,Intermedia!$B$4:$D$240,3,FALSE),D24=Referencias!$K$25,VLOOKUP(B24,Intermedia!$B$4:$D$240,2,FALSE)),"")</f>
        <v>126.95</v>
      </c>
      <c r="H24" s="35"/>
      <c r="I24" s="35" t="str">
        <f>IFERROR(VLOOKUP(IF(AND(B24=B23,B23=B22),CONCATENATE(B24,"_2"),IF(B24=B23,CONCATENATE(B24,"_1"),B24)),Intermedia!$I$3:$O$3997,7,FALSE),"")</f>
        <v/>
      </c>
      <c r="J24" s="35" t="str">
        <f>IFERROR(VLOOKUP(B24,'PLANILLA GENERAL'!$H$2:$BA$447,30,FALSE),"")</f>
        <v>Bombeo Mecánico</v>
      </c>
      <c r="K24" s="117" t="s">
        <v>966</v>
      </c>
    </row>
    <row r="25" spans="1:11" x14ac:dyDescent="0.25">
      <c r="A25" s="35" t="str">
        <f>IFERROR(VLOOKUP(B25,'PLANILLA GENERAL'!H18:$BA$698,46,FALSE),"")</f>
        <v>SP- 07</v>
      </c>
      <c r="B25" s="35" t="s">
        <v>297</v>
      </c>
      <c r="C25" s="35" t="s">
        <v>963</v>
      </c>
      <c r="D25" s="35" t="str">
        <f t="shared" si="0"/>
        <v>CY51W</v>
      </c>
      <c r="E25" s="35"/>
      <c r="F25" s="35"/>
      <c r="G25" s="14">
        <f>IFERROR(_xlfn.IFS(D25=Referencias!$K$32,VLOOKUP(B25,Intermedia!$B$4:$D$240,3,FALSE),D25=Referencias!$K$25,VLOOKUP(B25,Intermedia!$B$4:$D$240,2,FALSE)),"")</f>
        <v>20</v>
      </c>
      <c r="H25" s="35"/>
      <c r="I25" s="35" t="str">
        <f>IFERROR(VLOOKUP(IF(AND(B25=B24,B24=B23),CONCATENATE(B25,"_2"),IF(B25=B24,CONCATENATE(B25,"_1"),B25)),Intermedia!$I$3:$O$3997,7,FALSE),"")</f>
        <v/>
      </c>
      <c r="J25" s="35" t="str">
        <f>IFERROR(VLOOKUP(B25,'PLANILLA GENERAL'!$H$2:$BA$447,30,FALSE),"")</f>
        <v>Bombeo Mecánico</v>
      </c>
      <c r="K25" s="117" t="s">
        <v>966</v>
      </c>
    </row>
    <row r="26" spans="1:11" x14ac:dyDescent="0.25">
      <c r="A26" s="35" t="str">
        <f>IFERROR(VLOOKUP(B26,'PLANILLA GENERAL'!H19:$BA$698,46,FALSE),"")</f>
        <v>SP- 07</v>
      </c>
      <c r="B26" s="35" t="s">
        <v>324</v>
      </c>
      <c r="C26" s="35" t="s">
        <v>963</v>
      </c>
      <c r="D26" s="35" t="str">
        <f t="shared" si="0"/>
        <v>CY51W</v>
      </c>
      <c r="E26" s="35"/>
      <c r="F26" s="35"/>
      <c r="G26" s="14">
        <f>IFERROR(_xlfn.IFS(D26=Referencias!$K$32,VLOOKUP(B26,Intermedia!$B$4:$D$240,3,FALSE),D26=Referencias!$K$25,VLOOKUP(B26,Intermedia!$B$4:$D$240,2,FALSE)),"")</f>
        <v>20</v>
      </c>
      <c r="H26" s="35"/>
      <c r="I26" s="35" t="str">
        <f>IFERROR(VLOOKUP(IF(AND(B26=B25,B25=B24),CONCATENATE(B26,"_2"),IF(B26=B25,CONCATENATE(B26,"_1"),B26)),Intermedia!$I$3:$O$3997,7,FALSE),"")</f>
        <v/>
      </c>
      <c r="J26" s="35" t="str">
        <f>IFERROR(VLOOKUP(B26,'PLANILLA GENERAL'!$H$2:$BA$447,30,FALSE),"")</f>
        <v>Cavidad Progresiva</v>
      </c>
      <c r="K26" s="117" t="s">
        <v>966</v>
      </c>
    </row>
    <row r="27" spans="1:11" x14ac:dyDescent="0.25">
      <c r="A27" s="35" t="str">
        <f>IFERROR(VLOOKUP(B27,'PLANILLA GENERAL'!H20:$BA$698,46,FALSE),"")</f>
        <v>SP- 09</v>
      </c>
      <c r="B27" s="35" t="s">
        <v>358</v>
      </c>
      <c r="C27" s="35" t="s">
        <v>962</v>
      </c>
      <c r="D27" s="35" t="str">
        <f t="shared" si="0"/>
        <v>BX960</v>
      </c>
      <c r="E27" s="35"/>
      <c r="F27" s="35"/>
      <c r="G27" s="14">
        <f>IFERROR(_xlfn.IFS(D27=Referencias!$K$32,VLOOKUP(B27,Intermedia!$B$4:$D$240,3,FALSE),D27=Referencias!$K$25,VLOOKUP(B27,Intermedia!$B$4:$D$240,2,FALSE)),"")</f>
        <v>25.21</v>
      </c>
      <c r="H27" s="35"/>
      <c r="I27" s="35" t="str">
        <f>IFERROR(VLOOKUP(IF(AND(B27=B26,B26=B25),CONCATENATE(B27,"_2"),IF(B27=B26,CONCATENATE(B27,"_1"),B27)),Intermedia!$I$3:$O$3997,7,FALSE),"")</f>
        <v/>
      </c>
      <c r="J27" s="35" t="str">
        <f>IFERROR(VLOOKUP(B27,'PLANILLA GENERAL'!$H$2:$BA$447,30,FALSE),"")</f>
        <v>Electro Sumergible</v>
      </c>
      <c r="K27" s="117" t="s">
        <v>966</v>
      </c>
    </row>
    <row r="28" spans="1:11" x14ac:dyDescent="0.25">
      <c r="A28" s="35" t="str">
        <f>IFERROR(VLOOKUP(B28,'PLANILLA GENERAL'!H21:$BA$698,46,FALSE),"")</f>
        <v>SP- 09</v>
      </c>
      <c r="B28" s="35" t="s">
        <v>334</v>
      </c>
      <c r="C28" s="35" t="s">
        <v>962</v>
      </c>
      <c r="D28" s="35" t="str">
        <f t="shared" si="0"/>
        <v>BX960</v>
      </c>
      <c r="E28" s="35"/>
      <c r="F28" s="35"/>
      <c r="G28" s="14">
        <f>IFERROR(_xlfn.IFS(D28=Referencias!$K$32,VLOOKUP(B28,Intermedia!$B$4:$D$240,3,FALSE),D28=Referencias!$K$25,VLOOKUP(B28,Intermedia!$B$4:$D$240,2,FALSE)),"")</f>
        <v>93.55</v>
      </c>
      <c r="H28" s="35"/>
      <c r="I28" s="35" t="str">
        <f>IFERROR(VLOOKUP(IF(AND(B28=B27,B27=B26),CONCATENATE(B28,"_2"),IF(B28=B27,CONCATENATE(B28,"_1"),B28)),Intermedia!$I$3:$O$3997,7,FALSE),"")</f>
        <v/>
      </c>
      <c r="J28" s="35" t="str">
        <f>IFERROR(VLOOKUP(B28,'PLANILLA GENERAL'!$H$2:$BA$447,30,FALSE),"")</f>
        <v>Electro Sumergible</v>
      </c>
      <c r="K28" s="117" t="s">
        <v>966</v>
      </c>
    </row>
    <row r="29" spans="1:11" x14ac:dyDescent="0.25">
      <c r="A29" s="35" t="str">
        <f>IFERROR(VLOOKUP(B29,'PLANILLA GENERAL'!H22:$BA$698,46,FALSE),"")</f>
        <v>SP- 09</v>
      </c>
      <c r="B29" s="35" t="s">
        <v>336</v>
      </c>
      <c r="C29" s="35" t="s">
        <v>962</v>
      </c>
      <c r="D29" s="35" t="str">
        <f t="shared" si="0"/>
        <v>BX960</v>
      </c>
      <c r="E29" s="35"/>
      <c r="F29" s="35"/>
      <c r="G29" s="14">
        <f>IFERROR(_xlfn.IFS(D29=Referencias!$K$32,VLOOKUP(B29,Intermedia!$B$4:$D$240,3,FALSE),D29=Referencias!$K$25,VLOOKUP(B29,Intermedia!$B$4:$D$240,2,FALSE)),"")</f>
        <v>20.55</v>
      </c>
      <c r="H29" s="35"/>
      <c r="I29" s="35" t="str">
        <f>IFERROR(VLOOKUP(IF(AND(B29=B28,B28=B27),CONCATENATE(B29,"_2"),IF(B29=B28,CONCATENATE(B29,"_1"),B29)),Intermedia!$I$3:$O$3997,7,FALSE),"")</f>
        <v/>
      </c>
      <c r="J29" s="35" t="str">
        <f>IFERROR(VLOOKUP(B29,'PLANILLA GENERAL'!$H$2:$BA$447,30,FALSE),"")</f>
        <v>Electro Sumergible</v>
      </c>
      <c r="K29" s="117" t="s">
        <v>966</v>
      </c>
    </row>
    <row r="30" spans="1:11" x14ac:dyDescent="0.25">
      <c r="A30" s="35" t="str">
        <f>IFERROR(VLOOKUP(B30,'PLANILLA GENERAL'!H23:$BA$698,46,FALSE),"")</f>
        <v>SP- 09</v>
      </c>
      <c r="B30" s="35" t="s">
        <v>343</v>
      </c>
      <c r="C30" s="35" t="s">
        <v>962</v>
      </c>
      <c r="D30" s="35" t="str">
        <f t="shared" si="0"/>
        <v>BX960</v>
      </c>
      <c r="E30" s="35"/>
      <c r="F30" s="35"/>
      <c r="G30" s="14">
        <f>IFERROR(_xlfn.IFS(D30=Referencias!$K$32,VLOOKUP(B30,Intermedia!$B$4:$D$240,3,FALSE),D30=Referencias!$K$25,VLOOKUP(B30,Intermedia!$B$4:$D$240,2,FALSE)),"")</f>
        <v>37.03</v>
      </c>
      <c r="H30" s="35"/>
      <c r="I30" s="35" t="str">
        <f>IFERROR(VLOOKUP(IF(AND(B30=B29,B29=B28),CONCATENATE(B30,"_2"),IF(B30=B29,CONCATENATE(B30,"_1"),B30)),Intermedia!$I$3:$O$3997,7,FALSE),"")</f>
        <v/>
      </c>
      <c r="J30" s="35" t="str">
        <f>IFERROR(VLOOKUP(B30,'PLANILLA GENERAL'!$H$2:$BA$447,30,FALSE),"")</f>
        <v>Electro Sumergible</v>
      </c>
      <c r="K30" s="117" t="s">
        <v>966</v>
      </c>
    </row>
    <row r="31" spans="1:11" x14ac:dyDescent="0.25">
      <c r="A31" s="35" t="str">
        <f>IFERROR(VLOOKUP(B31,'PLANILLA GENERAL'!H24:$BA$698,46,FALSE),"")</f>
        <v>SP- 09</v>
      </c>
      <c r="B31" s="35" t="s">
        <v>355</v>
      </c>
      <c r="C31" s="35" t="s">
        <v>962</v>
      </c>
      <c r="D31" s="35" t="str">
        <f t="shared" si="0"/>
        <v>BX960</v>
      </c>
      <c r="E31" s="35"/>
      <c r="F31" s="35"/>
      <c r="G31" s="14">
        <f>IFERROR(_xlfn.IFS(D31=Referencias!$K$32,VLOOKUP(B31,Intermedia!$B$4:$D$240,3,FALSE),D31=Referencias!$K$25,VLOOKUP(B31,Intermedia!$B$4:$D$240,2,FALSE)),"")</f>
        <v>43.16</v>
      </c>
      <c r="H31" s="35" t="s">
        <v>970</v>
      </c>
      <c r="I31" s="35" t="str">
        <f>IFERROR(VLOOKUP(IF(AND(B31=B30,B30=B29),CONCATENATE(B31,"_2"),IF(B31=B30,CONCATENATE(B31,"_1"),B31)),Intermedia!$I$3:$O$3997,7,FALSE),"")</f>
        <v/>
      </c>
      <c r="J31" s="35" t="str">
        <f>IFERROR(VLOOKUP(B31,'PLANILLA GENERAL'!$H$2:$BA$447,30,FALSE),"")</f>
        <v>Bombeo Mecánico</v>
      </c>
      <c r="K31" s="117" t="s">
        <v>966</v>
      </c>
    </row>
    <row r="32" spans="1:11" x14ac:dyDescent="0.25">
      <c r="A32" s="35" t="str">
        <f>IFERROR(VLOOKUP(B32,'PLANILLA GENERAL'!H25:$BA$698,46,FALSE),"")</f>
        <v>SP- 09</v>
      </c>
      <c r="B32" s="35" t="s">
        <v>355</v>
      </c>
      <c r="C32" s="35" t="s">
        <v>963</v>
      </c>
      <c r="D32" s="35" t="str">
        <f t="shared" si="0"/>
        <v>CY51W</v>
      </c>
      <c r="E32" s="35"/>
      <c r="F32" s="35"/>
      <c r="G32" s="14">
        <f>IFERROR(_xlfn.IFS(D32=Referencias!$K$32,VLOOKUP(B32,Intermedia!$B$4:$D$240,3,FALSE),D32=Referencias!$K$25,VLOOKUP(B32,Intermedia!$B$4:$D$240,2,FALSE)),"")</f>
        <v>63.99</v>
      </c>
      <c r="H32" s="35"/>
      <c r="I32" s="35" t="str">
        <f>IFERROR(VLOOKUP(IF(AND(B32=B31,B31=B30),CONCATENATE(B32,"_2"),IF(B32=B31,CONCATENATE(B32,"_1"),B32)),Intermedia!$I$3:$O$3997,7,FALSE),"")</f>
        <v/>
      </c>
      <c r="J32" s="35" t="str">
        <f>IFERROR(VLOOKUP(B32,'PLANILLA GENERAL'!$H$2:$BA$447,30,FALSE),"")</f>
        <v>Bombeo Mecánico</v>
      </c>
      <c r="K32" s="117" t="s">
        <v>966</v>
      </c>
    </row>
    <row r="33" spans="1:11" x14ac:dyDescent="0.25">
      <c r="A33" s="35" t="str">
        <f>IFERROR(VLOOKUP(B33,'PLANILLA GENERAL'!H26:$BA$698,46,FALSE),"")</f>
        <v>SP- 09</v>
      </c>
      <c r="B33" s="35" t="s">
        <v>357</v>
      </c>
      <c r="C33" s="35" t="s">
        <v>962</v>
      </c>
      <c r="D33" s="35" t="str">
        <f t="shared" si="0"/>
        <v>BX960</v>
      </c>
      <c r="E33" s="35"/>
      <c r="F33" s="35"/>
      <c r="G33" s="14">
        <f>IFERROR(_xlfn.IFS(D33=Referencias!$K$32,VLOOKUP(B33,Intermedia!$B$4:$D$240,3,FALSE),D33=Referencias!$K$25,VLOOKUP(B33,Intermedia!$B$4:$D$240,2,FALSE)),"")</f>
        <v>20</v>
      </c>
      <c r="H33" s="35"/>
      <c r="I33" s="35" t="str">
        <f>IFERROR(VLOOKUP(IF(AND(B33=B32,B32=B31),CONCATENATE(B33,"_2"),IF(B33=B32,CONCATENATE(B33,"_1"),B33)),Intermedia!$I$3:$O$3997,7,FALSE),"")</f>
        <v/>
      </c>
      <c r="J33" s="35" t="str">
        <f>IFERROR(VLOOKUP(B33,'PLANILLA GENERAL'!$H$2:$BA$447,30,FALSE),"")</f>
        <v>Bombeo Mecánico</v>
      </c>
      <c r="K33" s="117" t="s">
        <v>966</v>
      </c>
    </row>
    <row r="34" spans="1:11" x14ac:dyDescent="0.25">
      <c r="A34" s="35" t="str">
        <f>IFERROR(VLOOKUP(B34,'PLANILLA GENERAL'!H27:$BA$698,46,FALSE),"")</f>
        <v>SP- 09</v>
      </c>
      <c r="B34" s="35" t="s">
        <v>357</v>
      </c>
      <c r="C34" s="35" t="s">
        <v>963</v>
      </c>
      <c r="D34" s="35" t="str">
        <f t="shared" si="0"/>
        <v>CY51W</v>
      </c>
      <c r="E34" s="35"/>
      <c r="F34" s="35"/>
      <c r="G34" s="14">
        <f>IFERROR(_xlfn.IFS(D34=Referencias!$K$32,VLOOKUP(B34,Intermedia!$B$4:$D$240,3,FALSE),D34=Referencias!$K$25,VLOOKUP(B34,Intermedia!$B$4:$D$240,2,FALSE)),"")</f>
        <v>20</v>
      </c>
      <c r="H34" s="35" t="s">
        <v>981</v>
      </c>
      <c r="I34" s="35" t="str">
        <f>IFERROR(VLOOKUP(IF(AND(B34=B33,B33=B32),CONCATENATE(B34,"_2"),IF(B34=B33,CONCATENATE(B34,"_1"),B34)),Intermedia!$I$3:$O$3997,7,FALSE),"")</f>
        <v/>
      </c>
      <c r="J34" s="35" t="str">
        <f>IFERROR(VLOOKUP(B34,'PLANILLA GENERAL'!$H$2:$BA$447,30,FALSE),"")</f>
        <v>Bombeo Mecánico</v>
      </c>
      <c r="K34" s="117" t="s">
        <v>966</v>
      </c>
    </row>
    <row r="35" spans="1:11" x14ac:dyDescent="0.25">
      <c r="A35" s="35" t="str">
        <f>IFERROR(VLOOKUP(B35,'PLANILLA GENERAL'!H28:$BA$698,46,FALSE),"")</f>
        <v>SP- 06</v>
      </c>
      <c r="B35" s="35" t="s">
        <v>223</v>
      </c>
      <c r="C35" s="35" t="s">
        <v>963</v>
      </c>
      <c r="D35" s="35" t="str">
        <f t="shared" si="0"/>
        <v>CY51W</v>
      </c>
      <c r="E35" s="35"/>
      <c r="F35" s="35"/>
      <c r="G35" s="14">
        <f>IFERROR(_xlfn.IFS(D35=Referencias!$K$32,VLOOKUP(B35,Intermedia!$B$4:$D$240,3,FALSE),D35=Referencias!$K$25,VLOOKUP(B35,Intermedia!$B$4:$D$240,2,FALSE)),"")</f>
        <v>20</v>
      </c>
      <c r="H35" s="35" t="s">
        <v>968</v>
      </c>
      <c r="I35" s="35" t="str">
        <f>IFERROR(VLOOKUP(IF(AND(B35=B34,B34=B33),CONCATENATE(B35,"_2"),IF(B35=B34,CONCATENATE(B35,"_1"),B35)),Intermedia!$I$3:$O$3997,7,FALSE),"")</f>
        <v/>
      </c>
      <c r="J35" s="35" t="str">
        <f>IFERROR(VLOOKUP(B35,'PLANILLA GENERAL'!$H$2:$BA$447,30,FALSE),"")</f>
        <v>Cavidad Progresiva</v>
      </c>
      <c r="K35" s="117" t="s">
        <v>966</v>
      </c>
    </row>
    <row r="36" spans="1:11" x14ac:dyDescent="0.25">
      <c r="A36" s="35" t="str">
        <f>IFERROR(VLOOKUP(B36,'PLANILLA GENERAL'!H29:$BA$698,46,FALSE),"")</f>
        <v>SP- 02</v>
      </c>
      <c r="B36" s="91" t="s">
        <v>167</v>
      </c>
      <c r="C36" s="35" t="s">
        <v>963</v>
      </c>
      <c r="D36" s="35" t="str">
        <f t="shared" si="0"/>
        <v>CY51W</v>
      </c>
      <c r="E36" s="35"/>
      <c r="F36" s="35"/>
      <c r="G36" s="14">
        <f>IFERROR(_xlfn.IFS(D36=Referencias!$K$32,VLOOKUP(B36,Intermedia!$B$4:$D$240,3,FALSE),D36=Referencias!$K$25,VLOOKUP(B36,Intermedia!$B$4:$D$240,2,FALSE)),"")</f>
        <v>32.97</v>
      </c>
      <c r="H36" s="35" t="s">
        <v>968</v>
      </c>
      <c r="I36" s="35" t="str">
        <f>IFERROR(VLOOKUP(IF(AND(B36=B35,B35=B34),CONCATENATE(B36,"_2"),IF(B36=B35,CONCATENATE(B36,"_1"),B36)),Intermedia!$I$3:$O$3997,7,FALSE),"")</f>
        <v/>
      </c>
      <c r="J36" s="35" t="str">
        <f>IFERROR(VLOOKUP(B36,'PLANILLA GENERAL'!$H$2:$BA$447,30,FALSE),"")</f>
        <v>Bombeo Mecánico</v>
      </c>
      <c r="K36" s="117" t="s">
        <v>966</v>
      </c>
    </row>
    <row r="37" spans="1:11" x14ac:dyDescent="0.25">
      <c r="A37" s="35" t="str">
        <f>IFERROR(VLOOKUP(B37,'PLANILLA GENERAL'!H30:$BA$698,46,FALSE),"")</f>
        <v/>
      </c>
      <c r="D37" s="161" t="s">
        <v>971</v>
      </c>
      <c r="E37" s="161"/>
      <c r="F37" s="161"/>
      <c r="G37" s="161"/>
      <c r="H37" s="35"/>
      <c r="I37" s="35" t="str">
        <f>IFERROR(VLOOKUP(IF(AND(B37=B36,B36=B35),CONCATENATE(B37,"_2"),IF(B37=B36,CONCATENATE(B37,"_1"),B37)),Intermedia!$I$3:$O$3997,7,FALSE),"")</f>
        <v/>
      </c>
      <c r="J37" s="35" t="str">
        <f>IFERROR(VLOOKUP(B37,'PLANILLA GENERAL'!$H$2:$BA$447,30,FALSE),"")</f>
        <v/>
      </c>
    </row>
    <row r="38" spans="1:11" x14ac:dyDescent="0.25">
      <c r="A38" s="35" t="str">
        <f>IFERROR(VLOOKUP(B38,'PLANILLA GENERAL'!H31:$BA$698,46,FALSE),"")</f>
        <v/>
      </c>
      <c r="D38" s="152" t="s">
        <v>566</v>
      </c>
      <c r="E38" s="152"/>
      <c r="F38" s="152"/>
      <c r="G38" s="14">
        <f>SUMIF($D$9:D36,D38,$G$9:G36)</f>
        <v>464.81000000000006</v>
      </c>
      <c r="H38" s="35"/>
      <c r="I38" s="35" t="str">
        <f>IFERROR(VLOOKUP(IF(AND(B38=B37,B37=B36),CONCATENATE(B38,"_2"),IF(B38=B37,CONCATENATE(B38,"_1"),B38)),Intermedia!$I$3:$O$3997,7,FALSE),"")</f>
        <v/>
      </c>
      <c r="J38" s="35" t="str">
        <f>IFERROR(VLOOKUP(B38,'PLANILLA GENERAL'!$H$2:$BA$447,30,FALSE),"")</f>
        <v/>
      </c>
    </row>
    <row r="39" spans="1:11" x14ac:dyDescent="0.25">
      <c r="A39" s="35" t="str">
        <f>IFERROR(VLOOKUP(B39,'PLANILLA GENERAL'!H32:$BA$698,46,FALSE),"")</f>
        <v/>
      </c>
      <c r="D39" s="152" t="s">
        <v>565</v>
      </c>
      <c r="E39" s="152"/>
      <c r="F39" s="152"/>
      <c r="G39" s="14">
        <f>SUMIF($D$9:D37,D39,$G$9:G37)</f>
        <v>574.31999999999994</v>
      </c>
      <c r="H39" s="35"/>
      <c r="I39" s="35" t="str">
        <f>IFERROR(VLOOKUP(IF(AND(B39=B38,B38=B37),CONCATENATE(B39,"_2"),IF(B39=B38,CONCATENATE(B39,"_1"),B39)),Intermedia!$I$3:$O$3997,7,FALSE),"")</f>
        <v/>
      </c>
      <c r="J39" s="35" t="str">
        <f>IFERROR(VLOOKUP(B39,'PLANILLA GENERAL'!$H$2:$BA$447,30,FALSE),"")</f>
        <v/>
      </c>
    </row>
    <row r="40" spans="1:11" x14ac:dyDescent="0.25">
      <c r="A40" s="35" t="str">
        <f>IFERROR(VLOOKUP(B40,'PLANILLA GENERAL'!H33:$BA$698,46,FALSE),"")</f>
        <v/>
      </c>
      <c r="D40" s="152" t="s">
        <v>972</v>
      </c>
      <c r="E40" s="152"/>
      <c r="F40" s="152"/>
      <c r="G40" s="14">
        <f>G39+G38</f>
        <v>1039.1300000000001</v>
      </c>
      <c r="H40" s="35"/>
      <c r="I40" s="35" t="str">
        <f>IFERROR(VLOOKUP(IF(AND(B40=B39,B39=B38),CONCATENATE(B40,"_2"),IF(B40=B39,CONCATENATE(B40,"_1"),B40)),Intermedia!$I$3:$O$3997,7,FALSE),"")</f>
        <v/>
      </c>
      <c r="J40" s="35" t="str">
        <f>IFERROR(VLOOKUP(B40,'PLANILLA GENERAL'!$H$2:$BA$447,30,FALSE),"")</f>
        <v/>
      </c>
    </row>
    <row r="41" spans="1:11" x14ac:dyDescent="0.25">
      <c r="A41" s="35" t="str">
        <f>IFERROR(VLOOKUP(B41,'PLANILLA GENERAL'!H34:$BA$698,46,FALSE),"")</f>
        <v/>
      </c>
      <c r="H41" s="35"/>
      <c r="I41" s="35" t="str">
        <f>IFERROR(VLOOKUP(IF(AND(B41=B40,B40=B39),CONCATENATE(B41,"_2"),IF(B41=B40,CONCATENATE(B41,"_1"),B41)),Intermedia!$I$3:$O$3997,7,FALSE),"")</f>
        <v/>
      </c>
      <c r="J41" s="35" t="str">
        <f>IFERROR(VLOOKUP(B41,'PLANILLA GENERAL'!$H$2:$BA$447,30,FALSE),"")</f>
        <v/>
      </c>
    </row>
    <row r="42" spans="1:11" x14ac:dyDescent="0.25">
      <c r="A42" s="35" t="str">
        <f>IFERROR(VLOOKUP(B42,'PLANILLA GENERAL'!H35:$BA$698,46,FALSE),"")</f>
        <v/>
      </c>
      <c r="H42" s="35"/>
      <c r="I42" s="35" t="str">
        <f>IFERROR(VLOOKUP(IF(AND(B42=B41,B41=B40),CONCATENATE(B42,"_2"),IF(B42=B41,CONCATENATE(B42,"_1"),B42)),Intermedia!$I$3:$O$3997,7,FALSE),"")</f>
        <v/>
      </c>
      <c r="J42" s="35" t="str">
        <f>IFERROR(VLOOKUP(B42,'PLANILLA GENERAL'!$H$2:$BA$447,30,FALSE),"")</f>
        <v/>
      </c>
    </row>
    <row r="43" spans="1:11" x14ac:dyDescent="0.25">
      <c r="A43" s="35" t="str">
        <f>IFERROR(VLOOKUP(B43,'PLANILLA GENERAL'!H36:$BA$698,46,FALSE),"")</f>
        <v/>
      </c>
      <c r="H43" s="35"/>
      <c r="I43" s="35" t="str">
        <f>IFERROR(VLOOKUP(IF(AND(B43=B42,B42=B41),CONCATENATE(B43,"_2"),IF(B43=B42,CONCATENATE(B43,"_1"),B43)),Intermedia!$I$3:$O$3997,7,FALSE),"")</f>
        <v/>
      </c>
      <c r="J43" s="35" t="str">
        <f>IFERROR(VLOOKUP(B43,'PLANILLA GENERAL'!$H$2:$BA$447,30,FALSE),"")</f>
        <v/>
      </c>
    </row>
    <row r="44" spans="1:11" x14ac:dyDescent="0.25">
      <c r="A44" s="35" t="str">
        <f>IFERROR(VLOOKUP(B44,'PLANILLA GENERAL'!H37:$BA$698,46,FALSE),"")</f>
        <v/>
      </c>
      <c r="H44" s="35"/>
      <c r="I44" s="35" t="str">
        <f>IFERROR(VLOOKUP(IF(AND(B44=B43,B43=B42),CONCATENATE(B44,"_2"),IF(B44=B43,CONCATENATE(B44,"_1"),B44)),Intermedia!$I$3:$O$3997,7,FALSE),"")</f>
        <v/>
      </c>
      <c r="J44" s="35" t="str">
        <f>IFERROR(VLOOKUP(B44,'PLANILLA GENERAL'!$H$2:$BA$447,30,FALSE),"")</f>
        <v/>
      </c>
    </row>
    <row r="45" spans="1:11" x14ac:dyDescent="0.25">
      <c r="A45" s="35" t="str">
        <f>IFERROR(VLOOKUP(B45,'PLANILLA GENERAL'!H38:$BA$698,46,FALSE),"")</f>
        <v/>
      </c>
      <c r="H45" s="35"/>
      <c r="I45" s="35" t="str">
        <f>IFERROR(VLOOKUP(IF(AND(B45=B44,B44=B43),CONCATENATE(B45,"_2"),IF(B45=B44,CONCATENATE(B45,"_1"),B45)),Intermedia!$I$3:$O$3997,7,FALSE),"")</f>
        <v/>
      </c>
      <c r="J45" s="35" t="str">
        <f>IFERROR(VLOOKUP(B45,'PLANILLA GENERAL'!$H$2:$BA$447,30,FALSE),"")</f>
        <v/>
      </c>
    </row>
    <row r="46" spans="1:11" x14ac:dyDescent="0.25">
      <c r="A46" s="35" t="str">
        <f>IFERROR(VLOOKUP(B46,'PLANILLA GENERAL'!H39:$BA$698,46,FALSE),"")</f>
        <v/>
      </c>
      <c r="H46" s="35"/>
      <c r="I46" s="35" t="str">
        <f>IFERROR(VLOOKUP(IF(AND(B46=B45,B45=B44),CONCATENATE(B46,"_2"),IF(B46=B45,CONCATENATE(B46,"_1"),B46)),Intermedia!$I$3:$O$3997,7,FALSE),"")</f>
        <v/>
      </c>
      <c r="J46" s="35" t="str">
        <f>IFERROR(VLOOKUP(B46,'PLANILLA GENERAL'!$H$2:$BA$447,30,FALSE),"")</f>
        <v/>
      </c>
    </row>
    <row r="47" spans="1:11" x14ac:dyDescent="0.25">
      <c r="A47" s="35" t="str">
        <f>IFERROR(VLOOKUP(B47,'PLANILLA GENERAL'!H40:$BA$698,46,FALSE),"")</f>
        <v/>
      </c>
      <c r="H47" s="35"/>
      <c r="I47" s="35" t="str">
        <f>IFERROR(VLOOKUP(IF(AND(B47=B46,B46=B45),CONCATENATE(B47,"_2"),IF(B47=B46,CONCATENATE(B47,"_1"),B47)),Intermedia!$I$3:$O$3997,7,FALSE),"")</f>
        <v/>
      </c>
      <c r="J47" s="35" t="str">
        <f>IFERROR(VLOOKUP(B47,'PLANILLA GENERAL'!$H$2:$BA$447,30,FALSE),"")</f>
        <v/>
      </c>
    </row>
    <row r="48" spans="1:11" x14ac:dyDescent="0.25">
      <c r="A48" s="35" t="str">
        <f>IFERROR(VLOOKUP(B48,'PLANILLA GENERAL'!H41:$BA$698,46,FALSE),"")</f>
        <v/>
      </c>
      <c r="H48" s="35"/>
      <c r="I48" s="35" t="str">
        <f>IFERROR(VLOOKUP(IF(AND(B48=B47,B47=B46),CONCATENATE(B48,"_2"),IF(B48=B47,CONCATENATE(B48,"_1"),B48)),Intermedia!$I$3:$O$3997,7,FALSE),"")</f>
        <v/>
      </c>
      <c r="J48" s="35" t="str">
        <f>IFERROR(VLOOKUP(B48,'PLANILLA GENERAL'!$H$2:$BA$447,30,FALSE),"")</f>
        <v/>
      </c>
    </row>
    <row r="49" spans="1:10" x14ac:dyDescent="0.25">
      <c r="A49" s="35" t="str">
        <f>IFERROR(VLOOKUP(B49,'PLANILLA GENERAL'!H42:$BA$698,46,FALSE),"")</f>
        <v/>
      </c>
      <c r="H49" s="35"/>
      <c r="I49" s="35" t="str">
        <f>IFERROR(VLOOKUP(IF(AND(B49=B48,B48=B47),CONCATENATE(B49,"_2"),IF(B49=B48,CONCATENATE(B49,"_1"),B49)),Intermedia!$I$3:$O$3997,7,FALSE),"")</f>
        <v/>
      </c>
      <c r="J49" s="35" t="str">
        <f>IFERROR(VLOOKUP(B49,'PLANILLA GENERAL'!$H$2:$BA$447,30,FALSE),"")</f>
        <v/>
      </c>
    </row>
    <row r="50" spans="1:10" x14ac:dyDescent="0.25">
      <c r="A50" s="35" t="str">
        <f>IFERROR(VLOOKUP(B50,'PLANILLA GENERAL'!H43:$BA$698,46,FALSE),"")</f>
        <v/>
      </c>
      <c r="H50" s="35"/>
      <c r="I50" s="35" t="str">
        <f>IFERROR(VLOOKUP(IF(AND(B50=B49,B49=B48),CONCATENATE(B50,"_2"),IF(B50=B49,CONCATENATE(B50,"_1"),B50)),Intermedia!$I$3:$O$3997,7,FALSE),"")</f>
        <v/>
      </c>
      <c r="J50" s="35" t="str">
        <f>IFERROR(VLOOKUP(B50,'PLANILLA GENERAL'!$H$2:$BA$447,30,FALSE),"")</f>
        <v/>
      </c>
    </row>
  </sheetData>
  <autoFilter ref="A8:J8" xr:uid="{00000000-0009-0000-0000-000007000000}"/>
  <mergeCells count="8">
    <mergeCell ref="K7:K8"/>
    <mergeCell ref="B3:J5"/>
    <mergeCell ref="D39:F39"/>
    <mergeCell ref="D40:F40"/>
    <mergeCell ref="B7:C7"/>
    <mergeCell ref="D7:J7"/>
    <mergeCell ref="D37:G37"/>
    <mergeCell ref="D38:F38"/>
  </mergeCells>
  <printOptions horizontalCentered="1" verticalCentered="1"/>
  <pageMargins left="0" right="0" top="0" bottom="0" header="0.31496062992125984" footer="0.31496062992125984"/>
  <pageSetup paperSize="9" scale="92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4"/>
    <pageSetUpPr fitToPage="1"/>
  </sheetPr>
  <dimension ref="A1:K57"/>
  <sheetViews>
    <sheetView workbookViewId="0">
      <selection activeCell="J9" sqref="J9:J55"/>
    </sheetView>
  </sheetViews>
  <sheetFormatPr baseColWidth="10" defaultColWidth="11.42578125" defaultRowHeight="15" x14ac:dyDescent="0.25"/>
  <cols>
    <col min="1" max="1" width="17" style="15" bestFit="1" customWidth="1"/>
    <col min="2" max="2" width="13.28515625" style="15" bestFit="1" customWidth="1"/>
    <col min="3" max="3" width="21" style="15" bestFit="1" customWidth="1"/>
    <col min="4" max="4" width="11.42578125" style="15" bestFit="1" customWidth="1"/>
    <col min="5" max="5" width="7.140625" style="15" bestFit="1" customWidth="1"/>
    <col min="6" max="6" width="6.28515625" style="15" bestFit="1" customWidth="1"/>
    <col min="7" max="7" width="11.5703125" style="15" bestFit="1" customWidth="1"/>
    <col min="8" max="8" width="29.7109375" style="15" bestFit="1" customWidth="1"/>
    <col min="9" max="9" width="11.140625" style="15" bestFit="1" customWidth="1"/>
    <col min="10" max="10" width="19.42578125" style="15" bestFit="1" customWidth="1"/>
    <col min="11" max="16384" width="11.42578125" style="15"/>
  </cols>
  <sheetData>
    <row r="1" spans="1:11" x14ac:dyDescent="0.25">
      <c r="A1" s="15" t="s">
        <v>947</v>
      </c>
      <c r="B1" s="15">
        <f>COUNTA(B9:B69)</f>
        <v>26</v>
      </c>
    </row>
    <row r="2" spans="1:11" ht="15.75" thickBot="1" x14ac:dyDescent="0.3"/>
    <row r="3" spans="1:11" ht="15" customHeight="1" x14ac:dyDescent="0.25">
      <c r="A3" s="26"/>
      <c r="B3" s="143" t="s">
        <v>974</v>
      </c>
      <c r="C3" s="143"/>
      <c r="D3" s="143"/>
      <c r="E3" s="143"/>
      <c r="F3" s="143"/>
      <c r="G3" s="143"/>
      <c r="H3" s="143"/>
      <c r="I3" s="143"/>
      <c r="J3" s="144"/>
    </row>
    <row r="4" spans="1:11" ht="20.25" x14ac:dyDescent="0.25">
      <c r="A4" s="27"/>
      <c r="B4" s="134"/>
      <c r="C4" s="134"/>
      <c r="D4" s="134"/>
      <c r="E4" s="134"/>
      <c r="F4" s="134"/>
      <c r="G4" s="134"/>
      <c r="H4" s="134"/>
      <c r="I4" s="134"/>
      <c r="J4" s="146"/>
    </row>
    <row r="5" spans="1:11" ht="21" thickBot="1" x14ac:dyDescent="0.3">
      <c r="A5" s="29"/>
      <c r="B5" s="148"/>
      <c r="C5" s="148"/>
      <c r="D5" s="148"/>
      <c r="E5" s="148"/>
      <c r="F5" s="148"/>
      <c r="G5" s="148"/>
      <c r="H5" s="148"/>
      <c r="I5" s="148"/>
      <c r="J5" s="149"/>
    </row>
    <row r="6" spans="1:11" ht="15.75" thickBot="1" x14ac:dyDescent="0.3"/>
    <row r="7" spans="1:11" ht="18" x14ac:dyDescent="0.25">
      <c r="A7" s="49" t="s">
        <v>982</v>
      </c>
      <c r="B7" s="154">
        <f>'Semana 1-1'!B7:C7+3</f>
        <v>45309</v>
      </c>
      <c r="C7" s="155"/>
      <c r="D7" s="156" t="s">
        <v>983</v>
      </c>
      <c r="E7" s="157"/>
      <c r="F7" s="157"/>
      <c r="G7" s="157"/>
      <c r="H7" s="157"/>
      <c r="I7" s="157"/>
      <c r="J7" s="160"/>
      <c r="K7" s="158" t="s">
        <v>951</v>
      </c>
    </row>
    <row r="8" spans="1:11" x14ac:dyDescent="0.25">
      <c r="A8" s="54" t="s">
        <v>952</v>
      </c>
      <c r="B8" s="54" t="s">
        <v>15</v>
      </c>
      <c r="C8" s="54" t="s">
        <v>953</v>
      </c>
      <c r="D8" s="54" t="s">
        <v>562</v>
      </c>
      <c r="E8" s="54" t="s">
        <v>954</v>
      </c>
      <c r="F8" s="54" t="s">
        <v>955</v>
      </c>
      <c r="G8" s="54" t="s">
        <v>956</v>
      </c>
      <c r="H8" s="54" t="s">
        <v>957</v>
      </c>
      <c r="I8" s="54" t="s">
        <v>958</v>
      </c>
      <c r="J8" s="54" t="s">
        <v>959</v>
      </c>
      <c r="K8" s="159"/>
    </row>
    <row r="9" spans="1:11" x14ac:dyDescent="0.25">
      <c r="A9" s="35" t="str">
        <f>IFERROR(VLOOKUP(B9,'PLANILLA GENERAL'!H3:$BA$698,46,FALSE),"")</f>
        <v>SP- 03</v>
      </c>
      <c r="B9" s="35" t="s">
        <v>193</v>
      </c>
      <c r="C9" s="35" t="s">
        <v>962</v>
      </c>
      <c r="D9" s="35" t="str">
        <f t="shared" ref="D9:D34" si="0">IF(C9="inhibidor de corrosión","CY51W","BX960")</f>
        <v>BX960</v>
      </c>
      <c r="E9" s="35"/>
      <c r="F9" s="35"/>
      <c r="G9" s="14">
        <f>IFERROR(_xlfn.IFS(D9=Referencias!$K$32,VLOOKUP(B9,Intermedia!$B$4:$D$240,3,FALSE),D9=Referencias!$K$25,VLOOKUP(B9,Intermedia!$B$4:$D$240,2,FALSE)),"")</f>
        <v>46.06</v>
      </c>
      <c r="H9" s="35" t="s">
        <v>967</v>
      </c>
      <c r="I9" s="35" t="str">
        <f>IFERROR(VLOOKUP(IF(AND(B9=B8,B8=B7),CONCATENATE(B9,"_2"),IF(B9=B8,CONCATENATE(B9,"_1"),B9)),Intermedia!$I$3:$O$3997,7,FALSE),"")</f>
        <v/>
      </c>
      <c r="J9" s="35" t="str">
        <f>IFERROR(VLOOKUP(B9,'PLANILLA GENERAL'!$H$2:$BA$447,30,FALSE),"")</f>
        <v>Electro Sumergible</v>
      </c>
      <c r="K9" s="117" t="s">
        <v>966</v>
      </c>
    </row>
    <row r="10" spans="1:11" x14ac:dyDescent="0.25">
      <c r="A10" s="35" t="str">
        <f>IFERROR(VLOOKUP(B10,'PLANILLA GENERAL'!H4:$BA$698,46,FALSE),"")</f>
        <v>SP- 03</v>
      </c>
      <c r="B10" s="35" t="s">
        <v>197</v>
      </c>
      <c r="C10" s="35" t="s">
        <v>963</v>
      </c>
      <c r="D10" s="35" t="str">
        <f t="shared" si="0"/>
        <v>CY51W</v>
      </c>
      <c r="E10" s="35"/>
      <c r="F10" s="35"/>
      <c r="G10" s="14">
        <f>IFERROR(_xlfn.IFS(D10=Referencias!$K$32,VLOOKUP(B10,Intermedia!$B$4:$D$240,3,FALSE),D10=Referencias!$K$25,VLOOKUP(B10,Intermedia!$B$4:$D$240,2,FALSE)),"")</f>
        <v>29.28</v>
      </c>
      <c r="H10" s="35"/>
      <c r="I10" s="35" t="str">
        <f>IFERROR(VLOOKUP(IF(AND(B10=B9,B9=B8),CONCATENATE(B10,"_2"),IF(B10=B9,CONCATENATE(B10,"_1"),B10)),Intermedia!$I$3:$O$3997,7,FALSE),"")</f>
        <v/>
      </c>
      <c r="J10" s="35" t="str">
        <f>IFERROR(VLOOKUP(B10,'PLANILLA GENERAL'!$H$2:$BA$447,30,FALSE),"")</f>
        <v>Bombeo Mecánico</v>
      </c>
      <c r="K10" s="117" t="s">
        <v>966</v>
      </c>
    </row>
    <row r="11" spans="1:11" x14ac:dyDescent="0.25">
      <c r="A11" s="35" t="str">
        <f>IFERROR(VLOOKUP(B11,'PLANILLA GENERAL'!H5:$BA$698,46,FALSE),"")</f>
        <v>SP- 03</v>
      </c>
      <c r="B11" s="35" t="s">
        <v>197</v>
      </c>
      <c r="C11" s="35" t="s">
        <v>962</v>
      </c>
      <c r="D11" s="35" t="str">
        <f t="shared" si="0"/>
        <v>BX960</v>
      </c>
      <c r="E11" s="35"/>
      <c r="F11" s="35"/>
      <c r="G11" s="14">
        <f>IFERROR(_xlfn.IFS(D11=Referencias!$K$32,VLOOKUP(B11,Intermedia!$B$4:$D$240,3,FALSE),D11=Referencias!$K$25,VLOOKUP(B11,Intermedia!$B$4:$D$240,2,FALSE)),"")</f>
        <v>57.04</v>
      </c>
      <c r="H11" s="35"/>
      <c r="I11" s="35" t="str">
        <f>IFERROR(VLOOKUP(IF(AND(B11=B10,B10=B9),CONCATENATE(B11,"_2"),IF(B11=B10,CONCATENATE(B11,"_1"),B11)),Intermedia!$I$3:$O$3997,7,FALSE),"")</f>
        <v/>
      </c>
      <c r="J11" s="35" t="str">
        <f>IFERROR(VLOOKUP(B11,'PLANILLA GENERAL'!$H$2:$BA$447,30,FALSE),"")</f>
        <v>Bombeo Mecánico</v>
      </c>
      <c r="K11" s="117" t="s">
        <v>966</v>
      </c>
    </row>
    <row r="12" spans="1:11" x14ac:dyDescent="0.25">
      <c r="A12" s="35" t="str">
        <f>IFERROR(VLOOKUP(B12,'PLANILLA GENERAL'!H6:$BA$698,46,FALSE),"")</f>
        <v>SP- 03</v>
      </c>
      <c r="B12" s="35" t="s">
        <v>198</v>
      </c>
      <c r="C12" s="35" t="s">
        <v>963</v>
      </c>
      <c r="D12" s="35" t="str">
        <f t="shared" si="0"/>
        <v>CY51W</v>
      </c>
      <c r="E12" s="35"/>
      <c r="F12" s="35"/>
      <c r="G12" s="14">
        <f>IFERROR(_xlfn.IFS(D12=Referencias!$K$32,VLOOKUP(B12,Intermedia!$B$4:$D$240,3,FALSE),D12=Referencias!$K$25,VLOOKUP(B12,Intermedia!$B$4:$D$240,2,FALSE)),"")</f>
        <v>36.22</v>
      </c>
      <c r="H12" s="35"/>
      <c r="I12" s="35" t="str">
        <f>IFERROR(VLOOKUP(IF(AND(B12=B11,B11=B10),CONCATENATE(B12,"_2"),IF(B12=B11,CONCATENATE(B12,"_1"),B12)),Intermedia!$I$3:$O$3997,7,FALSE),"")</f>
        <v/>
      </c>
      <c r="J12" s="35" t="str">
        <f>IFERROR(VLOOKUP(B12,'PLANILLA GENERAL'!$H$2:$BA$447,30,FALSE),"")</f>
        <v>Cavidad Progresiva</v>
      </c>
      <c r="K12" s="117" t="s">
        <v>966</v>
      </c>
    </row>
    <row r="13" spans="1:11" x14ac:dyDescent="0.25">
      <c r="A13" s="35" t="str">
        <f>IFERROR(VLOOKUP(B13,'PLANILLA GENERAL'!H7:$BA$698,46,FALSE),"")</f>
        <v>SP- 03</v>
      </c>
      <c r="B13" s="35" t="s">
        <v>198</v>
      </c>
      <c r="C13" s="35" t="s">
        <v>962</v>
      </c>
      <c r="D13" s="35" t="str">
        <f t="shared" si="0"/>
        <v>BX960</v>
      </c>
      <c r="E13" s="35"/>
      <c r="F13" s="35"/>
      <c r="G13" s="14">
        <f>IFERROR(_xlfn.IFS(D13=Referencias!$K$32,VLOOKUP(B13,Intermedia!$B$4:$D$240,3,FALSE),D13=Referencias!$K$25,VLOOKUP(B13,Intermedia!$B$4:$D$240,2,FALSE)),"")</f>
        <v>35.82</v>
      </c>
      <c r="H13" s="35"/>
      <c r="I13" s="35" t="str">
        <f>IFERROR(VLOOKUP(IF(AND(B13=B12,B12=B11),CONCATENATE(B13,"_2"),IF(B13=B12,CONCATENATE(B13,"_1"),B13)),Intermedia!$I$3:$O$3997,7,FALSE),"")</f>
        <v/>
      </c>
      <c r="J13" s="35" t="str">
        <f>IFERROR(VLOOKUP(B13,'PLANILLA GENERAL'!$H$2:$BA$447,30,FALSE),"")</f>
        <v>Cavidad Progresiva</v>
      </c>
      <c r="K13" s="117" t="s">
        <v>966</v>
      </c>
    </row>
    <row r="14" spans="1:11" x14ac:dyDescent="0.25">
      <c r="A14" s="35" t="str">
        <f>IFERROR(VLOOKUP(B14,'PLANILLA GENERAL'!H8:$BA$698,46,FALSE),"")</f>
        <v>SP- 04</v>
      </c>
      <c r="B14" s="35" t="s">
        <v>201</v>
      </c>
      <c r="C14" s="35" t="s">
        <v>962</v>
      </c>
      <c r="D14" s="35" t="str">
        <f t="shared" si="0"/>
        <v>BX960</v>
      </c>
      <c r="E14" s="35"/>
      <c r="F14" s="35"/>
      <c r="G14" s="14">
        <f>IFERROR(_xlfn.IFS(D14=Referencias!$K$32,VLOOKUP(B14,Intermedia!$B$4:$D$240,3,FALSE),D14=Referencias!$K$25,VLOOKUP(B14,Intermedia!$B$4:$D$240,2,FALSE)),"")</f>
        <v>47.36</v>
      </c>
      <c r="H14" s="35" t="s">
        <v>965</v>
      </c>
      <c r="I14" s="35" t="str">
        <f>IFERROR(VLOOKUP(IF(AND(B14=B13,B13=B12),CONCATENATE(B14,"_2"),IF(B14=B13,CONCATENATE(B14,"_1"),B14)),Intermedia!$I$3:$O$3997,7,FALSE),"")</f>
        <v/>
      </c>
      <c r="J14" s="35" t="str">
        <f>IFERROR(VLOOKUP(B14,'PLANILLA GENERAL'!$H$2:$BA$447,30,FALSE),"")</f>
        <v>Bombeo Mecánico</v>
      </c>
      <c r="K14" s="117" t="s">
        <v>966</v>
      </c>
    </row>
    <row r="15" spans="1:11" x14ac:dyDescent="0.25">
      <c r="A15" s="35" t="str">
        <f>IFERROR(VLOOKUP(B15,'PLANILLA GENERAL'!H9:$BA$698,46,FALSE),"")</f>
        <v>SP- 04</v>
      </c>
      <c r="B15" s="35" t="s">
        <v>205</v>
      </c>
      <c r="C15" s="35" t="s">
        <v>963</v>
      </c>
      <c r="D15" s="35" t="str">
        <f t="shared" si="0"/>
        <v>CY51W</v>
      </c>
      <c r="E15" s="35"/>
      <c r="F15" s="35"/>
      <c r="G15" s="14">
        <f>IFERROR(_xlfn.IFS(D15=Referencias!$K$32,VLOOKUP(B15,Intermedia!$B$4:$D$240,3,FALSE),D15=Referencias!$K$25,VLOOKUP(B15,Intermedia!$B$4:$D$240,2,FALSE)),"")</f>
        <v>35.06</v>
      </c>
      <c r="H15" s="35"/>
      <c r="I15" s="35" t="str">
        <f>IFERROR(VLOOKUP(IF(AND(B15=B14,B14=B13),CONCATENATE(B15,"_2"),IF(B15=B14,CONCATENATE(B15,"_1"),B15)),Intermedia!$I$3:$O$3997,7,FALSE),"")</f>
        <v/>
      </c>
      <c r="J15" s="35" t="str">
        <f>IFERROR(VLOOKUP(B15,'PLANILLA GENERAL'!$H$2:$BA$447,30,FALSE),"")</f>
        <v>Bombeo Mecánico</v>
      </c>
      <c r="K15" s="117" t="s">
        <v>966</v>
      </c>
    </row>
    <row r="16" spans="1:11" x14ac:dyDescent="0.25">
      <c r="A16" s="35" t="str">
        <f>IFERROR(VLOOKUP(B16,'PLANILLA GENERAL'!H10:$BA$698,46,FALSE),"")</f>
        <v>SP- 04</v>
      </c>
      <c r="B16" s="35" t="s">
        <v>208</v>
      </c>
      <c r="C16" s="35" t="s">
        <v>963</v>
      </c>
      <c r="D16" s="35" t="str">
        <f t="shared" si="0"/>
        <v>CY51W</v>
      </c>
      <c r="E16" s="35"/>
      <c r="F16" s="35"/>
      <c r="G16" s="14">
        <f>IFERROR(_xlfn.IFS(D16=Referencias!$K$32,VLOOKUP(B16,Intermedia!$B$4:$D$240,3,FALSE),D16=Referencias!$K$25,VLOOKUP(B16,Intermedia!$B$4:$D$240,2,FALSE)),"")</f>
        <v>42.25</v>
      </c>
      <c r="H16" s="35"/>
      <c r="I16" s="35" t="str">
        <f>IFERROR(VLOOKUP(IF(AND(B16=B15,B15=B14),CONCATENATE(B16,"_2"),IF(B16=B15,CONCATENATE(B16,"_1"),B16)),Intermedia!$I$3:$O$3997,7,FALSE),"")</f>
        <v/>
      </c>
      <c r="J16" s="35" t="str">
        <f>IFERROR(VLOOKUP(B16,'PLANILLA GENERAL'!$H$2:$BA$447,30,FALSE),"")</f>
        <v>Electro Sumergible</v>
      </c>
      <c r="K16" s="117" t="s">
        <v>966</v>
      </c>
    </row>
    <row r="17" spans="1:11" x14ac:dyDescent="0.25">
      <c r="A17" s="35" t="str">
        <f>IFERROR(VLOOKUP(B17,'PLANILLA GENERAL'!H11:$BA$698,46,FALSE),"")</f>
        <v>SP- 04</v>
      </c>
      <c r="B17" s="35" t="s">
        <v>209</v>
      </c>
      <c r="C17" s="35" t="s">
        <v>963</v>
      </c>
      <c r="D17" s="35" t="str">
        <f t="shared" si="0"/>
        <v>CY51W</v>
      </c>
      <c r="E17" s="35"/>
      <c r="F17" s="35"/>
      <c r="G17" s="14">
        <f>IFERROR(_xlfn.IFS(D17=Referencias!$K$32,VLOOKUP(B17,Intermedia!$B$4:$D$240,3,FALSE),D17=Referencias!$K$25,VLOOKUP(B17,Intermedia!$B$4:$D$240,2,FALSE)),"")</f>
        <v>56.67</v>
      </c>
      <c r="H17" s="35"/>
      <c r="I17" s="35" t="str">
        <f>IFERROR(VLOOKUP(IF(AND(B17=B16,B16=B15),CONCATENATE(B17,"_2"),IF(B17=B16,CONCATENATE(B17,"_1"),B17)),Intermedia!$I$3:$O$3997,7,FALSE),"")</f>
        <v/>
      </c>
      <c r="J17" s="35" t="str">
        <f>IFERROR(VLOOKUP(B17,'PLANILLA GENERAL'!$H$2:$BA$447,30,FALSE),"")</f>
        <v>Electro Sumergible</v>
      </c>
      <c r="K17" s="117" t="s">
        <v>966</v>
      </c>
    </row>
    <row r="18" spans="1:11" x14ac:dyDescent="0.25">
      <c r="A18" s="35" t="str">
        <f>IFERROR(VLOOKUP(B18,'PLANILLA GENERAL'!H12:$BA$698,46,FALSE),"")</f>
        <v>SP- 04</v>
      </c>
      <c r="B18" s="35" t="s">
        <v>210</v>
      </c>
      <c r="C18" s="35" t="s">
        <v>963</v>
      </c>
      <c r="D18" s="35" t="str">
        <f t="shared" si="0"/>
        <v>CY51W</v>
      </c>
      <c r="E18" s="35"/>
      <c r="F18" s="35"/>
      <c r="G18" s="14">
        <f>IFERROR(_xlfn.IFS(D18=Referencias!$K$32,VLOOKUP(B18,Intermedia!$B$4:$D$240,3,FALSE),D18=Referencias!$K$25,VLOOKUP(B18,Intermedia!$B$4:$D$240,2,FALSE)),"")</f>
        <v>30.2</v>
      </c>
      <c r="H18" s="35"/>
      <c r="I18" s="35" t="str">
        <f>IFERROR(VLOOKUP(IF(AND(B18=B17,B17=B16),CONCATENATE(B18,"_2"),IF(B18=B17,CONCATENATE(B18,"_1"),B18)),Intermedia!$I$3:$O$3997,7,FALSE),"")</f>
        <v/>
      </c>
      <c r="J18" s="35" t="str">
        <f>IFERROR(VLOOKUP(B18,'PLANILLA GENERAL'!$H$2:$BA$447,30,FALSE),"")</f>
        <v>Electro Sumergible</v>
      </c>
      <c r="K18" s="117" t="s">
        <v>966</v>
      </c>
    </row>
    <row r="19" spans="1:11" x14ac:dyDescent="0.25">
      <c r="A19" s="35" t="str">
        <f>IFERROR(VLOOKUP(B19,'PLANILLA GENERAL'!H13:$BA$698,46,FALSE),"")</f>
        <v>SP- 04</v>
      </c>
      <c r="B19" s="35" t="s">
        <v>216</v>
      </c>
      <c r="C19" s="35" t="s">
        <v>962</v>
      </c>
      <c r="D19" s="35" t="str">
        <f t="shared" si="0"/>
        <v>BX960</v>
      </c>
      <c r="E19" s="35"/>
      <c r="F19" s="35"/>
      <c r="G19" s="14">
        <f>IFERROR(_xlfn.IFS(D19=Referencias!$K$32,VLOOKUP(B19,Intermedia!$B$4:$D$240,3,FALSE),D19=Referencias!$K$25,VLOOKUP(B19,Intermedia!$B$4:$D$240,2,FALSE)),"")</f>
        <v>39.08</v>
      </c>
      <c r="H19" s="35"/>
      <c r="I19" s="35" t="str">
        <f>IFERROR(VLOOKUP(IF(AND(B19=B18,B18=B17),CONCATENATE(B19,"_2"),IF(B19=B18,CONCATENATE(B19,"_1"),B19)),Intermedia!$I$3:$O$3997,7,FALSE),"")</f>
        <v/>
      </c>
      <c r="J19" s="35" t="str">
        <f>IFERROR(VLOOKUP(B19,'PLANILLA GENERAL'!$H$2:$BA$447,30,FALSE),"")</f>
        <v>Cavidad Progresiva</v>
      </c>
      <c r="K19" s="117" t="s">
        <v>966</v>
      </c>
    </row>
    <row r="20" spans="1:11" x14ac:dyDescent="0.25">
      <c r="A20" s="35" t="str">
        <f>IFERROR(VLOOKUP(B20,'PLANILLA GENERAL'!H14:$BA$698,46,FALSE),"")</f>
        <v>SP- 04</v>
      </c>
      <c r="B20" s="35" t="s">
        <v>218</v>
      </c>
      <c r="C20" s="35" t="s">
        <v>963</v>
      </c>
      <c r="D20" s="35" t="str">
        <f t="shared" si="0"/>
        <v>CY51W</v>
      </c>
      <c r="E20" s="35"/>
      <c r="F20" s="35"/>
      <c r="G20" s="14">
        <f>IFERROR(_xlfn.IFS(D20=Referencias!$K$32,VLOOKUP(B20,Intermedia!$B$4:$D$240,3,FALSE),D20=Referencias!$K$25,VLOOKUP(B20,Intermedia!$B$4:$D$240,2,FALSE)),"")</f>
        <v>20</v>
      </c>
      <c r="H20" s="35"/>
      <c r="I20" s="35" t="str">
        <f>IFERROR(VLOOKUP(IF(AND(B20=B19,B19=B18),CONCATENATE(B20,"_2"),IF(B20=B19,CONCATENATE(B20,"_1"),B20)),Intermedia!$I$3:$O$3997,7,FALSE),"")</f>
        <v/>
      </c>
      <c r="J20" s="35" t="str">
        <f>IFERROR(VLOOKUP(B20,'PLANILLA GENERAL'!$H$2:$BA$447,30,FALSE),"")</f>
        <v>Bombeo Mecánico</v>
      </c>
      <c r="K20" s="117" t="s">
        <v>966</v>
      </c>
    </row>
    <row r="21" spans="1:11" x14ac:dyDescent="0.25">
      <c r="A21" s="35" t="str">
        <f>IFERROR(VLOOKUP(B21,'PLANILLA GENERAL'!H15:$BA$698,46,FALSE),"")</f>
        <v>SP- 07</v>
      </c>
      <c r="B21" s="35" t="s">
        <v>302</v>
      </c>
      <c r="C21" s="35" t="s">
        <v>963</v>
      </c>
      <c r="D21" s="35" t="str">
        <f t="shared" si="0"/>
        <v>CY51W</v>
      </c>
      <c r="E21" s="35"/>
      <c r="F21" s="35"/>
      <c r="G21" s="14">
        <f>IFERROR(_xlfn.IFS(D21=Referencias!$K$32,VLOOKUP(B21,Intermedia!$B$4:$D$240,3,FALSE),D21=Referencias!$K$25,VLOOKUP(B21,Intermedia!$B$4:$D$240,2,FALSE)),"")</f>
        <v>37.25</v>
      </c>
      <c r="H21" s="35"/>
      <c r="I21" s="35" t="str">
        <f>IFERROR(VLOOKUP(IF(AND(B21=B20,B20=B19),CONCATENATE(B21,"_2"),IF(B21=B20,CONCATENATE(B21,"_1"),B21)),Intermedia!$I$3:$O$3997,7,FALSE),"")</f>
        <v/>
      </c>
      <c r="J21" s="35" t="str">
        <f>IFERROR(VLOOKUP(B21,'PLANILLA GENERAL'!$H$2:$BA$447,30,FALSE),"")</f>
        <v>Cavidad Progresiva</v>
      </c>
      <c r="K21" s="117" t="s">
        <v>966</v>
      </c>
    </row>
    <row r="22" spans="1:11" x14ac:dyDescent="0.25">
      <c r="A22" s="35" t="str">
        <f>IFERROR(VLOOKUP(B22,'PLANILLA GENERAL'!H16:$BA$698,46,FALSE),"")</f>
        <v>SP- 07</v>
      </c>
      <c r="B22" s="35" t="s">
        <v>302</v>
      </c>
      <c r="C22" s="35" t="s">
        <v>962</v>
      </c>
      <c r="D22" s="35" t="str">
        <f t="shared" si="0"/>
        <v>BX960</v>
      </c>
      <c r="E22" s="35"/>
      <c r="F22" s="35"/>
      <c r="G22" s="14">
        <f>IFERROR(_xlfn.IFS(D22=Referencias!$K$32,VLOOKUP(B22,Intermedia!$B$4:$D$240,3,FALSE),D22=Referencias!$K$25,VLOOKUP(B22,Intermedia!$B$4:$D$240,2,FALSE)),"")</f>
        <v>37.25</v>
      </c>
      <c r="H22" s="35"/>
      <c r="I22" s="35" t="str">
        <f>IFERROR(VLOOKUP(IF(AND(B22=B21,B21=B20),CONCATENATE(B22,"_2"),IF(B22=B21,CONCATENATE(B22,"_1"),B22)),Intermedia!$I$3:$O$3997,7,FALSE),"")</f>
        <v/>
      </c>
      <c r="J22" s="35" t="str">
        <f>IFERROR(VLOOKUP(B22,'PLANILLA GENERAL'!$H$2:$BA$447,30,FALSE),"")</f>
        <v>Cavidad Progresiva</v>
      </c>
      <c r="K22" s="117" t="s">
        <v>966</v>
      </c>
    </row>
    <row r="23" spans="1:11" x14ac:dyDescent="0.25">
      <c r="A23" s="35" t="str">
        <f>IFERROR(VLOOKUP(B23,'PLANILLA GENERAL'!H17:$BA$698,46,FALSE),"")</f>
        <v>SP- 07</v>
      </c>
      <c r="B23" s="35" t="s">
        <v>304</v>
      </c>
      <c r="C23" s="35" t="s">
        <v>963</v>
      </c>
      <c r="D23" s="35" t="str">
        <f t="shared" si="0"/>
        <v>CY51W</v>
      </c>
      <c r="E23" s="35"/>
      <c r="F23" s="35"/>
      <c r="G23" s="14">
        <f>IFERROR(_xlfn.IFS(D23=Referencias!$K$32,VLOOKUP(B23,Intermedia!$B$4:$D$240,3,FALSE),D23=Referencias!$K$25,VLOOKUP(B23,Intermedia!$B$4:$D$240,2,FALSE)),"")</f>
        <v>62.38</v>
      </c>
      <c r="H23" s="35"/>
      <c r="I23" s="35" t="str">
        <f>IFERROR(VLOOKUP(IF(AND(B23=B22,B22=B21),CONCATENATE(B23,"_2"),IF(B23=B22,CONCATENATE(B23,"_1"),B23)),Intermedia!$I$3:$O$3997,7,FALSE),"")</f>
        <v/>
      </c>
      <c r="J23" s="35" t="str">
        <f>IFERROR(VLOOKUP(B23,'PLANILLA GENERAL'!$H$2:$BA$447,30,FALSE),"")</f>
        <v>Cavidad Progresiva</v>
      </c>
      <c r="K23" s="117" t="s">
        <v>966</v>
      </c>
    </row>
    <row r="24" spans="1:11" x14ac:dyDescent="0.25">
      <c r="A24" s="35" t="str">
        <f>IFERROR(VLOOKUP(B24,'PLANILLA GENERAL'!H18:$BA$698,46,FALSE),"")</f>
        <v>SP- 07</v>
      </c>
      <c r="B24" s="35" t="s">
        <v>311</v>
      </c>
      <c r="C24" s="35" t="s">
        <v>963</v>
      </c>
      <c r="D24" s="35" t="str">
        <f t="shared" si="0"/>
        <v>CY51W</v>
      </c>
      <c r="E24" s="35"/>
      <c r="F24" s="35"/>
      <c r="G24" s="14">
        <f>IFERROR(_xlfn.IFS(D24=Referencias!$K$32,VLOOKUP(B24,Intermedia!$B$4:$D$240,3,FALSE),D24=Referencias!$K$25,VLOOKUP(B24,Intermedia!$B$4:$D$240,2,FALSE)),"")</f>
        <v>35.25</v>
      </c>
      <c r="H24" s="35"/>
      <c r="I24" s="35" t="str">
        <f>IFERROR(VLOOKUP(IF(AND(B24=B23,B23=B22),CONCATENATE(B24,"_2"),IF(B24=B23,CONCATENATE(B24,"_1"),B24)),Intermedia!$I$3:$O$3997,7,FALSE),"")</f>
        <v/>
      </c>
      <c r="J24" s="35" t="str">
        <f>IFERROR(VLOOKUP(B24,'PLANILLA GENERAL'!$H$2:$BA$447,30,FALSE),"")</f>
        <v>Bombeo Mecánico</v>
      </c>
      <c r="K24" s="117" t="s">
        <v>966</v>
      </c>
    </row>
    <row r="25" spans="1:11" x14ac:dyDescent="0.25">
      <c r="A25" s="35" t="str">
        <f>IFERROR(VLOOKUP(B25,'PLANILLA GENERAL'!H19:$BA$698,46,FALSE),"")</f>
        <v>SP- 07</v>
      </c>
      <c r="B25" s="35" t="s">
        <v>311</v>
      </c>
      <c r="C25" s="35" t="s">
        <v>962</v>
      </c>
      <c r="D25" s="35" t="str">
        <f t="shared" si="0"/>
        <v>BX960</v>
      </c>
      <c r="E25" s="35"/>
      <c r="F25" s="35"/>
      <c r="G25" s="14">
        <f>IFERROR(_xlfn.IFS(D25=Referencias!$K$32,VLOOKUP(B25,Intermedia!$B$4:$D$240,3,FALSE),D25=Referencias!$K$25,VLOOKUP(B25,Intermedia!$B$4:$D$240,2,FALSE)),"")</f>
        <v>28.2</v>
      </c>
      <c r="H25" s="35"/>
      <c r="I25" s="35" t="str">
        <f>IFERROR(VLOOKUP(IF(AND(B25=B24,B24=B23),CONCATENATE(B25,"_2"),IF(B25=B24,CONCATENATE(B25,"_1"),B25)),Intermedia!$I$3:$O$3997,7,FALSE),"")</f>
        <v/>
      </c>
      <c r="J25" s="35" t="str">
        <f>IFERROR(VLOOKUP(B25,'PLANILLA GENERAL'!$H$2:$BA$447,30,FALSE),"")</f>
        <v>Bombeo Mecánico</v>
      </c>
      <c r="K25" s="117" t="s">
        <v>966</v>
      </c>
    </row>
    <row r="26" spans="1:11" x14ac:dyDescent="0.25">
      <c r="A26" s="35" t="str">
        <f>IFERROR(VLOOKUP(B26,'PLANILLA GENERAL'!H20:$BA$698,46,FALSE),"")</f>
        <v>SP- 07</v>
      </c>
      <c r="B26" s="35" t="s">
        <v>315</v>
      </c>
      <c r="C26" s="35" t="s">
        <v>963</v>
      </c>
      <c r="D26" s="35" t="str">
        <f t="shared" si="0"/>
        <v>CY51W</v>
      </c>
      <c r="E26" s="35"/>
      <c r="F26" s="35"/>
      <c r="G26" s="14">
        <f>IFERROR(_xlfn.IFS(D26=Referencias!$K$32,VLOOKUP(B26,Intermedia!$B$4:$D$240,3,FALSE),D26=Referencias!$K$25,VLOOKUP(B26,Intermedia!$B$4:$D$240,2,FALSE)),"")</f>
        <v>33</v>
      </c>
      <c r="H26" s="35"/>
      <c r="I26" s="35" t="str">
        <f>IFERROR(VLOOKUP(IF(AND(B26=B25,B25=B24),CONCATENATE(B26,"_2"),IF(B26=B25,CONCATENATE(B26,"_1"),B26)),Intermedia!$I$3:$O$3997,7,FALSE),"")</f>
        <v/>
      </c>
      <c r="J26" s="35" t="str">
        <f>IFERROR(VLOOKUP(B26,'PLANILLA GENERAL'!$H$2:$BA$447,30,FALSE),"")</f>
        <v>Cavidad Progresiva</v>
      </c>
      <c r="K26" s="117" t="s">
        <v>966</v>
      </c>
    </row>
    <row r="27" spans="1:11" x14ac:dyDescent="0.25">
      <c r="A27" s="35" t="str">
        <f>IFERROR(VLOOKUP(B27,'PLANILLA GENERAL'!H21:$BA$698,46,FALSE),"")</f>
        <v>SP- 07</v>
      </c>
      <c r="B27" s="35" t="s">
        <v>315</v>
      </c>
      <c r="C27" s="35" t="s">
        <v>962</v>
      </c>
      <c r="D27" s="35" t="str">
        <f t="shared" si="0"/>
        <v>BX960</v>
      </c>
      <c r="E27" s="35"/>
      <c r="F27" s="35"/>
      <c r="G27" s="14">
        <f>IFERROR(_xlfn.IFS(D27=Referencias!$K$32,VLOOKUP(B27,Intermedia!$B$4:$D$240,3,FALSE),D27=Referencias!$K$25,VLOOKUP(B27,Intermedia!$B$4:$D$240,2,FALSE)),"")</f>
        <v>20.329999999999998</v>
      </c>
      <c r="H27" s="35"/>
      <c r="I27" s="35" t="str">
        <f>IFERROR(VLOOKUP(IF(AND(B27=B26,B26=B25),CONCATENATE(B27,"_2"),IF(B27=B26,CONCATENATE(B27,"_1"),B27)),Intermedia!$I$3:$O$3997,7,FALSE),"")</f>
        <v/>
      </c>
      <c r="J27" s="35" t="str">
        <f>IFERROR(VLOOKUP(B27,'PLANILLA GENERAL'!$H$2:$BA$447,30,FALSE),"")</f>
        <v>Cavidad Progresiva</v>
      </c>
      <c r="K27" s="117" t="s">
        <v>966</v>
      </c>
    </row>
    <row r="28" spans="1:11" x14ac:dyDescent="0.25">
      <c r="A28" s="35" t="str">
        <f>IFERROR(VLOOKUP(B28,'PLANILLA GENERAL'!H22:$BA$698,46,FALSE),"")</f>
        <v>SP- 09</v>
      </c>
      <c r="B28" s="35" t="s">
        <v>346</v>
      </c>
      <c r="C28" s="35" t="s">
        <v>963</v>
      </c>
      <c r="D28" s="35" t="str">
        <f t="shared" si="0"/>
        <v>CY51W</v>
      </c>
      <c r="E28" s="35"/>
      <c r="F28" s="35"/>
      <c r="G28" s="14">
        <f>IFERROR(_xlfn.IFS(D28=Referencias!$K$32,VLOOKUP(B28,Intermedia!$B$4:$D$240,3,FALSE),D28=Referencias!$K$25,VLOOKUP(B28,Intermedia!$B$4:$D$240,2,FALSE)),"")</f>
        <v>20</v>
      </c>
      <c r="H28" s="35"/>
      <c r="I28" s="35" t="str">
        <f>IFERROR(VLOOKUP(IF(AND(B28=B27,B27=B26),CONCATENATE(B28,"_2"),IF(B28=B27,CONCATENATE(B28,"_1"),B28)),Intermedia!$I$3:$O$3997,7,FALSE),"")</f>
        <v/>
      </c>
      <c r="J28" s="35" t="str">
        <f>IFERROR(VLOOKUP(B28,'PLANILLA GENERAL'!$H$2:$BA$447,30,FALSE),"")</f>
        <v>Cavidad Progresiva</v>
      </c>
      <c r="K28" s="117" t="s">
        <v>966</v>
      </c>
    </row>
    <row r="29" spans="1:11" x14ac:dyDescent="0.25">
      <c r="A29" s="35" t="str">
        <f>IFERROR(VLOOKUP(B29,'PLANILLA GENERAL'!H23:$BA$698,46,FALSE),"")</f>
        <v>SP- 09</v>
      </c>
      <c r="B29" s="35" t="s">
        <v>346</v>
      </c>
      <c r="C29" s="35" t="s">
        <v>962</v>
      </c>
      <c r="D29" s="35" t="str">
        <f t="shared" si="0"/>
        <v>BX960</v>
      </c>
      <c r="E29" s="35"/>
      <c r="F29" s="35"/>
      <c r="G29" s="14">
        <f>IFERROR(_xlfn.IFS(D29=Referencias!$K$32,VLOOKUP(B29,Intermedia!$B$4:$D$240,3,FALSE),D29=Referencias!$K$25,VLOOKUP(B29,Intermedia!$B$4:$D$240,2,FALSE)),"")</f>
        <v>20.170000000000002</v>
      </c>
      <c r="H29" s="35"/>
      <c r="I29" s="35" t="str">
        <f>IFERROR(VLOOKUP(IF(AND(B29=B28,B28=B27),CONCATENATE(B29,"_2"),IF(B29=B28,CONCATENATE(B29,"_1"),B29)),Intermedia!$I$3:$O$3997,7,FALSE),"")</f>
        <v/>
      </c>
      <c r="J29" s="35" t="str">
        <f>IFERROR(VLOOKUP(B29,'PLANILLA GENERAL'!$H$2:$BA$447,30,FALSE),"")</f>
        <v>Cavidad Progresiva</v>
      </c>
      <c r="K29" s="117" t="s">
        <v>966</v>
      </c>
    </row>
    <row r="30" spans="1:11" x14ac:dyDescent="0.25">
      <c r="A30" s="35" t="str">
        <f>IFERROR(VLOOKUP(B30,'PLANILLA GENERAL'!H24:$BA$698,46,FALSE),"")</f>
        <v>SP- 06</v>
      </c>
      <c r="B30" s="35" t="s">
        <v>237</v>
      </c>
      <c r="C30" s="35" t="s">
        <v>963</v>
      </c>
      <c r="D30" s="35" t="str">
        <f t="shared" si="0"/>
        <v>CY51W</v>
      </c>
      <c r="E30" s="35"/>
      <c r="F30" s="35"/>
      <c r="G30" s="14">
        <f>IFERROR(_xlfn.IFS(D30=Referencias!$K$32,VLOOKUP(B30,Intermedia!$B$4:$D$240,3,FALSE),D30=Referencias!$K$25,VLOOKUP(B30,Intermedia!$B$4:$D$240,2,FALSE)),"")</f>
        <v>23.4</v>
      </c>
      <c r="H30" s="35" t="s">
        <v>965</v>
      </c>
      <c r="I30" s="35" t="str">
        <f>IFERROR(VLOOKUP(IF(AND(B30=B29,B29=B28),CONCATENATE(B30,"_2"),IF(B30=B29,CONCATENATE(B30,"_1"),B30)),Intermedia!$I$3:$O$3997,7,FALSE),"")</f>
        <v/>
      </c>
      <c r="J30" s="35" t="str">
        <f>IFERROR(VLOOKUP(B30,'PLANILLA GENERAL'!$H$2:$BA$447,30,FALSE),"")</f>
        <v>Bombeo Mecánico</v>
      </c>
      <c r="K30" s="117" t="s">
        <v>966</v>
      </c>
    </row>
    <row r="31" spans="1:11" x14ac:dyDescent="0.25">
      <c r="A31" s="35" t="str">
        <f>IFERROR(VLOOKUP(B31,'PLANILLA GENERAL'!H25:$BA$698,46,FALSE),"")</f>
        <v>SP- 06</v>
      </c>
      <c r="B31" s="35" t="s">
        <v>237</v>
      </c>
      <c r="C31" s="35" t="s">
        <v>962</v>
      </c>
      <c r="D31" s="35" t="str">
        <f t="shared" si="0"/>
        <v>BX960</v>
      </c>
      <c r="E31" s="35"/>
      <c r="F31" s="35"/>
      <c r="G31" s="14">
        <f>IFERROR(_xlfn.IFS(D31=Referencias!$K$32,VLOOKUP(B31,Intermedia!$B$4:$D$240,3,FALSE),D31=Referencias!$K$25,VLOOKUP(B31,Intermedia!$B$4:$D$240,2,FALSE)),"")</f>
        <v>34.04</v>
      </c>
      <c r="H31" s="35"/>
      <c r="I31" s="35" t="str">
        <f>IFERROR(VLOOKUP(IF(AND(B31=B30,B30=B29),CONCATENATE(B31,"_2"),IF(B31=B30,CONCATENATE(B31,"_1"),B31)),Intermedia!$I$3:$O$3997,7,FALSE),"")</f>
        <v/>
      </c>
      <c r="J31" s="35" t="str">
        <f>IFERROR(VLOOKUP(B31,'PLANILLA GENERAL'!$H$2:$BA$447,30,FALSE),"")</f>
        <v>Bombeo Mecánico</v>
      </c>
      <c r="K31" s="117" t="s">
        <v>966</v>
      </c>
    </row>
    <row r="32" spans="1:11" x14ac:dyDescent="0.25">
      <c r="A32" s="35" t="str">
        <f>IFERROR(VLOOKUP(B32,'PLANILLA GENERAL'!H26:$BA$698,46,FALSE),"")</f>
        <v>SP- 04</v>
      </c>
      <c r="B32" s="34" t="s">
        <v>201</v>
      </c>
      <c r="C32" s="34" t="s">
        <v>963</v>
      </c>
      <c r="D32" s="35" t="str">
        <f t="shared" si="0"/>
        <v>CY51W</v>
      </c>
      <c r="E32" s="35"/>
      <c r="F32" s="35"/>
      <c r="G32" s="14">
        <f>IFERROR(_xlfn.IFS(D32=Referencias!$K$32,VLOOKUP(B32,Intermedia!$B$4:$D$240,3,FALSE),D32=Referencias!$K$25,VLOOKUP(B32,Intermedia!$B$4:$D$240,2,FALSE)),"")</f>
        <v>47.36</v>
      </c>
      <c r="H32" s="35"/>
      <c r="I32" s="35" t="str">
        <f>IFERROR(VLOOKUP(IF(AND(B32=B31,B31=B30),CONCATENATE(B32,"_2"),IF(B32=B31,CONCATENATE(B32,"_1"),B32)),Intermedia!$I$3:$O$3997,7,FALSE),"")</f>
        <v/>
      </c>
      <c r="J32" s="35" t="str">
        <f>IFERROR(VLOOKUP(B32,'PLANILLA GENERAL'!$H$2:$BA$447,30,FALSE),"")</f>
        <v>Bombeo Mecánico</v>
      </c>
      <c r="K32" s="117" t="s">
        <v>966</v>
      </c>
    </row>
    <row r="33" spans="1:11" x14ac:dyDescent="0.25">
      <c r="A33" s="35" t="str">
        <f>IFERROR(VLOOKUP(B33,'PLANILLA GENERAL'!H27:$BA$698,46,FALSE),"")</f>
        <v>SP- 06</v>
      </c>
      <c r="B33" s="34" t="s">
        <v>296</v>
      </c>
      <c r="C33" s="35" t="s">
        <v>962</v>
      </c>
      <c r="D33" s="35" t="str">
        <f t="shared" si="0"/>
        <v>BX960</v>
      </c>
      <c r="E33" s="35"/>
      <c r="F33" s="35"/>
      <c r="G33" s="14">
        <f>IFERROR(_xlfn.IFS(D33=Referencias!$K$32,VLOOKUP(B33,Intermedia!$B$4:$D$240,3,FALSE),D33=Referencias!$K$25,VLOOKUP(B33,Intermedia!$B$4:$D$240,2,FALSE)),"")</f>
        <v>22.32</v>
      </c>
      <c r="H33" s="35"/>
      <c r="I33" s="35" t="str">
        <f>IFERROR(VLOOKUP(IF(AND(B33=B32,B32=B31),CONCATENATE(B33,"_2"),IF(B33=B32,CONCATENATE(B33,"_1"),B33)),Intermedia!$I$3:$O$3997,7,FALSE),"")</f>
        <v/>
      </c>
      <c r="J33" s="35" t="str">
        <f>IFERROR(VLOOKUP(B33,'PLANILLA GENERAL'!$H$2:$BA$447,30,FALSE),"")</f>
        <v>Cavidad Progresiva</v>
      </c>
      <c r="K33" s="117" t="s">
        <v>966</v>
      </c>
    </row>
    <row r="34" spans="1:11" x14ac:dyDescent="0.25">
      <c r="A34" s="35" t="str">
        <f>IFERROR(VLOOKUP(B34,'PLANILLA GENERAL'!H28:$BA$698,46,FALSE),"")</f>
        <v>SP- 06</v>
      </c>
      <c r="B34" s="34" t="s">
        <v>296</v>
      </c>
      <c r="C34" s="34" t="s">
        <v>963</v>
      </c>
      <c r="D34" s="35" t="str">
        <f t="shared" si="0"/>
        <v>CY51W</v>
      </c>
      <c r="E34" s="35"/>
      <c r="F34" s="35"/>
      <c r="G34" s="14">
        <f>IFERROR(_xlfn.IFS(D34=Referencias!$K$32,VLOOKUP(B34,Intermedia!$B$4:$D$240,3,FALSE),D34=Referencias!$K$25,VLOOKUP(B34,Intermedia!$B$4:$D$240,2,FALSE)),"")</f>
        <v>22.32</v>
      </c>
      <c r="H34" s="35"/>
      <c r="I34" s="35" t="str">
        <f>IFERROR(VLOOKUP(IF(AND(B34=B33,B33=B32),CONCATENATE(B34,"_2"),IF(B34=B33,CONCATENATE(B34,"_1"),B34)),Intermedia!$I$3:$O$3997,7,FALSE),"")</f>
        <v/>
      </c>
      <c r="J34" s="35" t="str">
        <f>IFERROR(VLOOKUP(B34,'PLANILLA GENERAL'!$H$2:$BA$447,30,FALSE),"")</f>
        <v>Cavidad Progresiva</v>
      </c>
      <c r="K34" s="117" t="s">
        <v>966</v>
      </c>
    </row>
    <row r="35" spans="1:11" x14ac:dyDescent="0.25">
      <c r="A35" s="35" t="str">
        <f>IFERROR(VLOOKUP(B35,'PLANILLA GENERAL'!H29:$BA$698,46,FALSE),"")</f>
        <v/>
      </c>
      <c r="D35" s="161" t="s">
        <v>971</v>
      </c>
      <c r="E35" s="161"/>
      <c r="F35" s="161"/>
      <c r="G35" s="161"/>
      <c r="H35" s="42"/>
      <c r="I35" s="35" t="str">
        <f>IFERROR(VLOOKUP(IF(AND(B35=B34,B34=B33),CONCATENATE(B35,"_2"),IF(B35=B34,CONCATENATE(B35,"_1"),B35)),Intermedia!$I$3:$O$3997,7,FALSE),"")</f>
        <v/>
      </c>
      <c r="J35" s="35" t="str">
        <f>IFERROR(VLOOKUP(B35,'PLANILLA GENERAL'!$H$2:$BA$447,30,FALSE),"")</f>
        <v/>
      </c>
    </row>
    <row r="36" spans="1:11" x14ac:dyDescent="0.25">
      <c r="A36" s="35" t="str">
        <f>IFERROR(VLOOKUP(B36,'PLANILLA GENERAL'!H30:$BA$698,46,FALSE),"")</f>
        <v/>
      </c>
      <c r="D36" s="152" t="s">
        <v>566</v>
      </c>
      <c r="E36" s="152"/>
      <c r="F36" s="152"/>
      <c r="G36" s="14">
        <f>SUMIF($D$9:D32,D36,$G$9:G32)</f>
        <v>508.32</v>
      </c>
      <c r="H36" s="35"/>
      <c r="I36" s="35" t="str">
        <f>IFERROR(VLOOKUP(IF(AND(B36=B35,B35=B34),CONCATENATE(B36,"_2"),IF(B36=B35,CONCATENATE(B36,"_1"),B36)),Intermedia!$I$3:$O$3997,7,FALSE),"")</f>
        <v/>
      </c>
      <c r="J36" s="35" t="str">
        <f>IFERROR(VLOOKUP(B36,'PLANILLA GENERAL'!$H$2:$BA$447,30,FALSE),"")</f>
        <v/>
      </c>
    </row>
    <row r="37" spans="1:11" x14ac:dyDescent="0.25">
      <c r="A37" s="35" t="str">
        <f>IFERROR(VLOOKUP(B37,'PLANILLA GENERAL'!H31:$BA$698,46,FALSE),"")</f>
        <v/>
      </c>
      <c r="D37" s="152" t="s">
        <v>565</v>
      </c>
      <c r="E37" s="152"/>
      <c r="F37" s="152"/>
      <c r="G37" s="14">
        <f>SUMIF($D$9:D35,D37,$G$9:G35)</f>
        <v>387.66999999999996</v>
      </c>
      <c r="H37" s="35"/>
      <c r="I37" s="35" t="str">
        <f>IFERROR(VLOOKUP(IF(AND(B37=B36,B36=B35),CONCATENATE(B37,"_2"),IF(B37=B36,CONCATENATE(B37,"_1"),B37)),Intermedia!$I$3:$O$3997,7,FALSE),"")</f>
        <v/>
      </c>
      <c r="J37" s="35" t="str">
        <f>IFERROR(VLOOKUP(B37,'PLANILLA GENERAL'!$H$2:$BA$447,30,FALSE),"")</f>
        <v/>
      </c>
    </row>
    <row r="38" spans="1:11" x14ac:dyDescent="0.25">
      <c r="A38" s="35" t="str">
        <f>IFERROR(VLOOKUP(B38,'PLANILLA GENERAL'!H32:$BA$698,46,FALSE),"")</f>
        <v/>
      </c>
      <c r="D38" s="152" t="s">
        <v>972</v>
      </c>
      <c r="E38" s="152"/>
      <c r="F38" s="152"/>
      <c r="G38" s="14">
        <f>G37+G36</f>
        <v>895.99</v>
      </c>
      <c r="H38" s="35"/>
      <c r="I38" s="35" t="str">
        <f>IFERROR(VLOOKUP(IF(AND(B38=B37,B37=B36),CONCATENATE(B38,"_2"),IF(B38=B37,CONCATENATE(B38,"_1"),B38)),Intermedia!$I$3:$O$3997,7,FALSE),"")</f>
        <v/>
      </c>
      <c r="J38" s="35" t="str">
        <f>IFERROR(VLOOKUP(B38,'PLANILLA GENERAL'!$H$2:$BA$447,30,FALSE),"")</f>
        <v/>
      </c>
    </row>
    <row r="39" spans="1:11" x14ac:dyDescent="0.25">
      <c r="A39" s="35" t="str">
        <f>IFERROR(VLOOKUP(B39,'PLANILLA GENERAL'!H33:$BA$698,46,FALSE),"")</f>
        <v/>
      </c>
      <c r="H39" s="35"/>
      <c r="I39" s="35" t="str">
        <f>IFERROR(VLOOKUP(IF(AND(B39=B38,B38=B37),CONCATENATE(B39,"_2"),IF(B39=B38,CONCATENATE(B39,"_1"),B39)),Intermedia!$I$3:$O$3997,7,FALSE),"")</f>
        <v/>
      </c>
      <c r="J39" s="35" t="str">
        <f>IFERROR(VLOOKUP(B39,'PLANILLA GENERAL'!$H$2:$BA$447,30,FALSE),"")</f>
        <v/>
      </c>
    </row>
    <row r="40" spans="1:11" x14ac:dyDescent="0.25">
      <c r="A40" s="35" t="str">
        <f>IFERROR(VLOOKUP(B40,'PLANILLA GENERAL'!H34:$BA$698,46,FALSE),"")</f>
        <v/>
      </c>
      <c r="H40" s="35"/>
      <c r="I40" s="35" t="str">
        <f>IFERROR(VLOOKUP(IF(AND(B40=B39,B39=B38),CONCATENATE(B40,"_2"),IF(B40=B39,CONCATENATE(B40,"_1"),B40)),Intermedia!$I$3:$O$3997,7,FALSE),"")</f>
        <v/>
      </c>
      <c r="J40" s="35" t="str">
        <f>IFERROR(VLOOKUP(B40,'PLANILLA GENERAL'!$H$2:$BA$447,30,FALSE),"")</f>
        <v/>
      </c>
    </row>
    <row r="41" spans="1:11" x14ac:dyDescent="0.25">
      <c r="A41" s="35" t="str">
        <f>IFERROR(VLOOKUP(B41,'PLANILLA GENERAL'!H35:$BA$698,46,FALSE),"")</f>
        <v/>
      </c>
      <c r="H41" s="35"/>
      <c r="I41" s="35" t="str">
        <f>IFERROR(VLOOKUP(IF(AND(B41=B40,B40=B39),CONCATENATE(B41,"_2"),IF(B41=B40,CONCATENATE(B41,"_1"),B41)),Intermedia!$I$3:$O$3997,7,FALSE),"")</f>
        <v/>
      </c>
      <c r="J41" s="35" t="str">
        <f>IFERROR(VLOOKUP(B41,'PLANILLA GENERAL'!$H$2:$BA$447,30,FALSE),"")</f>
        <v/>
      </c>
    </row>
    <row r="42" spans="1:11" x14ac:dyDescent="0.25">
      <c r="A42" s="35" t="str">
        <f>IFERROR(VLOOKUP(B42,'PLANILLA GENERAL'!H36:$BA$698,46,FALSE),"")</f>
        <v/>
      </c>
      <c r="H42" s="35"/>
      <c r="I42" s="35" t="str">
        <f>IFERROR(VLOOKUP(IF(AND(B42=B41,B41=B40),CONCATENATE(B42,"_2"),IF(B42=B41,CONCATENATE(B42,"_1"),B42)),Intermedia!$I$3:$O$3997,7,FALSE),"")</f>
        <v/>
      </c>
      <c r="J42" s="35" t="str">
        <f>IFERROR(VLOOKUP(B42,'PLANILLA GENERAL'!$H$2:$BA$447,30,FALSE),"")</f>
        <v/>
      </c>
    </row>
    <row r="43" spans="1:11" x14ac:dyDescent="0.25">
      <c r="A43" s="35" t="str">
        <f>IFERROR(VLOOKUP(B43,'PLANILLA GENERAL'!H37:$BA$698,46,FALSE),"")</f>
        <v/>
      </c>
      <c r="H43" s="35"/>
      <c r="I43" s="35" t="str">
        <f>IFERROR(VLOOKUP(IF(AND(B43=B42,B42=B41),CONCATENATE(B43,"_2"),IF(B43=B42,CONCATENATE(B43,"_1"),B43)),Intermedia!$I$3:$O$3997,7,FALSE),"")</f>
        <v/>
      </c>
      <c r="J43" s="35" t="str">
        <f>IFERROR(VLOOKUP(B43,'PLANILLA GENERAL'!$H$2:$BA$447,30,FALSE),"")</f>
        <v/>
      </c>
    </row>
    <row r="44" spans="1:11" x14ac:dyDescent="0.25">
      <c r="A44" s="35" t="str">
        <f>IFERROR(VLOOKUP(B44,'PLANILLA GENERAL'!H38:$BA$698,46,FALSE),"")</f>
        <v/>
      </c>
      <c r="H44" s="35"/>
      <c r="I44" s="35" t="str">
        <f>IFERROR(VLOOKUP(IF(AND(B44=B43,B43=B42),CONCATENATE(B44,"_2"),IF(B44=B43,CONCATENATE(B44,"_1"),B44)),Intermedia!$I$3:$O$3997,7,FALSE),"")</f>
        <v/>
      </c>
      <c r="J44" s="35" t="str">
        <f>IFERROR(VLOOKUP(B44,'PLANILLA GENERAL'!$H$2:$BA$447,30,FALSE),"")</f>
        <v/>
      </c>
    </row>
    <row r="45" spans="1:11" x14ac:dyDescent="0.25">
      <c r="A45" s="35" t="str">
        <f>IFERROR(VLOOKUP(B45,'PLANILLA GENERAL'!H39:$BA$698,46,FALSE),"")</f>
        <v/>
      </c>
      <c r="H45" s="35"/>
      <c r="I45" s="35" t="str">
        <f>IFERROR(VLOOKUP(IF(AND(B45=B44,B44=B43),CONCATENATE(B45,"_2"),IF(B45=B44,CONCATENATE(B45,"_1"),B45)),Intermedia!$I$3:$O$3997,7,FALSE),"")</f>
        <v/>
      </c>
      <c r="J45" s="35" t="str">
        <f>IFERROR(VLOOKUP(B45,'PLANILLA GENERAL'!$H$2:$BA$447,30,FALSE),"")</f>
        <v/>
      </c>
    </row>
    <row r="46" spans="1:11" x14ac:dyDescent="0.25">
      <c r="A46" s="35" t="str">
        <f>IFERROR(VLOOKUP(B46,'PLANILLA GENERAL'!H40:$BA$698,46,FALSE),"")</f>
        <v/>
      </c>
      <c r="H46" s="35"/>
      <c r="I46" s="35" t="str">
        <f>IFERROR(VLOOKUP(IF(AND(B46=B45,B45=B44),CONCATENATE(B46,"_2"),IF(B46=B45,CONCATENATE(B46,"_1"),B46)),Intermedia!$I$3:$O$3997,7,FALSE),"")</f>
        <v/>
      </c>
      <c r="J46" s="35" t="str">
        <f>IFERROR(VLOOKUP(B46,'PLANILLA GENERAL'!$H$2:$BA$447,30,FALSE),"")</f>
        <v/>
      </c>
    </row>
    <row r="47" spans="1:11" x14ac:dyDescent="0.25">
      <c r="A47" s="35" t="str">
        <f>IFERROR(VLOOKUP(B47,'PLANILLA GENERAL'!H41:$BA$698,46,FALSE),"")</f>
        <v/>
      </c>
      <c r="H47" s="35"/>
      <c r="I47" s="35" t="str">
        <f>IFERROR(VLOOKUP(IF(AND(B47=B46,B46=B45),CONCATENATE(B47,"_2"),IF(B47=B46,CONCATENATE(B47,"_1"),B47)),Intermedia!$I$3:$O$3997,7,FALSE),"")</f>
        <v/>
      </c>
      <c r="J47" s="35" t="str">
        <f>IFERROR(VLOOKUP(B47,'PLANILLA GENERAL'!$H$2:$BA$447,30,FALSE),"")</f>
        <v/>
      </c>
    </row>
    <row r="48" spans="1:11" x14ac:dyDescent="0.25">
      <c r="A48" s="35" t="str">
        <f>IFERROR(VLOOKUP(B48,'PLANILLA GENERAL'!H42:$BA$698,46,FALSE),"")</f>
        <v/>
      </c>
      <c r="H48" s="35"/>
      <c r="I48" s="35" t="str">
        <f>IFERROR(VLOOKUP(IF(AND(B48=B47,B47=B46),CONCATENATE(B48,"_2"),IF(B48=B47,CONCATENATE(B48,"_1"),B48)),Intermedia!$I$3:$O$3997,7,FALSE),"")</f>
        <v/>
      </c>
      <c r="J48" s="35" t="str">
        <f>IFERROR(VLOOKUP(B48,'PLANILLA GENERAL'!$H$2:$BA$447,30,FALSE),"")</f>
        <v/>
      </c>
    </row>
    <row r="49" spans="1:10" x14ac:dyDescent="0.25">
      <c r="A49" s="35" t="str">
        <f>IFERROR(VLOOKUP(B49,'PLANILLA GENERAL'!H43:$BA$698,46,FALSE),"")</f>
        <v/>
      </c>
      <c r="H49" s="35"/>
      <c r="I49" s="35" t="str">
        <f>IFERROR(VLOOKUP(IF(AND(B49=B48,B48=B47),CONCATENATE(B49,"_2"),IF(B49=B48,CONCATENATE(B49,"_1"),B49)),Intermedia!$I$3:$O$3997,7,FALSE),"")</f>
        <v/>
      </c>
      <c r="J49" s="35" t="str">
        <f>IFERROR(VLOOKUP(B49,'PLANILLA GENERAL'!$H$2:$BA$447,30,FALSE),"")</f>
        <v/>
      </c>
    </row>
    <row r="50" spans="1:10" x14ac:dyDescent="0.25">
      <c r="A50" s="35" t="str">
        <f>IFERROR(VLOOKUP(B50,'PLANILLA GENERAL'!H44:$BA$698,46,FALSE),"")</f>
        <v/>
      </c>
      <c r="H50" s="35"/>
      <c r="I50" s="35" t="str">
        <f>IFERROR(VLOOKUP(IF(AND(B50=B49,B49=B48),CONCATENATE(B50,"_2"),IF(B50=B49,CONCATENATE(B50,"_1"),B50)),Intermedia!$I$3:$O$3997,7,FALSE),"")</f>
        <v/>
      </c>
      <c r="J50" s="35" t="str">
        <f>IFERROR(VLOOKUP(B50,'PLANILLA GENERAL'!$H$2:$BA$447,30,FALSE),"")</f>
        <v/>
      </c>
    </row>
    <row r="51" spans="1:10" x14ac:dyDescent="0.25">
      <c r="A51" s="35" t="str">
        <f>IFERROR(VLOOKUP(B51,'PLANILLA GENERAL'!H45:$BA$698,46,FALSE),"")</f>
        <v/>
      </c>
      <c r="H51" s="35"/>
      <c r="I51" s="35" t="str">
        <f>IFERROR(VLOOKUP(IF(AND(B51=B50,B50=B49),CONCATENATE(B51,"_2"),IF(B51=B50,CONCATENATE(B51,"_1"),B51)),Intermedia!$I$3:$O$3997,7,FALSE),"")</f>
        <v/>
      </c>
      <c r="J51" s="35" t="str">
        <f>IFERROR(VLOOKUP(B51,'PLANILLA GENERAL'!$H$2:$BA$447,30,FALSE),"")</f>
        <v/>
      </c>
    </row>
    <row r="52" spans="1:10" x14ac:dyDescent="0.25">
      <c r="A52" s="35" t="str">
        <f>IFERROR(VLOOKUP(B52,'PLANILLA GENERAL'!H46:$BA$698,46,FALSE),"")</f>
        <v/>
      </c>
      <c r="H52" s="35"/>
      <c r="I52" s="35" t="str">
        <f>IFERROR(VLOOKUP(IF(AND(B52=B51,B51=B50),CONCATENATE(B52,"_2"),IF(B52=B51,CONCATENATE(B52,"_1"),B52)),Intermedia!$I$3:$O$3997,7,FALSE),"")</f>
        <v/>
      </c>
      <c r="J52" s="35" t="str">
        <f>IFERROR(VLOOKUP(B52,'PLANILLA GENERAL'!$H$2:$BA$447,30,FALSE),"")</f>
        <v/>
      </c>
    </row>
    <row r="53" spans="1:10" x14ac:dyDescent="0.25">
      <c r="A53" s="35" t="str">
        <f>IFERROR(VLOOKUP(B53,'PLANILLA GENERAL'!H47:$BA$698,46,FALSE),"")</f>
        <v/>
      </c>
      <c r="H53" s="35"/>
      <c r="I53" s="35" t="str">
        <f>IFERROR(VLOOKUP(IF(AND(B53=B52,B52=B51),CONCATENATE(B53,"_2"),IF(B53=B52,CONCATENATE(B53,"_1"),B53)),Intermedia!$I$3:$O$3997,7,FALSE),"")</f>
        <v/>
      </c>
      <c r="J53" s="35" t="str">
        <f>IFERROR(VLOOKUP(B53,'PLANILLA GENERAL'!$H$2:$BA$447,30,FALSE),"")</f>
        <v/>
      </c>
    </row>
    <row r="54" spans="1:10" x14ac:dyDescent="0.25">
      <c r="A54" s="35" t="str">
        <f>IFERROR(VLOOKUP(B54,'PLANILLA GENERAL'!H48:$BA$698,46,FALSE),"")</f>
        <v/>
      </c>
      <c r="H54" s="35"/>
      <c r="I54" s="35" t="str">
        <f>IFERROR(VLOOKUP(IF(AND(B54=B53,B53=B52),CONCATENATE(B54,"_2"),IF(B54=B53,CONCATENATE(B54,"_1"),B54)),Intermedia!$I$3:$O$3997,7,FALSE),"")</f>
        <v/>
      </c>
      <c r="J54" s="35" t="str">
        <f>IFERROR(VLOOKUP(B54,'PLANILLA GENERAL'!$H$2:$BA$447,30,FALSE),"")</f>
        <v/>
      </c>
    </row>
    <row r="55" spans="1:10" x14ac:dyDescent="0.25">
      <c r="A55" s="35" t="str">
        <f>IFERROR(VLOOKUP(B55,'PLANILLA GENERAL'!H49:$BA$698,46,FALSE),"")</f>
        <v/>
      </c>
      <c r="H55" s="35"/>
      <c r="I55" s="35" t="str">
        <f>IFERROR(VLOOKUP(IF(AND(B55=B54,B54=B53),CONCATENATE(B55,"_2"),IF(B55=B54,CONCATENATE(B55,"_1"),B55)),Intermedia!$I$3:$O$3997,7,FALSE),"")</f>
        <v/>
      </c>
      <c r="J55" s="35" t="str">
        <f>IFERROR(VLOOKUP(B55,'PLANILLA GENERAL'!$H$2:$BA$447,30,FALSE),"")</f>
        <v/>
      </c>
    </row>
    <row r="56" spans="1:10" x14ac:dyDescent="0.25">
      <c r="A56" s="35" t="str">
        <f>IFERROR(VLOOKUP(B56,'PLANILLA GENERAL'!H51:$BA$698,46,FALSE),"")</f>
        <v/>
      </c>
      <c r="H56" s="35"/>
      <c r="I56" s="35" t="str">
        <f>IFERROR(VLOOKUP(IF(AND(B56=B55,B55=B54),CONCATENATE(B56,"_2"),IF(B56=B55,CONCATENATE(B56,"_1"),B56)),Intermedia!$I$3:$O$3997,7,FALSE),"")</f>
        <v/>
      </c>
      <c r="J56" s="35" t="str">
        <f>IFERROR(VLOOKUP(B56,'PLANILLA GENERAL'!$H$2:$BA$447,30,FALSE),"")</f>
        <v/>
      </c>
    </row>
    <row r="57" spans="1:10" x14ac:dyDescent="0.25">
      <c r="A57" s="35" t="str">
        <f>IFERROR(VLOOKUP(B57,'PLANILLA GENERAL'!H53:$BA$698,46,FALSE),"")</f>
        <v/>
      </c>
      <c r="H57" s="35"/>
      <c r="I57" s="35" t="str">
        <f>IFERROR(VLOOKUP(IF(AND(B57=B56,B56=B55),CONCATENATE(B57,"_2"),IF(B57=B56,CONCATENATE(B57,"_1"),B57)),Intermedia!$I$3:$O$3997,7,FALSE),"")</f>
        <v/>
      </c>
      <c r="J57" s="35" t="str">
        <f>IFERROR(VLOOKUP(B57,'PLANILLA GENERAL'!$H$2:$BA$447,30,FALSE),"")</f>
        <v/>
      </c>
    </row>
  </sheetData>
  <autoFilter ref="A8:J38" xr:uid="{00000000-0009-0000-0000-000008000000}"/>
  <mergeCells count="8">
    <mergeCell ref="K7:K8"/>
    <mergeCell ref="B3:J5"/>
    <mergeCell ref="D37:F37"/>
    <mergeCell ref="D38:F38"/>
    <mergeCell ref="B7:C7"/>
    <mergeCell ref="D7:J7"/>
    <mergeCell ref="D35:G35"/>
    <mergeCell ref="D36:F36"/>
  </mergeCells>
  <printOptions horizontalCentered="1" verticalCentered="1"/>
  <pageMargins left="0" right="0" top="0" bottom="0" header="0.31496062992125984" footer="0.31496062992125984"/>
  <pageSetup paperSize="9" scale="90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>
    <tabColor theme="4"/>
    <pageSetUpPr fitToPage="1"/>
  </sheetPr>
  <dimension ref="A1:K42"/>
  <sheetViews>
    <sheetView workbookViewId="0">
      <selection activeCell="I9" sqref="I9:J41"/>
    </sheetView>
  </sheetViews>
  <sheetFormatPr baseColWidth="10" defaultColWidth="11.42578125" defaultRowHeight="15" x14ac:dyDescent="0.25"/>
  <cols>
    <col min="1" max="1" width="17" style="4" bestFit="1" customWidth="1"/>
    <col min="2" max="2" width="11.28515625" style="4" bestFit="1" customWidth="1"/>
    <col min="3" max="3" width="21" style="4" bestFit="1" customWidth="1"/>
    <col min="4" max="4" width="11.42578125" style="4" bestFit="1" customWidth="1"/>
    <col min="5" max="5" width="7.140625" style="4" bestFit="1" customWidth="1"/>
    <col min="6" max="6" width="6.28515625" style="4" bestFit="1" customWidth="1"/>
    <col min="7" max="7" width="11.5703125" style="4" bestFit="1" customWidth="1"/>
    <col min="8" max="8" width="10.7109375" style="4" bestFit="1" customWidth="1"/>
    <col min="9" max="9" width="11.140625" style="4" bestFit="1" customWidth="1"/>
    <col min="10" max="10" width="19.42578125" style="4" bestFit="1" customWidth="1"/>
    <col min="11" max="16384" width="11.42578125" style="4"/>
  </cols>
  <sheetData>
    <row r="1" spans="1:11" x14ac:dyDescent="0.25">
      <c r="A1" s="4" t="s">
        <v>947</v>
      </c>
      <c r="B1" s="4">
        <f>COUNTA(B9:B87)</f>
        <v>30</v>
      </c>
    </row>
    <row r="2" spans="1:11" ht="15.75" thickBot="1" x14ac:dyDescent="0.3"/>
    <row r="3" spans="1:11" ht="15" customHeight="1" x14ac:dyDescent="0.25">
      <c r="A3" s="142" t="s">
        <v>974</v>
      </c>
      <c r="B3" s="143"/>
      <c r="C3" s="143"/>
      <c r="D3" s="143"/>
      <c r="E3" s="143"/>
      <c r="F3" s="143"/>
      <c r="G3" s="143"/>
      <c r="H3" s="143"/>
      <c r="I3" s="143"/>
      <c r="J3" s="144"/>
    </row>
    <row r="4" spans="1:11" x14ac:dyDescent="0.25">
      <c r="A4" s="145"/>
      <c r="B4" s="134"/>
      <c r="C4" s="134"/>
      <c r="D4" s="134"/>
      <c r="E4" s="134"/>
      <c r="F4" s="134"/>
      <c r="G4" s="134"/>
      <c r="H4" s="134"/>
      <c r="I4" s="134"/>
      <c r="J4" s="146"/>
    </row>
    <row r="5" spans="1:11" ht="15.75" thickBot="1" x14ac:dyDescent="0.3">
      <c r="A5" s="147"/>
      <c r="B5" s="148"/>
      <c r="C5" s="148"/>
      <c r="D5" s="148"/>
      <c r="E5" s="148"/>
      <c r="F5" s="148"/>
      <c r="G5" s="148"/>
      <c r="H5" s="148"/>
      <c r="I5" s="148"/>
      <c r="J5" s="149"/>
    </row>
    <row r="6" spans="1:11" ht="15.75" thickBot="1" x14ac:dyDescent="0.3"/>
    <row r="7" spans="1:11" ht="18" customHeight="1" x14ac:dyDescent="0.25">
      <c r="A7" s="49" t="s">
        <v>984</v>
      </c>
      <c r="B7" s="154">
        <f>'Semana 1-1'!B7:C7+4</f>
        <v>45310</v>
      </c>
      <c r="C7" s="155"/>
      <c r="D7" s="156" t="s">
        <v>983</v>
      </c>
      <c r="E7" s="157"/>
      <c r="F7" s="157"/>
      <c r="G7" s="157"/>
      <c r="H7" s="157"/>
      <c r="I7" s="157"/>
      <c r="J7" s="160"/>
      <c r="K7" s="158" t="s">
        <v>951</v>
      </c>
    </row>
    <row r="8" spans="1:11" x14ac:dyDescent="0.25">
      <c r="A8" s="53" t="s">
        <v>952</v>
      </c>
      <c r="B8" s="53" t="s">
        <v>15</v>
      </c>
      <c r="C8" s="53" t="s">
        <v>953</v>
      </c>
      <c r="D8" s="53" t="s">
        <v>562</v>
      </c>
      <c r="E8" s="53" t="s">
        <v>954</v>
      </c>
      <c r="F8" s="53" t="s">
        <v>955</v>
      </c>
      <c r="G8" s="53" t="s">
        <v>956</v>
      </c>
      <c r="H8" s="53" t="s">
        <v>957</v>
      </c>
      <c r="I8" s="53" t="s">
        <v>958</v>
      </c>
      <c r="J8" s="53" t="s">
        <v>959</v>
      </c>
      <c r="K8" s="159"/>
    </row>
    <row r="9" spans="1:11" x14ac:dyDescent="0.25">
      <c r="A9" s="34" t="str">
        <f>IFERROR(VLOOKUP(B9,'PLANILLA GENERAL'!H2:$BA$698,46,FALSE),"")</f>
        <v>SP-10</v>
      </c>
      <c r="B9" s="34" t="s">
        <v>359</v>
      </c>
      <c r="C9" s="34" t="s">
        <v>963</v>
      </c>
      <c r="D9" s="34" t="str">
        <f t="shared" ref="D9:D38" si="0">IF(C9="inhibidor de corrosión","CY51W","BX960")</f>
        <v>CY51W</v>
      </c>
      <c r="E9" s="34"/>
      <c r="F9" s="34"/>
      <c r="G9" s="56">
        <f>IFERROR(_xlfn.IFS(D9=Referencias!$K$32,VLOOKUP(B9,Intermedia!$B$4:$D$240,3,FALSE),D9=Referencias!$K$25,VLOOKUP(B9,Intermedia!$B$4:$D$240,2,FALSE)),"")</f>
        <v>27.34</v>
      </c>
      <c r="H9" s="34"/>
      <c r="I9" s="34" t="str">
        <f>IFERROR(VLOOKUP(IF(AND(B9=B8,B8=B7),CONCATENATE(B9,"_2"),IF(B9=B8,CONCATENATE(B9,"_1"),B9)),Intermedia!$I$3:$O$3997,7,FALSE),"")</f>
        <v/>
      </c>
      <c r="J9" s="34" t="str">
        <f>IFERROR(VLOOKUP(B9,'PLANILLA GENERAL'!$H$2:$BA$447,30,FALSE),"")</f>
        <v>Bombeo Mecánico</v>
      </c>
      <c r="K9" s="117" t="s">
        <v>966</v>
      </c>
    </row>
    <row r="10" spans="1:11" x14ac:dyDescent="0.25">
      <c r="A10" s="34" t="str">
        <f>IFERROR(VLOOKUP(B10,'PLANILLA GENERAL'!H3:$BA$698,46,FALSE),"")</f>
        <v>SP-10</v>
      </c>
      <c r="B10" s="34" t="s">
        <v>359</v>
      </c>
      <c r="C10" s="34" t="s">
        <v>962</v>
      </c>
      <c r="D10" s="34" t="str">
        <f t="shared" si="0"/>
        <v>BX960</v>
      </c>
      <c r="E10" s="34"/>
      <c r="F10" s="34"/>
      <c r="G10" s="56">
        <f>IFERROR(_xlfn.IFS(D10=Referencias!$K$32,VLOOKUP(B10,Intermedia!$B$4:$D$240,3,FALSE),D10=Referencias!$K$25,VLOOKUP(B10,Intermedia!$B$4:$D$240,2,FALSE)),"")</f>
        <v>21.87</v>
      </c>
      <c r="H10" s="34"/>
      <c r="I10" s="34" t="str">
        <f>IFERROR(VLOOKUP(IF(AND(B10=B9,B9=B8),CONCATENATE(B10,"_2"),IF(B10=B9,CONCATENATE(B10,"_1"),B10)),Intermedia!$I$3:$O$3997,7,FALSE),"")</f>
        <v/>
      </c>
      <c r="J10" s="34" t="str">
        <f>IFERROR(VLOOKUP(B10,'PLANILLA GENERAL'!$H$2:$BA$447,30,FALSE),"")</f>
        <v>Bombeo Mecánico</v>
      </c>
      <c r="K10" s="117" t="s">
        <v>966</v>
      </c>
    </row>
    <row r="11" spans="1:11" x14ac:dyDescent="0.25">
      <c r="A11" s="34" t="str">
        <f>IFERROR(VLOOKUP(B11,'PLANILLA GENERAL'!H4:$BA$698,46,FALSE),"")</f>
        <v>SP-10</v>
      </c>
      <c r="B11" s="34" t="s">
        <v>360</v>
      </c>
      <c r="C11" s="34" t="s">
        <v>963</v>
      </c>
      <c r="D11" s="34" t="str">
        <f t="shared" si="0"/>
        <v>CY51W</v>
      </c>
      <c r="E11" s="34"/>
      <c r="F11" s="34"/>
      <c r="G11" s="56">
        <f>IFERROR(_xlfn.IFS(D11=Referencias!$K$32,VLOOKUP(B11,Intermedia!$B$4:$D$240,3,FALSE),D11=Referencias!$K$25,VLOOKUP(B11,Intermedia!$B$4:$D$240,2,FALSE)),"")</f>
        <v>43.64</v>
      </c>
      <c r="H11" s="34"/>
      <c r="I11" s="34" t="str">
        <f>IFERROR(VLOOKUP(IF(AND(B11=B10,B10=B9),CONCATENATE(B11,"_2"),IF(B11=B10,CONCATENATE(B11,"_1"),B11)),Intermedia!$I$3:$O$3997,7,FALSE),"")</f>
        <v/>
      </c>
      <c r="J11" s="34" t="str">
        <f>IFERROR(VLOOKUP(B11,'PLANILLA GENERAL'!$H$2:$BA$447,30,FALSE),"")</f>
        <v>Cavidad Progresiva</v>
      </c>
      <c r="K11" s="117" t="s">
        <v>966</v>
      </c>
    </row>
    <row r="12" spans="1:11" x14ac:dyDescent="0.25">
      <c r="A12" s="34" t="str">
        <f>IFERROR(VLOOKUP(B12,'PLANILLA GENERAL'!H5:$BA$698,46,FALSE),"")</f>
        <v>SP-10</v>
      </c>
      <c r="B12" s="34" t="s">
        <v>360</v>
      </c>
      <c r="C12" s="34" t="s">
        <v>962</v>
      </c>
      <c r="D12" s="34" t="str">
        <f t="shared" si="0"/>
        <v>BX960</v>
      </c>
      <c r="E12" s="34"/>
      <c r="F12" s="34"/>
      <c r="G12" s="56">
        <f>IFERROR(_xlfn.IFS(D12=Referencias!$K$32,VLOOKUP(B12,Intermedia!$B$4:$D$240,3,FALSE),D12=Referencias!$K$25,VLOOKUP(B12,Intermedia!$B$4:$D$240,2,FALSE)),"")</f>
        <v>43.64</v>
      </c>
      <c r="H12" s="34"/>
      <c r="I12" s="34" t="str">
        <f>IFERROR(VLOOKUP(IF(AND(B12=B11,B11=B10),CONCATENATE(B12,"_2"),IF(B12=B11,CONCATENATE(B12,"_1"),B12)),Intermedia!$I$3:$O$3997,7,FALSE),"")</f>
        <v/>
      </c>
      <c r="J12" s="34" t="str">
        <f>IFERROR(VLOOKUP(B12,'PLANILLA GENERAL'!$H$2:$BA$447,30,FALSE),"")</f>
        <v>Cavidad Progresiva</v>
      </c>
      <c r="K12" s="117" t="s">
        <v>966</v>
      </c>
    </row>
    <row r="13" spans="1:11" x14ac:dyDescent="0.25">
      <c r="A13" s="34" t="str">
        <f>IFERROR(VLOOKUP(B13,'PLANILLA GENERAL'!H6:$BA$698,46,FALSE),"")</f>
        <v>SP-10</v>
      </c>
      <c r="B13" s="34" t="s">
        <v>363</v>
      </c>
      <c r="C13" s="34" t="s">
        <v>962</v>
      </c>
      <c r="D13" s="34" t="str">
        <f t="shared" si="0"/>
        <v>BX960</v>
      </c>
      <c r="E13" s="34"/>
      <c r="F13" s="34"/>
      <c r="G13" s="56">
        <f>IFERROR(_xlfn.IFS(D13=Referencias!$K$32,VLOOKUP(B13,Intermedia!$B$4:$D$240,3,FALSE),D13=Referencias!$K$25,VLOOKUP(B13,Intermedia!$B$4:$D$240,2,FALSE)),"")</f>
        <v>65.37</v>
      </c>
      <c r="H13" s="34" t="s">
        <v>977</v>
      </c>
      <c r="I13" s="34" t="str">
        <f>IFERROR(VLOOKUP(IF(AND(B13=B12,B12=B11),CONCATENATE(B13,"_2"),IF(B13=B12,CONCATENATE(B13,"_1"),B13)),Intermedia!$I$3:$O$3997,7,FALSE),"")</f>
        <v/>
      </c>
      <c r="J13" s="34" t="str">
        <f>IFERROR(VLOOKUP(B13,'PLANILLA GENERAL'!$H$2:$BA$447,30,FALSE),"")</f>
        <v>Cavidad Progresiva</v>
      </c>
      <c r="K13" s="117" t="s">
        <v>966</v>
      </c>
    </row>
    <row r="14" spans="1:11" x14ac:dyDescent="0.25">
      <c r="A14" s="34" t="str">
        <f>IFERROR(VLOOKUP(B14,'PLANILLA GENERAL'!H7:$BA$698,46,FALSE),"")</f>
        <v>SP-10</v>
      </c>
      <c r="B14" s="34" t="s">
        <v>363</v>
      </c>
      <c r="C14" s="34" t="s">
        <v>963</v>
      </c>
      <c r="D14" s="34" t="str">
        <f t="shared" si="0"/>
        <v>CY51W</v>
      </c>
      <c r="E14" s="34"/>
      <c r="F14" s="34"/>
      <c r="G14" s="56">
        <f>IFERROR(_xlfn.IFS(D14=Referencias!$K$32,VLOOKUP(B14,Intermedia!$B$4:$D$240,3,FALSE),D14=Referencias!$K$25,VLOOKUP(B14,Intermedia!$B$4:$D$240,2,FALSE)),"")</f>
        <v>33.9</v>
      </c>
      <c r="H14" s="34"/>
      <c r="I14" s="34" t="str">
        <f>IFERROR(VLOOKUP(IF(AND(B14=B13,B13=B12),CONCATENATE(B14,"_2"),IF(B14=B13,CONCATENATE(B14,"_1"),B14)),Intermedia!$I$3:$O$3997,7,FALSE),"")</f>
        <v/>
      </c>
      <c r="J14" s="34" t="str">
        <f>IFERROR(VLOOKUP(B14,'PLANILLA GENERAL'!$H$2:$BA$447,30,FALSE),"")</f>
        <v>Cavidad Progresiva</v>
      </c>
      <c r="K14" s="117" t="s">
        <v>966</v>
      </c>
    </row>
    <row r="15" spans="1:11" x14ac:dyDescent="0.25">
      <c r="A15" s="34" t="str">
        <f>IFERROR(VLOOKUP(B15,'PLANILLA GENERAL'!H8:$BA$698,46,FALSE),"")</f>
        <v>SP-10</v>
      </c>
      <c r="B15" s="34" t="s">
        <v>375</v>
      </c>
      <c r="C15" s="34" t="s">
        <v>962</v>
      </c>
      <c r="D15" s="34" t="str">
        <f t="shared" si="0"/>
        <v>BX960</v>
      </c>
      <c r="E15" s="34"/>
      <c r="F15" s="34"/>
      <c r="G15" s="56">
        <f>IFERROR(_xlfn.IFS(D15=Referencias!$K$32,VLOOKUP(B15,Intermedia!$B$4:$D$240,3,FALSE),D15=Referencias!$K$25,VLOOKUP(B15,Intermedia!$B$4:$D$240,2,FALSE)),"")</f>
        <v>53.27</v>
      </c>
      <c r="H15" s="34" t="s">
        <v>965</v>
      </c>
      <c r="I15" s="34" t="str">
        <f>IFERROR(VLOOKUP(IF(AND(B15=B14,B14=B13),CONCATENATE(B15,"_2"),IF(B15=B14,CONCATENATE(B15,"_1"),B15)),Intermedia!$I$3:$O$3997,7,FALSE),"")</f>
        <v/>
      </c>
      <c r="J15" s="34" t="str">
        <f>IFERROR(VLOOKUP(B15,'PLANILLA GENERAL'!$H$2:$BA$447,30,FALSE),"")</f>
        <v>Cavidad Progresiva</v>
      </c>
      <c r="K15" s="117" t="s">
        <v>966</v>
      </c>
    </row>
    <row r="16" spans="1:11" x14ac:dyDescent="0.25">
      <c r="A16" s="34" t="str">
        <f>IFERROR(VLOOKUP(B16,'PLANILLA GENERAL'!H9:$BA$698,46,FALSE),"")</f>
        <v>SP-10</v>
      </c>
      <c r="B16" s="34" t="s">
        <v>372</v>
      </c>
      <c r="C16" s="34" t="s">
        <v>962</v>
      </c>
      <c r="D16" s="34" t="str">
        <f t="shared" si="0"/>
        <v>BX960</v>
      </c>
      <c r="E16" s="34"/>
      <c r="F16" s="34"/>
      <c r="G16" s="56">
        <f>IFERROR(_xlfn.IFS(D16=Referencias!$K$32,VLOOKUP(B16,Intermedia!$B$4:$D$240,3,FALSE),D16=Referencias!$K$25,VLOOKUP(B16,Intermedia!$B$4:$D$240,2,FALSE)),"")</f>
        <v>46.46</v>
      </c>
      <c r="H16" s="34"/>
      <c r="I16" s="34" t="str">
        <f>IFERROR(VLOOKUP(IF(AND(B16=B15,B15=B14),CONCATENATE(B16,"_2"),IF(B16=B15,CONCATENATE(B16,"_1"),B16)),Intermedia!$I$3:$O$3997,7,FALSE),"")</f>
        <v/>
      </c>
      <c r="J16" s="34" t="str">
        <f>IFERROR(VLOOKUP(B16,'PLANILLA GENERAL'!$H$2:$BA$447,30,FALSE),"")</f>
        <v>Cavidad Progresiva</v>
      </c>
      <c r="K16" s="117" t="s">
        <v>966</v>
      </c>
    </row>
    <row r="17" spans="1:11" x14ac:dyDescent="0.25">
      <c r="A17" s="34" t="str">
        <f>IFERROR(VLOOKUP(B17,'PLANILLA GENERAL'!H10:$BA$698,46,FALSE),"")</f>
        <v>SP-10</v>
      </c>
      <c r="B17" s="34" t="s">
        <v>374</v>
      </c>
      <c r="C17" s="34" t="s">
        <v>963</v>
      </c>
      <c r="D17" s="34" t="str">
        <f t="shared" si="0"/>
        <v>CY51W</v>
      </c>
      <c r="E17" s="34"/>
      <c r="F17" s="34"/>
      <c r="G17" s="56">
        <f>IFERROR(_xlfn.IFS(D17=Referencias!$K$32,VLOOKUP(B17,Intermedia!$B$4:$D$240,3,FALSE),D17=Referencias!$K$25,VLOOKUP(B17,Intermedia!$B$4:$D$240,2,FALSE)),"")</f>
        <v>25.89</v>
      </c>
      <c r="H17" s="34"/>
      <c r="I17" s="34" t="str">
        <f>IFERROR(VLOOKUP(IF(AND(B17=B16,B16=B15),CONCATENATE(B17,"_2"),IF(B17=B16,CONCATENATE(B17,"_1"),B17)),Intermedia!$I$3:$O$3997,7,FALSE),"")</f>
        <v/>
      </c>
      <c r="J17" s="34" t="str">
        <f>IFERROR(VLOOKUP(B17,'PLANILLA GENERAL'!$H$2:$BA$447,30,FALSE),"")</f>
        <v>Cavidad Progresiva</v>
      </c>
      <c r="K17" s="117" t="s">
        <v>966</v>
      </c>
    </row>
    <row r="18" spans="1:11" x14ac:dyDescent="0.25">
      <c r="A18" s="34" t="str">
        <f>IFERROR(VLOOKUP(B18,'PLANILLA GENERAL'!H11:$BA$698,46,FALSE),"")</f>
        <v>SP-10</v>
      </c>
      <c r="B18" s="34" t="s">
        <v>374</v>
      </c>
      <c r="C18" s="34" t="s">
        <v>962</v>
      </c>
      <c r="D18" s="34" t="str">
        <f t="shared" si="0"/>
        <v>BX960</v>
      </c>
      <c r="E18" s="34"/>
      <c r="F18" s="34"/>
      <c r="G18" s="56">
        <f>IFERROR(_xlfn.IFS(D18=Referencias!$K$32,VLOOKUP(B18,Intermedia!$B$4:$D$240,3,FALSE),D18=Referencias!$K$25,VLOOKUP(B18,Intermedia!$B$4:$D$240,2,FALSE)),"")</f>
        <v>20</v>
      </c>
      <c r="H18" s="34"/>
      <c r="I18" s="34" t="str">
        <f>IFERROR(VLOOKUP(IF(AND(B18=B17,B17=B16),CONCATENATE(B18,"_2"),IF(B18=B17,CONCATENATE(B18,"_1"),B18)),Intermedia!$I$3:$O$3997,7,FALSE),"")</f>
        <v/>
      </c>
      <c r="J18" s="34" t="str">
        <f>IFERROR(VLOOKUP(B18,'PLANILLA GENERAL'!$H$2:$BA$447,30,FALSE),"")</f>
        <v>Cavidad Progresiva</v>
      </c>
      <c r="K18" s="117" t="s">
        <v>966</v>
      </c>
    </row>
    <row r="19" spans="1:11" x14ac:dyDescent="0.25">
      <c r="A19" s="34" t="str">
        <f>IFERROR(VLOOKUP(B19,'PLANILLA GENERAL'!H12:$BA$698,46,FALSE),"")</f>
        <v>SP-10</v>
      </c>
      <c r="B19" s="34" t="s">
        <v>382</v>
      </c>
      <c r="C19" s="34" t="s">
        <v>962</v>
      </c>
      <c r="D19" s="34" t="str">
        <f t="shared" si="0"/>
        <v>BX960</v>
      </c>
      <c r="E19" s="34"/>
      <c r="F19" s="34"/>
      <c r="G19" s="56">
        <f>IFERROR(_xlfn.IFS(D19=Referencias!$K$32,VLOOKUP(B19,Intermedia!$B$4:$D$240,3,FALSE),D19=Referencias!$K$25,VLOOKUP(B19,Intermedia!$B$4:$D$240,2,FALSE)),"")</f>
        <v>30.09</v>
      </c>
      <c r="H19" s="34" t="s">
        <v>969</v>
      </c>
      <c r="I19" s="34" t="str">
        <f>IFERROR(VLOOKUP(IF(AND(B19=B18,B18=B17),CONCATENATE(B19,"_2"),IF(B19=B18,CONCATENATE(B19,"_1"),B19)),Intermedia!$I$3:$O$3997,7,FALSE),"")</f>
        <v/>
      </c>
      <c r="J19" s="34" t="str">
        <f>IFERROR(VLOOKUP(B19,'PLANILLA GENERAL'!$H$2:$BA$447,30,FALSE),"")</f>
        <v>Cavidad Progresiva</v>
      </c>
      <c r="K19" s="117" t="s">
        <v>966</v>
      </c>
    </row>
    <row r="20" spans="1:11" x14ac:dyDescent="0.25">
      <c r="A20" s="34" t="str">
        <f>IFERROR(VLOOKUP(B20,'PLANILLA GENERAL'!H13:$BA$698,46,FALSE),"")</f>
        <v>SP-10</v>
      </c>
      <c r="B20" s="34" t="s">
        <v>382</v>
      </c>
      <c r="C20" s="34" t="s">
        <v>963</v>
      </c>
      <c r="D20" s="34" t="str">
        <f t="shared" si="0"/>
        <v>CY51W</v>
      </c>
      <c r="E20" s="34"/>
      <c r="F20" s="34"/>
      <c r="G20" s="56">
        <f>IFERROR(_xlfn.IFS(D20=Referencias!$K$32,VLOOKUP(B20,Intermedia!$B$4:$D$240,3,FALSE),D20=Referencias!$K$25,VLOOKUP(B20,Intermedia!$B$4:$D$240,2,FALSE)),"")</f>
        <v>29.36</v>
      </c>
      <c r="H20" s="34"/>
      <c r="I20" s="34" t="str">
        <f>IFERROR(VLOOKUP(IF(AND(B20=B19,B19=B18),CONCATENATE(B20,"_2"),IF(B20=B19,CONCATENATE(B20,"_1"),B20)),Intermedia!$I$3:$O$3997,7,FALSE),"")</f>
        <v/>
      </c>
      <c r="J20" s="34" t="str">
        <f>IFERROR(VLOOKUP(B20,'PLANILLA GENERAL'!$H$2:$BA$447,30,FALSE),"")</f>
        <v>Cavidad Progresiva</v>
      </c>
      <c r="K20" s="117" t="s">
        <v>966</v>
      </c>
    </row>
    <row r="21" spans="1:11" x14ac:dyDescent="0.25">
      <c r="A21" s="34" t="str">
        <f>IFERROR(VLOOKUP(B21,'PLANILLA GENERAL'!H14:$BA$698,46,FALSE),"")</f>
        <v>SP-10</v>
      </c>
      <c r="B21" s="34" t="s">
        <v>384</v>
      </c>
      <c r="C21" s="34" t="s">
        <v>963</v>
      </c>
      <c r="D21" s="34" t="str">
        <f t="shared" si="0"/>
        <v>CY51W</v>
      </c>
      <c r="E21" s="34"/>
      <c r="F21" s="34"/>
      <c r="G21" s="56">
        <f>IFERROR(_xlfn.IFS(D21=Referencias!$K$32,VLOOKUP(B21,Intermedia!$B$4:$D$240,3,FALSE),D21=Referencias!$K$25,VLOOKUP(B21,Intermedia!$B$4:$D$240,2,FALSE)),"")</f>
        <v>20</v>
      </c>
      <c r="H21" s="34"/>
      <c r="I21" s="34" t="str">
        <f>IFERROR(VLOOKUP(IF(AND(B21=B20,B20=B19),CONCATENATE(B21,"_2"),IF(B21=B20,CONCATENATE(B21,"_1"),B21)),Intermedia!$I$3:$O$3997,7,FALSE),"")</f>
        <v/>
      </c>
      <c r="J21" s="34" t="str">
        <f>IFERROR(VLOOKUP(B21,'PLANILLA GENERAL'!$H$2:$BA$447,30,FALSE),"")</f>
        <v>Bombeo Mecánico</v>
      </c>
      <c r="K21" s="117" t="s">
        <v>966</v>
      </c>
    </row>
    <row r="22" spans="1:11" x14ac:dyDescent="0.25">
      <c r="A22" s="34" t="str">
        <f>IFERROR(VLOOKUP(B22,'PLANILLA GENERAL'!H15:$BA$698,46,FALSE),"")</f>
        <v>SP-10</v>
      </c>
      <c r="B22" s="34" t="s">
        <v>386</v>
      </c>
      <c r="C22" s="34" t="s">
        <v>962</v>
      </c>
      <c r="D22" s="34" t="str">
        <f t="shared" si="0"/>
        <v>BX960</v>
      </c>
      <c r="E22" s="34"/>
      <c r="F22" s="34"/>
      <c r="G22" s="56">
        <f>IFERROR(_xlfn.IFS(D22=Referencias!$K$32,VLOOKUP(B22,Intermedia!$B$4:$D$240,3,FALSE),D22=Referencias!$K$25,VLOOKUP(B22,Intermedia!$B$4:$D$240,2,FALSE)),"")</f>
        <v>20</v>
      </c>
      <c r="H22" s="34"/>
      <c r="I22" s="34" t="str">
        <f>IFERROR(VLOOKUP(IF(AND(B22=B21,B21=B20),CONCATENATE(B22,"_2"),IF(B22=B21,CONCATENATE(B22,"_1"),B22)),Intermedia!$I$3:$O$3997,7,FALSE),"")</f>
        <v/>
      </c>
      <c r="J22" s="34" t="str">
        <f>IFERROR(VLOOKUP(B22,'PLANILLA GENERAL'!$H$2:$BA$447,30,FALSE),"")</f>
        <v>Bombeo Mecánico</v>
      </c>
      <c r="K22" s="117" t="s">
        <v>966</v>
      </c>
    </row>
    <row r="23" spans="1:11" x14ac:dyDescent="0.25">
      <c r="A23" s="34" t="str">
        <f>IFERROR(VLOOKUP(B23,'PLANILLA GENERAL'!H16:$BA$698,46,FALSE),"")</f>
        <v>SP-10</v>
      </c>
      <c r="B23" s="34" t="s">
        <v>386</v>
      </c>
      <c r="C23" s="34" t="s">
        <v>963</v>
      </c>
      <c r="D23" s="34" t="str">
        <f t="shared" si="0"/>
        <v>CY51W</v>
      </c>
      <c r="E23" s="34"/>
      <c r="F23" s="34"/>
      <c r="G23" s="56">
        <f>IFERROR(_xlfn.IFS(D23=Referencias!$K$32,VLOOKUP(B23,Intermedia!$B$4:$D$240,3,FALSE),D23=Referencias!$K$25,VLOOKUP(B23,Intermedia!$B$4:$D$240,2,FALSE)),"")</f>
        <v>20</v>
      </c>
      <c r="H23" s="34"/>
      <c r="I23" s="34" t="str">
        <f>IFERROR(VLOOKUP(IF(AND(B23=B22,B22=B21),CONCATENATE(B23,"_2"),IF(B23=B22,CONCATENATE(B23,"_1"),B23)),Intermedia!$I$3:$O$3997,7,FALSE),"")</f>
        <v/>
      </c>
      <c r="J23" s="34" t="str">
        <f>IFERROR(VLOOKUP(B23,'PLANILLA GENERAL'!$H$2:$BA$447,30,FALSE),"")</f>
        <v>Bombeo Mecánico</v>
      </c>
      <c r="K23" s="117" t="s">
        <v>966</v>
      </c>
    </row>
    <row r="24" spans="1:11" x14ac:dyDescent="0.25">
      <c r="A24" s="34" t="str">
        <f>IFERROR(VLOOKUP(B24,'PLANILLA GENERAL'!H17:$BA$698,46,FALSE),"")</f>
        <v>SP- 09</v>
      </c>
      <c r="B24" s="34" t="s">
        <v>345</v>
      </c>
      <c r="C24" s="34" t="s">
        <v>963</v>
      </c>
      <c r="D24" s="34" t="str">
        <f t="shared" si="0"/>
        <v>CY51W</v>
      </c>
      <c r="E24" s="34"/>
      <c r="F24" s="34"/>
      <c r="G24" s="56">
        <f>IFERROR(_xlfn.IFS(D24=Referencias!$K$32,VLOOKUP(B24,Intermedia!$B$4:$D$240,3,FALSE),D24=Referencias!$K$25,VLOOKUP(B24,Intermedia!$B$4:$D$240,2,FALSE)),"")</f>
        <v>54.45</v>
      </c>
      <c r="H24" s="34" t="s">
        <v>985</v>
      </c>
      <c r="I24" s="34" t="str">
        <f>IFERROR(VLOOKUP(IF(AND(B24=B23,B23=B22),CONCATENATE(B24,"_2"),IF(B24=B23,CONCATENATE(B24,"_1"),B24)),Intermedia!$I$3:$O$3997,7,FALSE),"")</f>
        <v/>
      </c>
      <c r="J24" s="34" t="str">
        <f>IFERROR(VLOOKUP(B24,'PLANILLA GENERAL'!$H$2:$BA$447,30,FALSE),"")</f>
        <v>Bombeo Mecánico</v>
      </c>
      <c r="K24" s="117" t="s">
        <v>966</v>
      </c>
    </row>
    <row r="25" spans="1:11" x14ac:dyDescent="0.25">
      <c r="A25" s="34" t="str">
        <f>IFERROR(VLOOKUP(B25,'PLANILLA GENERAL'!H18:$BA$698,46,FALSE),"")</f>
        <v>SP- 09</v>
      </c>
      <c r="B25" s="34" t="s">
        <v>345</v>
      </c>
      <c r="C25" s="34" t="s">
        <v>962</v>
      </c>
      <c r="D25" s="34" t="str">
        <f t="shared" si="0"/>
        <v>BX960</v>
      </c>
      <c r="E25" s="34"/>
      <c r="F25" s="34"/>
      <c r="G25" s="56">
        <f>IFERROR(_xlfn.IFS(D25=Referencias!$K$32,VLOOKUP(B25,Intermedia!$B$4:$D$240,3,FALSE),D25=Referencias!$K$25,VLOOKUP(B25,Intermedia!$B$4:$D$240,2,FALSE)),"")</f>
        <v>54.45</v>
      </c>
      <c r="H25" s="34"/>
      <c r="I25" s="34" t="str">
        <f>IFERROR(VLOOKUP(IF(AND(B25=B24,B24=B23),CONCATENATE(B25,"_2"),IF(B25=B24,CONCATENATE(B25,"_1"),B25)),Intermedia!$I$3:$O$3997,7,FALSE),"")</f>
        <v/>
      </c>
      <c r="J25" s="34" t="str">
        <f>IFERROR(VLOOKUP(B25,'PLANILLA GENERAL'!$H$2:$BA$447,30,FALSE),"")</f>
        <v>Bombeo Mecánico</v>
      </c>
      <c r="K25" s="117" t="s">
        <v>966</v>
      </c>
    </row>
    <row r="26" spans="1:11" x14ac:dyDescent="0.25">
      <c r="A26" s="34" t="str">
        <f>IFERROR(VLOOKUP(B26,'PLANILLA GENERAL'!H19:$BA$698,46,FALSE),"")</f>
        <v>SP- 07</v>
      </c>
      <c r="B26" s="34" t="s">
        <v>306</v>
      </c>
      <c r="C26" s="34" t="s">
        <v>963</v>
      </c>
      <c r="D26" s="34" t="str">
        <f t="shared" si="0"/>
        <v>CY51W</v>
      </c>
      <c r="E26" s="34"/>
      <c r="F26" s="34"/>
      <c r="G26" s="56">
        <f>IFERROR(_xlfn.IFS(D26=Referencias!$K$32,VLOOKUP(B26,Intermedia!$B$4:$D$240,3,FALSE),D26=Referencias!$K$25,VLOOKUP(B26,Intermedia!$B$4:$D$240,2,FALSE)),"")</f>
        <v>35.479999999999997</v>
      </c>
      <c r="H26" s="34"/>
      <c r="I26" s="34" t="str">
        <f>IFERROR(VLOOKUP(IF(AND(B26=B25,B25=B24),CONCATENATE(B26,"_2"),IF(B26=B25,CONCATENATE(B26,"_1"),B26)),Intermedia!$I$3:$O$3997,7,FALSE),"")</f>
        <v/>
      </c>
      <c r="J26" s="34" t="str">
        <f>IFERROR(VLOOKUP(B26,'PLANILLA GENERAL'!$H$2:$BA$447,30,FALSE),"")</f>
        <v>Electro Sumergible</v>
      </c>
      <c r="K26" s="117" t="s">
        <v>966</v>
      </c>
    </row>
    <row r="27" spans="1:11" x14ac:dyDescent="0.25">
      <c r="A27" s="34" t="str">
        <f>IFERROR(VLOOKUP(B27,'PLANILLA GENERAL'!H20:$BA$698,46,FALSE),"")</f>
        <v>SP- 07</v>
      </c>
      <c r="B27" s="34" t="s">
        <v>306</v>
      </c>
      <c r="C27" s="34" t="s">
        <v>962</v>
      </c>
      <c r="D27" s="34" t="str">
        <f t="shared" si="0"/>
        <v>BX960</v>
      </c>
      <c r="E27" s="34"/>
      <c r="F27" s="34"/>
      <c r="G27" s="56">
        <f>IFERROR(_xlfn.IFS(D27=Referencias!$K$32,VLOOKUP(B27,Intermedia!$B$4:$D$240,3,FALSE),D27=Referencias!$K$25,VLOOKUP(B27,Intermedia!$B$4:$D$240,2,FALSE)),"")</f>
        <v>55.29</v>
      </c>
      <c r="H27" s="34"/>
      <c r="I27" s="34" t="str">
        <f>IFERROR(VLOOKUP(IF(AND(B27=B26,B26=B25),CONCATENATE(B27,"_2"),IF(B27=B26,CONCATENATE(B27,"_1"),B27)),Intermedia!$I$3:$O$3997,7,FALSE),"")</f>
        <v/>
      </c>
      <c r="J27" s="34" t="str">
        <f>IFERROR(VLOOKUP(B27,'PLANILLA GENERAL'!$H$2:$BA$447,30,FALSE),"")</f>
        <v>Electro Sumergible</v>
      </c>
      <c r="K27" s="117" t="s">
        <v>966</v>
      </c>
    </row>
    <row r="28" spans="1:11" x14ac:dyDescent="0.25">
      <c r="A28" s="34" t="str">
        <f>IFERROR(VLOOKUP(B28,'PLANILLA GENERAL'!H21:$BA$698,46,FALSE),"")</f>
        <v>SP- 09</v>
      </c>
      <c r="B28" s="34" t="s">
        <v>340</v>
      </c>
      <c r="C28" s="34" t="s">
        <v>963</v>
      </c>
      <c r="D28" s="34" t="str">
        <f t="shared" si="0"/>
        <v>CY51W</v>
      </c>
      <c r="E28" s="34"/>
      <c r="F28" s="34"/>
      <c r="G28" s="56">
        <f>IFERROR(_xlfn.IFS(D28=Referencias!$K$32,VLOOKUP(B28,Intermedia!$B$4:$D$240,3,FALSE),D28=Referencias!$K$25,VLOOKUP(B28,Intermedia!$B$4:$D$240,2,FALSE)),"")</f>
        <v>20</v>
      </c>
      <c r="H28" s="34"/>
      <c r="I28" s="34" t="str">
        <f>IFERROR(VLOOKUP(IF(AND(B28=B27,B27=B26),CONCATENATE(B28,"_2"),IF(B28=B27,CONCATENATE(B28,"_1"),B28)),Intermedia!$I$3:$O$3997,7,FALSE),"")</f>
        <v/>
      </c>
      <c r="J28" s="34" t="str">
        <f>IFERROR(VLOOKUP(B28,'PLANILLA GENERAL'!$H$2:$BA$447,30,FALSE),"")</f>
        <v>Bombeo Mecánico</v>
      </c>
      <c r="K28" s="117" t="s">
        <v>966</v>
      </c>
    </row>
    <row r="29" spans="1:11" x14ac:dyDescent="0.25">
      <c r="A29" s="34" t="str">
        <f>IFERROR(VLOOKUP(B29,'PLANILLA GENERAL'!H22:$BA$698,46,FALSE),"")</f>
        <v>SP- 09</v>
      </c>
      <c r="B29" s="34" t="s">
        <v>340</v>
      </c>
      <c r="C29" s="34" t="s">
        <v>962</v>
      </c>
      <c r="D29" s="34" t="str">
        <f t="shared" si="0"/>
        <v>BX960</v>
      </c>
      <c r="E29" s="34"/>
      <c r="F29" s="34"/>
      <c r="G29" s="56">
        <f>IFERROR(_xlfn.IFS(D29=Referencias!$K$32,VLOOKUP(B29,Intermedia!$B$4:$D$240,3,FALSE),D29=Referencias!$K$25,VLOOKUP(B29,Intermedia!$B$4:$D$240,2,FALSE)),"")</f>
        <v>39.369999999999997</v>
      </c>
      <c r="H29" s="34"/>
      <c r="I29" s="34" t="str">
        <f>IFERROR(VLOOKUP(IF(AND(B29=B28,B28=B27),CONCATENATE(B29,"_2"),IF(B29=B28,CONCATENATE(B29,"_1"),B29)),Intermedia!$I$3:$O$3997,7,FALSE),"")</f>
        <v/>
      </c>
      <c r="J29" s="34" t="str">
        <f>IFERROR(VLOOKUP(B29,'PLANILLA GENERAL'!$H$2:$BA$447,30,FALSE),"")</f>
        <v>Bombeo Mecánico</v>
      </c>
      <c r="K29" s="117" t="s">
        <v>966</v>
      </c>
    </row>
    <row r="30" spans="1:11" x14ac:dyDescent="0.25">
      <c r="A30" s="34" t="str">
        <f>IFERROR(VLOOKUP(B30,'PLANILLA GENERAL'!H23:$BA$698,46,FALSE),"")</f>
        <v>SP- 09</v>
      </c>
      <c r="B30" s="34" t="s">
        <v>348</v>
      </c>
      <c r="C30" s="34" t="s">
        <v>963</v>
      </c>
      <c r="D30" s="34" t="str">
        <f t="shared" si="0"/>
        <v>CY51W</v>
      </c>
      <c r="E30" s="34"/>
      <c r="F30" s="34"/>
      <c r="G30" s="56">
        <f>IFERROR(_xlfn.IFS(D30=Referencias!$K$32,VLOOKUP(B30,Intermedia!$B$4:$D$240,3,FALSE),D30=Referencias!$K$25,VLOOKUP(B30,Intermedia!$B$4:$D$240,2,FALSE)),"")</f>
        <v>20</v>
      </c>
      <c r="H30" s="34"/>
      <c r="I30" s="34" t="str">
        <f>IFERROR(VLOOKUP(IF(AND(B30=B29,B29=B28),CONCATENATE(B30,"_2"),IF(B30=B29,CONCATENATE(B30,"_1"),B30)),Intermedia!$I$3:$O$3997,7,FALSE),"")</f>
        <v/>
      </c>
      <c r="J30" s="34" t="str">
        <f>IFERROR(VLOOKUP(B30,'PLANILLA GENERAL'!$H$2:$BA$447,30,FALSE),"")</f>
        <v>Bombeo Mecánico</v>
      </c>
      <c r="K30" s="117" t="s">
        <v>966</v>
      </c>
    </row>
    <row r="31" spans="1:11" x14ac:dyDescent="0.25">
      <c r="A31" s="34" t="str">
        <f>IFERROR(VLOOKUP(B31,'PLANILLA GENERAL'!H24:$BA$698,46,FALSE),"")</f>
        <v>SP- 09</v>
      </c>
      <c r="B31" s="34" t="s">
        <v>349</v>
      </c>
      <c r="C31" s="34" t="s">
        <v>963</v>
      </c>
      <c r="D31" s="34" t="str">
        <f t="shared" si="0"/>
        <v>CY51W</v>
      </c>
      <c r="E31" s="34"/>
      <c r="F31" s="34"/>
      <c r="G31" s="56">
        <f>IFERROR(_xlfn.IFS(D31=Referencias!$K$32,VLOOKUP(B31,Intermedia!$B$4:$D$240,3,FALSE),D31=Referencias!$K$25,VLOOKUP(B31,Intermedia!$B$4:$D$240,2,FALSE)),"")</f>
        <v>38.32</v>
      </c>
      <c r="H31" s="34"/>
      <c r="I31" s="34" t="str">
        <f>IFERROR(VLOOKUP(IF(AND(B31=B30,B30=B29),CONCATENATE(B31,"_2"),IF(B31=B30,CONCATENATE(B31,"_1"),B31)),Intermedia!$I$3:$O$3997,7,FALSE),"")</f>
        <v/>
      </c>
      <c r="J31" s="34" t="str">
        <f>IFERROR(VLOOKUP(B31,'PLANILLA GENERAL'!$H$2:$BA$447,30,FALSE),"")</f>
        <v>Cavidad Progresiva</v>
      </c>
      <c r="K31" s="117" t="s">
        <v>966</v>
      </c>
    </row>
    <row r="32" spans="1:11" x14ac:dyDescent="0.25">
      <c r="A32" s="34" t="str">
        <f>IFERROR(VLOOKUP(B32,'PLANILLA GENERAL'!H25:$BA$698,46,FALSE),"")</f>
        <v>SP- 09</v>
      </c>
      <c r="B32" s="34" t="s">
        <v>350</v>
      </c>
      <c r="C32" s="34" t="s">
        <v>963</v>
      </c>
      <c r="D32" s="34" t="str">
        <f t="shared" si="0"/>
        <v>CY51W</v>
      </c>
      <c r="E32" s="34"/>
      <c r="F32" s="34"/>
      <c r="G32" s="56">
        <f>IFERROR(_xlfn.IFS(D32=Referencias!$K$32,VLOOKUP(B32,Intermedia!$B$4:$D$240,3,FALSE),D32=Referencias!$K$25,VLOOKUP(B32,Intermedia!$B$4:$D$240,2,FALSE)),"")</f>
        <v>20</v>
      </c>
      <c r="H32" s="34" t="s">
        <v>986</v>
      </c>
      <c r="I32" s="34" t="str">
        <f>IFERROR(VLOOKUP(IF(AND(B32=B31,B31=B30),CONCATENATE(B32,"_2"),IF(B32=B31,CONCATENATE(B32,"_1"),B32)),Intermedia!$I$3:$O$3997,7,FALSE),"")</f>
        <v/>
      </c>
      <c r="J32" s="34" t="str">
        <f>IFERROR(VLOOKUP(B32,'PLANILLA GENERAL'!$H$2:$BA$447,30,FALSE),"")</f>
        <v>Cavidad Progresiva</v>
      </c>
      <c r="K32" s="117" t="s">
        <v>966</v>
      </c>
    </row>
    <row r="33" spans="1:11" x14ac:dyDescent="0.25">
      <c r="A33" s="34" t="str">
        <f>IFERROR(VLOOKUP(B33,'PLANILLA GENERAL'!H26:$BA$698,46,FALSE),"")</f>
        <v>SP- 09</v>
      </c>
      <c r="B33" s="34" t="s">
        <v>356</v>
      </c>
      <c r="C33" s="34" t="s">
        <v>963</v>
      </c>
      <c r="D33" s="34" t="str">
        <f t="shared" si="0"/>
        <v>CY51W</v>
      </c>
      <c r="E33" s="34"/>
      <c r="F33" s="34"/>
      <c r="G33" s="56">
        <f>IFERROR(_xlfn.IFS(D33=Referencias!$K$32,VLOOKUP(B33,Intermedia!$B$4:$D$240,3,FALSE),D33=Referencias!$K$25,VLOOKUP(B33,Intermedia!$B$4:$D$240,2,FALSE)),"")</f>
        <v>32.72</v>
      </c>
      <c r="H33" s="34"/>
      <c r="I33" s="34" t="str">
        <f>IFERROR(VLOOKUP(IF(AND(B33=B32,B32=B31),CONCATENATE(B33,"_2"),IF(B33=B32,CONCATENATE(B33,"_1"),B33)),Intermedia!$I$3:$O$3997,7,FALSE),"")</f>
        <v/>
      </c>
      <c r="J33" s="34" t="str">
        <f>IFERROR(VLOOKUP(B33,'PLANILLA GENERAL'!$H$2:$BA$447,30,FALSE),"")</f>
        <v>Bombeo Mecánico</v>
      </c>
      <c r="K33" s="117" t="s">
        <v>966</v>
      </c>
    </row>
    <row r="34" spans="1:11" x14ac:dyDescent="0.25">
      <c r="A34" s="34" t="str">
        <f>IFERROR(VLOOKUP(B34,'PLANILLA GENERAL'!H27:$BA$698,46,FALSE),"")</f>
        <v>SP- 09</v>
      </c>
      <c r="B34" s="34" t="s">
        <v>356</v>
      </c>
      <c r="C34" s="34" t="s">
        <v>962</v>
      </c>
      <c r="D34" s="34" t="str">
        <f t="shared" si="0"/>
        <v>BX960</v>
      </c>
      <c r="E34" s="34"/>
      <c r="F34" s="34"/>
      <c r="G34" s="56">
        <f>IFERROR(_xlfn.IFS(D34=Referencias!$K$32,VLOOKUP(B34,Intermedia!$B$4:$D$240,3,FALSE),D34=Referencias!$K$25,VLOOKUP(B34,Intermedia!$B$4:$D$240,2,FALSE)),"")</f>
        <v>50.64</v>
      </c>
      <c r="H34" s="34" t="s">
        <v>980</v>
      </c>
      <c r="I34" s="34" t="str">
        <f>IFERROR(VLOOKUP(IF(AND(B34=B33,B33=B32),CONCATENATE(B34,"_2"),IF(B34=B33,CONCATENATE(B34,"_1"),B34)),Intermedia!$I$3:$O$3997,7,FALSE),"")</f>
        <v/>
      </c>
      <c r="J34" s="34" t="str">
        <f>IFERROR(VLOOKUP(B34,'PLANILLA GENERAL'!$H$2:$BA$447,30,FALSE),"")</f>
        <v>Bombeo Mecánico</v>
      </c>
      <c r="K34" s="117" t="s">
        <v>966</v>
      </c>
    </row>
    <row r="35" spans="1:11" x14ac:dyDescent="0.25">
      <c r="A35" s="34" t="str">
        <f>IFERROR(VLOOKUP(B35,'PLANILLA GENERAL'!H28:$BA$698,46,FALSE),"")</f>
        <v>SP- 07</v>
      </c>
      <c r="B35" s="34" t="s">
        <v>331</v>
      </c>
      <c r="C35" s="34" t="s">
        <v>962</v>
      </c>
      <c r="D35" s="34" t="str">
        <f t="shared" si="0"/>
        <v>BX960</v>
      </c>
      <c r="E35" s="34"/>
      <c r="F35" s="34"/>
      <c r="G35" s="56">
        <f>IFERROR(_xlfn.IFS(D35=Referencias!$K$32,VLOOKUP(B35,Intermedia!$B$4:$D$240,3,FALSE),D35=Referencias!$K$25,VLOOKUP(B35,Intermedia!$B$4:$D$240,2,FALSE)),"")</f>
        <v>42.28</v>
      </c>
      <c r="H35" s="34"/>
      <c r="I35" s="34" t="str">
        <f>IFERROR(VLOOKUP(IF(AND(B35=B34,B34=B33),CONCATENATE(B35,"_2"),IF(B35=B34,CONCATENATE(B35,"_1"),B35)),Intermedia!$I$3:$O$3997,7,FALSE),"")</f>
        <v/>
      </c>
      <c r="J35" s="34" t="str">
        <f>IFERROR(VLOOKUP(B35,'PLANILLA GENERAL'!$H$2:$BA$447,30,FALSE),"")</f>
        <v>Cavidad Progresiva</v>
      </c>
      <c r="K35" s="117" t="s">
        <v>966</v>
      </c>
    </row>
    <row r="36" spans="1:11" x14ac:dyDescent="0.25">
      <c r="A36" s="34" t="str">
        <f>IFERROR(VLOOKUP(B36,'PLANILLA GENERAL'!H29:$BA$698,46,FALSE),"")</f>
        <v>SP- 07</v>
      </c>
      <c r="B36" s="34" t="s">
        <v>301</v>
      </c>
      <c r="C36" s="34" t="s">
        <v>963</v>
      </c>
      <c r="D36" s="34" t="str">
        <f t="shared" si="0"/>
        <v>CY51W</v>
      </c>
      <c r="E36" s="34"/>
      <c r="F36" s="34"/>
      <c r="G36" s="56">
        <f>IFERROR(_xlfn.IFS(D36=Referencias!$K$32,VLOOKUP(B36,Intermedia!$B$4:$D$240,3,FALSE),D36=Referencias!$K$25,VLOOKUP(B36,Intermedia!$B$4:$D$240,2,FALSE)),"")</f>
        <v>22.81</v>
      </c>
      <c r="H36" s="34"/>
      <c r="I36" s="34" t="str">
        <f>IFERROR(VLOOKUP(IF(AND(B36=B35,B35=B34),CONCATENATE(B36,"_2"),IF(B36=B35,CONCATENATE(B36,"_1"),B36)),Intermedia!$I$3:$O$3997,7,FALSE),"")</f>
        <v/>
      </c>
      <c r="J36" s="34" t="str">
        <f>IFERROR(VLOOKUP(B36,'PLANILLA GENERAL'!$H$2:$BA$447,30,FALSE),"")</f>
        <v>Bombeo Mecánico</v>
      </c>
      <c r="K36" s="117" t="s">
        <v>966</v>
      </c>
    </row>
    <row r="37" spans="1:11" x14ac:dyDescent="0.25">
      <c r="A37" s="34" t="str">
        <f>IFERROR(VLOOKUP(B37,'PLANILLA GENERAL'!H30:$BA$698,46,FALSE),"")</f>
        <v>SP- 02</v>
      </c>
      <c r="B37" s="35" t="s">
        <v>153</v>
      </c>
      <c r="C37" s="34" t="s">
        <v>962</v>
      </c>
      <c r="D37" s="34" t="str">
        <f t="shared" si="0"/>
        <v>BX960</v>
      </c>
      <c r="E37" s="34"/>
      <c r="F37" s="34"/>
      <c r="G37" s="56">
        <f>IFERROR(_xlfn.IFS(D37=Referencias!$K$32,VLOOKUP(B37,Intermedia!$B$4:$D$240,3,FALSE),D37=Referencias!$K$25,VLOOKUP(B37,Intermedia!$B$4:$D$240,2,FALSE)),"")</f>
        <v>47.32</v>
      </c>
      <c r="H37" s="34"/>
      <c r="I37" s="34" t="str">
        <f>IFERROR(VLOOKUP(IF(AND(B37=B36,B36=B35),CONCATENATE(B37,"_2"),IF(B37=B36,CONCATENATE(B37,"_1"),B37)),Intermedia!$I$3:$O$3997,7,FALSE),"")</f>
        <v/>
      </c>
      <c r="J37" s="34" t="str">
        <f>IFERROR(VLOOKUP(B37,'PLANILLA GENERAL'!$H$2:$BA$447,30,FALSE),"")</f>
        <v>Electro Sumergible</v>
      </c>
      <c r="K37" s="117" t="s">
        <v>966</v>
      </c>
    </row>
    <row r="38" spans="1:11" x14ac:dyDescent="0.25">
      <c r="A38" s="34" t="str">
        <f>IFERROR(VLOOKUP(B38,'PLANILLA GENERAL'!H31:$BA$698,46,FALSE),"")</f>
        <v>SP- 01</v>
      </c>
      <c r="B38" s="34" t="s">
        <v>126</v>
      </c>
      <c r="C38" s="34" t="s">
        <v>962</v>
      </c>
      <c r="D38" s="34" t="str">
        <f t="shared" si="0"/>
        <v>BX960</v>
      </c>
      <c r="E38" s="34"/>
      <c r="F38" s="34"/>
      <c r="G38" s="56">
        <f>IFERROR(_xlfn.IFS(D38=Referencias!$K$32,VLOOKUP(B38,Intermedia!$B$4:$D$240,3,FALSE),D38=Referencias!$K$25,VLOOKUP(B38,Intermedia!$B$4:$D$240,2,FALSE)),"")</f>
        <v>85.65</v>
      </c>
      <c r="H38" s="34"/>
      <c r="I38" s="34" t="str">
        <f>IFERROR(VLOOKUP(IF(AND(B38=B37,B37=B36),CONCATENATE(B38,"_2"),IF(B38=B37,CONCATENATE(B38,"_1"),B38)),Intermedia!$I$3:$O$3997,7,FALSE),"")</f>
        <v/>
      </c>
      <c r="J38" s="34" t="str">
        <f>IFERROR(VLOOKUP(B38,'PLANILLA GENERAL'!$H$2:$BA$447,30,FALSE),"")</f>
        <v>Electro Sumergible</v>
      </c>
      <c r="K38" s="117" t="s">
        <v>966</v>
      </c>
    </row>
    <row r="39" spans="1:11" x14ac:dyDescent="0.25">
      <c r="A39" s="34" t="str">
        <f>IFERROR(VLOOKUP(B39,'PLANILLA GENERAL'!H32:$BA$698,46,FALSE),"")</f>
        <v/>
      </c>
      <c r="D39" s="150" t="s">
        <v>971</v>
      </c>
      <c r="E39" s="150"/>
      <c r="F39" s="150"/>
      <c r="G39" s="150"/>
      <c r="H39" s="34"/>
      <c r="I39" s="34" t="str">
        <f>IFERROR(VLOOKUP(IF(AND(B39=B38,B38=B37),CONCATENATE(B39,"_2"),IF(B39=B38,CONCATENATE(B39,"_1"),B39)),Intermedia!$I$3:$O$3997,7,FALSE),"")</f>
        <v/>
      </c>
      <c r="J39" s="34" t="str">
        <f>IFERROR(VLOOKUP(B39,'PLANILLA GENERAL'!$H$2:$BA$447,30,FALSE),"")</f>
        <v/>
      </c>
    </row>
    <row r="40" spans="1:11" x14ac:dyDescent="0.25">
      <c r="A40" s="34" t="str">
        <f>IFERROR(VLOOKUP(B40,'PLANILLA GENERAL'!H33:$BA$698,46,FALSE),"")</f>
        <v/>
      </c>
      <c r="D40" s="151" t="s">
        <v>566</v>
      </c>
      <c r="E40" s="151"/>
      <c r="F40" s="151"/>
      <c r="G40" s="56">
        <f>SUMIF($D$9:D38,D40,$G$9:G38)</f>
        <v>443.91</v>
      </c>
      <c r="H40" s="34"/>
      <c r="I40" s="34" t="str">
        <f>IFERROR(VLOOKUP(IF(AND(B40=B39,B39=B38),CONCATENATE(B40,"_2"),IF(B40=B39,CONCATENATE(B40,"_1"),B40)),Intermedia!$I$3:$O$3997,7,FALSE),"")</f>
        <v/>
      </c>
      <c r="J40" s="34" t="str">
        <f>IFERROR(VLOOKUP(B40,'PLANILLA GENERAL'!$H$2:$BA$447,30,FALSE),"")</f>
        <v/>
      </c>
    </row>
    <row r="41" spans="1:11" x14ac:dyDescent="0.25">
      <c r="A41" s="34" t="str">
        <f>IFERROR(VLOOKUP(B41,'PLANILLA GENERAL'!H34:$BA$698,46,FALSE),"")</f>
        <v/>
      </c>
      <c r="D41" s="151" t="s">
        <v>565</v>
      </c>
      <c r="E41" s="151"/>
      <c r="F41" s="151"/>
      <c r="G41" s="56">
        <f>SUMIF($D$9:D39,D41,$G$9:G39)</f>
        <v>675.7</v>
      </c>
      <c r="H41" s="34"/>
      <c r="I41" s="34" t="str">
        <f>IFERROR(VLOOKUP(IF(AND(B41=B40,B40=B39),CONCATENATE(B41,"_2"),IF(B41=B40,CONCATENATE(B41,"_1"),B41)),Intermedia!$I$3:$O$3997,7,FALSE),"")</f>
        <v/>
      </c>
      <c r="J41" s="34" t="str">
        <f>IFERROR(VLOOKUP(B41,'PLANILLA GENERAL'!$H$2:$BA$447,30,FALSE),"")</f>
        <v/>
      </c>
    </row>
    <row r="42" spans="1:11" x14ac:dyDescent="0.25">
      <c r="D42" s="151" t="s">
        <v>972</v>
      </c>
      <c r="E42" s="151"/>
      <c r="F42" s="151"/>
      <c r="G42" s="56">
        <f>G41+G40</f>
        <v>1119.6100000000001</v>
      </c>
    </row>
  </sheetData>
  <autoFilter ref="A8:J42" xr:uid="{00000000-0009-0000-0000-000009000000}"/>
  <mergeCells count="8">
    <mergeCell ref="K7:K8"/>
    <mergeCell ref="A3:J5"/>
    <mergeCell ref="D41:F41"/>
    <mergeCell ref="D42:F42"/>
    <mergeCell ref="B7:C7"/>
    <mergeCell ref="D7:J7"/>
    <mergeCell ref="D39:G39"/>
    <mergeCell ref="D40:F40"/>
  </mergeCells>
  <printOptions horizontalCentered="1" verticalCentered="1"/>
  <pageMargins left="0" right="0" top="0" bottom="0" header="0.31496062992125984" footer="0.31496062992125984"/>
  <pageSetup paperSize="9" scale="97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62E99-0B50-4BDA-ABA8-2113DF9AE4D1}">
  <sheetPr codeName="Hoja31">
    <tabColor theme="4"/>
  </sheetPr>
  <dimension ref="A1:J188"/>
  <sheetViews>
    <sheetView tabSelected="1" topLeftCell="A3" workbookViewId="0">
      <selection activeCell="B8" sqref="B8"/>
    </sheetView>
  </sheetViews>
  <sheetFormatPr baseColWidth="10" defaultColWidth="10.7109375" defaultRowHeight="15" x14ac:dyDescent="0.25"/>
  <cols>
    <col min="1" max="1" width="17.85546875" bestFit="1" customWidth="1"/>
    <col min="2" max="2" width="16.42578125" customWidth="1"/>
    <col min="3" max="3" width="20.28515625" bestFit="1" customWidth="1"/>
    <col min="7" max="7" width="11.42578125" style="23"/>
    <col min="8" max="8" width="29.7109375" bestFit="1" customWidth="1"/>
    <col min="10" max="10" width="19.42578125" bestFit="1" customWidth="1"/>
  </cols>
  <sheetData>
    <row r="1" spans="1:10" ht="15.75" thickBot="1" x14ac:dyDescent="0.3"/>
    <row r="2" spans="1:10" x14ac:dyDescent="0.25">
      <c r="A2" s="16"/>
      <c r="B2" s="17"/>
      <c r="C2" s="142" t="s">
        <v>974</v>
      </c>
      <c r="D2" s="143"/>
      <c r="E2" s="143"/>
      <c r="F2" s="143"/>
      <c r="G2" s="143"/>
      <c r="H2" s="143"/>
      <c r="I2" s="143"/>
      <c r="J2" s="144"/>
    </row>
    <row r="3" spans="1:10" ht="20.25" x14ac:dyDescent="0.25">
      <c r="A3" s="18"/>
      <c r="B3" s="19"/>
      <c r="C3" s="145"/>
      <c r="D3" s="134"/>
      <c r="E3" s="134"/>
      <c r="F3" s="134"/>
      <c r="G3" s="134"/>
      <c r="H3" s="134"/>
      <c r="I3" s="134"/>
      <c r="J3" s="146"/>
    </row>
    <row r="4" spans="1:10" ht="21" thickBot="1" x14ac:dyDescent="0.3">
      <c r="A4" s="20"/>
      <c r="B4" s="21"/>
      <c r="C4" s="147"/>
      <c r="D4" s="148"/>
      <c r="E4" s="148"/>
      <c r="F4" s="148"/>
      <c r="G4" s="148"/>
      <c r="H4" s="148"/>
      <c r="I4" s="148"/>
      <c r="J4" s="149"/>
    </row>
    <row r="5" spans="1:10" ht="15.75" thickBot="1" x14ac:dyDescent="0.3"/>
    <row r="6" spans="1:10" ht="18" customHeight="1" x14ac:dyDescent="0.25">
      <c r="A6" s="49" t="s">
        <v>949</v>
      </c>
      <c r="B6" s="82">
        <f>+'Semana 1-1'!B7</f>
        <v>45306</v>
      </c>
      <c r="C6" s="83"/>
      <c r="D6" s="162" t="s">
        <v>950</v>
      </c>
      <c r="E6" s="163"/>
      <c r="F6" s="163"/>
      <c r="G6" s="163"/>
      <c r="H6" s="163"/>
      <c r="I6" s="163"/>
      <c r="J6" s="164"/>
    </row>
    <row r="7" spans="1:10" x14ac:dyDescent="0.25">
      <c r="A7" s="53" t="s">
        <v>952</v>
      </c>
      <c r="B7" s="53" t="s">
        <v>15</v>
      </c>
      <c r="C7" s="53" t="s">
        <v>953</v>
      </c>
      <c r="D7" s="53" t="s">
        <v>562</v>
      </c>
      <c r="E7" s="53" t="s">
        <v>954</v>
      </c>
      <c r="F7" s="53" t="s">
        <v>955</v>
      </c>
      <c r="G7" s="84" t="s">
        <v>956</v>
      </c>
      <c r="H7" s="53" t="s">
        <v>957</v>
      </c>
      <c r="I7" s="53" t="s">
        <v>958</v>
      </c>
      <c r="J7" s="53" t="s">
        <v>959</v>
      </c>
    </row>
    <row r="8" spans="1:10" x14ac:dyDescent="0.25">
      <c r="A8" s="34" t="str">
        <f>+'Semana 1-1'!A9</f>
        <v>PB- 02</v>
      </c>
      <c r="B8" s="34" t="str">
        <f>+'Semana 1-1'!B9</f>
        <v>PuB-31</v>
      </c>
      <c r="C8" s="34" t="str">
        <f>+'Semana 1-1'!C9</f>
        <v>inhibidor de Corrosión</v>
      </c>
      <c r="D8" s="34" t="str">
        <f>+'Semana 1-1'!D9</f>
        <v>CY51W</v>
      </c>
      <c r="E8" s="120">
        <f>$B$6</f>
        <v>45306</v>
      </c>
      <c r="F8" s="34"/>
      <c r="G8" s="56">
        <f>+'Semana 1-1'!G9</f>
        <v>66.180000000000007</v>
      </c>
      <c r="H8" s="34">
        <f>+'Semana 1-1'!H9</f>
        <v>0</v>
      </c>
      <c r="I8" s="34" t="str">
        <f>+'Semana 1-1'!I9</f>
        <v/>
      </c>
      <c r="J8" s="34"/>
    </row>
    <row r="9" spans="1:10" x14ac:dyDescent="0.25">
      <c r="A9" s="34" t="str">
        <f>+'Semana 1-1'!A10</f>
        <v>PB- 02</v>
      </c>
      <c r="B9" s="34" t="str">
        <f>+'Semana 1-1'!B10</f>
        <v>PuB-31</v>
      </c>
      <c r="C9" s="34" t="str">
        <f>+'Semana 1-1'!C10</f>
        <v>Biocida</v>
      </c>
      <c r="D9" s="34" t="str">
        <f>+'Semana 1-1'!D10</f>
        <v>BX960</v>
      </c>
      <c r="E9" s="120">
        <f t="shared" ref="E9:E43" si="0">$B$6</f>
        <v>45306</v>
      </c>
      <c r="F9" s="34"/>
      <c r="G9" s="56">
        <f>+'Semana 1-1'!G10</f>
        <v>63.03</v>
      </c>
      <c r="H9" s="34">
        <f>+'Semana 1-1'!H10</f>
        <v>0</v>
      </c>
      <c r="I9" s="34" t="str">
        <f>+'Semana 1-1'!I10</f>
        <v/>
      </c>
      <c r="J9" s="34"/>
    </row>
    <row r="10" spans="1:10" x14ac:dyDescent="0.25">
      <c r="A10" s="34" t="str">
        <f>+'Semana 1-1'!A12</f>
        <v>PB- 03</v>
      </c>
      <c r="B10" s="34" t="str">
        <f>+'Semana 1-1'!B12</f>
        <v>PuB-153a</v>
      </c>
      <c r="C10" s="34" t="str">
        <f>+'Semana 1-1'!C12</f>
        <v>inhibidor de Corrosión</v>
      </c>
      <c r="D10" s="34" t="str">
        <f>+'Semana 1-1'!D12</f>
        <v>CY51W</v>
      </c>
      <c r="E10" s="120">
        <f t="shared" si="0"/>
        <v>45306</v>
      </c>
      <c r="F10" s="34"/>
      <c r="G10" s="56">
        <f>+'Semana 1-1'!G12</f>
        <v>41.66</v>
      </c>
      <c r="H10" s="34">
        <f>+'Semana 1-1'!H12</f>
        <v>0</v>
      </c>
      <c r="I10" s="34" t="str">
        <f>+'Semana 1-1'!I12</f>
        <v/>
      </c>
      <c r="J10" s="34"/>
    </row>
    <row r="11" spans="1:10" x14ac:dyDescent="0.25">
      <c r="A11" s="34" t="str">
        <f>+'Semana 1-1'!A13</f>
        <v>PB- 03</v>
      </c>
      <c r="B11" s="34" t="str">
        <f>+'Semana 1-1'!B13</f>
        <v>PuB-109a</v>
      </c>
      <c r="C11" s="34" t="str">
        <f>+'Semana 1-1'!C13</f>
        <v>inhibidor de Corrosión</v>
      </c>
      <c r="D11" s="34" t="str">
        <f>+'Semana 1-1'!D13</f>
        <v>CY51W</v>
      </c>
      <c r="E11" s="120">
        <f t="shared" si="0"/>
        <v>45306</v>
      </c>
      <c r="F11" s="34"/>
      <c r="G11" s="56">
        <f>+'Semana 1-1'!G13</f>
        <v>24.01</v>
      </c>
      <c r="H11" s="34">
        <f>+'Semana 1-1'!H13</f>
        <v>0</v>
      </c>
      <c r="I11" s="34" t="str">
        <f>+'Semana 1-1'!I13</f>
        <v/>
      </c>
      <c r="J11" s="34"/>
    </row>
    <row r="12" spans="1:10" x14ac:dyDescent="0.25">
      <c r="A12" s="34" t="str">
        <f>+'Semana 1-1'!A14</f>
        <v>PB- 01</v>
      </c>
      <c r="B12" s="34" t="str">
        <f>+'Semana 1-1'!B14</f>
        <v>PuB-123</v>
      </c>
      <c r="C12" s="34" t="str">
        <f>+'Semana 1-1'!C14</f>
        <v>inhibidor de Corrosión</v>
      </c>
      <c r="D12" s="34" t="str">
        <f>+'Semana 1-1'!D14</f>
        <v>CY51W</v>
      </c>
      <c r="E12" s="120">
        <f t="shared" si="0"/>
        <v>45306</v>
      </c>
      <c r="F12" s="34"/>
      <c r="G12" s="56">
        <f>+'Semana 1-1'!G14</f>
        <v>47.34</v>
      </c>
      <c r="H12" s="34">
        <f>+'Semana 1-1'!H14</f>
        <v>0</v>
      </c>
      <c r="I12" s="34" t="str">
        <f>+'Semana 1-1'!I14</f>
        <v/>
      </c>
      <c r="J12" s="34"/>
    </row>
    <row r="13" spans="1:10" x14ac:dyDescent="0.25">
      <c r="A13" s="34" t="str">
        <f>+'Semana 1-1'!A15</f>
        <v>PB- 01</v>
      </c>
      <c r="B13" s="34" t="str">
        <f>+'Semana 1-1'!B15</f>
        <v>PuB-123</v>
      </c>
      <c r="C13" s="34" t="str">
        <f>+'Semana 1-1'!C15</f>
        <v>Biocida</v>
      </c>
      <c r="D13" s="34" t="str">
        <f>+'Semana 1-1'!D15</f>
        <v>BX960</v>
      </c>
      <c r="E13" s="120">
        <f t="shared" si="0"/>
        <v>45306</v>
      </c>
      <c r="F13" s="34"/>
      <c r="G13" s="56">
        <f>+'Semana 1-1'!G15</f>
        <v>71</v>
      </c>
      <c r="H13" s="34">
        <f>+'Semana 1-1'!H15</f>
        <v>0</v>
      </c>
      <c r="I13" s="34" t="str">
        <f>+'Semana 1-1'!I15</f>
        <v/>
      </c>
      <c r="J13" s="34"/>
    </row>
    <row r="14" spans="1:10" x14ac:dyDescent="0.25">
      <c r="A14" s="34" t="str">
        <f>+'Semana 1-1'!A16</f>
        <v>PB- 04</v>
      </c>
      <c r="B14" s="34" t="str">
        <f>+'Semana 1-1'!B16</f>
        <v>PuB-161[00]a</v>
      </c>
      <c r="C14" s="34" t="str">
        <f>+'Semana 1-1'!C16</f>
        <v>Inhibidor de Corrosión</v>
      </c>
      <c r="D14" s="34" t="str">
        <f>+'Semana 1-1'!D16</f>
        <v>CY51W</v>
      </c>
      <c r="E14" s="120">
        <f t="shared" si="0"/>
        <v>45306</v>
      </c>
      <c r="F14" s="34"/>
      <c r="G14" s="56">
        <f>+'Semana 1-1'!G16</f>
        <v>27.97</v>
      </c>
      <c r="H14" s="34">
        <f>+'Semana 1-1'!H16</f>
        <v>0</v>
      </c>
      <c r="I14" s="34" t="str">
        <f>+'Semana 1-1'!I16</f>
        <v/>
      </c>
      <c r="J14" s="34"/>
    </row>
    <row r="15" spans="1:10" x14ac:dyDescent="0.25">
      <c r="A15" s="34" t="str">
        <f>+'Semana 1-1'!A17</f>
        <v>SP- 01</v>
      </c>
      <c r="B15" s="34" t="str">
        <f>+'Semana 1-1'!B17</f>
        <v>SP-0289[00]a</v>
      </c>
      <c r="C15" s="34" t="str">
        <f>+'Semana 1-1'!C17</f>
        <v>Inhibidor de Corrosión</v>
      </c>
      <c r="D15" s="34" t="str">
        <f>+'Semana 1-1'!D17</f>
        <v>CY51W</v>
      </c>
      <c r="E15" s="120">
        <f t="shared" si="0"/>
        <v>45306</v>
      </c>
      <c r="F15" s="34"/>
      <c r="G15" s="56">
        <f>+'Semana 1-1'!G17</f>
        <v>77.7</v>
      </c>
      <c r="H15" s="34">
        <f>+'Semana 1-1'!H17</f>
        <v>0</v>
      </c>
      <c r="I15" s="34" t="str">
        <f>+'Semana 1-1'!I17</f>
        <v/>
      </c>
      <c r="J15" s="34"/>
    </row>
    <row r="16" spans="1:10" x14ac:dyDescent="0.25">
      <c r="A16" s="34" t="str">
        <f>+'Semana 1-1'!A18</f>
        <v>SP- 01</v>
      </c>
      <c r="B16" s="34" t="str">
        <f>+'Semana 1-1'!B18</f>
        <v>SP-22</v>
      </c>
      <c r="C16" s="34" t="str">
        <f>+'Semana 1-1'!C18</f>
        <v>Inhibidor de Corrosión</v>
      </c>
      <c r="D16" s="34" t="str">
        <f>+'Semana 1-1'!D18</f>
        <v>CY51W</v>
      </c>
      <c r="E16" s="120">
        <f t="shared" si="0"/>
        <v>45306</v>
      </c>
      <c r="F16" s="34"/>
      <c r="G16" s="56">
        <f>+'Semana 1-1'!G18</f>
        <v>60.47</v>
      </c>
      <c r="H16" s="34">
        <f>+'Semana 1-1'!H18</f>
        <v>0</v>
      </c>
      <c r="I16" s="34" t="str">
        <f>+'Semana 1-1'!I18</f>
        <v/>
      </c>
      <c r="J16" s="34"/>
    </row>
    <row r="17" spans="1:10" x14ac:dyDescent="0.25">
      <c r="A17" s="34" t="str">
        <f>+'Semana 1-1'!A19</f>
        <v>SP- 01</v>
      </c>
      <c r="B17" s="34" t="str">
        <f>+'Semana 1-1'!B19</f>
        <v>SP-22</v>
      </c>
      <c r="C17" s="34" t="str">
        <f>+'Semana 1-1'!C19</f>
        <v>Biocida</v>
      </c>
      <c r="D17" s="34" t="str">
        <f>+'Semana 1-1'!D19</f>
        <v>BX960</v>
      </c>
      <c r="E17" s="120">
        <f t="shared" si="0"/>
        <v>45306</v>
      </c>
      <c r="F17" s="34"/>
      <c r="G17" s="56">
        <f>+'Semana 1-1'!G19</f>
        <v>71.27</v>
      </c>
      <c r="H17" s="34">
        <f>+'Semana 1-1'!H19</f>
        <v>0</v>
      </c>
      <c r="I17" s="34" t="str">
        <f>+'Semana 1-1'!I19</f>
        <v/>
      </c>
      <c r="J17" s="34"/>
    </row>
    <row r="18" spans="1:10" x14ac:dyDescent="0.25">
      <c r="A18" s="34" t="str">
        <f>+'Semana 1-1'!A20</f>
        <v>SP- 01</v>
      </c>
      <c r="B18" s="34" t="str">
        <f>+'Semana 1-1'!B20</f>
        <v>SP-23</v>
      </c>
      <c r="C18" s="34" t="str">
        <f>+'Semana 1-1'!C20</f>
        <v>Biocida</v>
      </c>
      <c r="D18" s="34" t="str">
        <f>+'Semana 1-1'!D20</f>
        <v>BX960</v>
      </c>
      <c r="E18" s="120">
        <f t="shared" si="0"/>
        <v>45306</v>
      </c>
      <c r="F18" s="34"/>
      <c r="G18" s="56">
        <f>+'Semana 1-1'!G20</f>
        <v>22.86</v>
      </c>
      <c r="H18" s="34">
        <f>+'Semana 1-1'!H20</f>
        <v>0</v>
      </c>
      <c r="I18" s="34" t="str">
        <f>+'Semana 1-1'!I20</f>
        <v/>
      </c>
      <c r="J18" s="34"/>
    </row>
    <row r="19" spans="1:10" x14ac:dyDescent="0.25">
      <c r="A19" s="34" t="str">
        <f>+'Semana 1-1'!A21</f>
        <v>SP- 01</v>
      </c>
      <c r="B19" s="34" t="str">
        <f>+'Semana 1-1'!B21</f>
        <v>SP-31(I)[00]a</v>
      </c>
      <c r="C19" s="34" t="str">
        <f>+'Semana 1-1'!C21</f>
        <v>Biocida</v>
      </c>
      <c r="D19" s="34" t="str">
        <f>+'Semana 1-1'!D21</f>
        <v>BX960</v>
      </c>
      <c r="E19" s="120">
        <f t="shared" si="0"/>
        <v>45306</v>
      </c>
      <c r="F19" s="34"/>
      <c r="G19" s="56">
        <f>+'Semana 1-1'!G21</f>
        <v>79.569999999999993</v>
      </c>
      <c r="H19" s="34">
        <f>+'Semana 1-1'!H21</f>
        <v>0</v>
      </c>
      <c r="I19" s="34" t="str">
        <f>+'Semana 1-1'!I21</f>
        <v/>
      </c>
      <c r="J19" s="34"/>
    </row>
    <row r="20" spans="1:10" x14ac:dyDescent="0.25">
      <c r="A20" s="34" t="str">
        <f>+'Semana 1-1'!A22</f>
        <v>SP- 01</v>
      </c>
      <c r="B20" s="34" t="str">
        <f>+'Semana 1-1'!B22</f>
        <v>SP-31(I)[00]a</v>
      </c>
      <c r="C20" s="34" t="str">
        <f>+'Semana 1-1'!C22</f>
        <v>Inhibidor de Corrosión</v>
      </c>
      <c r="D20" s="34" t="str">
        <f>+'Semana 1-1'!D22</f>
        <v>CY51W</v>
      </c>
      <c r="E20" s="120">
        <f t="shared" si="0"/>
        <v>45306</v>
      </c>
      <c r="F20" s="34"/>
      <c r="G20" s="56">
        <f>+'Semana 1-1'!G22</f>
        <v>79.569999999999993</v>
      </c>
      <c r="H20" s="34">
        <f>+'Semana 1-1'!H22</f>
        <v>0</v>
      </c>
      <c r="I20" s="34" t="str">
        <f>+'Semana 1-1'!I22</f>
        <v/>
      </c>
      <c r="J20" s="34"/>
    </row>
    <row r="21" spans="1:10" x14ac:dyDescent="0.25">
      <c r="A21" s="34" t="str">
        <f>+'Semana 1-1'!A23</f>
        <v>SP- 01</v>
      </c>
      <c r="B21" s="34" t="str">
        <f>+'Semana 1-1'!B23</f>
        <v>SP-275</v>
      </c>
      <c r="C21" s="34" t="str">
        <f>+'Semana 1-1'!C23</f>
        <v>Inhibidor de Corrosión</v>
      </c>
      <c r="D21" s="34" t="str">
        <f>+'Semana 1-1'!D23</f>
        <v>CY51W</v>
      </c>
      <c r="E21" s="120">
        <f t="shared" si="0"/>
        <v>45306</v>
      </c>
      <c r="F21" s="34"/>
      <c r="G21" s="56">
        <f>+'Semana 1-1'!G23</f>
        <v>67.95</v>
      </c>
      <c r="H21" s="34">
        <f>+'Semana 1-1'!H23</f>
        <v>0</v>
      </c>
      <c r="I21" s="34" t="str">
        <f>+'Semana 1-1'!I23</f>
        <v/>
      </c>
      <c r="J21" s="34"/>
    </row>
    <row r="22" spans="1:10" x14ac:dyDescent="0.25">
      <c r="A22" s="34" t="str">
        <f>+'Semana 1-1'!A24</f>
        <v>SP- 01</v>
      </c>
      <c r="B22" s="34" t="str">
        <f>+'Semana 1-1'!B24</f>
        <v>SP-388a</v>
      </c>
      <c r="C22" s="34" t="str">
        <f>+'Semana 1-1'!C24</f>
        <v>Inhibidor de Corrosión</v>
      </c>
      <c r="D22" s="34" t="str">
        <f>+'Semana 1-1'!D24</f>
        <v>CY51W</v>
      </c>
      <c r="E22" s="120">
        <f t="shared" si="0"/>
        <v>45306</v>
      </c>
      <c r="F22" s="34"/>
      <c r="G22" s="56">
        <f>+'Semana 1-1'!G24</f>
        <v>35.729999999999997</v>
      </c>
      <c r="H22" s="34">
        <f>+'Semana 1-1'!H24</f>
        <v>0</v>
      </c>
      <c r="I22" s="34" t="str">
        <f>+'Semana 1-1'!I24</f>
        <v/>
      </c>
      <c r="J22" s="34"/>
    </row>
    <row r="23" spans="1:10" x14ac:dyDescent="0.25">
      <c r="A23" s="34" t="str">
        <f>+'Semana 1-1'!A25</f>
        <v>SP- 01</v>
      </c>
      <c r="B23" s="34" t="str">
        <f>+'Semana 1-1'!B25</f>
        <v>SP-388a</v>
      </c>
      <c r="C23" s="34" t="str">
        <f>+'Semana 1-1'!C25</f>
        <v>Biocida</v>
      </c>
      <c r="D23" s="34" t="str">
        <f>+'Semana 1-1'!D25</f>
        <v>BX960</v>
      </c>
      <c r="E23" s="120">
        <f t="shared" si="0"/>
        <v>45306</v>
      </c>
      <c r="F23" s="34"/>
      <c r="G23" s="56">
        <f>+'Semana 1-1'!G25</f>
        <v>31.32</v>
      </c>
      <c r="H23" s="34" t="str">
        <f>+'Semana 1-1'!H25</f>
        <v>2 hs</v>
      </c>
      <c r="I23" s="34" t="str">
        <f>+'Semana 1-1'!I25</f>
        <v/>
      </c>
      <c r="J23" s="34"/>
    </row>
    <row r="24" spans="1:10" x14ac:dyDescent="0.25">
      <c r="A24" s="34" t="str">
        <f>+'Semana 1-1'!A26</f>
        <v>SP- 01</v>
      </c>
      <c r="B24" s="34" t="str">
        <f>+'Semana 1-1'!B26</f>
        <v>SP-462a</v>
      </c>
      <c r="C24" s="34" t="str">
        <f>+'Semana 1-1'!C26</f>
        <v>Inhibidor de Corrosión</v>
      </c>
      <c r="D24" s="34" t="str">
        <f>+'Semana 1-1'!D26</f>
        <v>CY51W</v>
      </c>
      <c r="E24" s="120">
        <f t="shared" si="0"/>
        <v>45306</v>
      </c>
      <c r="F24" s="34"/>
      <c r="G24" s="56">
        <f>+'Semana 1-1'!G26</f>
        <v>20</v>
      </c>
      <c r="H24" s="34">
        <f>+'Semana 1-1'!H26</f>
        <v>0</v>
      </c>
      <c r="I24" s="34" t="str">
        <f>+'Semana 1-1'!I26</f>
        <v/>
      </c>
      <c r="J24" s="34"/>
    </row>
    <row r="25" spans="1:10" x14ac:dyDescent="0.25">
      <c r="A25" s="34" t="str">
        <f>+'Semana 1-1'!A27</f>
        <v>SP- 01</v>
      </c>
      <c r="B25" s="34" t="str">
        <f>+'Semana 1-1'!B27</f>
        <v>SP-8a(I)</v>
      </c>
      <c r="C25" s="34" t="str">
        <f>+'Semana 1-1'!C27</f>
        <v>Inhibidor de Corrosión</v>
      </c>
      <c r="D25" s="34" t="str">
        <f>+'Semana 1-1'!D27</f>
        <v>CY51W</v>
      </c>
      <c r="E25" s="120">
        <f t="shared" si="0"/>
        <v>45306</v>
      </c>
      <c r="F25" s="34"/>
      <c r="G25" s="56">
        <f>+'Semana 1-1'!G27</f>
        <v>83.35</v>
      </c>
      <c r="H25" s="34">
        <f>+'Semana 1-1'!H27</f>
        <v>0</v>
      </c>
      <c r="I25" s="34" t="str">
        <f>+'Semana 1-1'!I27</f>
        <v/>
      </c>
      <c r="J25" s="34"/>
    </row>
    <row r="26" spans="1:10" x14ac:dyDescent="0.25">
      <c r="A26" s="34" t="str">
        <f>+'Semana 1-1'!A28</f>
        <v>SP- 01</v>
      </c>
      <c r="B26" s="34" t="str">
        <f>+'Semana 1-1'!B28</f>
        <v>SP-8a(I)</v>
      </c>
      <c r="C26" s="34" t="str">
        <f>+'Semana 1-1'!C28</f>
        <v>Biocida</v>
      </c>
      <c r="D26" s="34" t="str">
        <f>+'Semana 1-1'!D28</f>
        <v>BX960</v>
      </c>
      <c r="E26" s="120">
        <f t="shared" si="0"/>
        <v>45306</v>
      </c>
      <c r="F26" s="34"/>
      <c r="G26" s="56">
        <f>+'Semana 1-1'!G28</f>
        <v>63.79</v>
      </c>
      <c r="H26" s="34">
        <f>+'Semana 1-1'!H28</f>
        <v>0</v>
      </c>
      <c r="I26" s="34" t="str">
        <f>+'Semana 1-1'!I28</f>
        <v/>
      </c>
      <c r="J26" s="34"/>
    </row>
    <row r="27" spans="1:10" x14ac:dyDescent="0.25">
      <c r="A27" s="34" t="str">
        <f>+'Semana 1-1'!A29</f>
        <v>SP- 06</v>
      </c>
      <c r="B27" s="34" t="str">
        <f>+'Semana 1-1'!B29</f>
        <v>SP-286a</v>
      </c>
      <c r="C27" s="34" t="str">
        <f>+'Semana 1-1'!C29</f>
        <v>Inhibidor de Corrosión</v>
      </c>
      <c r="D27" s="34" t="str">
        <f>+'Semana 1-1'!D29</f>
        <v>CY51W</v>
      </c>
      <c r="E27" s="120">
        <f t="shared" si="0"/>
        <v>45306</v>
      </c>
      <c r="F27" s="34"/>
      <c r="G27" s="56">
        <f>+'Semana 1-1'!G29</f>
        <v>20</v>
      </c>
      <c r="H27" s="34">
        <f>+'Semana 1-1'!H29</f>
        <v>0</v>
      </c>
      <c r="I27" s="34" t="str">
        <f>+'Semana 1-1'!I29</f>
        <v/>
      </c>
      <c r="J27" s="34"/>
    </row>
    <row r="28" spans="1:10" x14ac:dyDescent="0.25">
      <c r="A28" s="34" t="str">
        <f>+'Semana 1-1'!A30</f>
        <v>SP- 06</v>
      </c>
      <c r="B28" s="34" t="str">
        <f>+'Semana 1-1'!B30</f>
        <v>SP-303a</v>
      </c>
      <c r="C28" s="34" t="str">
        <f>+'Semana 1-1'!C30</f>
        <v>Inhibidor de Corrosión</v>
      </c>
      <c r="D28" s="34" t="str">
        <f>+'Semana 1-1'!D30</f>
        <v>CY51W</v>
      </c>
      <c r="E28" s="120">
        <f t="shared" si="0"/>
        <v>45306</v>
      </c>
      <c r="F28" s="34"/>
      <c r="G28" s="56">
        <f>+'Semana 1-1'!G30</f>
        <v>22.69</v>
      </c>
      <c r="H28" s="34">
        <f>+'Semana 1-1'!H30</f>
        <v>0</v>
      </c>
      <c r="I28" s="34" t="str">
        <f>+'Semana 1-1'!I30</f>
        <v/>
      </c>
      <c r="J28" s="34"/>
    </row>
    <row r="29" spans="1:10" x14ac:dyDescent="0.25">
      <c r="A29" s="34" t="str">
        <f>+'Semana 1-1'!A31</f>
        <v>SP- 06</v>
      </c>
      <c r="B29" s="34" t="str">
        <f>+'Semana 1-1'!B31</f>
        <v>SP-305a</v>
      </c>
      <c r="C29" s="34" t="str">
        <f>+'Semana 1-1'!C31</f>
        <v>Inhibidor de Corrosión</v>
      </c>
      <c r="D29" s="34" t="str">
        <f>+'Semana 1-1'!D31</f>
        <v>CY51W</v>
      </c>
      <c r="E29" s="120">
        <f t="shared" si="0"/>
        <v>45306</v>
      </c>
      <c r="F29" s="34"/>
      <c r="G29" s="56">
        <f>+'Semana 1-1'!G31</f>
        <v>24.92</v>
      </c>
      <c r="H29" s="34">
        <f>+'Semana 1-1'!H31</f>
        <v>0</v>
      </c>
      <c r="I29" s="34" t="str">
        <f>+'Semana 1-1'!I31</f>
        <v/>
      </c>
      <c r="J29" s="34"/>
    </row>
    <row r="30" spans="1:10" x14ac:dyDescent="0.25">
      <c r="A30" s="34" t="str">
        <f>+'Semana 1-1'!A32</f>
        <v>SP- 06</v>
      </c>
      <c r="B30" s="34" t="str">
        <f>+'Semana 1-1'!B32</f>
        <v>SP-305a</v>
      </c>
      <c r="C30" s="34" t="str">
        <f>+'Semana 1-1'!C32</f>
        <v>Biocida</v>
      </c>
      <c r="D30" s="34" t="str">
        <f>+'Semana 1-1'!D32</f>
        <v>BX960</v>
      </c>
      <c r="E30" s="120">
        <f t="shared" si="0"/>
        <v>45306</v>
      </c>
      <c r="F30" s="34"/>
      <c r="G30" s="56">
        <f>+'Semana 1-1'!G32</f>
        <v>24.92</v>
      </c>
      <c r="H30" s="34">
        <f>+'Semana 1-1'!H32</f>
        <v>0</v>
      </c>
      <c r="I30" s="34" t="str">
        <f>+'Semana 1-1'!I32</f>
        <v/>
      </c>
      <c r="J30" s="34"/>
    </row>
    <row r="31" spans="1:10" x14ac:dyDescent="0.25">
      <c r="A31" s="34" t="str">
        <f>+'Semana 1-1'!A33</f>
        <v>SP- 06</v>
      </c>
      <c r="B31" s="34" t="str">
        <f>+'Semana 1-1'!B33</f>
        <v>SP-311a</v>
      </c>
      <c r="C31" s="34" t="str">
        <f>+'Semana 1-1'!C33</f>
        <v>Biocida</v>
      </c>
      <c r="D31" s="34" t="str">
        <f>+'Semana 1-1'!D33</f>
        <v>BX960</v>
      </c>
      <c r="E31" s="120">
        <f t="shared" si="0"/>
        <v>45306</v>
      </c>
      <c r="F31" s="34"/>
      <c r="G31" s="56">
        <f>+'Semana 1-1'!G33</f>
        <v>72.2</v>
      </c>
      <c r="H31" s="34" t="str">
        <f>+'Semana 1-1'!H33</f>
        <v>El operador lo realiza por capilar</v>
      </c>
      <c r="I31" s="34" t="str">
        <f>+'Semana 1-1'!I33</f>
        <v/>
      </c>
      <c r="J31" s="34"/>
    </row>
    <row r="32" spans="1:10" x14ac:dyDescent="0.25">
      <c r="A32" s="34" t="str">
        <f>+'Semana 1-1'!A34</f>
        <v>SP- 06</v>
      </c>
      <c r="B32" s="34" t="str">
        <f>+'Semana 1-1'!B34</f>
        <v>SP-315a</v>
      </c>
      <c r="C32" s="34" t="str">
        <f>+'Semana 1-1'!C34</f>
        <v>Inhibidor de Corrosión</v>
      </c>
      <c r="D32" s="34" t="str">
        <f>+'Semana 1-1'!D34</f>
        <v>CY51W</v>
      </c>
      <c r="E32" s="120">
        <f t="shared" si="0"/>
        <v>45306</v>
      </c>
      <c r="F32" s="34"/>
      <c r="G32" s="56">
        <f>+'Semana 1-1'!G34</f>
        <v>23.31</v>
      </c>
      <c r="H32" s="34">
        <f>+'Semana 1-1'!H34</f>
        <v>0</v>
      </c>
      <c r="I32" s="34" t="str">
        <f>+'Semana 1-1'!I34</f>
        <v/>
      </c>
      <c r="J32" s="34"/>
    </row>
    <row r="33" spans="1:10" x14ac:dyDescent="0.25">
      <c r="A33" s="34" t="str">
        <f>+'Semana 1-1'!A35</f>
        <v>SP- 06</v>
      </c>
      <c r="B33" s="34" t="str">
        <f>+'Semana 1-1'!B35</f>
        <v>SP-340a</v>
      </c>
      <c r="C33" s="34" t="str">
        <f>+'Semana 1-1'!C35</f>
        <v>Biocida</v>
      </c>
      <c r="D33" s="34" t="str">
        <f>+'Semana 1-1'!D35</f>
        <v>BX960</v>
      </c>
      <c r="E33" s="120">
        <f t="shared" si="0"/>
        <v>45306</v>
      </c>
      <c r="F33" s="34"/>
      <c r="G33" s="56">
        <f>+'Semana 1-1'!G35</f>
        <v>31.42</v>
      </c>
      <c r="H33" s="34" t="str">
        <f>+'Semana 1-1'!H35</f>
        <v>1,5 hs</v>
      </c>
      <c r="I33" s="34" t="str">
        <f>+'Semana 1-1'!I35</f>
        <v/>
      </c>
      <c r="J33" s="34"/>
    </row>
    <row r="34" spans="1:10" x14ac:dyDescent="0.25">
      <c r="A34" s="34" t="str">
        <f>+'Semana 1-1'!A36</f>
        <v>SP- 06</v>
      </c>
      <c r="B34" s="34" t="str">
        <f>+'Semana 1-1'!B36</f>
        <v>SP-347[00]a</v>
      </c>
      <c r="C34" s="34" t="str">
        <f>+'Semana 1-1'!C36</f>
        <v>Inhibidor de Corrosión</v>
      </c>
      <c r="D34" s="34" t="str">
        <f>+'Semana 1-1'!D36</f>
        <v>CY51W</v>
      </c>
      <c r="E34" s="120">
        <f t="shared" si="0"/>
        <v>45306</v>
      </c>
      <c r="F34" s="34"/>
      <c r="G34" s="56">
        <f>+'Semana 1-1'!G36</f>
        <v>29.74</v>
      </c>
      <c r="H34" s="34">
        <f>+'Semana 1-1'!H36</f>
        <v>0</v>
      </c>
      <c r="I34" s="34" t="str">
        <f>+'Semana 1-1'!I36</f>
        <v/>
      </c>
      <c r="J34" s="34"/>
    </row>
    <row r="35" spans="1:10" x14ac:dyDescent="0.25">
      <c r="A35" s="34" t="str">
        <f>+'Semana 1-1'!A37</f>
        <v>SP- 06</v>
      </c>
      <c r="B35" s="34" t="str">
        <f>+'Semana 1-1'!B37</f>
        <v>SP-347[00]a</v>
      </c>
      <c r="C35" s="34" t="str">
        <f>+'Semana 1-1'!C37</f>
        <v>Biocida</v>
      </c>
      <c r="D35" s="34" t="str">
        <f>+'Semana 1-1'!D37</f>
        <v>BX960</v>
      </c>
      <c r="E35" s="120">
        <f t="shared" si="0"/>
        <v>45306</v>
      </c>
      <c r="F35" s="34"/>
      <c r="G35" s="56">
        <f>+'Semana 1-1'!G37</f>
        <v>63.74</v>
      </c>
      <c r="H35" s="34">
        <f>+'Semana 1-1'!H37</f>
        <v>0</v>
      </c>
      <c r="I35" s="34" t="str">
        <f>+'Semana 1-1'!I37</f>
        <v/>
      </c>
      <c r="J35" s="34"/>
    </row>
    <row r="36" spans="1:10" x14ac:dyDescent="0.25">
      <c r="A36" s="34" t="str">
        <f>+'Semana 1-1'!A38</f>
        <v>SP- 06</v>
      </c>
      <c r="B36" s="34" t="str">
        <f>+'Semana 1-1'!B38</f>
        <v>SP-355a</v>
      </c>
      <c r="C36" s="34" t="str">
        <f>+'Semana 1-1'!C38</f>
        <v>Inhibidor de Corrosión</v>
      </c>
      <c r="D36" s="34" t="str">
        <f>+'Semana 1-1'!D38</f>
        <v>CY51W</v>
      </c>
      <c r="E36" s="120">
        <f t="shared" si="0"/>
        <v>45306</v>
      </c>
      <c r="F36" s="34"/>
      <c r="G36" s="56">
        <f>+'Semana 1-1'!G38</f>
        <v>20</v>
      </c>
      <c r="H36" s="34">
        <f>+'Semana 1-1'!H38</f>
        <v>0</v>
      </c>
      <c r="I36" s="34" t="str">
        <f>+'Semana 1-1'!I38</f>
        <v/>
      </c>
      <c r="J36" s="34"/>
    </row>
    <row r="37" spans="1:10" x14ac:dyDescent="0.25">
      <c r="A37" s="34" t="str">
        <f>+'Semana 1-1'!A39</f>
        <v>SP- 06</v>
      </c>
      <c r="B37" s="34" t="str">
        <f>+'Semana 1-1'!B39</f>
        <v>SP-391a</v>
      </c>
      <c r="C37" s="34" t="str">
        <f>+'Semana 1-1'!C39</f>
        <v>Inhibidor de Corrosión</v>
      </c>
      <c r="D37" s="34" t="str">
        <f>+'Semana 1-1'!D39</f>
        <v>CY51W</v>
      </c>
      <c r="E37" s="120">
        <f t="shared" si="0"/>
        <v>45306</v>
      </c>
      <c r="F37" s="34"/>
      <c r="G37" s="56">
        <f>+'Semana 1-1'!G39</f>
        <v>33.229999999999997</v>
      </c>
      <c r="H37" s="34" t="str">
        <f>+'Semana 1-1'!H39</f>
        <v>3 hs</v>
      </c>
      <c r="I37" s="34" t="str">
        <f>+'Semana 1-1'!I39</f>
        <v/>
      </c>
      <c r="J37" s="34"/>
    </row>
    <row r="38" spans="1:10" x14ac:dyDescent="0.25">
      <c r="A38" s="34" t="str">
        <f>+'Semana 1-1'!A40</f>
        <v/>
      </c>
      <c r="B38" s="34" t="str">
        <f>+'Semana 1-1'!B40</f>
        <v>SP-397a</v>
      </c>
      <c r="C38" s="34" t="str">
        <f>+'Semana 1-1'!C40</f>
        <v>Inhibidor de Corrosión</v>
      </c>
      <c r="D38" s="34" t="str">
        <f>+'Semana 1-1'!D40</f>
        <v>CY51W</v>
      </c>
      <c r="E38" s="120">
        <f t="shared" si="0"/>
        <v>45306</v>
      </c>
      <c r="F38" s="34"/>
      <c r="G38" s="56" t="str">
        <f>+'Semana 1-1'!G40</f>
        <v/>
      </c>
      <c r="H38" s="34">
        <f>+'Semana 1-1'!H40</f>
        <v>0</v>
      </c>
      <c r="I38" s="34" t="str">
        <f>+'Semana 1-1'!I40</f>
        <v/>
      </c>
      <c r="J38" s="34"/>
    </row>
    <row r="39" spans="1:10" x14ac:dyDescent="0.25">
      <c r="A39" s="34" t="str">
        <f>+'Semana 1-1'!A41</f>
        <v>PB- 04</v>
      </c>
      <c r="B39" s="34" t="str">
        <f>+'Semana 1-1'!B41</f>
        <v>PuB-102</v>
      </c>
      <c r="C39" s="34" t="str">
        <f>+'Semana 1-1'!C41</f>
        <v>Inhibidor de Corrosión</v>
      </c>
      <c r="D39" s="34" t="str">
        <f>+'Semana 1-1'!D41</f>
        <v>CY51W</v>
      </c>
      <c r="E39" s="120">
        <f t="shared" si="0"/>
        <v>45306</v>
      </c>
      <c r="F39" s="34"/>
      <c r="G39" s="56">
        <f>+'Semana 1-1'!G41</f>
        <v>25.17</v>
      </c>
      <c r="H39" s="34">
        <f>+'Semana 1-1'!H41</f>
        <v>0</v>
      </c>
      <c r="I39" s="34" t="str">
        <f>+'Semana 1-1'!I41</f>
        <v/>
      </c>
      <c r="J39" s="34"/>
    </row>
    <row r="40" spans="1:10" x14ac:dyDescent="0.25">
      <c r="A40" s="34" t="str">
        <f>+'Semana 1-1'!A42</f>
        <v>PB- 04</v>
      </c>
      <c r="B40" s="34" t="str">
        <f>+'Semana 1-1'!B42</f>
        <v>PuB-102</v>
      </c>
      <c r="C40" s="34" t="str">
        <f>+'Semana 1-1'!C42</f>
        <v>Biocida</v>
      </c>
      <c r="D40" s="34" t="str">
        <f>+'Semana 1-1'!D42</f>
        <v>BX960</v>
      </c>
      <c r="E40" s="120">
        <f t="shared" si="0"/>
        <v>45306</v>
      </c>
      <c r="F40" s="34"/>
      <c r="G40" s="56">
        <f>+'Semana 1-1'!G42</f>
        <v>25.17</v>
      </c>
      <c r="H40" s="34">
        <f>+'Semana 1-1'!H42</f>
        <v>0</v>
      </c>
      <c r="I40" s="34" t="str">
        <f>+'Semana 1-1'!I42</f>
        <v/>
      </c>
      <c r="J40" s="34"/>
    </row>
    <row r="41" spans="1:10" x14ac:dyDescent="0.25">
      <c r="A41" s="34" t="str">
        <f>+'Semana 1-1'!A43</f>
        <v>PB- 01</v>
      </c>
      <c r="B41" s="34" t="str">
        <f>+'Semana 1-1'!B43</f>
        <v>PuB-125a</v>
      </c>
      <c r="C41" s="34" t="str">
        <f>+'Semana 1-1'!C43</f>
        <v>Biocida</v>
      </c>
      <c r="D41" s="34" t="str">
        <f>+'Semana 1-1'!D43</f>
        <v>BX960</v>
      </c>
      <c r="E41" s="120">
        <f t="shared" si="0"/>
        <v>45306</v>
      </c>
      <c r="F41" s="34"/>
      <c r="G41" s="56">
        <f>+'Semana 1-1'!G43</f>
        <v>45.43</v>
      </c>
      <c r="H41" s="34" t="str">
        <f>+'Semana 1-1'!H43</f>
        <v>5 hs</v>
      </c>
      <c r="I41" s="34" t="str">
        <f>+'Semana 1-1'!I43</f>
        <v/>
      </c>
      <c r="J41" s="34"/>
    </row>
    <row r="42" spans="1:10" x14ac:dyDescent="0.25">
      <c r="A42" s="34" t="str">
        <f>+'Semana 1-1'!A45</f>
        <v/>
      </c>
      <c r="B42" s="34" t="str">
        <f>+'Semana 1-1'!B45</f>
        <v>PuB-181a</v>
      </c>
      <c r="C42" s="34" t="str">
        <f>+'Semana 1-1'!C45</f>
        <v>Biocida</v>
      </c>
      <c r="D42" s="34" t="str">
        <f>+'Semana 1-1'!D45</f>
        <v>BX960</v>
      </c>
      <c r="E42" s="120">
        <f t="shared" si="0"/>
        <v>45306</v>
      </c>
      <c r="F42" s="34"/>
      <c r="G42" s="56">
        <f>+'Semana 1-1'!G45</f>
        <v>20</v>
      </c>
      <c r="H42" s="34">
        <f>+'Semana 1-1'!H45</f>
        <v>0</v>
      </c>
      <c r="I42" s="34" t="str">
        <f>+'Semana 1-1'!I45</f>
        <v>Q</v>
      </c>
      <c r="J42" s="34"/>
    </row>
    <row r="43" spans="1:10" x14ac:dyDescent="0.25">
      <c r="A43" s="34" t="str">
        <f>+'Semana 1-1'!A49</f>
        <v/>
      </c>
      <c r="B43" s="34">
        <f>+'Semana 1-1'!B47</f>
        <v>0</v>
      </c>
      <c r="C43" s="34">
        <f>+'Semana 1-1'!C49</f>
        <v>0</v>
      </c>
      <c r="D43" s="34" t="str">
        <f>+'Semana 1-1'!D49</f>
        <v>TOTAL</v>
      </c>
      <c r="E43" s="120">
        <f t="shared" si="0"/>
        <v>45306</v>
      </c>
      <c r="F43" s="34"/>
      <c r="G43" s="56">
        <f>+'Semana 1-1'!G49</f>
        <v>1537.3</v>
      </c>
      <c r="H43" s="34">
        <f>+'Semana 1-1'!H49</f>
        <v>0</v>
      </c>
      <c r="I43" s="34" t="str">
        <f>+'Semana 1-1'!I49</f>
        <v/>
      </c>
      <c r="J43" s="34"/>
    </row>
    <row r="44" spans="1:10" ht="15.75" thickBot="1" x14ac:dyDescent="0.3"/>
    <row r="45" spans="1:10" ht="18" x14ac:dyDescent="0.25">
      <c r="A45" s="49" t="s">
        <v>975</v>
      </c>
      <c r="B45" s="154">
        <f>+B6+1</f>
        <v>45307</v>
      </c>
      <c r="C45" s="155"/>
      <c r="D45" s="156" t="s">
        <v>976</v>
      </c>
      <c r="E45" s="157"/>
      <c r="F45" s="157"/>
      <c r="G45" s="157"/>
      <c r="H45" s="157"/>
      <c r="I45" s="157"/>
      <c r="J45" s="160"/>
    </row>
    <row r="46" spans="1:10" x14ac:dyDescent="0.25">
      <c r="A46" s="53" t="s">
        <v>952</v>
      </c>
      <c r="B46" s="53" t="s">
        <v>15</v>
      </c>
      <c r="C46" s="53" t="s">
        <v>953</v>
      </c>
      <c r="D46" s="53" t="s">
        <v>562</v>
      </c>
      <c r="E46" s="53" t="s">
        <v>954</v>
      </c>
      <c r="F46" s="53" t="s">
        <v>955</v>
      </c>
      <c r="G46" s="84" t="s">
        <v>956</v>
      </c>
      <c r="H46" s="53" t="s">
        <v>957</v>
      </c>
      <c r="I46" s="53" t="s">
        <v>958</v>
      </c>
      <c r="J46" s="53" t="s">
        <v>959</v>
      </c>
    </row>
    <row r="47" spans="1:10" x14ac:dyDescent="0.25">
      <c r="A47" s="34" t="str">
        <f>+'Semana 1-2'!A9</f>
        <v>SP- 01</v>
      </c>
      <c r="B47" s="34" t="str">
        <f>+'Semana 1-2'!B9</f>
        <v>SP-21</v>
      </c>
      <c r="C47" s="34" t="str">
        <f>+'Semana 1-2'!C9</f>
        <v>Inhibidor de Corrosión</v>
      </c>
      <c r="D47" s="34" t="str">
        <f>+'Semana 1-2'!D9</f>
        <v>CY51W</v>
      </c>
      <c r="E47" s="120">
        <f>$B$45</f>
        <v>45307</v>
      </c>
      <c r="F47" s="34"/>
      <c r="G47" s="56">
        <f>+'Semana 1-2'!G9</f>
        <v>61.07</v>
      </c>
      <c r="H47" s="34">
        <f>+'Semana 1-2'!H9</f>
        <v>0</v>
      </c>
      <c r="I47" s="34" t="str">
        <f>+'Semana 1-2'!I9</f>
        <v/>
      </c>
      <c r="J47" s="34"/>
    </row>
    <row r="48" spans="1:10" x14ac:dyDescent="0.25">
      <c r="A48" s="34" t="str">
        <f>+'Semana 1-2'!A10</f>
        <v>SP- 01</v>
      </c>
      <c r="B48" s="34" t="str">
        <f>+'Semana 1-2'!B10</f>
        <v>SP-21</v>
      </c>
      <c r="C48" s="34" t="str">
        <f>+'Semana 1-2'!C10</f>
        <v>Biocida</v>
      </c>
      <c r="D48" s="34" t="str">
        <f>+'Semana 1-2'!D10</f>
        <v>BX960</v>
      </c>
      <c r="E48" s="120">
        <f t="shared" ref="E48:E76" si="1">$B$45</f>
        <v>45307</v>
      </c>
      <c r="F48" s="34"/>
      <c r="G48" s="56">
        <f>+'Semana 1-2'!G10</f>
        <v>40.89</v>
      </c>
      <c r="H48" s="34" t="str">
        <f>+'Semana 1-2'!H10</f>
        <v>2 hs 30 min</v>
      </c>
      <c r="I48" s="34" t="str">
        <f>+'Semana 1-2'!I10</f>
        <v/>
      </c>
      <c r="J48" s="34"/>
    </row>
    <row r="49" spans="1:10" x14ac:dyDescent="0.25">
      <c r="A49" s="34" t="str">
        <f>+'Semana 1-2'!A11</f>
        <v>SP- 01</v>
      </c>
      <c r="B49" s="34" t="str">
        <f>+'Semana 1-2'!B11</f>
        <v>SP-252</v>
      </c>
      <c r="C49" s="34" t="str">
        <f>+'Semana 1-2'!C11</f>
        <v>Biocida</v>
      </c>
      <c r="D49" s="34" t="str">
        <f>+'Semana 1-2'!D11</f>
        <v>BX960</v>
      </c>
      <c r="E49" s="120">
        <f t="shared" si="1"/>
        <v>45307</v>
      </c>
      <c r="F49" s="34"/>
      <c r="G49" s="56">
        <f>+'Semana 1-2'!G11</f>
        <v>53.16</v>
      </c>
      <c r="H49" s="34">
        <f>+'Semana 1-2'!H11</f>
        <v>0</v>
      </c>
      <c r="I49" s="34" t="str">
        <f>+'Semana 1-2'!I11</f>
        <v/>
      </c>
      <c r="J49" s="34"/>
    </row>
    <row r="50" spans="1:10" x14ac:dyDescent="0.25">
      <c r="A50" s="34" t="str">
        <f>+'Semana 1-2'!A12</f>
        <v>SP- 02</v>
      </c>
      <c r="B50" s="34" t="str">
        <f>+'Semana 1-2'!B12</f>
        <v>SP-49</v>
      </c>
      <c r="C50" s="34" t="str">
        <f>+'Semana 1-2'!C12</f>
        <v>Biocida</v>
      </c>
      <c r="D50" s="34" t="str">
        <f>+'Semana 1-2'!D12</f>
        <v>BX960</v>
      </c>
      <c r="E50" s="120">
        <f t="shared" si="1"/>
        <v>45307</v>
      </c>
      <c r="F50" s="34"/>
      <c r="G50" s="56">
        <f>+'Semana 1-2'!G12</f>
        <v>70.62</v>
      </c>
      <c r="H50" s="34">
        <f>+'Semana 1-2'!H12</f>
        <v>0</v>
      </c>
      <c r="I50" s="34" t="str">
        <f>+'Semana 1-2'!I12</f>
        <v/>
      </c>
      <c r="J50" s="34"/>
    </row>
    <row r="51" spans="1:10" x14ac:dyDescent="0.25">
      <c r="A51" s="34" t="str">
        <f>+'Semana 1-2'!A13</f>
        <v>SP- 02</v>
      </c>
      <c r="B51" s="34" t="str">
        <f>+'Semana 1-2'!B13</f>
        <v>SP-263</v>
      </c>
      <c r="C51" s="34" t="str">
        <f>+'Semana 1-2'!C13</f>
        <v>Inhibidor de Corrosión</v>
      </c>
      <c r="D51" s="34" t="str">
        <f>+'Semana 1-2'!D13</f>
        <v>CY51W</v>
      </c>
      <c r="E51" s="120">
        <f t="shared" si="1"/>
        <v>45307</v>
      </c>
      <c r="F51" s="34"/>
      <c r="G51" s="56">
        <f>+'Semana 1-2'!G13</f>
        <v>34.65</v>
      </c>
      <c r="H51" s="34">
        <f>+'Semana 1-2'!H13</f>
        <v>0</v>
      </c>
      <c r="I51" s="34" t="str">
        <f>+'Semana 1-2'!I13</f>
        <v/>
      </c>
      <c r="J51" s="34"/>
    </row>
    <row r="52" spans="1:10" x14ac:dyDescent="0.25">
      <c r="A52" s="34" t="str">
        <f>+'Semana 1-2'!A14</f>
        <v>SP- 02</v>
      </c>
      <c r="B52" s="34" t="str">
        <f>+'Semana 1-2'!B14</f>
        <v>SP-263</v>
      </c>
      <c r="C52" s="34" t="str">
        <f>+'Semana 1-2'!C14</f>
        <v>Biocida</v>
      </c>
      <c r="D52" s="34" t="str">
        <f>+'Semana 1-2'!D14</f>
        <v>BX960</v>
      </c>
      <c r="E52" s="120">
        <f t="shared" si="1"/>
        <v>45307</v>
      </c>
      <c r="F52" s="34"/>
      <c r="G52" s="56">
        <f>+'Semana 1-2'!G14</f>
        <v>34.65</v>
      </c>
      <c r="H52" s="34">
        <f>+'Semana 1-2'!H14</f>
        <v>0</v>
      </c>
      <c r="I52" s="34" t="str">
        <f>+'Semana 1-2'!I14</f>
        <v/>
      </c>
      <c r="J52" s="34"/>
    </row>
    <row r="53" spans="1:10" x14ac:dyDescent="0.25">
      <c r="A53" s="34" t="str">
        <f>+'Semana 1-2'!A15</f>
        <v>SP- 01</v>
      </c>
      <c r="B53" s="34" t="str">
        <f>+'Semana 1-2'!B15</f>
        <v>SP-273</v>
      </c>
      <c r="C53" s="34" t="str">
        <f>+'Semana 1-2'!C15</f>
        <v>Biocida</v>
      </c>
      <c r="D53" s="34" t="str">
        <f>+'Semana 1-2'!D15</f>
        <v>BX960</v>
      </c>
      <c r="E53" s="120">
        <f t="shared" si="1"/>
        <v>45307</v>
      </c>
      <c r="F53" s="34"/>
      <c r="G53" s="56">
        <f>+'Semana 1-2'!G15</f>
        <v>34.380000000000003</v>
      </c>
      <c r="H53" s="34">
        <f>+'Semana 1-2'!H15</f>
        <v>0</v>
      </c>
      <c r="I53" s="34" t="str">
        <f>+'Semana 1-2'!I15</f>
        <v/>
      </c>
      <c r="J53" s="34"/>
    </row>
    <row r="54" spans="1:10" x14ac:dyDescent="0.25">
      <c r="A54" s="34" t="str">
        <f>+'Semana 1-2'!A16</f>
        <v>SP- 01</v>
      </c>
      <c r="B54" s="34" t="str">
        <f>+'Semana 1-2'!B16</f>
        <v>SP-273</v>
      </c>
      <c r="C54" s="34" t="str">
        <f>+'Semana 1-2'!C16</f>
        <v>Inhibidor de Corrosión</v>
      </c>
      <c r="D54" s="34" t="str">
        <f>+'Semana 1-2'!D16</f>
        <v>CY51W</v>
      </c>
      <c r="E54" s="120">
        <f t="shared" si="1"/>
        <v>45307</v>
      </c>
      <c r="F54" s="34"/>
      <c r="G54" s="56">
        <f>+'Semana 1-2'!G16</f>
        <v>22.92</v>
      </c>
      <c r="H54" s="34">
        <f>+'Semana 1-2'!H16</f>
        <v>0</v>
      </c>
      <c r="I54" s="34" t="str">
        <f>+'Semana 1-2'!I16</f>
        <v/>
      </c>
      <c r="J54" s="34"/>
    </row>
    <row r="55" spans="1:10" x14ac:dyDescent="0.25">
      <c r="A55" s="34" t="str">
        <f>+'Semana 1-2'!A17</f>
        <v>SP- 01</v>
      </c>
      <c r="B55" s="34" t="str">
        <f>+'Semana 1-2'!B17</f>
        <v>SP-368a</v>
      </c>
      <c r="C55" s="34" t="str">
        <f>+'Semana 1-2'!C17</f>
        <v>Biocida</v>
      </c>
      <c r="D55" s="34" t="str">
        <f>+'Semana 1-2'!D17</f>
        <v>BX960</v>
      </c>
      <c r="E55" s="120">
        <f t="shared" si="1"/>
        <v>45307</v>
      </c>
      <c r="F55" s="34"/>
      <c r="G55" s="56">
        <f>+'Semana 1-2'!G17</f>
        <v>24.2</v>
      </c>
      <c r="H55" s="34">
        <f>+'Semana 1-2'!H17</f>
        <v>0</v>
      </c>
      <c r="I55" s="34" t="str">
        <f>+'Semana 1-2'!I17</f>
        <v/>
      </c>
      <c r="J55" s="34"/>
    </row>
    <row r="56" spans="1:10" x14ac:dyDescent="0.25">
      <c r="A56" s="34" t="str">
        <f>+'Semana 1-2'!A19</f>
        <v>SP- 02</v>
      </c>
      <c r="B56" s="34" t="str">
        <f>+'Semana 1-2'!B19</f>
        <v>SP-276</v>
      </c>
      <c r="C56" s="34" t="str">
        <f>+'Semana 1-2'!C19</f>
        <v>Biocida</v>
      </c>
      <c r="D56" s="34" t="str">
        <f>+'Semana 1-2'!D19</f>
        <v>BX960</v>
      </c>
      <c r="E56" s="120">
        <f t="shared" si="1"/>
        <v>45307</v>
      </c>
      <c r="F56" s="34"/>
      <c r="G56" s="56">
        <f>+'Semana 1-2'!G19</f>
        <v>40.15</v>
      </c>
      <c r="H56" s="34">
        <f>+'Semana 1-2'!H19</f>
        <v>0</v>
      </c>
      <c r="I56" s="34" t="str">
        <f>+'Semana 1-2'!I19</f>
        <v/>
      </c>
      <c r="J56" s="34"/>
    </row>
    <row r="57" spans="1:10" x14ac:dyDescent="0.25">
      <c r="A57" s="34" t="str">
        <f>+'Semana 1-2'!A20</f>
        <v>SP- 02</v>
      </c>
      <c r="B57" s="34" t="str">
        <f>+'Semana 1-2'!B20</f>
        <v>SP-336a</v>
      </c>
      <c r="C57" s="34" t="str">
        <f>+'Semana 1-2'!C20</f>
        <v>Inhibidor de Corrosión</v>
      </c>
      <c r="D57" s="34" t="str">
        <f>+'Semana 1-2'!D20</f>
        <v>CY51W</v>
      </c>
      <c r="E57" s="120">
        <f t="shared" si="1"/>
        <v>45307</v>
      </c>
      <c r="F57" s="34"/>
      <c r="G57" s="56">
        <f>+'Semana 1-2'!G20</f>
        <v>38.200000000000003</v>
      </c>
      <c r="H57" s="34">
        <f>+'Semana 1-2'!H20</f>
        <v>0</v>
      </c>
      <c r="I57" s="34" t="str">
        <f>+'Semana 1-2'!I20</f>
        <v/>
      </c>
      <c r="J57" s="34"/>
    </row>
    <row r="58" spans="1:10" x14ac:dyDescent="0.25">
      <c r="A58" s="34" t="str">
        <f>+'Semana 1-2'!A21</f>
        <v>SP- 02</v>
      </c>
      <c r="B58" s="34" t="str">
        <f>+'Semana 1-2'!B21</f>
        <v>SP-337a</v>
      </c>
      <c r="C58" s="34" t="str">
        <f>+'Semana 1-2'!C21</f>
        <v>Inhibidor de Corrosión</v>
      </c>
      <c r="D58" s="34" t="str">
        <f>+'Semana 1-2'!D21</f>
        <v>CY51W</v>
      </c>
      <c r="E58" s="120">
        <f t="shared" si="1"/>
        <v>45307</v>
      </c>
      <c r="F58" s="34"/>
      <c r="G58" s="56">
        <f>+'Semana 1-2'!G21</f>
        <v>40.89</v>
      </c>
      <c r="H58" s="34">
        <f>+'Semana 1-2'!H21</f>
        <v>0</v>
      </c>
      <c r="I58" s="34" t="str">
        <f>+'Semana 1-2'!I21</f>
        <v/>
      </c>
      <c r="J58" s="34"/>
    </row>
    <row r="59" spans="1:10" x14ac:dyDescent="0.25">
      <c r="A59" s="34" t="str">
        <f>+'Semana 1-2'!A22</f>
        <v>SP- 02</v>
      </c>
      <c r="B59" s="34" t="str">
        <f>+'Semana 1-2'!B22</f>
        <v>SP-35</v>
      </c>
      <c r="C59" s="34" t="str">
        <f>+'Semana 1-2'!C22</f>
        <v>Inhibidor de Corrosión</v>
      </c>
      <c r="D59" s="34" t="str">
        <f>+'Semana 1-2'!D22</f>
        <v>CY51W</v>
      </c>
      <c r="E59" s="120">
        <f t="shared" si="1"/>
        <v>45307</v>
      </c>
      <c r="F59" s="34"/>
      <c r="G59" s="56">
        <f>+'Semana 1-2'!G22</f>
        <v>54.09</v>
      </c>
      <c r="H59" s="34">
        <f>+'Semana 1-2'!H22</f>
        <v>0</v>
      </c>
      <c r="I59" s="34" t="str">
        <f>+'Semana 1-2'!I22</f>
        <v/>
      </c>
      <c r="J59" s="34"/>
    </row>
    <row r="60" spans="1:10" x14ac:dyDescent="0.25">
      <c r="A60" s="34" t="str">
        <f>+'Semana 1-2'!A23</f>
        <v>SP- 02</v>
      </c>
      <c r="B60" s="34" t="str">
        <f>+'Semana 1-2'!B23</f>
        <v>SP-474a</v>
      </c>
      <c r="C60" s="34" t="str">
        <f>+'Semana 1-2'!C23</f>
        <v>Biocida</v>
      </c>
      <c r="D60" s="34" t="str">
        <f>+'Semana 1-2'!D23</f>
        <v>BX960</v>
      </c>
      <c r="E60" s="120">
        <f t="shared" si="1"/>
        <v>45307</v>
      </c>
      <c r="F60" s="34"/>
      <c r="G60" s="56">
        <f>+'Semana 1-2'!G23</f>
        <v>24.82</v>
      </c>
      <c r="H60" s="34">
        <f>+'Semana 1-2'!H23</f>
        <v>0</v>
      </c>
      <c r="I60" s="34" t="str">
        <f>+'Semana 1-2'!I23</f>
        <v/>
      </c>
      <c r="J60" s="34"/>
    </row>
    <row r="61" spans="1:10" x14ac:dyDescent="0.25">
      <c r="A61" s="34" t="str">
        <f>+'Semana 1-2'!A24</f>
        <v>SP- 06</v>
      </c>
      <c r="B61" s="34" t="str">
        <f>+'Semana 1-2'!B24</f>
        <v>SP-267</v>
      </c>
      <c r="C61" s="34" t="str">
        <f>+'Semana 1-2'!C24</f>
        <v>Inhibidor de Corrosión</v>
      </c>
      <c r="D61" s="34" t="str">
        <f>+'Semana 1-2'!D24</f>
        <v>CY51W</v>
      </c>
      <c r="E61" s="120">
        <f t="shared" si="1"/>
        <v>45307</v>
      </c>
      <c r="F61" s="34"/>
      <c r="G61" s="56">
        <f>+'Semana 1-2'!G24</f>
        <v>59.23</v>
      </c>
      <c r="H61" s="34">
        <f>+'Semana 1-2'!H24</f>
        <v>0</v>
      </c>
      <c r="I61" s="34" t="str">
        <f>+'Semana 1-2'!I24</f>
        <v/>
      </c>
      <c r="J61" s="34"/>
    </row>
    <row r="62" spans="1:10" x14ac:dyDescent="0.25">
      <c r="A62" s="34" t="str">
        <f>+'Semana 1-2'!A25</f>
        <v>SP- 06</v>
      </c>
      <c r="B62" s="34" t="str">
        <f>+'Semana 1-2'!B25</f>
        <v>SP-319a</v>
      </c>
      <c r="C62" s="34" t="str">
        <f>+'Semana 1-2'!C25</f>
        <v>Biocida</v>
      </c>
      <c r="D62" s="34" t="str">
        <f>+'Semana 1-2'!D25</f>
        <v>BX960</v>
      </c>
      <c r="E62" s="120">
        <f t="shared" si="1"/>
        <v>45307</v>
      </c>
      <c r="F62" s="34"/>
      <c r="G62" s="56">
        <f>+'Semana 1-2'!G25</f>
        <v>48.73</v>
      </c>
      <c r="H62" s="34">
        <f>+'Semana 1-2'!H25</f>
        <v>0</v>
      </c>
      <c r="I62" s="34" t="str">
        <f>+'Semana 1-2'!I25</f>
        <v/>
      </c>
      <c r="J62" s="34"/>
    </row>
    <row r="63" spans="1:10" x14ac:dyDescent="0.25">
      <c r="A63" s="34" t="str">
        <f>+'Semana 1-2'!A26</f>
        <v>SP- 06</v>
      </c>
      <c r="B63" s="34" t="str">
        <f>+'Semana 1-2'!B26</f>
        <v>SP-364a</v>
      </c>
      <c r="C63" s="34" t="str">
        <f>+'Semana 1-2'!C26</f>
        <v>Inhibidor de Corrosión</v>
      </c>
      <c r="D63" s="34" t="str">
        <f>+'Semana 1-2'!D26</f>
        <v>CY51W</v>
      </c>
      <c r="E63" s="120">
        <f t="shared" si="1"/>
        <v>45307</v>
      </c>
      <c r="F63" s="34"/>
      <c r="G63" s="56">
        <f>+'Semana 1-2'!G26</f>
        <v>32.979999999999997</v>
      </c>
      <c r="H63" s="34">
        <f>+'Semana 1-2'!H26</f>
        <v>0</v>
      </c>
      <c r="I63" s="34" t="str">
        <f>+'Semana 1-2'!I26</f>
        <v/>
      </c>
      <c r="J63" s="34"/>
    </row>
    <row r="64" spans="1:10" x14ac:dyDescent="0.25">
      <c r="A64" s="34" t="str">
        <f>+'Semana 1-2'!A27</f>
        <v>SP- 06</v>
      </c>
      <c r="B64" s="34" t="str">
        <f>+'Semana 1-2'!B27</f>
        <v>SP-441a</v>
      </c>
      <c r="C64" s="34" t="str">
        <f>+'Semana 1-2'!C27</f>
        <v>Inhibidor de Corrosión</v>
      </c>
      <c r="D64" s="34" t="str">
        <f>+'Semana 1-2'!D27</f>
        <v>CY51W</v>
      </c>
      <c r="E64" s="120">
        <f t="shared" si="1"/>
        <v>45307</v>
      </c>
      <c r="F64" s="34"/>
      <c r="G64" s="56">
        <f>+'Semana 1-2'!G27</f>
        <v>20</v>
      </c>
      <c r="H64" s="34">
        <f>+'Semana 1-2'!H27</f>
        <v>0</v>
      </c>
      <c r="I64" s="34" t="str">
        <f>+'Semana 1-2'!I27</f>
        <v/>
      </c>
      <c r="J64" s="34"/>
    </row>
    <row r="65" spans="1:10" x14ac:dyDescent="0.25">
      <c r="A65" s="34" t="str">
        <f>+'Semana 1-2'!A28</f>
        <v>SP- 06</v>
      </c>
      <c r="B65" s="34" t="str">
        <f>+'Semana 1-2'!B28</f>
        <v>SP-445a</v>
      </c>
      <c r="C65" s="34" t="str">
        <f>+'Semana 1-2'!C28</f>
        <v>Inhibidor de Corrosión</v>
      </c>
      <c r="D65" s="34" t="str">
        <f>+'Semana 1-2'!D28</f>
        <v>CY51W</v>
      </c>
      <c r="E65" s="120">
        <f t="shared" si="1"/>
        <v>45307</v>
      </c>
      <c r="F65" s="34"/>
      <c r="G65" s="56">
        <f>+'Semana 1-2'!G28</f>
        <v>20</v>
      </c>
      <c r="H65" s="34" t="str">
        <f>+'Semana 1-2'!H28</f>
        <v>3 hs</v>
      </c>
      <c r="I65" s="34" t="str">
        <f>+'Semana 1-2'!I28</f>
        <v/>
      </c>
      <c r="J65" s="34"/>
    </row>
    <row r="66" spans="1:10" x14ac:dyDescent="0.25">
      <c r="A66" s="34" t="str">
        <f>+'Semana 1-2'!A29</f>
        <v>SP- 06</v>
      </c>
      <c r="B66" s="34" t="str">
        <f>+'Semana 1-2'!B29</f>
        <v>SP-445a</v>
      </c>
      <c r="C66" s="34" t="str">
        <f>+'Semana 1-2'!C29</f>
        <v>Biocida</v>
      </c>
      <c r="D66" s="34" t="str">
        <f>+'Semana 1-2'!D29</f>
        <v>BX960</v>
      </c>
      <c r="E66" s="120">
        <f t="shared" si="1"/>
        <v>45307</v>
      </c>
      <c r="F66" s="34"/>
      <c r="G66" s="56">
        <f>+'Semana 1-2'!G29</f>
        <v>22.92</v>
      </c>
      <c r="H66" s="34">
        <f>+'Semana 1-2'!H29</f>
        <v>0</v>
      </c>
      <c r="I66" s="34" t="str">
        <f>+'Semana 1-2'!I29</f>
        <v/>
      </c>
      <c r="J66" s="34"/>
    </row>
    <row r="67" spans="1:10" x14ac:dyDescent="0.25">
      <c r="A67" s="34" t="str">
        <f>+'Semana 1-2'!A30</f>
        <v>SP-10</v>
      </c>
      <c r="B67" s="34" t="str">
        <f>+'Semana 1-2'!B30</f>
        <v>SP-455a</v>
      </c>
      <c r="C67" s="34" t="str">
        <f>+'Semana 1-2'!C30</f>
        <v>Biocida</v>
      </c>
      <c r="D67" s="34" t="str">
        <f>+'Semana 1-2'!D30</f>
        <v>BX960</v>
      </c>
      <c r="E67" s="120">
        <f t="shared" si="1"/>
        <v>45307</v>
      </c>
      <c r="F67" s="34"/>
      <c r="G67" s="56">
        <f>+'Semana 1-2'!G30</f>
        <v>29.27</v>
      </c>
      <c r="H67" s="34">
        <f>+'Semana 1-2'!H30</f>
        <v>0</v>
      </c>
      <c r="I67" s="34" t="str">
        <f>+'Semana 1-2'!I30</f>
        <v/>
      </c>
      <c r="J67" s="34"/>
    </row>
    <row r="68" spans="1:10" x14ac:dyDescent="0.25">
      <c r="A68" s="34" t="str">
        <f>+'Semana 1-2'!A31</f>
        <v>SP- 02</v>
      </c>
      <c r="B68" s="34" t="str">
        <f>+'Semana 1-2'!B31</f>
        <v>SP-116(I)[00]a</v>
      </c>
      <c r="C68" s="34" t="str">
        <f>+'Semana 1-2'!C31</f>
        <v>Inhibidor de Corrosión</v>
      </c>
      <c r="D68" s="34" t="str">
        <f>+'Semana 1-2'!D31</f>
        <v>CY51W</v>
      </c>
      <c r="E68" s="120">
        <f t="shared" si="1"/>
        <v>45307</v>
      </c>
      <c r="F68" s="34"/>
      <c r="G68" s="56">
        <f>+'Semana 1-2'!G31</f>
        <v>41.16</v>
      </c>
      <c r="H68" s="34">
        <f>+'Semana 1-2'!H31</f>
        <v>0</v>
      </c>
      <c r="I68" s="34" t="str">
        <f>+'Semana 1-2'!I31</f>
        <v/>
      </c>
      <c r="J68" s="34"/>
    </row>
    <row r="69" spans="1:10" x14ac:dyDescent="0.25">
      <c r="A69" s="34" t="str">
        <f>+'Semana 1-2'!A33</f>
        <v>SP- 04</v>
      </c>
      <c r="B69" s="34" t="str">
        <f>+'Semana 1-2'!B33</f>
        <v>SP-83</v>
      </c>
      <c r="C69" s="34" t="str">
        <f>+'Semana 1-2'!C33</f>
        <v>Inhibidor de Corrosión</v>
      </c>
      <c r="D69" s="34" t="str">
        <f>+'Semana 1-2'!D33</f>
        <v>CY51W</v>
      </c>
      <c r="E69" s="120">
        <f t="shared" si="1"/>
        <v>45307</v>
      </c>
      <c r="F69" s="34"/>
      <c r="G69" s="56">
        <f>+'Semana 1-2'!G33</f>
        <v>20</v>
      </c>
      <c r="H69" s="34" t="str">
        <f>+'Semana 1-2'!H33</f>
        <v>3 hs</v>
      </c>
      <c r="I69" s="34" t="str">
        <f>+'Semana 1-2'!I33</f>
        <v/>
      </c>
      <c r="J69" s="34"/>
    </row>
    <row r="70" spans="1:10" x14ac:dyDescent="0.25">
      <c r="A70" s="34" t="str">
        <f>+'Semana 1-2'!A34</f>
        <v>SP- 02</v>
      </c>
      <c r="B70" s="34" t="str">
        <f>+'Semana 1-2'!B34</f>
        <v>SP-0044[00]a(I)</v>
      </c>
      <c r="C70" s="34" t="str">
        <f>+'Semana 1-2'!C34</f>
        <v>Inhibidor de Corrosión</v>
      </c>
      <c r="D70" s="34" t="str">
        <f>+'Semana 1-2'!D34</f>
        <v>CY51W</v>
      </c>
      <c r="E70" s="120">
        <f t="shared" si="1"/>
        <v>45307</v>
      </c>
      <c r="F70" s="34"/>
      <c r="G70" s="56">
        <f>+'Semana 1-2'!G34</f>
        <v>20</v>
      </c>
      <c r="H70" s="34" t="str">
        <f>+'Semana 1-2'!H34</f>
        <v>1,5 hs</v>
      </c>
      <c r="I70" s="34" t="str">
        <f>+'Semana 1-2'!I34</f>
        <v/>
      </c>
      <c r="J70" s="34"/>
    </row>
    <row r="71" spans="1:10" x14ac:dyDescent="0.25">
      <c r="A71" s="34" t="str">
        <f>+'Semana 1-2'!A35</f>
        <v>SP- 07</v>
      </c>
      <c r="B71" s="34" t="str">
        <f>+'Semana 1-2'!B35</f>
        <v>SP-237(I)[00]a</v>
      </c>
      <c r="C71" s="34" t="str">
        <f>+'Semana 1-2'!C35</f>
        <v>Inhibidor de Corrosión</v>
      </c>
      <c r="D71" s="34" t="str">
        <f>+'Semana 1-2'!D35</f>
        <v>CY51W</v>
      </c>
      <c r="E71" s="120">
        <f t="shared" si="1"/>
        <v>45307</v>
      </c>
      <c r="F71" s="34"/>
      <c r="G71" s="56">
        <f>+'Semana 1-2'!G35</f>
        <v>49.98</v>
      </c>
      <c r="H71" s="34" t="str">
        <f>+'Semana 1-2'!H35</f>
        <v>1,5 hs</v>
      </c>
      <c r="I71" s="34" t="str">
        <f>+'Semana 1-2'!I35</f>
        <v/>
      </c>
      <c r="J71" s="34"/>
    </row>
    <row r="72" spans="1:10" x14ac:dyDescent="0.25">
      <c r="A72" s="34" t="str">
        <f>+'Semana 1-2'!A36</f>
        <v>SP- 07</v>
      </c>
      <c r="B72" s="34" t="str">
        <f>+'Semana 1-2'!B36</f>
        <v>SP-237(I)[00]a</v>
      </c>
      <c r="C72" s="34" t="str">
        <f>+'Semana 1-2'!C36</f>
        <v>Biocida</v>
      </c>
      <c r="D72" s="34" t="str">
        <f>+'Semana 1-2'!D36</f>
        <v>BX960</v>
      </c>
      <c r="E72" s="120">
        <f t="shared" si="1"/>
        <v>45307</v>
      </c>
      <c r="F72" s="34"/>
      <c r="G72" s="56">
        <f>+'Semana 1-2'!G36</f>
        <v>96.38</v>
      </c>
      <c r="H72" s="34">
        <f>+'Semana 1-2'!H36</f>
        <v>0</v>
      </c>
      <c r="I72" s="34" t="str">
        <f>+'Semana 1-2'!I36</f>
        <v/>
      </c>
      <c r="J72" s="34"/>
    </row>
    <row r="73" spans="1:10" x14ac:dyDescent="0.25">
      <c r="A73" s="34" t="str">
        <f>+'Semana 1-2'!A37</f>
        <v>SP- 07</v>
      </c>
      <c r="B73" s="34" t="str">
        <f>+'Semana 1-2'!B37</f>
        <v>SP-369[00]a</v>
      </c>
      <c r="C73" s="34" t="str">
        <f>+'Semana 1-2'!C37</f>
        <v>Inhibidor de Corrosión</v>
      </c>
      <c r="D73" s="34" t="str">
        <f>+'Semana 1-2'!D37</f>
        <v>CY51W</v>
      </c>
      <c r="E73" s="120">
        <f t="shared" si="1"/>
        <v>45307</v>
      </c>
      <c r="F73" s="34"/>
      <c r="G73" s="56">
        <f>+'Semana 1-2'!G37</f>
        <v>23.51</v>
      </c>
      <c r="H73" s="34">
        <f>+'Semana 1-2'!H37</f>
        <v>0</v>
      </c>
      <c r="I73" s="34" t="str">
        <f>+'Semana 1-2'!I37</f>
        <v/>
      </c>
      <c r="J73" s="34"/>
    </row>
    <row r="74" spans="1:10" x14ac:dyDescent="0.25">
      <c r="A74" s="34" t="str">
        <f>+'Semana 1-2'!A38</f>
        <v>SP- 07</v>
      </c>
      <c r="B74" s="34" t="str">
        <f>+'Semana 1-2'!B38</f>
        <v>SP-369[00]a</v>
      </c>
      <c r="C74" s="34" t="str">
        <f>+'Semana 1-2'!C38</f>
        <v>Biocida</v>
      </c>
      <c r="D74" s="34" t="str">
        <f>+'Semana 1-2'!D38</f>
        <v>BX960</v>
      </c>
      <c r="E74" s="120">
        <f t="shared" si="1"/>
        <v>45307</v>
      </c>
      <c r="F74" s="34"/>
      <c r="G74" s="56">
        <f>+'Semana 1-2'!G38</f>
        <v>23.51</v>
      </c>
      <c r="H74" s="34">
        <f>+'Semana 1-2'!H38</f>
        <v>0</v>
      </c>
      <c r="I74" s="34" t="str">
        <f>+'Semana 1-2'!I38</f>
        <v/>
      </c>
      <c r="J74" s="34"/>
    </row>
    <row r="75" spans="1:10" x14ac:dyDescent="0.25">
      <c r="A75" s="34" t="str">
        <f>+'Semana 1-2'!A39</f>
        <v/>
      </c>
      <c r="B75" s="34">
        <f>+'Semana 1-2'!B39</f>
        <v>0</v>
      </c>
      <c r="C75" s="34">
        <f>+'Semana 1-2'!C39</f>
        <v>0</v>
      </c>
      <c r="D75" s="34" t="str">
        <f>+'Semana 1-2'!D39</f>
        <v>CONSUMO DIARIO</v>
      </c>
      <c r="E75" s="120">
        <f t="shared" si="1"/>
        <v>45307</v>
      </c>
      <c r="F75" s="34"/>
      <c r="G75" s="56">
        <f>+'Semana 1-2'!G39</f>
        <v>0</v>
      </c>
      <c r="H75" s="34">
        <f>+'Semana 1-2'!H39</f>
        <v>0</v>
      </c>
      <c r="I75" s="34" t="str">
        <f>+'Semana 1-2'!I39</f>
        <v/>
      </c>
      <c r="J75" s="34"/>
    </row>
    <row r="76" spans="1:10" x14ac:dyDescent="0.25">
      <c r="A76" s="34" t="str">
        <f>+'Semana 1-2'!A40</f>
        <v/>
      </c>
      <c r="B76" s="34">
        <f>+'Semana 1-2'!B40</f>
        <v>0</v>
      </c>
      <c r="C76" s="34">
        <f>+'Semana 1-2'!C40</f>
        <v>0</v>
      </c>
      <c r="D76" s="34" t="str">
        <f>+'Semana 1-2'!D40</f>
        <v>CY51W</v>
      </c>
      <c r="E76" s="120">
        <f t="shared" si="1"/>
        <v>45307</v>
      </c>
      <c r="F76" s="34"/>
      <c r="G76" s="56">
        <f>+'Semana 1-2'!G40</f>
        <v>505.34000000000003</v>
      </c>
      <c r="H76" s="34">
        <f>+'Semana 1-2'!H40</f>
        <v>0</v>
      </c>
      <c r="I76" s="34" t="str">
        <f>+'Semana 1-2'!I40</f>
        <v/>
      </c>
      <c r="J76" s="34"/>
    </row>
    <row r="77" spans="1:10" ht="15.75" thickBot="1" x14ac:dyDescent="0.3"/>
    <row r="78" spans="1:10" ht="18" x14ac:dyDescent="0.25">
      <c r="A78" s="49" t="s">
        <v>978</v>
      </c>
      <c r="B78" s="154">
        <f>+B6+2</f>
        <v>45308</v>
      </c>
      <c r="C78" s="155"/>
      <c r="D78" s="156" t="s">
        <v>979</v>
      </c>
      <c r="E78" s="157"/>
      <c r="F78" s="157"/>
      <c r="G78" s="157"/>
      <c r="H78" s="157"/>
      <c r="I78" s="157"/>
      <c r="J78" s="160"/>
    </row>
    <row r="79" spans="1:10" x14ac:dyDescent="0.25">
      <c r="A79" s="54" t="s">
        <v>952</v>
      </c>
      <c r="B79" s="54" t="s">
        <v>15</v>
      </c>
      <c r="C79" s="54" t="s">
        <v>953</v>
      </c>
      <c r="D79" s="54" t="s">
        <v>562</v>
      </c>
      <c r="E79" s="54" t="s">
        <v>954</v>
      </c>
      <c r="F79" s="54" t="s">
        <v>955</v>
      </c>
      <c r="G79" s="85" t="s">
        <v>956</v>
      </c>
      <c r="H79" s="54" t="s">
        <v>957</v>
      </c>
      <c r="I79" s="54" t="s">
        <v>958</v>
      </c>
      <c r="J79" s="54" t="s">
        <v>959</v>
      </c>
    </row>
    <row r="80" spans="1:10" x14ac:dyDescent="0.25">
      <c r="A80" s="35" t="str">
        <f>+'Semana 1-3'!A9</f>
        <v>SP- 02</v>
      </c>
      <c r="B80" s="35" t="str">
        <f>+'Semana 1-3'!B9</f>
        <v>SP-211</v>
      </c>
      <c r="C80" s="35" t="str">
        <f>+'Semana 1-3'!C9</f>
        <v>Inhibidor de Corrosión</v>
      </c>
      <c r="D80" s="35" t="str">
        <f>+'Semana 1-3'!D9</f>
        <v>CY51W</v>
      </c>
      <c r="E80" s="33">
        <f>$B$78</f>
        <v>45308</v>
      </c>
      <c r="F80" s="35"/>
      <c r="G80" s="14">
        <f>+'Semana 1-3'!G9</f>
        <v>32.33</v>
      </c>
      <c r="H80" s="35">
        <f>+'Semana 1-3'!H9</f>
        <v>0</v>
      </c>
      <c r="I80" s="35" t="str">
        <f>+'Semana 1-3'!I9</f>
        <v/>
      </c>
      <c r="J80" s="35"/>
    </row>
    <row r="81" spans="1:10" x14ac:dyDescent="0.25">
      <c r="A81" s="35" t="str">
        <f>+'Semana 1-3'!A10</f>
        <v>SP- 02</v>
      </c>
      <c r="B81" s="35" t="str">
        <f>+'Semana 1-3'!B10</f>
        <v>SP-211</v>
      </c>
      <c r="C81" s="35" t="str">
        <f>+'Semana 1-3'!C10</f>
        <v>Biocida</v>
      </c>
      <c r="D81" s="35" t="str">
        <f>+'Semana 1-3'!D10</f>
        <v>BX960</v>
      </c>
      <c r="E81" s="33">
        <f t="shared" ref="E81:E114" si="2">$B$78</f>
        <v>45308</v>
      </c>
      <c r="F81" s="35"/>
      <c r="G81" s="14">
        <f>+'Semana 1-3'!G10</f>
        <v>49.58</v>
      </c>
      <c r="H81" s="35">
        <f>+'Semana 1-3'!H10</f>
        <v>0</v>
      </c>
      <c r="I81" s="35" t="str">
        <f>+'Semana 1-3'!I10</f>
        <v/>
      </c>
      <c r="J81" s="35"/>
    </row>
    <row r="82" spans="1:10" x14ac:dyDescent="0.25">
      <c r="A82" s="35" t="str">
        <f>+'Semana 1-3'!A11</f>
        <v>SP- 03</v>
      </c>
      <c r="B82" s="35" t="str">
        <f>+'Semana 1-3'!B11</f>
        <v>SP-13a(I)</v>
      </c>
      <c r="C82" s="35" t="str">
        <f>+'Semana 1-3'!C11</f>
        <v>Biocida</v>
      </c>
      <c r="D82" s="35" t="str">
        <f>+'Semana 1-3'!D11</f>
        <v>BX960</v>
      </c>
      <c r="E82" s="33">
        <f t="shared" si="2"/>
        <v>45308</v>
      </c>
      <c r="F82" s="35"/>
      <c r="G82" s="14">
        <f>+'Semana 1-3'!G11</f>
        <v>23.93</v>
      </c>
      <c r="H82" s="35">
        <f>+'Semana 1-3'!H11</f>
        <v>0</v>
      </c>
      <c r="I82" s="35" t="str">
        <f>+'Semana 1-3'!I11</f>
        <v/>
      </c>
      <c r="J82" s="35"/>
    </row>
    <row r="83" spans="1:10" x14ac:dyDescent="0.25">
      <c r="A83" s="35" t="str">
        <f>+'Semana 1-3'!A12</f>
        <v>SP- 06</v>
      </c>
      <c r="B83" s="35" t="str">
        <f>+'Semana 1-3'!B12</f>
        <v>SP-109a(I)</v>
      </c>
      <c r="C83" s="35" t="str">
        <f>+'Semana 1-3'!C12</f>
        <v>Biocida</v>
      </c>
      <c r="D83" s="35" t="str">
        <f>+'Semana 1-3'!D12</f>
        <v>BX960</v>
      </c>
      <c r="E83" s="33">
        <f t="shared" si="2"/>
        <v>45308</v>
      </c>
      <c r="F83" s="35"/>
      <c r="G83" s="14">
        <f>+'Semana 1-3'!G12</f>
        <v>51.37</v>
      </c>
      <c r="H83" s="35">
        <f>+'Semana 1-3'!H12</f>
        <v>0</v>
      </c>
      <c r="I83" s="35" t="str">
        <f>+'Semana 1-3'!I12</f>
        <v/>
      </c>
      <c r="J83" s="35"/>
    </row>
    <row r="84" spans="1:10" x14ac:dyDescent="0.25">
      <c r="A84" s="35" t="str">
        <f>+'Semana 1-3'!A13</f>
        <v>SP- 06</v>
      </c>
      <c r="B84" s="35" t="str">
        <f>+'Semana 1-3'!B13</f>
        <v>SP-122(I)[00]a</v>
      </c>
      <c r="C84" s="35" t="str">
        <f>+'Semana 1-3'!C13</f>
        <v>Inhibidor de Corrosión</v>
      </c>
      <c r="D84" s="35" t="str">
        <f>+'Semana 1-3'!D13</f>
        <v>CY51W</v>
      </c>
      <c r="E84" s="33">
        <f t="shared" si="2"/>
        <v>45308</v>
      </c>
      <c r="F84" s="35"/>
      <c r="G84" s="14">
        <f>+'Semana 1-3'!G13</f>
        <v>20</v>
      </c>
      <c r="H84" s="35">
        <f>+'Semana 1-3'!H13</f>
        <v>0</v>
      </c>
      <c r="I84" s="35" t="str">
        <f>+'Semana 1-3'!I13</f>
        <v/>
      </c>
      <c r="J84" s="35"/>
    </row>
    <row r="85" spans="1:10" x14ac:dyDescent="0.25">
      <c r="A85" s="35" t="str">
        <f>+'Semana 1-3'!A14</f>
        <v>SP- 06</v>
      </c>
      <c r="B85" s="35" t="str">
        <f>+'Semana 1-3'!B14</f>
        <v>SP-309a</v>
      </c>
      <c r="C85" s="35" t="str">
        <f>+'Semana 1-3'!C14</f>
        <v>Inhibidor de Corrosión</v>
      </c>
      <c r="D85" s="35" t="str">
        <f>+'Semana 1-3'!D14</f>
        <v>CY51W</v>
      </c>
      <c r="E85" s="33">
        <f t="shared" si="2"/>
        <v>45308</v>
      </c>
      <c r="F85" s="35"/>
      <c r="G85" s="14">
        <f>+'Semana 1-3'!G14</f>
        <v>35.78</v>
      </c>
      <c r="H85" s="35">
        <f>+'Semana 1-3'!H14</f>
        <v>0</v>
      </c>
      <c r="I85" s="35" t="str">
        <f>+'Semana 1-3'!I14</f>
        <v/>
      </c>
      <c r="J85" s="35"/>
    </row>
    <row r="86" spans="1:10" x14ac:dyDescent="0.25">
      <c r="A86" s="35" t="str">
        <f>+'Semana 1-3'!A15</f>
        <v/>
      </c>
      <c r="B86" s="35" t="str">
        <f>+'Semana 1-3'!B15</f>
        <v>SP-339a</v>
      </c>
      <c r="C86" s="35" t="str">
        <f>+'Semana 1-3'!C15</f>
        <v>Biocida</v>
      </c>
      <c r="D86" s="35" t="str">
        <f>+'Semana 1-3'!D15</f>
        <v>BX960</v>
      </c>
      <c r="E86" s="33">
        <f t="shared" si="2"/>
        <v>45308</v>
      </c>
      <c r="F86" s="35"/>
      <c r="G86" s="14" t="str">
        <f>+'Semana 1-3'!G15</f>
        <v/>
      </c>
      <c r="H86" s="35">
        <f>+'Semana 1-3'!H15</f>
        <v>0</v>
      </c>
      <c r="I86" s="35" t="str">
        <f>+'Semana 1-3'!I15</f>
        <v/>
      </c>
      <c r="J86" s="35"/>
    </row>
    <row r="87" spans="1:10" x14ac:dyDescent="0.25">
      <c r="A87" s="35" t="str">
        <f>+'Semana 1-3'!A16</f>
        <v>SP- 06</v>
      </c>
      <c r="B87" s="35" t="str">
        <f>+'Semana 1-3'!B16</f>
        <v>SP-341a</v>
      </c>
      <c r="C87" s="35" t="str">
        <f>+'Semana 1-3'!C16</f>
        <v>Inhibidor de Corrosión</v>
      </c>
      <c r="D87" s="35" t="str">
        <f>+'Semana 1-3'!D16</f>
        <v>CY51W</v>
      </c>
      <c r="E87" s="33">
        <f t="shared" si="2"/>
        <v>45308</v>
      </c>
      <c r="F87" s="35"/>
      <c r="G87" s="14">
        <f>+'Semana 1-3'!G16</f>
        <v>20</v>
      </c>
      <c r="H87" s="35">
        <f>+'Semana 1-3'!H16</f>
        <v>0</v>
      </c>
      <c r="I87" s="35" t="str">
        <f>+'Semana 1-3'!I16</f>
        <v/>
      </c>
      <c r="J87" s="35"/>
    </row>
    <row r="88" spans="1:10" x14ac:dyDescent="0.25">
      <c r="A88" s="35" t="str">
        <f>+'Semana 1-3'!A17</f>
        <v>SP- 06</v>
      </c>
      <c r="B88" s="35" t="str">
        <f>+'Semana 1-3'!B17</f>
        <v>SP-341a</v>
      </c>
      <c r="C88" s="35" t="str">
        <f>+'Semana 1-3'!C17</f>
        <v>Biocida</v>
      </c>
      <c r="D88" s="35" t="str">
        <f>+'Semana 1-3'!D17</f>
        <v>BX960</v>
      </c>
      <c r="E88" s="33">
        <f t="shared" si="2"/>
        <v>45308</v>
      </c>
      <c r="F88" s="35"/>
      <c r="G88" s="14">
        <f>+'Semana 1-3'!G17</f>
        <v>34.76</v>
      </c>
      <c r="H88" s="35">
        <f>+'Semana 1-3'!H17</f>
        <v>0</v>
      </c>
      <c r="I88" s="35" t="str">
        <f>+'Semana 1-3'!I17</f>
        <v/>
      </c>
      <c r="J88" s="35"/>
    </row>
    <row r="89" spans="1:10" x14ac:dyDescent="0.25">
      <c r="A89" s="35" t="str">
        <f>+'Semana 1-3'!A18</f>
        <v>SP- 06</v>
      </c>
      <c r="B89" s="35" t="str">
        <f>+'Semana 1-3'!B18</f>
        <v>SP-342a</v>
      </c>
      <c r="C89" s="35" t="str">
        <f>+'Semana 1-3'!C18</f>
        <v>Inhibidor de Corrosión</v>
      </c>
      <c r="D89" s="35" t="str">
        <f>+'Semana 1-3'!D18</f>
        <v>CY51W</v>
      </c>
      <c r="E89" s="33">
        <f t="shared" si="2"/>
        <v>45308</v>
      </c>
      <c r="F89" s="35"/>
      <c r="G89" s="14">
        <f>+'Semana 1-3'!G18</f>
        <v>37.65</v>
      </c>
      <c r="H89" s="35">
        <f>+'Semana 1-3'!H18</f>
        <v>0</v>
      </c>
      <c r="I89" s="35" t="str">
        <f>+'Semana 1-3'!I18</f>
        <v/>
      </c>
      <c r="J89" s="35"/>
    </row>
    <row r="90" spans="1:10" x14ac:dyDescent="0.25">
      <c r="A90" s="35" t="str">
        <f>+'Semana 1-3'!A19</f>
        <v>SP- 06</v>
      </c>
      <c r="B90" s="35" t="str">
        <f>+'Semana 1-3'!B19</f>
        <v>SP-342a</v>
      </c>
      <c r="C90" s="35" t="str">
        <f>+'Semana 1-3'!C19</f>
        <v>Biocida</v>
      </c>
      <c r="D90" s="35" t="str">
        <f>+'Semana 1-3'!D19</f>
        <v>BX960</v>
      </c>
      <c r="E90" s="33">
        <f t="shared" si="2"/>
        <v>45308</v>
      </c>
      <c r="F90" s="35"/>
      <c r="G90" s="14">
        <f>+'Semana 1-3'!G19</f>
        <v>28.23</v>
      </c>
      <c r="H90" s="35">
        <f>+'Semana 1-3'!H19</f>
        <v>0</v>
      </c>
      <c r="I90" s="35" t="str">
        <f>+'Semana 1-3'!I19</f>
        <v/>
      </c>
      <c r="J90" s="35"/>
    </row>
    <row r="91" spans="1:10" x14ac:dyDescent="0.25">
      <c r="A91" s="35" t="str">
        <f>+'Semana 1-3'!A20</f>
        <v>SP- 07</v>
      </c>
      <c r="B91" s="35" t="str">
        <f>+'Semana 1-3'!B20</f>
        <v>SP-141a(I)</v>
      </c>
      <c r="C91" s="35" t="str">
        <f>+'Semana 1-3'!C20</f>
        <v>Inhibidor de Corrosión</v>
      </c>
      <c r="D91" s="35" t="str">
        <f>+'Semana 1-3'!D20</f>
        <v>CY51W</v>
      </c>
      <c r="E91" s="33">
        <f t="shared" si="2"/>
        <v>45308</v>
      </c>
      <c r="F91" s="35"/>
      <c r="G91" s="14">
        <f>+'Semana 1-3'!G20</f>
        <v>20.53</v>
      </c>
      <c r="H91" s="35">
        <f>+'Semana 1-3'!H20</f>
        <v>0</v>
      </c>
      <c r="I91" s="35" t="str">
        <f>+'Semana 1-3'!I20</f>
        <v/>
      </c>
      <c r="J91" s="35"/>
    </row>
    <row r="92" spans="1:10" x14ac:dyDescent="0.25">
      <c r="A92" s="35" t="str">
        <f>+'Semana 1-3'!A21</f>
        <v>SP- 07</v>
      </c>
      <c r="B92" s="35" t="str">
        <f>+'Semana 1-3'!B21</f>
        <v>SP-225</v>
      </c>
      <c r="C92" s="35" t="str">
        <f>+'Semana 1-3'!C21</f>
        <v>Biocida</v>
      </c>
      <c r="D92" s="35" t="str">
        <f>+'Semana 1-3'!D21</f>
        <v>BX960</v>
      </c>
      <c r="E92" s="33">
        <f t="shared" si="2"/>
        <v>45308</v>
      </c>
      <c r="F92" s="35"/>
      <c r="G92" s="14">
        <f>+'Semana 1-3'!G21</f>
        <v>20</v>
      </c>
      <c r="H92" s="35">
        <f>+'Semana 1-3'!H21</f>
        <v>0</v>
      </c>
      <c r="I92" s="35" t="str">
        <f>+'Semana 1-3'!I21</f>
        <v/>
      </c>
      <c r="J92" s="35"/>
    </row>
    <row r="93" spans="1:10" x14ac:dyDescent="0.25">
      <c r="A93" s="35" t="str">
        <f>+'Semana 1-3'!A22</f>
        <v>SP- 07</v>
      </c>
      <c r="B93" s="35" t="str">
        <f>+'Semana 1-3'!B22</f>
        <v>SP-229</v>
      </c>
      <c r="C93" s="35" t="str">
        <f>+'Semana 1-3'!C22</f>
        <v>Inhibidor de Corrosión</v>
      </c>
      <c r="D93" s="35" t="str">
        <f>+'Semana 1-3'!D22</f>
        <v>CY51W</v>
      </c>
      <c r="E93" s="33">
        <f t="shared" si="2"/>
        <v>45308</v>
      </c>
      <c r="F93" s="35"/>
      <c r="G93" s="14">
        <f>+'Semana 1-3'!G22</f>
        <v>20</v>
      </c>
      <c r="H93" s="35" t="str">
        <f>+'Semana 1-3'!H22</f>
        <v>2 hs 50 min</v>
      </c>
      <c r="I93" s="35" t="str">
        <f>+'Semana 1-3'!I22</f>
        <v/>
      </c>
      <c r="J93" s="35"/>
    </row>
    <row r="94" spans="1:10" x14ac:dyDescent="0.25">
      <c r="A94" s="35" t="str">
        <f>+'Semana 1-3'!A23</f>
        <v>SP- 07</v>
      </c>
      <c r="B94" s="35" t="str">
        <f>+'Semana 1-3'!B23</f>
        <v>SP-250</v>
      </c>
      <c r="C94" s="35" t="str">
        <f>+'Semana 1-3'!C23</f>
        <v>Inhibidor de Corrosión</v>
      </c>
      <c r="D94" s="35" t="str">
        <f>+'Semana 1-3'!D23</f>
        <v>CY51W</v>
      </c>
      <c r="E94" s="33">
        <f t="shared" si="2"/>
        <v>45308</v>
      </c>
      <c r="F94" s="35"/>
      <c r="G94" s="14">
        <f>+'Semana 1-3'!G23</f>
        <v>101.56</v>
      </c>
      <c r="H94" s="35">
        <f>+'Semana 1-3'!H23</f>
        <v>0</v>
      </c>
      <c r="I94" s="35" t="str">
        <f>+'Semana 1-3'!I23</f>
        <v/>
      </c>
      <c r="J94" s="35"/>
    </row>
    <row r="95" spans="1:10" x14ac:dyDescent="0.25">
      <c r="A95" s="35" t="str">
        <f>+'Semana 1-3'!A24</f>
        <v>SP- 07</v>
      </c>
      <c r="B95" s="35" t="str">
        <f>+'Semana 1-3'!B24</f>
        <v>SP-250</v>
      </c>
      <c r="C95" s="35" t="str">
        <f>+'Semana 1-3'!C24</f>
        <v>Biocida</v>
      </c>
      <c r="D95" s="35" t="str">
        <f>+'Semana 1-3'!D24</f>
        <v>BX960</v>
      </c>
      <c r="E95" s="33">
        <f t="shared" si="2"/>
        <v>45308</v>
      </c>
      <c r="F95" s="35"/>
      <c r="G95" s="14">
        <f>+'Semana 1-3'!G24</f>
        <v>126.95</v>
      </c>
      <c r="H95" s="35">
        <f>+'Semana 1-3'!H24</f>
        <v>0</v>
      </c>
      <c r="I95" s="35" t="str">
        <f>+'Semana 1-3'!I24</f>
        <v/>
      </c>
      <c r="J95" s="35"/>
    </row>
    <row r="96" spans="1:10" x14ac:dyDescent="0.25">
      <c r="A96" s="35" t="str">
        <f>+'Semana 1-3'!A25</f>
        <v>SP- 07</v>
      </c>
      <c r="B96" s="35" t="str">
        <f>+'Semana 1-3'!B25</f>
        <v>SP-0284[00]a</v>
      </c>
      <c r="C96" s="35" t="str">
        <f>+'Semana 1-3'!C25</f>
        <v>Inhibidor de Corrosión</v>
      </c>
      <c r="D96" s="35" t="str">
        <f>+'Semana 1-3'!D25</f>
        <v>CY51W</v>
      </c>
      <c r="E96" s="33">
        <f t="shared" si="2"/>
        <v>45308</v>
      </c>
      <c r="F96" s="35"/>
      <c r="G96" s="14">
        <f>+'Semana 1-3'!G25</f>
        <v>20</v>
      </c>
      <c r="H96" s="35">
        <f>+'Semana 1-3'!H25</f>
        <v>0</v>
      </c>
      <c r="I96" s="35" t="str">
        <f>+'Semana 1-3'!I25</f>
        <v/>
      </c>
      <c r="J96" s="35"/>
    </row>
    <row r="97" spans="1:10" x14ac:dyDescent="0.25">
      <c r="A97" s="35" t="str">
        <f>+'Semana 1-3'!A26</f>
        <v>SP- 07</v>
      </c>
      <c r="B97" s="35" t="str">
        <f>+'Semana 1-3'!B26</f>
        <v>SP-296a</v>
      </c>
      <c r="C97" s="35" t="str">
        <f>+'Semana 1-3'!C26</f>
        <v>Inhibidor de Corrosión</v>
      </c>
      <c r="D97" s="35" t="str">
        <f>+'Semana 1-3'!D26</f>
        <v>CY51W</v>
      </c>
      <c r="E97" s="33">
        <f t="shared" si="2"/>
        <v>45308</v>
      </c>
      <c r="F97" s="35"/>
      <c r="G97" s="14">
        <f>+'Semana 1-3'!G26</f>
        <v>20</v>
      </c>
      <c r="H97" s="35">
        <f>+'Semana 1-3'!H26</f>
        <v>0</v>
      </c>
      <c r="I97" s="35" t="str">
        <f>+'Semana 1-3'!I26</f>
        <v/>
      </c>
      <c r="J97" s="35"/>
    </row>
    <row r="98" spans="1:10" x14ac:dyDescent="0.25">
      <c r="A98" s="35" t="str">
        <f>+'Semana 1-3'!A27</f>
        <v>SP- 09</v>
      </c>
      <c r="B98" s="35" t="str">
        <f>+'Semana 1-3'!B27</f>
        <v>SP.a-89</v>
      </c>
      <c r="C98" s="35" t="str">
        <f>+'Semana 1-3'!C27</f>
        <v>Biocida</v>
      </c>
      <c r="D98" s="35" t="str">
        <f>+'Semana 1-3'!D27</f>
        <v>BX960</v>
      </c>
      <c r="E98" s="33">
        <f t="shared" si="2"/>
        <v>45308</v>
      </c>
      <c r="F98" s="35"/>
      <c r="G98" s="14">
        <f>+'Semana 1-3'!G27</f>
        <v>25.21</v>
      </c>
      <c r="H98" s="35">
        <f>+'Semana 1-3'!H27</f>
        <v>0</v>
      </c>
      <c r="I98" s="35" t="str">
        <f>+'Semana 1-3'!I27</f>
        <v/>
      </c>
      <c r="J98" s="35"/>
    </row>
    <row r="99" spans="1:10" x14ac:dyDescent="0.25">
      <c r="A99" s="35" t="str">
        <f>+'Semana 1-3'!A28</f>
        <v>SP- 09</v>
      </c>
      <c r="B99" s="35" t="str">
        <f>+'Semana 1-3'!B28</f>
        <v>SP-0295[00]a</v>
      </c>
      <c r="C99" s="35" t="str">
        <f>+'Semana 1-3'!C28</f>
        <v>Biocida</v>
      </c>
      <c r="D99" s="35" t="str">
        <f>+'Semana 1-3'!D28</f>
        <v>BX960</v>
      </c>
      <c r="E99" s="33">
        <f t="shared" si="2"/>
        <v>45308</v>
      </c>
      <c r="F99" s="35"/>
      <c r="G99" s="14">
        <f>+'Semana 1-3'!G28</f>
        <v>93.55</v>
      </c>
      <c r="H99" s="35">
        <f>+'Semana 1-3'!H28</f>
        <v>0</v>
      </c>
      <c r="I99" s="35" t="str">
        <f>+'Semana 1-3'!I28</f>
        <v/>
      </c>
      <c r="J99" s="35"/>
    </row>
    <row r="100" spans="1:10" x14ac:dyDescent="0.25">
      <c r="A100" s="35" t="str">
        <f>+'Semana 1-3'!A29</f>
        <v>SP- 09</v>
      </c>
      <c r="B100" s="35" t="str">
        <f>+'Semana 1-3'!B29</f>
        <v>SP-152a(I)</v>
      </c>
      <c r="C100" s="35" t="str">
        <f>+'Semana 1-3'!C29</f>
        <v>Biocida</v>
      </c>
      <c r="D100" s="35" t="str">
        <f>+'Semana 1-3'!D29</f>
        <v>BX960</v>
      </c>
      <c r="E100" s="33">
        <f t="shared" si="2"/>
        <v>45308</v>
      </c>
      <c r="F100" s="35"/>
      <c r="G100" s="14">
        <f>+'Semana 1-3'!G29</f>
        <v>20.55</v>
      </c>
      <c r="H100" s="35">
        <f>+'Semana 1-3'!H29</f>
        <v>0</v>
      </c>
      <c r="I100" s="35" t="str">
        <f>+'Semana 1-3'!I29</f>
        <v/>
      </c>
      <c r="J100" s="35"/>
    </row>
    <row r="101" spans="1:10" x14ac:dyDescent="0.25">
      <c r="A101" s="35" t="str">
        <f>+'Semana 1-3'!A30</f>
        <v>SP- 09</v>
      </c>
      <c r="B101" s="35" t="str">
        <f>+'Semana 1-3'!B30</f>
        <v>SP-272</v>
      </c>
      <c r="C101" s="35" t="str">
        <f>+'Semana 1-3'!C30</f>
        <v>Biocida</v>
      </c>
      <c r="D101" s="35" t="str">
        <f>+'Semana 1-3'!D30</f>
        <v>BX960</v>
      </c>
      <c r="E101" s="33">
        <f t="shared" si="2"/>
        <v>45308</v>
      </c>
      <c r="F101" s="35"/>
      <c r="G101" s="14">
        <f>+'Semana 1-3'!G30</f>
        <v>37.03</v>
      </c>
      <c r="H101" s="35">
        <f>+'Semana 1-3'!H30</f>
        <v>0</v>
      </c>
      <c r="I101" s="35" t="str">
        <f>+'Semana 1-3'!I30</f>
        <v/>
      </c>
      <c r="J101" s="35"/>
    </row>
    <row r="102" spans="1:10" x14ac:dyDescent="0.25">
      <c r="A102" s="35" t="str">
        <f>+'Semana 1-3'!A31</f>
        <v>SP- 09</v>
      </c>
      <c r="B102" s="35" t="str">
        <f>+'Semana 1-3'!B31</f>
        <v>SP-518[00]a</v>
      </c>
      <c r="C102" s="35" t="str">
        <f>+'Semana 1-3'!C31</f>
        <v>Biocida</v>
      </c>
      <c r="D102" s="35" t="str">
        <f>+'Semana 1-3'!D31</f>
        <v>BX960</v>
      </c>
      <c r="E102" s="33">
        <f t="shared" si="2"/>
        <v>45308</v>
      </c>
      <c r="F102" s="35"/>
      <c r="G102" s="14">
        <f>+'Semana 1-3'!G31</f>
        <v>43.16</v>
      </c>
      <c r="H102" s="35" t="str">
        <f>+'Semana 1-3'!H31</f>
        <v>5 hs</v>
      </c>
      <c r="I102" s="35" t="str">
        <f>+'Semana 1-3'!I31</f>
        <v/>
      </c>
      <c r="J102" s="35"/>
    </row>
    <row r="103" spans="1:10" x14ac:dyDescent="0.25">
      <c r="A103" s="35" t="str">
        <f>+'Semana 1-3'!A32</f>
        <v>SP- 09</v>
      </c>
      <c r="B103" s="35" t="str">
        <f>+'Semana 1-3'!B32</f>
        <v>SP-518[00]a</v>
      </c>
      <c r="C103" s="35" t="str">
        <f>+'Semana 1-3'!C32</f>
        <v>Inhibidor de Corrosión</v>
      </c>
      <c r="D103" s="35" t="str">
        <f>+'Semana 1-3'!D32</f>
        <v>CY51W</v>
      </c>
      <c r="E103" s="33">
        <f t="shared" si="2"/>
        <v>45308</v>
      </c>
      <c r="F103" s="35"/>
      <c r="G103" s="14">
        <f>+'Semana 1-3'!G32</f>
        <v>63.99</v>
      </c>
      <c r="H103" s="35">
        <f>+'Semana 1-3'!H32</f>
        <v>0</v>
      </c>
      <c r="I103" s="35" t="str">
        <f>+'Semana 1-3'!I32</f>
        <v/>
      </c>
      <c r="J103" s="35"/>
    </row>
    <row r="104" spans="1:10" x14ac:dyDescent="0.25">
      <c r="A104" s="35" t="str">
        <f>+'Semana 1-3'!A33</f>
        <v>SP- 09</v>
      </c>
      <c r="B104" s="35" t="str">
        <f>+'Semana 1-3'!B33</f>
        <v>SP-90(I)[00]a</v>
      </c>
      <c r="C104" s="35" t="str">
        <f>+'Semana 1-3'!C33</f>
        <v>Biocida</v>
      </c>
      <c r="D104" s="35" t="str">
        <f>+'Semana 1-3'!D33</f>
        <v>BX960</v>
      </c>
      <c r="E104" s="33">
        <f t="shared" si="2"/>
        <v>45308</v>
      </c>
      <c r="F104" s="35"/>
      <c r="G104" s="14">
        <f>+'Semana 1-3'!G33</f>
        <v>20</v>
      </c>
      <c r="H104" s="35">
        <f>+'Semana 1-3'!H33</f>
        <v>0</v>
      </c>
      <c r="I104" s="35" t="str">
        <f>+'Semana 1-3'!I33</f>
        <v/>
      </c>
      <c r="J104" s="35"/>
    </row>
    <row r="105" spans="1:10" x14ac:dyDescent="0.25">
      <c r="A105" s="35" t="str">
        <f>+'Semana 1-3'!A34</f>
        <v>SP- 09</v>
      </c>
      <c r="B105" s="35" t="str">
        <f>+'Semana 1-3'!B34</f>
        <v>SP-90(I)[00]a</v>
      </c>
      <c r="C105" s="35" t="str">
        <f>+'Semana 1-3'!C34</f>
        <v>Inhibidor de Corrosión</v>
      </c>
      <c r="D105" s="35" t="str">
        <f>+'Semana 1-3'!D34</f>
        <v>CY51W</v>
      </c>
      <c r="E105" s="33">
        <f t="shared" si="2"/>
        <v>45308</v>
      </c>
      <c r="F105" s="35"/>
      <c r="G105" s="14">
        <f>+'Semana 1-3'!G34</f>
        <v>20</v>
      </c>
      <c r="H105" s="35" t="str">
        <f>+'Semana 1-3'!H34</f>
        <v>3 hs 30 min</v>
      </c>
      <c r="I105" s="35" t="str">
        <f>+'Semana 1-3'!I34</f>
        <v/>
      </c>
      <c r="J105" s="35"/>
    </row>
    <row r="106" spans="1:10" x14ac:dyDescent="0.25">
      <c r="A106" s="35" t="str">
        <f>+'Semana 1-3'!A35</f>
        <v>SP- 06</v>
      </c>
      <c r="B106" s="35" t="str">
        <f>+'Semana 1-3'!B35</f>
        <v>SP-121a(I)</v>
      </c>
      <c r="C106" s="35" t="str">
        <f>+'Semana 1-3'!C35</f>
        <v>Inhibidor de Corrosión</v>
      </c>
      <c r="D106" s="35" t="str">
        <f>+'Semana 1-3'!D35</f>
        <v>CY51W</v>
      </c>
      <c r="E106" s="33">
        <f t="shared" si="2"/>
        <v>45308</v>
      </c>
      <c r="F106" s="35"/>
      <c r="G106" s="14">
        <f>+'Semana 1-3'!G35</f>
        <v>20</v>
      </c>
      <c r="H106" s="35" t="str">
        <f>+'Semana 1-3'!H35</f>
        <v>1,5 hs</v>
      </c>
      <c r="I106" s="35" t="str">
        <f>+'Semana 1-3'!I35</f>
        <v/>
      </c>
      <c r="J106" s="35"/>
    </row>
    <row r="107" spans="1:10" x14ac:dyDescent="0.25">
      <c r="A107" s="35" t="str">
        <f>+'Semana 1-3'!A36</f>
        <v>SP- 02</v>
      </c>
      <c r="B107" s="35" t="str">
        <f>+'Semana 1-3'!B36</f>
        <v>SP-45</v>
      </c>
      <c r="C107" s="35" t="str">
        <f>+'Semana 1-3'!C36</f>
        <v>Inhibidor de Corrosión</v>
      </c>
      <c r="D107" s="35" t="str">
        <f>+'Semana 1-3'!D36</f>
        <v>CY51W</v>
      </c>
      <c r="E107" s="33">
        <f t="shared" si="2"/>
        <v>45308</v>
      </c>
      <c r="F107" s="35"/>
      <c r="G107" s="14">
        <f>+'Semana 1-3'!G36</f>
        <v>32.97</v>
      </c>
      <c r="H107" s="35" t="str">
        <f>+'Semana 1-3'!H36</f>
        <v>1,5 hs</v>
      </c>
      <c r="I107" s="35" t="str">
        <f>+'Semana 1-3'!I36</f>
        <v/>
      </c>
      <c r="J107" s="35"/>
    </row>
    <row r="108" spans="1:10" x14ac:dyDescent="0.25">
      <c r="A108" s="35" t="str">
        <f>+'Semana 1-3'!A37</f>
        <v/>
      </c>
      <c r="B108" s="35">
        <f>+'Semana 1-3'!B37</f>
        <v>0</v>
      </c>
      <c r="C108" s="35">
        <f>+'Semana 1-3'!C37</f>
        <v>0</v>
      </c>
      <c r="D108" s="35" t="str">
        <f>+'Semana 1-3'!D37</f>
        <v>CONSUMO DIARIO</v>
      </c>
      <c r="E108" s="33">
        <f t="shared" si="2"/>
        <v>45308</v>
      </c>
      <c r="F108" s="35"/>
      <c r="G108" s="14">
        <f>+'Semana 1-3'!G37</f>
        <v>0</v>
      </c>
      <c r="H108" s="35">
        <f>+'Semana 1-3'!H37</f>
        <v>0</v>
      </c>
      <c r="I108" s="35" t="str">
        <f>+'Semana 1-3'!I37</f>
        <v/>
      </c>
      <c r="J108" s="35"/>
    </row>
    <row r="109" spans="1:10" x14ac:dyDescent="0.25">
      <c r="A109" s="35" t="str">
        <f>+'Semana 1-3'!A38</f>
        <v/>
      </c>
      <c r="B109" s="35">
        <f>+'Semana 1-3'!B38</f>
        <v>0</v>
      </c>
      <c r="C109" s="35">
        <f>+'Semana 1-3'!C38</f>
        <v>0</v>
      </c>
      <c r="D109" s="35" t="str">
        <f>+'Semana 1-3'!D38</f>
        <v>CY51W</v>
      </c>
      <c r="E109" s="33">
        <f t="shared" si="2"/>
        <v>45308</v>
      </c>
      <c r="F109" s="35"/>
      <c r="G109" s="14">
        <f>+'Semana 1-3'!G38</f>
        <v>464.81000000000006</v>
      </c>
      <c r="H109" s="35">
        <f>+'Semana 1-3'!H38</f>
        <v>0</v>
      </c>
      <c r="I109" s="35" t="str">
        <f>+'Semana 1-3'!I38</f>
        <v/>
      </c>
      <c r="J109" s="35"/>
    </row>
    <row r="110" spans="1:10" x14ac:dyDescent="0.25">
      <c r="A110" s="35" t="str">
        <f>+'Semana 1-3'!A39</f>
        <v/>
      </c>
      <c r="B110" s="35">
        <f>+'Semana 1-3'!B39</f>
        <v>0</v>
      </c>
      <c r="C110" s="35">
        <f>+'Semana 1-3'!C39</f>
        <v>0</v>
      </c>
      <c r="D110" s="35" t="str">
        <f>+'Semana 1-3'!D39</f>
        <v>BX960</v>
      </c>
      <c r="E110" s="33">
        <f t="shared" si="2"/>
        <v>45308</v>
      </c>
      <c r="F110" s="35"/>
      <c r="G110" s="14">
        <f>+'Semana 1-3'!G39</f>
        <v>574.31999999999994</v>
      </c>
      <c r="H110" s="35">
        <f>+'Semana 1-3'!H39</f>
        <v>0</v>
      </c>
      <c r="I110" s="35" t="str">
        <f>+'Semana 1-3'!I39</f>
        <v/>
      </c>
      <c r="J110" s="35"/>
    </row>
    <row r="111" spans="1:10" x14ac:dyDescent="0.25">
      <c r="A111" s="35" t="str">
        <f>+'Semana 1-3'!A40</f>
        <v/>
      </c>
      <c r="B111" s="35">
        <f>+'Semana 1-3'!B40</f>
        <v>0</v>
      </c>
      <c r="C111" s="35">
        <f>+'Semana 1-3'!C40</f>
        <v>0</v>
      </c>
      <c r="D111" s="35" t="str">
        <f>+'Semana 1-3'!D40</f>
        <v>TOTAL</v>
      </c>
      <c r="E111" s="33">
        <f t="shared" si="2"/>
        <v>45308</v>
      </c>
      <c r="F111" s="35"/>
      <c r="G111" s="14">
        <f>+'Semana 1-3'!G40</f>
        <v>1039.1300000000001</v>
      </c>
      <c r="H111" s="35">
        <f>+'Semana 1-3'!H40</f>
        <v>0</v>
      </c>
      <c r="I111" s="35" t="str">
        <f>+'Semana 1-3'!I40</f>
        <v/>
      </c>
      <c r="J111" s="35"/>
    </row>
    <row r="112" spans="1:10" x14ac:dyDescent="0.25">
      <c r="A112" s="35" t="str">
        <f>+'Semana 1-3'!A41</f>
        <v/>
      </c>
      <c r="B112" s="35">
        <f>+'Semana 1-3'!B41</f>
        <v>0</v>
      </c>
      <c r="C112" s="35">
        <f>+'Semana 1-3'!C41</f>
        <v>0</v>
      </c>
      <c r="D112" s="35">
        <f>+'Semana 1-3'!D41</f>
        <v>0</v>
      </c>
      <c r="E112" s="33">
        <f t="shared" si="2"/>
        <v>45308</v>
      </c>
      <c r="F112" s="35"/>
      <c r="G112" s="14">
        <f>+'Semana 1-3'!G41</f>
        <v>0</v>
      </c>
      <c r="H112" s="35">
        <f>+'Semana 1-3'!H41</f>
        <v>0</v>
      </c>
      <c r="I112" s="35" t="str">
        <f>+'Semana 1-3'!I41</f>
        <v/>
      </c>
      <c r="J112" s="35"/>
    </row>
    <row r="113" spans="1:10" x14ac:dyDescent="0.25">
      <c r="A113" s="35" t="str">
        <f>+'Semana 1-3'!A42</f>
        <v/>
      </c>
      <c r="B113" s="35">
        <f>+'Semana 1-3'!B42</f>
        <v>0</v>
      </c>
      <c r="C113" s="35">
        <f>+'Semana 1-3'!C42</f>
        <v>0</v>
      </c>
      <c r="D113" s="35">
        <f>+'Semana 1-3'!D42</f>
        <v>0</v>
      </c>
      <c r="E113" s="33">
        <f t="shared" si="2"/>
        <v>45308</v>
      </c>
      <c r="F113" s="35"/>
      <c r="G113" s="14">
        <f>+'Semana 1-3'!G42</f>
        <v>0</v>
      </c>
      <c r="H113" s="35">
        <f>+'Semana 1-3'!H42</f>
        <v>0</v>
      </c>
      <c r="I113" s="35" t="str">
        <f>+'Semana 1-3'!I42</f>
        <v/>
      </c>
      <c r="J113" s="35"/>
    </row>
    <row r="114" spans="1:10" x14ac:dyDescent="0.25">
      <c r="A114" s="35" t="str">
        <f>+'Semana 1-3'!A43</f>
        <v/>
      </c>
      <c r="B114" s="35">
        <f>+'Semana 1-3'!B43</f>
        <v>0</v>
      </c>
      <c r="C114" s="35">
        <f>+'Semana 1-3'!C43</f>
        <v>0</v>
      </c>
      <c r="D114" s="35">
        <f>+'Semana 1-3'!D43</f>
        <v>0</v>
      </c>
      <c r="E114" s="33">
        <f t="shared" si="2"/>
        <v>45308</v>
      </c>
      <c r="F114" s="35"/>
      <c r="G114" s="14">
        <f>+'Semana 1-3'!G43</f>
        <v>0</v>
      </c>
      <c r="H114" s="35">
        <f>+'Semana 1-3'!H43</f>
        <v>0</v>
      </c>
      <c r="I114" s="35" t="str">
        <f>+'Semana 1-3'!I43</f>
        <v/>
      </c>
      <c r="J114" s="35"/>
    </row>
    <row r="115" spans="1:10" ht="15.75" thickBot="1" x14ac:dyDescent="0.3"/>
    <row r="116" spans="1:10" ht="18" x14ac:dyDescent="0.25">
      <c r="A116" s="49" t="s">
        <v>982</v>
      </c>
      <c r="B116" s="154">
        <f>+B6+3</f>
        <v>45309</v>
      </c>
      <c r="C116" s="155"/>
      <c r="D116" s="156" t="s">
        <v>983</v>
      </c>
      <c r="E116" s="157"/>
      <c r="F116" s="157"/>
      <c r="G116" s="157"/>
      <c r="H116" s="157"/>
      <c r="I116" s="157"/>
      <c r="J116" s="160"/>
    </row>
    <row r="117" spans="1:10" x14ac:dyDescent="0.25">
      <c r="A117" s="54" t="s">
        <v>952</v>
      </c>
      <c r="B117" s="54" t="s">
        <v>15</v>
      </c>
      <c r="C117" s="54" t="s">
        <v>953</v>
      </c>
      <c r="D117" s="54" t="s">
        <v>562</v>
      </c>
      <c r="E117" s="54" t="s">
        <v>954</v>
      </c>
      <c r="F117" s="54" t="s">
        <v>955</v>
      </c>
      <c r="G117" s="85" t="s">
        <v>956</v>
      </c>
      <c r="H117" s="54" t="s">
        <v>957</v>
      </c>
      <c r="I117" s="54" t="s">
        <v>958</v>
      </c>
      <c r="J117" s="54" t="s">
        <v>959</v>
      </c>
    </row>
    <row r="118" spans="1:10" x14ac:dyDescent="0.25">
      <c r="A118" s="35" t="str">
        <f>+'Semana 1-4'!A9</f>
        <v>SP- 03</v>
      </c>
      <c r="B118" s="35" t="str">
        <f>+'Semana 1-4'!B9</f>
        <v>SP-63(I)</v>
      </c>
      <c r="C118" s="35" t="str">
        <f>+'Semana 1-4'!C9</f>
        <v>Biocida</v>
      </c>
      <c r="D118" s="35" t="str">
        <f>+'Semana 1-4'!D9</f>
        <v>BX960</v>
      </c>
      <c r="E118" s="33">
        <f>$B$116</f>
        <v>45309</v>
      </c>
      <c r="F118" s="35"/>
      <c r="G118" s="14">
        <f>+'Semana 1-4'!G9</f>
        <v>46.06</v>
      </c>
      <c r="H118" s="35" t="str">
        <f>+'Semana 1-4'!H9</f>
        <v>El operador lo realiza por capilar</v>
      </c>
      <c r="I118" s="35" t="str">
        <f>+'Semana 1-4'!I9</f>
        <v/>
      </c>
      <c r="J118" s="35"/>
    </row>
    <row r="119" spans="1:10" x14ac:dyDescent="0.25">
      <c r="A119" s="35" t="str">
        <f>+'Semana 1-4'!A10</f>
        <v>SP- 03</v>
      </c>
      <c r="B119" s="35" t="str">
        <f>+'Semana 1-4'!B10</f>
        <v>SP-69</v>
      </c>
      <c r="C119" s="35" t="str">
        <f>+'Semana 1-4'!C10</f>
        <v>Inhibidor de Corrosión</v>
      </c>
      <c r="D119" s="35" t="str">
        <f>+'Semana 1-4'!D10</f>
        <v>CY51W</v>
      </c>
      <c r="E119" s="33">
        <f t="shared" ref="E119:E147" si="3">$B$116</f>
        <v>45309</v>
      </c>
      <c r="F119" s="35"/>
      <c r="G119" s="14">
        <f>+'Semana 1-4'!G10</f>
        <v>29.28</v>
      </c>
      <c r="H119" s="35">
        <f>+'Semana 1-4'!H10</f>
        <v>0</v>
      </c>
      <c r="I119" s="35" t="str">
        <f>+'Semana 1-4'!I10</f>
        <v/>
      </c>
      <c r="J119" s="35"/>
    </row>
    <row r="120" spans="1:10" x14ac:dyDescent="0.25">
      <c r="A120" s="35" t="str">
        <f>+'Semana 1-4'!A11</f>
        <v>SP- 03</v>
      </c>
      <c r="B120" s="35" t="str">
        <f>+'Semana 1-4'!B11</f>
        <v>SP-69</v>
      </c>
      <c r="C120" s="35" t="str">
        <f>+'Semana 1-4'!C11</f>
        <v>Biocida</v>
      </c>
      <c r="D120" s="35" t="str">
        <f>+'Semana 1-4'!D11</f>
        <v>BX960</v>
      </c>
      <c r="E120" s="33">
        <f t="shared" si="3"/>
        <v>45309</v>
      </c>
      <c r="F120" s="35"/>
      <c r="G120" s="14">
        <f>+'Semana 1-4'!G11</f>
        <v>57.04</v>
      </c>
      <c r="H120" s="35">
        <f>+'Semana 1-4'!H11</f>
        <v>0</v>
      </c>
      <c r="I120" s="35" t="str">
        <f>+'Semana 1-4'!I11</f>
        <v/>
      </c>
      <c r="J120" s="35"/>
    </row>
    <row r="121" spans="1:10" x14ac:dyDescent="0.25">
      <c r="A121" s="35" t="str">
        <f>+'Semana 1-4'!A12</f>
        <v>SP- 03</v>
      </c>
      <c r="B121" s="35" t="str">
        <f>+'Semana 1-4'!B12</f>
        <v>SP-70</v>
      </c>
      <c r="C121" s="35" t="str">
        <f>+'Semana 1-4'!C12</f>
        <v>Inhibidor de Corrosión</v>
      </c>
      <c r="D121" s="35" t="str">
        <f>+'Semana 1-4'!D12</f>
        <v>CY51W</v>
      </c>
      <c r="E121" s="33">
        <f t="shared" si="3"/>
        <v>45309</v>
      </c>
      <c r="F121" s="35"/>
      <c r="G121" s="14">
        <f>+'Semana 1-4'!G12</f>
        <v>36.22</v>
      </c>
      <c r="H121" s="35">
        <f>+'Semana 1-4'!H12</f>
        <v>0</v>
      </c>
      <c r="I121" s="35" t="str">
        <f>+'Semana 1-4'!I12</f>
        <v/>
      </c>
      <c r="J121" s="35"/>
    </row>
    <row r="122" spans="1:10" x14ac:dyDescent="0.25">
      <c r="A122" s="35" t="str">
        <f>+'Semana 1-4'!A13</f>
        <v>SP- 03</v>
      </c>
      <c r="B122" s="35" t="str">
        <f>+'Semana 1-4'!B13</f>
        <v>SP-70</v>
      </c>
      <c r="C122" s="35" t="str">
        <f>+'Semana 1-4'!C13</f>
        <v>Biocida</v>
      </c>
      <c r="D122" s="35" t="str">
        <f>+'Semana 1-4'!D13</f>
        <v>BX960</v>
      </c>
      <c r="E122" s="33">
        <f t="shared" si="3"/>
        <v>45309</v>
      </c>
      <c r="F122" s="35"/>
      <c r="G122" s="14">
        <f>+'Semana 1-4'!G13</f>
        <v>35.82</v>
      </c>
      <c r="H122" s="35">
        <f>+'Semana 1-4'!H13</f>
        <v>0</v>
      </c>
      <c r="I122" s="35" t="str">
        <f>+'Semana 1-4'!I13</f>
        <v/>
      </c>
      <c r="J122" s="35"/>
    </row>
    <row r="123" spans="1:10" x14ac:dyDescent="0.25">
      <c r="A123" s="35" t="str">
        <f>+'Semana 1-4'!A14</f>
        <v>SP- 04</v>
      </c>
      <c r="B123" s="35" t="str">
        <f>+'Semana 1-4'!B14</f>
        <v>SP-131</v>
      </c>
      <c r="C123" s="35" t="str">
        <f>+'Semana 1-4'!C14</f>
        <v>Biocida</v>
      </c>
      <c r="D123" s="35" t="str">
        <f>+'Semana 1-4'!D14</f>
        <v>BX960</v>
      </c>
      <c r="E123" s="33">
        <f t="shared" si="3"/>
        <v>45309</v>
      </c>
      <c r="F123" s="35"/>
      <c r="G123" s="14">
        <f>+'Semana 1-4'!G14</f>
        <v>47.36</v>
      </c>
      <c r="H123" s="35" t="str">
        <f>+'Semana 1-4'!H14</f>
        <v>2 hs</v>
      </c>
      <c r="I123" s="35" t="str">
        <f>+'Semana 1-4'!I14</f>
        <v/>
      </c>
      <c r="J123" s="35"/>
    </row>
    <row r="124" spans="1:10" x14ac:dyDescent="0.25">
      <c r="A124" s="35" t="str">
        <f>+'Semana 1-4'!A15</f>
        <v>SP- 04</v>
      </c>
      <c r="B124" s="35" t="str">
        <f>+'Semana 1-4'!B15</f>
        <v>SP-169</v>
      </c>
      <c r="C124" s="35" t="str">
        <f>+'Semana 1-4'!C15</f>
        <v>Inhibidor de Corrosión</v>
      </c>
      <c r="D124" s="35" t="str">
        <f>+'Semana 1-4'!D15</f>
        <v>CY51W</v>
      </c>
      <c r="E124" s="33">
        <f t="shared" si="3"/>
        <v>45309</v>
      </c>
      <c r="F124" s="35"/>
      <c r="G124" s="14">
        <f>+'Semana 1-4'!G15</f>
        <v>35.06</v>
      </c>
      <c r="H124" s="35">
        <f>+'Semana 1-4'!H15</f>
        <v>0</v>
      </c>
      <c r="I124" s="35" t="str">
        <f>+'Semana 1-4'!I15</f>
        <v/>
      </c>
      <c r="J124" s="35"/>
    </row>
    <row r="125" spans="1:10" x14ac:dyDescent="0.25">
      <c r="A125" s="35" t="str">
        <f>+'Semana 1-4'!A16</f>
        <v>SP- 04</v>
      </c>
      <c r="B125" s="35" t="str">
        <f>+'Semana 1-4'!B16</f>
        <v>SP-185</v>
      </c>
      <c r="C125" s="35" t="str">
        <f>+'Semana 1-4'!C16</f>
        <v>Inhibidor de Corrosión</v>
      </c>
      <c r="D125" s="35" t="str">
        <f>+'Semana 1-4'!D16</f>
        <v>CY51W</v>
      </c>
      <c r="E125" s="33">
        <f t="shared" si="3"/>
        <v>45309</v>
      </c>
      <c r="F125" s="35"/>
      <c r="G125" s="14">
        <f>+'Semana 1-4'!G16</f>
        <v>42.25</v>
      </c>
      <c r="H125" s="35">
        <f>+'Semana 1-4'!H16</f>
        <v>0</v>
      </c>
      <c r="I125" s="35" t="str">
        <f>+'Semana 1-4'!I16</f>
        <v/>
      </c>
      <c r="J125" s="35"/>
    </row>
    <row r="126" spans="1:10" x14ac:dyDescent="0.25">
      <c r="A126" s="35" t="str">
        <f>+'Semana 1-4'!A17</f>
        <v>SP- 04</v>
      </c>
      <c r="B126" s="35" t="str">
        <f>+'Semana 1-4'!B17</f>
        <v>SP-196</v>
      </c>
      <c r="C126" s="35" t="str">
        <f>+'Semana 1-4'!C17</f>
        <v>Inhibidor de Corrosión</v>
      </c>
      <c r="D126" s="35" t="str">
        <f>+'Semana 1-4'!D17</f>
        <v>CY51W</v>
      </c>
      <c r="E126" s="33">
        <f t="shared" si="3"/>
        <v>45309</v>
      </c>
      <c r="F126" s="35"/>
      <c r="G126" s="14">
        <f>+'Semana 1-4'!G17</f>
        <v>56.67</v>
      </c>
      <c r="H126" s="35">
        <f>+'Semana 1-4'!H17</f>
        <v>0</v>
      </c>
      <c r="I126" s="35" t="str">
        <f>+'Semana 1-4'!I17</f>
        <v/>
      </c>
      <c r="J126" s="35"/>
    </row>
    <row r="127" spans="1:10" x14ac:dyDescent="0.25">
      <c r="A127" s="35" t="str">
        <f>+'Semana 1-4'!A18</f>
        <v>SP- 04</v>
      </c>
      <c r="B127" s="35" t="str">
        <f>+'Semana 1-4'!B18</f>
        <v>SP-197</v>
      </c>
      <c r="C127" s="35" t="str">
        <f>+'Semana 1-4'!C18</f>
        <v>Inhibidor de Corrosión</v>
      </c>
      <c r="D127" s="35" t="str">
        <f>+'Semana 1-4'!D18</f>
        <v>CY51W</v>
      </c>
      <c r="E127" s="33">
        <f t="shared" si="3"/>
        <v>45309</v>
      </c>
      <c r="F127" s="35"/>
      <c r="G127" s="14">
        <f>+'Semana 1-4'!G18</f>
        <v>30.2</v>
      </c>
      <c r="H127" s="35">
        <f>+'Semana 1-4'!H18</f>
        <v>0</v>
      </c>
      <c r="I127" s="35" t="str">
        <f>+'Semana 1-4'!I18</f>
        <v/>
      </c>
      <c r="J127" s="35"/>
    </row>
    <row r="128" spans="1:10" x14ac:dyDescent="0.25">
      <c r="A128" s="35" t="str">
        <f>+'Semana 1-4'!A19</f>
        <v>SP- 04</v>
      </c>
      <c r="B128" s="35" t="str">
        <f>+'Semana 1-4'!B19</f>
        <v>SP-83</v>
      </c>
      <c r="C128" s="35" t="str">
        <f>+'Semana 1-4'!C19</f>
        <v>Biocida</v>
      </c>
      <c r="D128" s="35" t="str">
        <f>+'Semana 1-4'!D19</f>
        <v>BX960</v>
      </c>
      <c r="E128" s="33">
        <f t="shared" si="3"/>
        <v>45309</v>
      </c>
      <c r="F128" s="35"/>
      <c r="G128" s="14">
        <f>+'Semana 1-4'!G19</f>
        <v>39.08</v>
      </c>
      <c r="H128" s="35">
        <f>+'Semana 1-4'!H19</f>
        <v>0</v>
      </c>
      <c r="I128" s="35" t="str">
        <f>+'Semana 1-4'!I19</f>
        <v/>
      </c>
      <c r="J128" s="35"/>
    </row>
    <row r="129" spans="1:10" x14ac:dyDescent="0.25">
      <c r="A129" s="35" t="str">
        <f>+'Semana 1-4'!A20</f>
        <v>SP- 04</v>
      </c>
      <c r="B129" s="35" t="str">
        <f>+'Semana 1-4'!B20</f>
        <v>SP-94</v>
      </c>
      <c r="C129" s="35" t="str">
        <f>+'Semana 1-4'!C20</f>
        <v>Inhibidor de Corrosión</v>
      </c>
      <c r="D129" s="35" t="str">
        <f>+'Semana 1-4'!D20</f>
        <v>CY51W</v>
      </c>
      <c r="E129" s="33">
        <f t="shared" si="3"/>
        <v>45309</v>
      </c>
      <c r="F129" s="35"/>
      <c r="G129" s="14">
        <f>+'Semana 1-4'!G20</f>
        <v>20</v>
      </c>
      <c r="H129" s="35">
        <f>+'Semana 1-4'!H20</f>
        <v>0</v>
      </c>
      <c r="I129" s="35" t="str">
        <f>+'Semana 1-4'!I20</f>
        <v/>
      </c>
      <c r="J129" s="35"/>
    </row>
    <row r="130" spans="1:10" x14ac:dyDescent="0.25">
      <c r="A130" s="35" t="str">
        <f>+'Semana 1-4'!A21</f>
        <v>SP- 07</v>
      </c>
      <c r="B130" s="35" t="str">
        <f>+'Semana 1-4'!B21</f>
        <v>SP-147a(I)</v>
      </c>
      <c r="C130" s="35" t="str">
        <f>+'Semana 1-4'!C21</f>
        <v>Inhibidor de Corrosión</v>
      </c>
      <c r="D130" s="35" t="str">
        <f>+'Semana 1-4'!D21</f>
        <v>CY51W</v>
      </c>
      <c r="E130" s="33">
        <f t="shared" si="3"/>
        <v>45309</v>
      </c>
      <c r="F130" s="35"/>
      <c r="G130" s="14">
        <f>+'Semana 1-4'!G21</f>
        <v>37.25</v>
      </c>
      <c r="H130" s="35">
        <f>+'Semana 1-4'!H21</f>
        <v>0</v>
      </c>
      <c r="I130" s="35" t="str">
        <f>+'Semana 1-4'!I21</f>
        <v/>
      </c>
      <c r="J130" s="35"/>
    </row>
    <row r="131" spans="1:10" x14ac:dyDescent="0.25">
      <c r="A131" s="35" t="str">
        <f>+'Semana 1-4'!A22</f>
        <v>SP- 07</v>
      </c>
      <c r="B131" s="35" t="str">
        <f>+'Semana 1-4'!B22</f>
        <v>SP-147a(I)</v>
      </c>
      <c r="C131" s="35" t="str">
        <f>+'Semana 1-4'!C22</f>
        <v>Biocida</v>
      </c>
      <c r="D131" s="35" t="str">
        <f>+'Semana 1-4'!D22</f>
        <v>BX960</v>
      </c>
      <c r="E131" s="33">
        <f t="shared" si="3"/>
        <v>45309</v>
      </c>
      <c r="F131" s="35"/>
      <c r="G131" s="14">
        <f>+'Semana 1-4'!G22</f>
        <v>37.25</v>
      </c>
      <c r="H131" s="35">
        <f>+'Semana 1-4'!H22</f>
        <v>0</v>
      </c>
      <c r="I131" s="35" t="str">
        <f>+'Semana 1-4'!I22</f>
        <v/>
      </c>
      <c r="J131" s="35"/>
    </row>
    <row r="132" spans="1:10" x14ac:dyDescent="0.25">
      <c r="A132" s="35" t="str">
        <f>+'Semana 1-4'!A23</f>
        <v>SP- 07</v>
      </c>
      <c r="B132" s="35" t="str">
        <f>+'Semana 1-4'!B23</f>
        <v>SP-162(I)[00]a</v>
      </c>
      <c r="C132" s="35" t="str">
        <f>+'Semana 1-4'!C23</f>
        <v>Inhibidor de Corrosión</v>
      </c>
      <c r="D132" s="35" t="str">
        <f>+'Semana 1-4'!D23</f>
        <v>CY51W</v>
      </c>
      <c r="E132" s="33">
        <f t="shared" si="3"/>
        <v>45309</v>
      </c>
      <c r="F132" s="35"/>
      <c r="G132" s="14">
        <f>+'Semana 1-4'!G23</f>
        <v>62.38</v>
      </c>
      <c r="H132" s="35">
        <f>+'Semana 1-4'!H23</f>
        <v>0</v>
      </c>
      <c r="I132" s="35" t="str">
        <f>+'Semana 1-4'!I23</f>
        <v/>
      </c>
      <c r="J132" s="35"/>
    </row>
    <row r="133" spans="1:10" x14ac:dyDescent="0.25">
      <c r="A133" s="35" t="str">
        <f>+'Semana 1-4'!A24</f>
        <v>SP- 07</v>
      </c>
      <c r="B133" s="35" t="str">
        <f>+'Semana 1-4'!B24</f>
        <v>SP-236</v>
      </c>
      <c r="C133" s="35" t="str">
        <f>+'Semana 1-4'!C24</f>
        <v>Inhibidor de Corrosión</v>
      </c>
      <c r="D133" s="35" t="str">
        <f>+'Semana 1-4'!D24</f>
        <v>CY51W</v>
      </c>
      <c r="E133" s="33">
        <f t="shared" si="3"/>
        <v>45309</v>
      </c>
      <c r="F133" s="35"/>
      <c r="G133" s="14">
        <f>+'Semana 1-4'!G24</f>
        <v>35.25</v>
      </c>
      <c r="H133" s="35">
        <f>+'Semana 1-4'!H24</f>
        <v>0</v>
      </c>
      <c r="I133" s="35" t="str">
        <f>+'Semana 1-4'!I24</f>
        <v/>
      </c>
      <c r="J133" s="35"/>
    </row>
    <row r="134" spans="1:10" x14ac:dyDescent="0.25">
      <c r="A134" s="35" t="str">
        <f>+'Semana 1-4'!A25</f>
        <v>SP- 07</v>
      </c>
      <c r="B134" s="35" t="str">
        <f>+'Semana 1-4'!B25</f>
        <v>SP-236</v>
      </c>
      <c r="C134" s="35" t="str">
        <f>+'Semana 1-4'!C25</f>
        <v>Biocida</v>
      </c>
      <c r="D134" s="35" t="str">
        <f>+'Semana 1-4'!D25</f>
        <v>BX960</v>
      </c>
      <c r="E134" s="33">
        <f t="shared" si="3"/>
        <v>45309</v>
      </c>
      <c r="F134" s="35"/>
      <c r="G134" s="14">
        <f>+'Semana 1-4'!G25</f>
        <v>28.2</v>
      </c>
      <c r="H134" s="35">
        <f>+'Semana 1-4'!H25</f>
        <v>0</v>
      </c>
      <c r="I134" s="35" t="str">
        <f>+'Semana 1-4'!I25</f>
        <v/>
      </c>
      <c r="J134" s="35"/>
    </row>
    <row r="135" spans="1:10" x14ac:dyDescent="0.25">
      <c r="A135" s="35" t="str">
        <f>+'Semana 1-4'!A26</f>
        <v>SP- 07</v>
      </c>
      <c r="B135" s="35" t="str">
        <f>+'Semana 1-4'!B26</f>
        <v>SP-246</v>
      </c>
      <c r="C135" s="35" t="str">
        <f>+'Semana 1-4'!C26</f>
        <v>Inhibidor de Corrosión</v>
      </c>
      <c r="D135" s="35" t="str">
        <f>+'Semana 1-4'!D26</f>
        <v>CY51W</v>
      </c>
      <c r="E135" s="33">
        <f t="shared" si="3"/>
        <v>45309</v>
      </c>
      <c r="F135" s="35"/>
      <c r="G135" s="14">
        <f>+'Semana 1-4'!G26</f>
        <v>33</v>
      </c>
      <c r="H135" s="35">
        <f>+'Semana 1-4'!H26</f>
        <v>0</v>
      </c>
      <c r="I135" s="35" t="str">
        <f>+'Semana 1-4'!I26</f>
        <v/>
      </c>
      <c r="J135" s="35"/>
    </row>
    <row r="136" spans="1:10" x14ac:dyDescent="0.25">
      <c r="A136" s="35" t="str">
        <f>+'Semana 1-4'!A27</f>
        <v>SP- 07</v>
      </c>
      <c r="B136" s="35" t="str">
        <f>+'Semana 1-4'!B27</f>
        <v>SP-246</v>
      </c>
      <c r="C136" s="35" t="str">
        <f>+'Semana 1-4'!C27</f>
        <v>Biocida</v>
      </c>
      <c r="D136" s="35" t="str">
        <f>+'Semana 1-4'!D27</f>
        <v>BX960</v>
      </c>
      <c r="E136" s="33">
        <f t="shared" si="3"/>
        <v>45309</v>
      </c>
      <c r="F136" s="35"/>
      <c r="G136" s="14">
        <f>+'Semana 1-4'!G27</f>
        <v>20.329999999999998</v>
      </c>
      <c r="H136" s="35">
        <f>+'Semana 1-4'!H27</f>
        <v>0</v>
      </c>
      <c r="I136" s="35" t="str">
        <f>+'Semana 1-4'!I27</f>
        <v/>
      </c>
      <c r="J136" s="35"/>
    </row>
    <row r="137" spans="1:10" x14ac:dyDescent="0.25">
      <c r="A137" s="35" t="str">
        <f>+'Semana 1-4'!A28</f>
        <v>SP- 09</v>
      </c>
      <c r="B137" s="35" t="str">
        <f>+'Semana 1-4'!B28</f>
        <v>SP-333[00]a</v>
      </c>
      <c r="C137" s="35" t="str">
        <f>+'Semana 1-4'!C28</f>
        <v>Inhibidor de Corrosión</v>
      </c>
      <c r="D137" s="35" t="str">
        <f>+'Semana 1-4'!D28</f>
        <v>CY51W</v>
      </c>
      <c r="E137" s="33">
        <f t="shared" si="3"/>
        <v>45309</v>
      </c>
      <c r="F137" s="35"/>
      <c r="G137" s="14">
        <f>+'Semana 1-4'!G28</f>
        <v>20</v>
      </c>
      <c r="H137" s="35">
        <f>+'Semana 1-4'!H28</f>
        <v>0</v>
      </c>
      <c r="I137" s="35" t="str">
        <f>+'Semana 1-4'!I28</f>
        <v/>
      </c>
      <c r="J137" s="35"/>
    </row>
    <row r="138" spans="1:10" x14ac:dyDescent="0.25">
      <c r="A138" s="35" t="str">
        <f>+'Semana 1-4'!A29</f>
        <v>SP- 09</v>
      </c>
      <c r="B138" s="35" t="str">
        <f>+'Semana 1-4'!B29</f>
        <v>SP-333[00]a</v>
      </c>
      <c r="C138" s="35" t="str">
        <f>+'Semana 1-4'!C29</f>
        <v>Biocida</v>
      </c>
      <c r="D138" s="35" t="str">
        <f>+'Semana 1-4'!D29</f>
        <v>BX960</v>
      </c>
      <c r="E138" s="33">
        <f t="shared" si="3"/>
        <v>45309</v>
      </c>
      <c r="F138" s="35"/>
      <c r="G138" s="14">
        <f>+'Semana 1-4'!G29</f>
        <v>20.170000000000002</v>
      </c>
      <c r="H138" s="35">
        <f>+'Semana 1-4'!H29</f>
        <v>0</v>
      </c>
      <c r="I138" s="35" t="str">
        <f>+'Semana 1-4'!I29</f>
        <v/>
      </c>
      <c r="J138" s="35"/>
    </row>
    <row r="139" spans="1:10" x14ac:dyDescent="0.25">
      <c r="A139" s="35" t="str">
        <f>+'Semana 1-4'!A30</f>
        <v>SP- 06</v>
      </c>
      <c r="B139" s="35" t="str">
        <f>+'Semana 1-4'!B30</f>
        <v>SP-29</v>
      </c>
      <c r="C139" s="35" t="str">
        <f>+'Semana 1-4'!C30</f>
        <v>Inhibidor de Corrosión</v>
      </c>
      <c r="D139" s="35" t="str">
        <f>+'Semana 1-4'!D30</f>
        <v>CY51W</v>
      </c>
      <c r="E139" s="33">
        <f t="shared" si="3"/>
        <v>45309</v>
      </c>
      <c r="F139" s="35"/>
      <c r="G139" s="14">
        <f>+'Semana 1-4'!G30</f>
        <v>23.4</v>
      </c>
      <c r="H139" s="35" t="str">
        <f>+'Semana 1-4'!H30</f>
        <v>2 hs</v>
      </c>
      <c r="I139" s="35" t="str">
        <f>+'Semana 1-4'!I30</f>
        <v/>
      </c>
      <c r="J139" s="35"/>
    </row>
    <row r="140" spans="1:10" x14ac:dyDescent="0.25">
      <c r="A140" s="35" t="str">
        <f>+'Semana 1-4'!A31</f>
        <v>SP- 06</v>
      </c>
      <c r="B140" s="35" t="str">
        <f>+'Semana 1-4'!B31</f>
        <v>SP-29</v>
      </c>
      <c r="C140" s="35" t="str">
        <f>+'Semana 1-4'!C31</f>
        <v>Biocida</v>
      </c>
      <c r="D140" s="35" t="str">
        <f>+'Semana 1-4'!D31</f>
        <v>BX960</v>
      </c>
      <c r="E140" s="33">
        <f t="shared" si="3"/>
        <v>45309</v>
      </c>
      <c r="F140" s="35"/>
      <c r="G140" s="14">
        <f>+'Semana 1-4'!G31</f>
        <v>34.04</v>
      </c>
      <c r="H140" s="35">
        <f>+'Semana 1-4'!H31</f>
        <v>0</v>
      </c>
      <c r="I140" s="35" t="str">
        <f>+'Semana 1-4'!I31</f>
        <v/>
      </c>
      <c r="J140" s="35"/>
    </row>
    <row r="141" spans="1:10" x14ac:dyDescent="0.25">
      <c r="A141" s="35" t="str">
        <f>+'Semana 1-4'!A32</f>
        <v>SP- 04</v>
      </c>
      <c r="B141" s="35" t="str">
        <f>+'Semana 1-4'!B32</f>
        <v>SP-131</v>
      </c>
      <c r="C141" s="35" t="str">
        <f>+'Semana 1-4'!C32</f>
        <v>Inhibidor de Corrosión</v>
      </c>
      <c r="D141" s="35" t="str">
        <f>+'Semana 1-4'!D32</f>
        <v>CY51W</v>
      </c>
      <c r="E141" s="33">
        <f t="shared" si="3"/>
        <v>45309</v>
      </c>
      <c r="F141" s="35"/>
      <c r="G141" s="14">
        <f>+'Semana 1-4'!G32</f>
        <v>47.36</v>
      </c>
      <c r="H141" s="35">
        <f>+'Semana 1-4'!H32</f>
        <v>0</v>
      </c>
      <c r="I141" s="35" t="str">
        <f>+'Semana 1-4'!I32</f>
        <v/>
      </c>
      <c r="J141" s="35"/>
    </row>
    <row r="142" spans="1:10" x14ac:dyDescent="0.25">
      <c r="A142" s="35" t="str">
        <f>+'Semana 1-4'!A33</f>
        <v>SP- 06</v>
      </c>
      <c r="B142" s="35" t="str">
        <f>+'Semana 1-4'!B33</f>
        <v>SP-511a</v>
      </c>
      <c r="C142" s="35" t="str">
        <f>+'Semana 1-4'!C33</f>
        <v>Biocida</v>
      </c>
      <c r="D142" s="35" t="str">
        <f>+'Semana 1-4'!D33</f>
        <v>BX960</v>
      </c>
      <c r="E142" s="33">
        <f t="shared" si="3"/>
        <v>45309</v>
      </c>
      <c r="F142" s="35"/>
      <c r="G142" s="14">
        <f>+'Semana 1-4'!G33</f>
        <v>22.32</v>
      </c>
      <c r="H142" s="35">
        <f>+'Semana 1-4'!H33</f>
        <v>0</v>
      </c>
      <c r="I142" s="35" t="str">
        <f>+'Semana 1-4'!I33</f>
        <v/>
      </c>
      <c r="J142" s="35"/>
    </row>
    <row r="143" spans="1:10" x14ac:dyDescent="0.25">
      <c r="A143" s="35" t="str">
        <f>+'Semana 1-4'!A34</f>
        <v>SP- 06</v>
      </c>
      <c r="B143" s="35" t="str">
        <f>+'Semana 1-4'!B34</f>
        <v>SP-511a</v>
      </c>
      <c r="C143" s="35" t="str">
        <f>+'Semana 1-4'!C34</f>
        <v>Inhibidor de Corrosión</v>
      </c>
      <c r="D143" s="35" t="str">
        <f>+'Semana 1-4'!D34</f>
        <v>CY51W</v>
      </c>
      <c r="E143" s="33">
        <f t="shared" si="3"/>
        <v>45309</v>
      </c>
      <c r="F143" s="35"/>
      <c r="G143" s="14">
        <f>+'Semana 1-4'!G34</f>
        <v>22.32</v>
      </c>
      <c r="H143" s="35">
        <f>+'Semana 1-4'!H34</f>
        <v>0</v>
      </c>
      <c r="I143" s="35" t="str">
        <f>+'Semana 1-4'!I34</f>
        <v/>
      </c>
      <c r="J143" s="35"/>
    </row>
    <row r="144" spans="1:10" x14ac:dyDescent="0.25">
      <c r="A144" s="35" t="str">
        <f>+'Semana 1-4'!A35</f>
        <v/>
      </c>
      <c r="B144" s="35">
        <f>+'Semana 1-4'!B35</f>
        <v>0</v>
      </c>
      <c r="C144" s="35">
        <f>+'Semana 1-4'!C35</f>
        <v>0</v>
      </c>
      <c r="D144" s="35" t="str">
        <f>+'Semana 1-4'!D35</f>
        <v>CONSUMO DIARIO</v>
      </c>
      <c r="E144" s="33">
        <f t="shared" si="3"/>
        <v>45309</v>
      </c>
      <c r="F144" s="35"/>
      <c r="G144" s="14">
        <f>+'Semana 1-4'!G35</f>
        <v>0</v>
      </c>
      <c r="H144" s="35">
        <f>+'Semana 1-4'!H35</f>
        <v>0</v>
      </c>
      <c r="I144" s="35" t="str">
        <f>+'Semana 1-4'!I35</f>
        <v/>
      </c>
      <c r="J144" s="35"/>
    </row>
    <row r="145" spans="1:10" x14ac:dyDescent="0.25">
      <c r="A145" s="35" t="str">
        <f>+'Semana 1-4'!A36</f>
        <v/>
      </c>
      <c r="B145" s="35">
        <f>+'Semana 1-4'!B36</f>
        <v>0</v>
      </c>
      <c r="C145" s="35">
        <f>+'Semana 1-4'!C36</f>
        <v>0</v>
      </c>
      <c r="D145" s="35" t="str">
        <f>+'Semana 1-4'!D36</f>
        <v>CY51W</v>
      </c>
      <c r="E145" s="33">
        <f t="shared" si="3"/>
        <v>45309</v>
      </c>
      <c r="F145" s="35"/>
      <c r="G145" s="14">
        <f>+'Semana 1-4'!G36</f>
        <v>508.32</v>
      </c>
      <c r="H145" s="35">
        <f>+'Semana 1-4'!H36</f>
        <v>0</v>
      </c>
      <c r="I145" s="35" t="str">
        <f>+'Semana 1-4'!I36</f>
        <v/>
      </c>
      <c r="J145" s="35"/>
    </row>
    <row r="146" spans="1:10" x14ac:dyDescent="0.25">
      <c r="A146" s="35" t="str">
        <f>+'Semana 1-4'!A37</f>
        <v/>
      </c>
      <c r="B146" s="35">
        <f>+'Semana 1-4'!B37</f>
        <v>0</v>
      </c>
      <c r="C146" s="35">
        <f>+'Semana 1-4'!C37</f>
        <v>0</v>
      </c>
      <c r="D146" s="35" t="str">
        <f>+'Semana 1-4'!D37</f>
        <v>BX960</v>
      </c>
      <c r="E146" s="33">
        <f t="shared" si="3"/>
        <v>45309</v>
      </c>
      <c r="F146" s="35"/>
      <c r="G146" s="14">
        <f>+'Semana 1-4'!G37</f>
        <v>387.66999999999996</v>
      </c>
      <c r="H146" s="35">
        <f>+'Semana 1-4'!H37</f>
        <v>0</v>
      </c>
      <c r="I146" s="35" t="str">
        <f>+'Semana 1-4'!I37</f>
        <v/>
      </c>
      <c r="J146" s="35"/>
    </row>
    <row r="147" spans="1:10" x14ac:dyDescent="0.25">
      <c r="A147" s="35" t="str">
        <f>+'Semana 1-4'!A38</f>
        <v/>
      </c>
      <c r="B147" s="35">
        <f>+'Semana 1-4'!B38</f>
        <v>0</v>
      </c>
      <c r="C147" s="35">
        <f>+'Semana 1-4'!C38</f>
        <v>0</v>
      </c>
      <c r="D147" s="35" t="str">
        <f>+'Semana 1-4'!D38</f>
        <v>TOTAL</v>
      </c>
      <c r="E147" s="33">
        <f t="shared" si="3"/>
        <v>45309</v>
      </c>
      <c r="F147" s="35"/>
      <c r="G147" s="14">
        <f>+'Semana 1-4'!G38</f>
        <v>895.99</v>
      </c>
      <c r="H147" s="35">
        <f>+'Semana 1-4'!H38</f>
        <v>0</v>
      </c>
      <c r="I147" s="35" t="str">
        <f>+'Semana 1-4'!I38</f>
        <v/>
      </c>
      <c r="J147" s="35"/>
    </row>
    <row r="148" spans="1:10" ht="15.75" thickBot="1" x14ac:dyDescent="0.3"/>
    <row r="149" spans="1:10" ht="18" x14ac:dyDescent="0.25">
      <c r="A149" s="49" t="s">
        <v>984</v>
      </c>
      <c r="B149" s="154">
        <f>+B6+4</f>
        <v>45310</v>
      </c>
      <c r="C149" s="155"/>
      <c r="D149" s="156" t="s">
        <v>983</v>
      </c>
      <c r="E149" s="157"/>
      <c r="F149" s="157"/>
      <c r="G149" s="157"/>
      <c r="H149" s="157"/>
      <c r="I149" s="157"/>
      <c r="J149" s="160"/>
    </row>
    <row r="150" spans="1:10" x14ac:dyDescent="0.25">
      <c r="A150" s="53" t="s">
        <v>952</v>
      </c>
      <c r="B150" s="53" t="s">
        <v>15</v>
      </c>
      <c r="C150" s="53" t="s">
        <v>953</v>
      </c>
      <c r="D150" s="53" t="s">
        <v>562</v>
      </c>
      <c r="E150" s="53" t="s">
        <v>954</v>
      </c>
      <c r="F150" s="53" t="s">
        <v>955</v>
      </c>
      <c r="G150" s="84" t="s">
        <v>956</v>
      </c>
      <c r="H150" s="53" t="s">
        <v>957</v>
      </c>
      <c r="I150" s="53" t="s">
        <v>958</v>
      </c>
      <c r="J150" s="53" t="s">
        <v>959</v>
      </c>
    </row>
    <row r="151" spans="1:10" x14ac:dyDescent="0.25">
      <c r="A151" s="34" t="str">
        <f>+'Semana 1-5'!A9</f>
        <v>SP-10</v>
      </c>
      <c r="B151" s="34" t="str">
        <f>+'Semana 1-5'!B9</f>
        <v>EBS.x-1</v>
      </c>
      <c r="C151" s="34" t="str">
        <f>+'Semana 1-5'!C9</f>
        <v>Inhibidor de Corrosión</v>
      </c>
      <c r="D151" s="34" t="str">
        <f>+'Semana 1-5'!D9</f>
        <v>CY51W</v>
      </c>
      <c r="E151" s="120">
        <f>$B$149</f>
        <v>45310</v>
      </c>
      <c r="F151" s="34"/>
      <c r="G151" s="34">
        <f>+'Semana 1-5'!G9</f>
        <v>27.34</v>
      </c>
      <c r="H151" s="34">
        <f>+'Semana 1-5'!H9</f>
        <v>0</v>
      </c>
      <c r="I151" s="34" t="str">
        <f>+'Semana 1-5'!I9</f>
        <v/>
      </c>
      <c r="J151" s="34"/>
    </row>
    <row r="152" spans="1:10" x14ac:dyDescent="0.25">
      <c r="A152" s="34" t="str">
        <f>+'Semana 1-5'!A10</f>
        <v>SP-10</v>
      </c>
      <c r="B152" s="34" t="str">
        <f>+'Semana 1-5'!B10</f>
        <v>EBS.x-1</v>
      </c>
      <c r="C152" s="34" t="str">
        <f>+'Semana 1-5'!C10</f>
        <v>Biocida</v>
      </c>
      <c r="D152" s="34" t="str">
        <f>+'Semana 1-5'!D10</f>
        <v>BX960</v>
      </c>
      <c r="E152" s="120">
        <f t="shared" ref="E152:E188" si="4">$B$149</f>
        <v>45310</v>
      </c>
      <c r="F152" s="34"/>
      <c r="G152" s="34">
        <f>+'Semana 1-5'!G10</f>
        <v>21.87</v>
      </c>
      <c r="H152" s="34">
        <f>+'Semana 1-5'!H10</f>
        <v>0</v>
      </c>
      <c r="I152" s="34" t="str">
        <f>+'Semana 1-5'!I10</f>
        <v/>
      </c>
      <c r="J152" s="34"/>
    </row>
    <row r="153" spans="1:10" x14ac:dyDescent="0.25">
      <c r="A153" s="34" t="str">
        <f>+'Semana 1-5'!A11</f>
        <v>SP-10</v>
      </c>
      <c r="B153" s="34" t="str">
        <f>+'Semana 1-5'!B11</f>
        <v>SP-407a</v>
      </c>
      <c r="C153" s="34" t="str">
        <f>+'Semana 1-5'!C11</f>
        <v>Inhibidor de Corrosión</v>
      </c>
      <c r="D153" s="34" t="str">
        <f>+'Semana 1-5'!D11</f>
        <v>CY51W</v>
      </c>
      <c r="E153" s="120">
        <f t="shared" si="4"/>
        <v>45310</v>
      </c>
      <c r="F153" s="34"/>
      <c r="G153" s="34">
        <f>+'Semana 1-5'!G11</f>
        <v>43.64</v>
      </c>
      <c r="H153" s="34">
        <f>+'Semana 1-5'!H11</f>
        <v>0</v>
      </c>
      <c r="I153" s="34" t="str">
        <f>+'Semana 1-5'!I11</f>
        <v/>
      </c>
      <c r="J153" s="34"/>
    </row>
    <row r="154" spans="1:10" x14ac:dyDescent="0.25">
      <c r="A154" s="34" t="str">
        <f>+'Semana 1-5'!A12</f>
        <v>SP-10</v>
      </c>
      <c r="B154" s="34" t="str">
        <f>+'Semana 1-5'!B12</f>
        <v>SP-407a</v>
      </c>
      <c r="C154" s="34" t="str">
        <f>+'Semana 1-5'!C12</f>
        <v>Biocida</v>
      </c>
      <c r="D154" s="34" t="str">
        <f>+'Semana 1-5'!D12</f>
        <v>BX960</v>
      </c>
      <c r="E154" s="120">
        <f t="shared" si="4"/>
        <v>45310</v>
      </c>
      <c r="F154" s="34"/>
      <c r="G154" s="34">
        <f>+'Semana 1-5'!G12</f>
        <v>43.64</v>
      </c>
      <c r="H154" s="34">
        <f>+'Semana 1-5'!H12</f>
        <v>0</v>
      </c>
      <c r="I154" s="34" t="str">
        <f>+'Semana 1-5'!I12</f>
        <v/>
      </c>
      <c r="J154" s="34"/>
    </row>
    <row r="155" spans="1:10" x14ac:dyDescent="0.25">
      <c r="A155" s="34" t="str">
        <f>+'Semana 1-5'!A13</f>
        <v>SP-10</v>
      </c>
      <c r="B155" s="34" t="str">
        <f>+'Semana 1-5'!B13</f>
        <v>SP-413a</v>
      </c>
      <c r="C155" s="34" t="str">
        <f>+'Semana 1-5'!C13</f>
        <v>Biocida</v>
      </c>
      <c r="D155" s="34" t="str">
        <f>+'Semana 1-5'!D13</f>
        <v>BX960</v>
      </c>
      <c r="E155" s="120">
        <f t="shared" si="4"/>
        <v>45310</v>
      </c>
      <c r="F155" s="34"/>
      <c r="G155" s="34">
        <f>+'Semana 1-5'!G13</f>
        <v>65.37</v>
      </c>
      <c r="H155" s="34" t="str">
        <f>+'Semana 1-5'!H13</f>
        <v>2 hs 30 min</v>
      </c>
      <c r="I155" s="34" t="str">
        <f>+'Semana 1-5'!I13</f>
        <v/>
      </c>
      <c r="J155" s="34"/>
    </row>
    <row r="156" spans="1:10" x14ac:dyDescent="0.25">
      <c r="A156" s="34" t="str">
        <f>+'Semana 1-5'!A14</f>
        <v>SP-10</v>
      </c>
      <c r="B156" s="34" t="str">
        <f>+'Semana 1-5'!B14</f>
        <v>SP-413a</v>
      </c>
      <c r="C156" s="34" t="str">
        <f>+'Semana 1-5'!C14</f>
        <v>Inhibidor de Corrosión</v>
      </c>
      <c r="D156" s="34" t="str">
        <f>+'Semana 1-5'!D14</f>
        <v>CY51W</v>
      </c>
      <c r="E156" s="120">
        <f t="shared" si="4"/>
        <v>45310</v>
      </c>
      <c r="F156" s="34"/>
      <c r="G156" s="34">
        <f>+'Semana 1-5'!G14</f>
        <v>33.9</v>
      </c>
      <c r="H156" s="34">
        <f>+'Semana 1-5'!H14</f>
        <v>0</v>
      </c>
      <c r="I156" s="34" t="str">
        <f>+'Semana 1-5'!I14</f>
        <v/>
      </c>
      <c r="J156" s="34"/>
    </row>
    <row r="157" spans="1:10" x14ac:dyDescent="0.25">
      <c r="A157" s="34" t="str">
        <f>+'Semana 1-5'!A15</f>
        <v>SP-10</v>
      </c>
      <c r="B157" s="34" t="str">
        <f>+'Semana 1-5'!B15</f>
        <v>SP-496a</v>
      </c>
      <c r="C157" s="34" t="str">
        <f>+'Semana 1-5'!C15</f>
        <v>Biocida</v>
      </c>
      <c r="D157" s="34" t="str">
        <f>+'Semana 1-5'!D15</f>
        <v>BX960</v>
      </c>
      <c r="E157" s="120">
        <f t="shared" si="4"/>
        <v>45310</v>
      </c>
      <c r="F157" s="34"/>
      <c r="G157" s="34">
        <f>+'Semana 1-5'!G15</f>
        <v>53.27</v>
      </c>
      <c r="H157" s="34" t="str">
        <f>+'Semana 1-5'!H15</f>
        <v>2 hs</v>
      </c>
      <c r="I157" s="34" t="str">
        <f>+'Semana 1-5'!I15</f>
        <v/>
      </c>
      <c r="J157" s="34"/>
    </row>
    <row r="158" spans="1:10" x14ac:dyDescent="0.25">
      <c r="A158" s="34" t="str">
        <f>+'Semana 1-5'!A16</f>
        <v>SP-10</v>
      </c>
      <c r="B158" s="34" t="str">
        <f>+'Semana 1-5'!B16</f>
        <v>SP-453a</v>
      </c>
      <c r="C158" s="34" t="str">
        <f>+'Semana 1-5'!C16</f>
        <v>Biocida</v>
      </c>
      <c r="D158" s="34" t="str">
        <f>+'Semana 1-5'!D16</f>
        <v>BX960</v>
      </c>
      <c r="E158" s="120">
        <f t="shared" si="4"/>
        <v>45310</v>
      </c>
      <c r="F158" s="34"/>
      <c r="G158" s="34">
        <f>+'Semana 1-5'!G16</f>
        <v>46.46</v>
      </c>
      <c r="H158" s="34">
        <f>+'Semana 1-5'!H16</f>
        <v>0</v>
      </c>
      <c r="I158" s="34" t="str">
        <f>+'Semana 1-5'!I16</f>
        <v/>
      </c>
      <c r="J158" s="34"/>
    </row>
    <row r="159" spans="1:10" x14ac:dyDescent="0.25">
      <c r="A159" s="34" t="str">
        <f>+'Semana 1-5'!A17</f>
        <v>SP-10</v>
      </c>
      <c r="B159" s="34" t="str">
        <f>+'Semana 1-5'!B17</f>
        <v>SP-495a</v>
      </c>
      <c r="C159" s="34" t="str">
        <f>+'Semana 1-5'!C17</f>
        <v>Inhibidor de Corrosión</v>
      </c>
      <c r="D159" s="34" t="str">
        <f>+'Semana 1-5'!D17</f>
        <v>CY51W</v>
      </c>
      <c r="E159" s="120">
        <f t="shared" si="4"/>
        <v>45310</v>
      </c>
      <c r="F159" s="34"/>
      <c r="G159" s="34">
        <f>+'Semana 1-5'!G17</f>
        <v>25.89</v>
      </c>
      <c r="H159" s="34">
        <f>+'Semana 1-5'!H17</f>
        <v>0</v>
      </c>
      <c r="I159" s="34" t="str">
        <f>+'Semana 1-5'!I17</f>
        <v/>
      </c>
      <c r="J159" s="34"/>
    </row>
    <row r="160" spans="1:10" x14ac:dyDescent="0.25">
      <c r="A160" s="34" t="str">
        <f>+'Semana 1-5'!A18</f>
        <v>SP-10</v>
      </c>
      <c r="B160" s="34" t="str">
        <f>+'Semana 1-5'!B18</f>
        <v>SP-495a</v>
      </c>
      <c r="C160" s="34" t="str">
        <f>+'Semana 1-5'!C18</f>
        <v>Biocida</v>
      </c>
      <c r="D160" s="34" t="str">
        <f>+'Semana 1-5'!D18</f>
        <v>BX960</v>
      </c>
      <c r="E160" s="120">
        <f t="shared" si="4"/>
        <v>45310</v>
      </c>
      <c r="F160" s="34"/>
      <c r="G160" s="34">
        <f>+'Semana 1-5'!G18</f>
        <v>20</v>
      </c>
      <c r="H160" s="34">
        <f>+'Semana 1-5'!H18</f>
        <v>0</v>
      </c>
      <c r="I160" s="34" t="str">
        <f>+'Semana 1-5'!I18</f>
        <v/>
      </c>
      <c r="J160" s="34"/>
    </row>
    <row r="161" spans="1:10" x14ac:dyDescent="0.25">
      <c r="A161" s="34" t="str">
        <f>+'Semana 1-5'!A19</f>
        <v>SP-10</v>
      </c>
      <c r="B161" s="34" t="str">
        <f>+'Semana 1-5'!B19</f>
        <v>SP-504a</v>
      </c>
      <c r="C161" s="34" t="str">
        <f>+'Semana 1-5'!C19</f>
        <v>Biocida</v>
      </c>
      <c r="D161" s="34" t="str">
        <f>+'Semana 1-5'!D19</f>
        <v>BX960</v>
      </c>
      <c r="E161" s="120">
        <f t="shared" si="4"/>
        <v>45310</v>
      </c>
      <c r="F161" s="34"/>
      <c r="G161" s="34">
        <f>+'Semana 1-5'!G19</f>
        <v>30.09</v>
      </c>
      <c r="H161" s="34" t="str">
        <f>+'Semana 1-5'!H19</f>
        <v>3 hs</v>
      </c>
      <c r="I161" s="34" t="str">
        <f>+'Semana 1-5'!I19</f>
        <v/>
      </c>
      <c r="J161" s="34"/>
    </row>
    <row r="162" spans="1:10" x14ac:dyDescent="0.25">
      <c r="A162" s="34" t="str">
        <f>+'Semana 1-5'!A20</f>
        <v>SP-10</v>
      </c>
      <c r="B162" s="34" t="str">
        <f>+'Semana 1-5'!B20</f>
        <v>SP-504a</v>
      </c>
      <c r="C162" s="34" t="str">
        <f>+'Semana 1-5'!C20</f>
        <v>Inhibidor de Corrosión</v>
      </c>
      <c r="D162" s="34" t="str">
        <f>+'Semana 1-5'!D20</f>
        <v>CY51W</v>
      </c>
      <c r="E162" s="120">
        <f t="shared" si="4"/>
        <v>45310</v>
      </c>
      <c r="F162" s="34"/>
      <c r="G162" s="34">
        <f>+'Semana 1-5'!G20</f>
        <v>29.36</v>
      </c>
      <c r="H162" s="34">
        <f>+'Semana 1-5'!H20</f>
        <v>0</v>
      </c>
      <c r="I162" s="34" t="str">
        <f>+'Semana 1-5'!I20</f>
        <v/>
      </c>
      <c r="J162" s="34"/>
    </row>
    <row r="163" spans="1:10" x14ac:dyDescent="0.25">
      <c r="A163" s="34" t="str">
        <f>+'Semana 1-5'!A21</f>
        <v>SP-10</v>
      </c>
      <c r="B163" s="34" t="str">
        <f>+'Semana 1-5'!B21</f>
        <v>SP-516[00]a</v>
      </c>
      <c r="C163" s="34" t="str">
        <f>+'Semana 1-5'!C21</f>
        <v>Inhibidor de Corrosión</v>
      </c>
      <c r="D163" s="34" t="str">
        <f>+'Semana 1-5'!D21</f>
        <v>CY51W</v>
      </c>
      <c r="E163" s="120">
        <f t="shared" si="4"/>
        <v>45310</v>
      </c>
      <c r="F163" s="34"/>
      <c r="G163" s="34">
        <f>+'Semana 1-5'!G21</f>
        <v>20</v>
      </c>
      <c r="H163" s="34">
        <f>+'Semana 1-5'!H21</f>
        <v>0</v>
      </c>
      <c r="I163" s="34" t="str">
        <f>+'Semana 1-5'!I21</f>
        <v/>
      </c>
      <c r="J163" s="34"/>
    </row>
    <row r="164" spans="1:10" x14ac:dyDescent="0.25">
      <c r="A164" s="34" t="str">
        <f>+'Semana 1-5'!A22</f>
        <v>SP-10</v>
      </c>
      <c r="B164" s="34" t="str">
        <f>+'Semana 1-5'!B22</f>
        <v>SP-517[00]a</v>
      </c>
      <c r="C164" s="34" t="str">
        <f>+'Semana 1-5'!C22</f>
        <v>Biocida</v>
      </c>
      <c r="D164" s="34" t="str">
        <f>+'Semana 1-5'!D22</f>
        <v>BX960</v>
      </c>
      <c r="E164" s="120">
        <f t="shared" si="4"/>
        <v>45310</v>
      </c>
      <c r="F164" s="34"/>
      <c r="G164" s="34">
        <f>+'Semana 1-5'!G22</f>
        <v>20</v>
      </c>
      <c r="H164" s="34">
        <f>+'Semana 1-5'!H22</f>
        <v>0</v>
      </c>
      <c r="I164" s="34" t="str">
        <f>+'Semana 1-5'!I22</f>
        <v/>
      </c>
      <c r="J164" s="34"/>
    </row>
    <row r="165" spans="1:10" x14ac:dyDescent="0.25">
      <c r="A165" s="34" t="str">
        <f>+'Semana 1-5'!A23</f>
        <v>SP-10</v>
      </c>
      <c r="B165" s="34" t="str">
        <f>+'Semana 1-5'!B23</f>
        <v>SP-517[00]a</v>
      </c>
      <c r="C165" s="34" t="str">
        <f>+'Semana 1-5'!C23</f>
        <v>Inhibidor de Corrosión</v>
      </c>
      <c r="D165" s="34" t="str">
        <f>+'Semana 1-5'!D23</f>
        <v>CY51W</v>
      </c>
      <c r="E165" s="120">
        <f t="shared" si="4"/>
        <v>45310</v>
      </c>
      <c r="F165" s="34"/>
      <c r="G165" s="34">
        <f>+'Semana 1-5'!G23</f>
        <v>20</v>
      </c>
      <c r="H165" s="34">
        <f>+'Semana 1-5'!H23</f>
        <v>0</v>
      </c>
      <c r="I165" s="34" t="str">
        <f>+'Semana 1-5'!I23</f>
        <v/>
      </c>
      <c r="J165" s="34"/>
    </row>
    <row r="166" spans="1:10" x14ac:dyDescent="0.25">
      <c r="A166" s="34" t="str">
        <f>+'Semana 1-5'!A24</f>
        <v>SP- 09</v>
      </c>
      <c r="B166" s="34" t="str">
        <f>+'Semana 1-5'!B24</f>
        <v>SP-283</v>
      </c>
      <c r="C166" s="34" t="str">
        <f>+'Semana 1-5'!C24</f>
        <v>Inhibidor de Corrosión</v>
      </c>
      <c r="D166" s="34" t="str">
        <f>+'Semana 1-5'!D24</f>
        <v>CY51W</v>
      </c>
      <c r="E166" s="120">
        <f t="shared" si="4"/>
        <v>45310</v>
      </c>
      <c r="F166" s="34"/>
      <c r="G166" s="34">
        <f>+'Semana 1-5'!G24</f>
        <v>54.45</v>
      </c>
      <c r="H166" s="34" t="str">
        <f>+'Semana 1-5'!H24</f>
        <v>3 hs 15 min</v>
      </c>
      <c r="I166" s="34" t="str">
        <f>+'Semana 1-5'!I24</f>
        <v/>
      </c>
      <c r="J166" s="34"/>
    </row>
    <row r="167" spans="1:10" x14ac:dyDescent="0.25">
      <c r="A167" s="34" t="str">
        <f>+'Semana 1-5'!A25</f>
        <v>SP- 09</v>
      </c>
      <c r="B167" s="34" t="str">
        <f>+'Semana 1-5'!B25</f>
        <v>SP-283</v>
      </c>
      <c r="C167" s="34" t="str">
        <f>+'Semana 1-5'!C25</f>
        <v>Biocida</v>
      </c>
      <c r="D167" s="34" t="str">
        <f>+'Semana 1-5'!D25</f>
        <v>BX960</v>
      </c>
      <c r="E167" s="120">
        <f t="shared" si="4"/>
        <v>45310</v>
      </c>
      <c r="F167" s="34"/>
      <c r="G167" s="34">
        <f>+'Semana 1-5'!G25</f>
        <v>54.45</v>
      </c>
      <c r="H167" s="34">
        <f>+'Semana 1-5'!H25</f>
        <v>0</v>
      </c>
      <c r="I167" s="34" t="str">
        <f>+'Semana 1-5'!I25</f>
        <v/>
      </c>
      <c r="J167" s="34"/>
    </row>
    <row r="168" spans="1:10" x14ac:dyDescent="0.25">
      <c r="A168" s="34" t="str">
        <f>+'Semana 1-5'!A26</f>
        <v>SP- 07</v>
      </c>
      <c r="B168" s="34" t="str">
        <f>+'Semana 1-5'!B26</f>
        <v>SP-216</v>
      </c>
      <c r="C168" s="34" t="str">
        <f>+'Semana 1-5'!C26</f>
        <v>Inhibidor de Corrosión</v>
      </c>
      <c r="D168" s="34" t="str">
        <f>+'Semana 1-5'!D26</f>
        <v>CY51W</v>
      </c>
      <c r="E168" s="120">
        <f t="shared" si="4"/>
        <v>45310</v>
      </c>
      <c r="F168" s="34"/>
      <c r="G168" s="34">
        <f>+'Semana 1-5'!G26</f>
        <v>35.479999999999997</v>
      </c>
      <c r="H168" s="34">
        <f>+'Semana 1-5'!H26</f>
        <v>0</v>
      </c>
      <c r="I168" s="34" t="str">
        <f>+'Semana 1-5'!I26</f>
        <v/>
      </c>
      <c r="J168" s="34"/>
    </row>
    <row r="169" spans="1:10" x14ac:dyDescent="0.25">
      <c r="A169" s="34" t="str">
        <f>+'Semana 1-5'!A27</f>
        <v>SP- 07</v>
      </c>
      <c r="B169" s="34" t="str">
        <f>+'Semana 1-5'!B27</f>
        <v>SP-216</v>
      </c>
      <c r="C169" s="34" t="str">
        <f>+'Semana 1-5'!C27</f>
        <v>Biocida</v>
      </c>
      <c r="D169" s="34" t="str">
        <f>+'Semana 1-5'!D27</f>
        <v>BX960</v>
      </c>
      <c r="E169" s="120">
        <f t="shared" si="4"/>
        <v>45310</v>
      </c>
      <c r="F169" s="34"/>
      <c r="G169" s="34">
        <f>+'Semana 1-5'!G27</f>
        <v>55.29</v>
      </c>
      <c r="H169" s="34">
        <f>+'Semana 1-5'!H27</f>
        <v>0</v>
      </c>
      <c r="I169" s="34" t="str">
        <f>+'Semana 1-5'!I27</f>
        <v/>
      </c>
      <c r="J169" s="34"/>
    </row>
    <row r="170" spans="1:10" x14ac:dyDescent="0.25">
      <c r="A170" s="34" t="str">
        <f>+'Semana 1-5'!A28</f>
        <v>SP- 09</v>
      </c>
      <c r="B170" s="34" t="str">
        <f>+'Semana 1-5'!B28</f>
        <v>SP-259</v>
      </c>
      <c r="C170" s="34" t="str">
        <f>+'Semana 1-5'!C28</f>
        <v>Inhibidor de Corrosión</v>
      </c>
      <c r="D170" s="34" t="str">
        <f>+'Semana 1-5'!D28</f>
        <v>CY51W</v>
      </c>
      <c r="E170" s="120">
        <f t="shared" si="4"/>
        <v>45310</v>
      </c>
      <c r="F170" s="34"/>
      <c r="G170" s="34">
        <f>+'Semana 1-5'!G28</f>
        <v>20</v>
      </c>
      <c r="H170" s="34">
        <f>+'Semana 1-5'!H28</f>
        <v>0</v>
      </c>
      <c r="I170" s="34" t="str">
        <f>+'Semana 1-5'!I28</f>
        <v/>
      </c>
      <c r="J170" s="34"/>
    </row>
    <row r="171" spans="1:10" x14ac:dyDescent="0.25">
      <c r="A171" s="34" t="str">
        <f>+'Semana 1-5'!A29</f>
        <v>SP- 09</v>
      </c>
      <c r="B171" s="34" t="str">
        <f>+'Semana 1-5'!B29</f>
        <v>SP-259</v>
      </c>
      <c r="C171" s="34" t="str">
        <f>+'Semana 1-5'!C29</f>
        <v>Biocida</v>
      </c>
      <c r="D171" s="34" t="str">
        <f>+'Semana 1-5'!D29</f>
        <v>BX960</v>
      </c>
      <c r="E171" s="120">
        <f t="shared" si="4"/>
        <v>45310</v>
      </c>
      <c r="F171" s="34"/>
      <c r="G171" s="34">
        <f>+'Semana 1-5'!G29</f>
        <v>39.369999999999997</v>
      </c>
      <c r="H171" s="34">
        <f>+'Semana 1-5'!H29</f>
        <v>0</v>
      </c>
      <c r="I171" s="34" t="str">
        <f>+'Semana 1-5'!I29</f>
        <v/>
      </c>
      <c r="J171" s="34"/>
    </row>
    <row r="172" spans="1:10" x14ac:dyDescent="0.25">
      <c r="A172" s="34" t="str">
        <f>+'Semana 1-5'!A30</f>
        <v>SP- 09</v>
      </c>
      <c r="B172" s="34" t="str">
        <f>+'Semana 1-5'!B30</f>
        <v>SP-426a</v>
      </c>
      <c r="C172" s="34" t="str">
        <f>+'Semana 1-5'!C30</f>
        <v>Inhibidor de Corrosión</v>
      </c>
      <c r="D172" s="34" t="str">
        <f>+'Semana 1-5'!D30</f>
        <v>CY51W</v>
      </c>
      <c r="E172" s="120">
        <f t="shared" si="4"/>
        <v>45310</v>
      </c>
      <c r="F172" s="34"/>
      <c r="G172" s="34">
        <f>+'Semana 1-5'!G30</f>
        <v>20</v>
      </c>
      <c r="H172" s="34">
        <f>+'Semana 1-5'!H30</f>
        <v>0</v>
      </c>
      <c r="I172" s="34" t="str">
        <f>+'Semana 1-5'!I30</f>
        <v/>
      </c>
      <c r="J172" s="34"/>
    </row>
    <row r="173" spans="1:10" x14ac:dyDescent="0.25">
      <c r="A173" s="34" t="str">
        <f>+'Semana 1-5'!A31</f>
        <v>SP- 09</v>
      </c>
      <c r="B173" s="34" t="str">
        <f>+'Semana 1-5'!B31</f>
        <v>SP-428a</v>
      </c>
      <c r="C173" s="34" t="str">
        <f>+'Semana 1-5'!C31</f>
        <v>Inhibidor de Corrosión</v>
      </c>
      <c r="D173" s="34" t="str">
        <f>+'Semana 1-5'!D31</f>
        <v>CY51W</v>
      </c>
      <c r="E173" s="120">
        <f t="shared" si="4"/>
        <v>45310</v>
      </c>
      <c r="F173" s="34"/>
      <c r="G173" s="34">
        <f>+'Semana 1-5'!G31</f>
        <v>38.32</v>
      </c>
      <c r="H173" s="34">
        <f>+'Semana 1-5'!H31</f>
        <v>0</v>
      </c>
      <c r="I173" s="34" t="str">
        <f>+'Semana 1-5'!I31</f>
        <v/>
      </c>
      <c r="J173" s="34"/>
    </row>
    <row r="174" spans="1:10" x14ac:dyDescent="0.25">
      <c r="A174" s="34" t="str">
        <f>+'Semana 1-5'!A32</f>
        <v>SP- 09</v>
      </c>
      <c r="B174" s="34" t="str">
        <f>+'Semana 1-5'!B32</f>
        <v>SP-429a</v>
      </c>
      <c r="C174" s="34" t="str">
        <f>+'Semana 1-5'!C32</f>
        <v>Inhibidor de Corrosión</v>
      </c>
      <c r="D174" s="34" t="str">
        <f>+'Semana 1-5'!D32</f>
        <v>CY51W</v>
      </c>
      <c r="E174" s="120">
        <f t="shared" si="4"/>
        <v>45310</v>
      </c>
      <c r="F174" s="34"/>
      <c r="G174" s="34">
        <f>+'Semana 1-5'!G32</f>
        <v>20</v>
      </c>
      <c r="H174" s="34" t="str">
        <f>+'Semana 1-5'!H32</f>
        <v>1 hs 30 min</v>
      </c>
      <c r="I174" s="34" t="str">
        <f>+'Semana 1-5'!I32</f>
        <v/>
      </c>
      <c r="J174" s="34"/>
    </row>
    <row r="175" spans="1:10" x14ac:dyDescent="0.25">
      <c r="A175" s="34" t="str">
        <f>+'Semana 1-5'!A33</f>
        <v>SP- 09</v>
      </c>
      <c r="B175" s="34" t="str">
        <f>+'Semana 1-5'!B33</f>
        <v>SP-86a(I)</v>
      </c>
      <c r="C175" s="34" t="str">
        <f>+'Semana 1-5'!C33</f>
        <v>Inhibidor de Corrosión</v>
      </c>
      <c r="D175" s="34" t="str">
        <f>+'Semana 1-5'!D33</f>
        <v>CY51W</v>
      </c>
      <c r="E175" s="120">
        <f t="shared" si="4"/>
        <v>45310</v>
      </c>
      <c r="F175" s="34"/>
      <c r="G175" s="34">
        <f>+'Semana 1-5'!G33</f>
        <v>32.72</v>
      </c>
      <c r="H175" s="34">
        <f>+'Semana 1-5'!H33</f>
        <v>0</v>
      </c>
      <c r="I175" s="34" t="str">
        <f>+'Semana 1-5'!I33</f>
        <v/>
      </c>
      <c r="J175" s="34"/>
    </row>
    <row r="176" spans="1:10" x14ac:dyDescent="0.25">
      <c r="A176" s="34" t="str">
        <f>+'Semana 1-5'!A34</f>
        <v>SP- 09</v>
      </c>
      <c r="B176" s="34" t="str">
        <f>+'Semana 1-5'!B34</f>
        <v>SP-86a(I)</v>
      </c>
      <c r="C176" s="34" t="str">
        <f>+'Semana 1-5'!C34</f>
        <v>Biocida</v>
      </c>
      <c r="D176" s="34" t="str">
        <f>+'Semana 1-5'!D34</f>
        <v>BX960</v>
      </c>
      <c r="E176" s="120">
        <f t="shared" si="4"/>
        <v>45310</v>
      </c>
      <c r="F176" s="34"/>
      <c r="G176" s="34">
        <f>+'Semana 1-5'!G34</f>
        <v>50.64</v>
      </c>
      <c r="H176" s="34" t="str">
        <f>+'Semana 1-5'!H34</f>
        <v>2 hs 50 min</v>
      </c>
      <c r="I176" s="34" t="str">
        <f>+'Semana 1-5'!I34</f>
        <v/>
      </c>
      <c r="J176" s="34"/>
    </row>
    <row r="177" spans="1:10" x14ac:dyDescent="0.25">
      <c r="A177" s="34" t="str">
        <f>+'Semana 1-5'!A35</f>
        <v>SP- 07</v>
      </c>
      <c r="B177" s="34" t="str">
        <f>+'Semana 1-5'!B35</f>
        <v>SP-79(I)</v>
      </c>
      <c r="C177" s="34" t="str">
        <f>+'Semana 1-5'!C35</f>
        <v>Biocida</v>
      </c>
      <c r="D177" s="34" t="str">
        <f>+'Semana 1-5'!D35</f>
        <v>BX960</v>
      </c>
      <c r="E177" s="120">
        <f t="shared" si="4"/>
        <v>45310</v>
      </c>
      <c r="F177" s="34"/>
      <c r="G177" s="34">
        <f>+'Semana 1-5'!G35</f>
        <v>42.28</v>
      </c>
      <c r="H177" s="34">
        <f>+'Semana 1-5'!H35</f>
        <v>0</v>
      </c>
      <c r="I177" s="34" t="str">
        <f>+'Semana 1-5'!I35</f>
        <v/>
      </c>
      <c r="J177" s="34"/>
    </row>
    <row r="178" spans="1:10" x14ac:dyDescent="0.25">
      <c r="A178" s="34" t="str">
        <f>+'Semana 1-5'!A36</f>
        <v>SP- 07</v>
      </c>
      <c r="B178" s="34" t="str">
        <f>+'Semana 1-5'!B36</f>
        <v>SP-146a(I)</v>
      </c>
      <c r="C178" s="34" t="str">
        <f>+'Semana 1-5'!C36</f>
        <v>Inhibidor de Corrosión</v>
      </c>
      <c r="D178" s="34" t="str">
        <f>+'Semana 1-5'!D36</f>
        <v>CY51W</v>
      </c>
      <c r="E178" s="120">
        <f t="shared" si="4"/>
        <v>45310</v>
      </c>
      <c r="F178" s="34"/>
      <c r="G178" s="34">
        <f>+'Semana 1-5'!G36</f>
        <v>22.81</v>
      </c>
      <c r="H178" s="34">
        <f>+'Semana 1-5'!H36</f>
        <v>0</v>
      </c>
      <c r="I178" s="34" t="str">
        <f>+'Semana 1-5'!I36</f>
        <v/>
      </c>
      <c r="J178" s="34"/>
    </row>
    <row r="179" spans="1:10" x14ac:dyDescent="0.25">
      <c r="A179" s="34" t="str">
        <f>+'Semana 1-5'!A37</f>
        <v>SP- 02</v>
      </c>
      <c r="B179" s="34" t="str">
        <f>+'Semana 1-5'!B37</f>
        <v>SP-278</v>
      </c>
      <c r="C179" s="34" t="str">
        <f>+'Semana 1-5'!C37</f>
        <v>Biocida</v>
      </c>
      <c r="D179" s="34" t="str">
        <f>+'Semana 1-5'!D37</f>
        <v>BX960</v>
      </c>
      <c r="E179" s="120">
        <f t="shared" si="4"/>
        <v>45310</v>
      </c>
      <c r="F179" s="34"/>
      <c r="G179" s="34">
        <f>+'Semana 1-5'!G37</f>
        <v>47.32</v>
      </c>
      <c r="H179" s="34">
        <f>+'Semana 1-5'!H37</f>
        <v>0</v>
      </c>
      <c r="I179" s="34" t="str">
        <f>+'Semana 1-5'!I37</f>
        <v/>
      </c>
      <c r="J179" s="34"/>
    </row>
    <row r="180" spans="1:10" x14ac:dyDescent="0.25">
      <c r="A180" s="34" t="str">
        <f>+'Semana 1-5'!A38</f>
        <v>SP- 01</v>
      </c>
      <c r="B180" s="34" t="str">
        <f>+'Semana 1-5'!B38</f>
        <v>SP-251</v>
      </c>
      <c r="C180" s="34" t="str">
        <f>+'Semana 1-5'!C38</f>
        <v>Biocida</v>
      </c>
      <c r="D180" s="34" t="str">
        <f>+'Semana 1-5'!D38</f>
        <v>BX960</v>
      </c>
      <c r="E180" s="120">
        <f t="shared" si="4"/>
        <v>45310</v>
      </c>
      <c r="F180" s="34"/>
      <c r="G180" s="34">
        <f>+'Semana 1-5'!G38</f>
        <v>85.65</v>
      </c>
      <c r="H180" s="34">
        <f>+'Semana 1-5'!H38</f>
        <v>0</v>
      </c>
      <c r="I180" s="34" t="str">
        <f>+'Semana 1-5'!I38</f>
        <v/>
      </c>
      <c r="J180" s="34"/>
    </row>
    <row r="181" spans="1:10" x14ac:dyDescent="0.25">
      <c r="A181" s="34" t="str">
        <f>+'Semana 1-5'!A39</f>
        <v/>
      </c>
      <c r="B181" s="34">
        <f>+'Semana 1-5'!B39</f>
        <v>0</v>
      </c>
      <c r="C181" s="34">
        <f>+'Semana 1-5'!C39</f>
        <v>0</v>
      </c>
      <c r="D181" s="34" t="str">
        <f>+'Semana 1-5'!D39</f>
        <v>CONSUMO DIARIO</v>
      </c>
      <c r="E181" s="120">
        <f t="shared" si="4"/>
        <v>45310</v>
      </c>
      <c r="F181" s="34"/>
      <c r="G181" s="34">
        <f>+'Semana 1-5'!G39</f>
        <v>0</v>
      </c>
      <c r="H181" s="34">
        <f>+'Semana 1-5'!H39</f>
        <v>0</v>
      </c>
      <c r="I181" s="34" t="str">
        <f>+'Semana 1-5'!I39</f>
        <v/>
      </c>
      <c r="J181" s="34"/>
    </row>
    <row r="182" spans="1:10" x14ac:dyDescent="0.25">
      <c r="A182" s="34" t="str">
        <f>+'Semana 1-5'!A40</f>
        <v/>
      </c>
      <c r="B182" s="34">
        <f>+'Semana 1-5'!B40</f>
        <v>0</v>
      </c>
      <c r="C182" s="34">
        <f>+'Semana 1-5'!C40</f>
        <v>0</v>
      </c>
      <c r="D182" s="34" t="str">
        <f>+'Semana 1-5'!D40</f>
        <v>CY51W</v>
      </c>
      <c r="E182" s="120">
        <f t="shared" si="4"/>
        <v>45310</v>
      </c>
      <c r="F182" s="34"/>
      <c r="G182" s="34">
        <f>+'Semana 1-5'!G40</f>
        <v>443.91</v>
      </c>
      <c r="H182" s="34">
        <f>+'Semana 1-5'!H40</f>
        <v>0</v>
      </c>
      <c r="I182" s="34" t="str">
        <f>+'Semana 1-5'!I40</f>
        <v/>
      </c>
      <c r="J182" s="34"/>
    </row>
    <row r="183" spans="1:10" x14ac:dyDescent="0.25">
      <c r="A183" s="34" t="str">
        <f>+'Semana 1-5'!A41</f>
        <v/>
      </c>
      <c r="B183" s="34">
        <f>+'Semana 1-5'!B41</f>
        <v>0</v>
      </c>
      <c r="C183" s="34">
        <f>+'Semana 1-5'!C41</f>
        <v>0</v>
      </c>
      <c r="D183" s="34" t="str">
        <f>+'Semana 1-5'!D41</f>
        <v>BX960</v>
      </c>
      <c r="E183" s="120">
        <f t="shared" si="4"/>
        <v>45310</v>
      </c>
      <c r="F183" s="34"/>
      <c r="G183" s="34">
        <f>+'Semana 1-5'!G41</f>
        <v>675.7</v>
      </c>
      <c r="H183" s="34">
        <f>+'Semana 1-5'!H41</f>
        <v>0</v>
      </c>
      <c r="I183" s="34" t="str">
        <f>+'Semana 1-5'!I41</f>
        <v/>
      </c>
      <c r="J183" s="34"/>
    </row>
    <row r="184" spans="1:10" x14ac:dyDescent="0.25">
      <c r="A184" s="34">
        <f>+'Semana 1-5'!A42</f>
        <v>0</v>
      </c>
      <c r="B184" s="34">
        <f>+'Semana 1-5'!B42</f>
        <v>0</v>
      </c>
      <c r="C184" s="34">
        <f>+'Semana 1-5'!C42</f>
        <v>0</v>
      </c>
      <c r="D184" s="34" t="str">
        <f>+'Semana 1-5'!D42</f>
        <v>TOTAL</v>
      </c>
      <c r="E184" s="120">
        <f t="shared" si="4"/>
        <v>45310</v>
      </c>
      <c r="F184" s="34"/>
      <c r="G184" s="34">
        <f>+'Semana 1-5'!G42</f>
        <v>1119.6100000000001</v>
      </c>
      <c r="H184" s="34">
        <f>+'Semana 1-5'!H42</f>
        <v>0</v>
      </c>
      <c r="I184" s="34">
        <f>+'Semana 1-5'!I42</f>
        <v>0</v>
      </c>
      <c r="J184" s="34"/>
    </row>
    <row r="185" spans="1:10" x14ac:dyDescent="0.25">
      <c r="A185" s="34">
        <f>+'Semana 1-5'!A43</f>
        <v>0</v>
      </c>
      <c r="B185" s="34">
        <f>+'Semana 1-5'!B43</f>
        <v>0</v>
      </c>
      <c r="C185" s="34">
        <f>+'Semana 1-5'!C43</f>
        <v>0</v>
      </c>
      <c r="D185" s="34">
        <f>+'Semana 1-5'!D43</f>
        <v>0</v>
      </c>
      <c r="E185" s="120">
        <f t="shared" si="4"/>
        <v>45310</v>
      </c>
      <c r="F185" s="34"/>
      <c r="G185" s="34">
        <f>+'Semana 1-5'!G43</f>
        <v>0</v>
      </c>
      <c r="H185" s="34">
        <f>+'Semana 1-5'!H43</f>
        <v>0</v>
      </c>
      <c r="I185" s="34">
        <f>+'Semana 1-5'!I43</f>
        <v>0</v>
      </c>
      <c r="J185" s="34"/>
    </row>
    <row r="186" spans="1:10" x14ac:dyDescent="0.25">
      <c r="A186" s="34">
        <f>+'Semana 1-5'!A44</f>
        <v>0</v>
      </c>
      <c r="B186" s="34">
        <f>+'Semana 1-5'!B44</f>
        <v>0</v>
      </c>
      <c r="C186" s="34">
        <f>+'Semana 1-5'!C44</f>
        <v>0</v>
      </c>
      <c r="D186" s="34">
        <f>+'Semana 1-5'!D44</f>
        <v>0</v>
      </c>
      <c r="E186" s="120">
        <f t="shared" si="4"/>
        <v>45310</v>
      </c>
      <c r="F186" s="34"/>
      <c r="G186" s="34">
        <f>+'Semana 1-5'!G44</f>
        <v>0</v>
      </c>
      <c r="H186" s="34">
        <f>+'Semana 1-5'!H44</f>
        <v>0</v>
      </c>
      <c r="I186" s="34">
        <f>+'Semana 1-5'!I44</f>
        <v>0</v>
      </c>
      <c r="J186" s="34"/>
    </row>
    <row r="187" spans="1:10" x14ac:dyDescent="0.25">
      <c r="A187" s="34">
        <f>+'Semana 1-5'!A45</f>
        <v>0</v>
      </c>
      <c r="B187" s="34">
        <f>+'Semana 1-5'!B45</f>
        <v>0</v>
      </c>
      <c r="C187" s="34">
        <f>+'Semana 1-5'!C45</f>
        <v>0</v>
      </c>
      <c r="D187" s="34">
        <f>+'Semana 1-5'!D45</f>
        <v>0</v>
      </c>
      <c r="E187" s="120">
        <f t="shared" si="4"/>
        <v>45310</v>
      </c>
      <c r="F187" s="34"/>
      <c r="G187" s="34">
        <f>+'Semana 1-5'!G45</f>
        <v>0</v>
      </c>
      <c r="H187" s="34">
        <f>+'Semana 1-5'!H45</f>
        <v>0</v>
      </c>
      <c r="I187" s="34">
        <f>+'Semana 1-5'!I45</f>
        <v>0</v>
      </c>
      <c r="J187" s="34"/>
    </row>
    <row r="188" spans="1:10" x14ac:dyDescent="0.25">
      <c r="A188" s="34">
        <f>+'Semana 1-5'!A46</f>
        <v>0</v>
      </c>
      <c r="B188" s="34">
        <f>+'Semana 1-5'!B46</f>
        <v>0</v>
      </c>
      <c r="C188" s="34">
        <f>+'Semana 1-5'!C46</f>
        <v>0</v>
      </c>
      <c r="D188" s="34">
        <f>+'Semana 1-5'!D46</f>
        <v>0</v>
      </c>
      <c r="E188" s="120">
        <f t="shared" si="4"/>
        <v>45310</v>
      </c>
      <c r="F188" s="34"/>
      <c r="G188" s="34">
        <f>+'Semana 1-5'!G46</f>
        <v>0</v>
      </c>
      <c r="H188" s="34">
        <f>+'Semana 1-5'!H46</f>
        <v>0</v>
      </c>
      <c r="I188" s="34">
        <f>+'Semana 1-5'!I46</f>
        <v>0</v>
      </c>
      <c r="J188" s="34"/>
    </row>
  </sheetData>
  <mergeCells count="10">
    <mergeCell ref="B116:C116"/>
    <mergeCell ref="D116:J116"/>
    <mergeCell ref="B149:C149"/>
    <mergeCell ref="D149:J149"/>
    <mergeCell ref="C2:J4"/>
    <mergeCell ref="D6:J6"/>
    <mergeCell ref="B45:C45"/>
    <mergeCell ref="D45:J45"/>
    <mergeCell ref="B78:C78"/>
    <mergeCell ref="D78:J78"/>
  </mergeCells>
  <phoneticPr fontId="19" type="noConversion"/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>
    <tabColor rgb="FFFFFF00"/>
    <pageSetUpPr fitToPage="1"/>
  </sheetPr>
  <dimension ref="A1:K54"/>
  <sheetViews>
    <sheetView workbookViewId="0">
      <selection activeCell="I9" sqref="I9:J44"/>
    </sheetView>
  </sheetViews>
  <sheetFormatPr baseColWidth="10" defaultColWidth="11.42578125" defaultRowHeight="15" x14ac:dyDescent="0.25"/>
  <cols>
    <col min="1" max="1" width="17" style="4" bestFit="1" customWidth="1"/>
    <col min="2" max="2" width="12.5703125" style="4" bestFit="1" customWidth="1"/>
    <col min="3" max="3" width="21" style="4" bestFit="1" customWidth="1"/>
    <col min="4" max="4" width="11.42578125" style="4" bestFit="1" customWidth="1"/>
    <col min="5" max="5" width="7.140625" style="4" bestFit="1" customWidth="1"/>
    <col min="6" max="6" width="6.28515625" style="4" bestFit="1" customWidth="1"/>
    <col min="7" max="7" width="11.5703125" style="4" bestFit="1" customWidth="1"/>
    <col min="8" max="8" width="5.5703125" style="4" bestFit="1" customWidth="1"/>
    <col min="9" max="9" width="11.140625" style="4" bestFit="1" customWidth="1"/>
    <col min="10" max="10" width="19.42578125" style="4" bestFit="1" customWidth="1"/>
    <col min="11" max="16384" width="11.42578125" style="4"/>
  </cols>
  <sheetData>
    <row r="1" spans="1:11" x14ac:dyDescent="0.25">
      <c r="A1" s="4" t="s">
        <v>947</v>
      </c>
      <c r="B1" s="4">
        <f>COUNTA(B9:B90)</f>
        <v>36</v>
      </c>
    </row>
    <row r="2" spans="1:11" ht="15.75" thickBot="1" x14ac:dyDescent="0.3"/>
    <row r="3" spans="1:11" ht="15" customHeight="1" x14ac:dyDescent="0.25">
      <c r="A3" s="107"/>
      <c r="B3" s="143" t="s">
        <v>987</v>
      </c>
      <c r="C3" s="143"/>
      <c r="D3" s="143"/>
      <c r="E3" s="143"/>
      <c r="F3" s="143"/>
      <c r="G3" s="143"/>
      <c r="H3" s="143"/>
      <c r="I3" s="143"/>
      <c r="J3" s="144"/>
    </row>
    <row r="4" spans="1:11" ht="20.25" x14ac:dyDescent="0.25">
      <c r="A4" s="108"/>
      <c r="B4" s="134"/>
      <c r="C4" s="134"/>
      <c r="D4" s="134"/>
      <c r="E4" s="134"/>
      <c r="F4" s="134"/>
      <c r="G4" s="134"/>
      <c r="H4" s="134"/>
      <c r="I4" s="134"/>
      <c r="J4" s="146"/>
    </row>
    <row r="5" spans="1:11" ht="21" thickBot="1" x14ac:dyDescent="0.3">
      <c r="A5" s="109"/>
      <c r="B5" s="148"/>
      <c r="C5" s="148"/>
      <c r="D5" s="148"/>
      <c r="E5" s="148"/>
      <c r="F5" s="148"/>
      <c r="G5" s="148"/>
      <c r="H5" s="148"/>
      <c r="I5" s="148"/>
      <c r="J5" s="149"/>
    </row>
    <row r="7" spans="1:11" ht="18" x14ac:dyDescent="0.25">
      <c r="A7" s="102" t="s">
        <v>949</v>
      </c>
      <c r="B7" s="165">
        <f>'Semana 1-1'!B7:C7+7</f>
        <v>45313</v>
      </c>
      <c r="C7" s="165"/>
      <c r="D7" s="166" t="s">
        <v>950</v>
      </c>
      <c r="E7" s="166"/>
      <c r="F7" s="166"/>
      <c r="G7" s="166"/>
      <c r="H7" s="166"/>
      <c r="I7" s="166"/>
      <c r="J7" s="166"/>
      <c r="K7" s="141" t="s">
        <v>951</v>
      </c>
    </row>
    <row r="8" spans="1:11" x14ac:dyDescent="0.25">
      <c r="A8" s="53" t="s">
        <v>952</v>
      </c>
      <c r="B8" s="53" t="s">
        <v>15</v>
      </c>
      <c r="C8" s="53" t="s">
        <v>953</v>
      </c>
      <c r="D8" s="53" t="s">
        <v>562</v>
      </c>
      <c r="E8" s="53" t="s">
        <v>954</v>
      </c>
      <c r="F8" s="53" t="s">
        <v>955</v>
      </c>
      <c r="G8" s="53" t="s">
        <v>956</v>
      </c>
      <c r="H8" s="53" t="s">
        <v>957</v>
      </c>
      <c r="I8" s="53" t="s">
        <v>958</v>
      </c>
      <c r="J8" s="53" t="s">
        <v>959</v>
      </c>
      <c r="K8" s="141"/>
    </row>
    <row r="9" spans="1:11" x14ac:dyDescent="0.25">
      <c r="A9" s="34" t="str">
        <f>IFERROR(VLOOKUP(B9,'PLANILLA GENERAL'!H3:$BA$698,46,FALSE),"")</f>
        <v>PB- 01</v>
      </c>
      <c r="B9" s="34" t="s">
        <v>36</v>
      </c>
      <c r="C9" s="34" t="s">
        <v>963</v>
      </c>
      <c r="D9" s="34" t="str">
        <f t="shared" ref="D9:D42" si="0">IF(C9="inhibidor de corrosión","CY51W","BX960")</f>
        <v>CY51W</v>
      </c>
      <c r="E9" s="34"/>
      <c r="F9" s="34"/>
      <c r="G9" s="56">
        <f>IFERROR(_xlfn.IFS(D9=Referencias!$K$32,VLOOKUP(B9,Intermedia!$B$4:$D$240,3,FALSE),D9=Referencias!$K$25,VLOOKUP(B9,Intermedia!$B$4:$D$240,2,FALSE)),"")</f>
        <v>72.33</v>
      </c>
      <c r="H9" s="34"/>
      <c r="I9" s="34" t="str">
        <f>IFERROR(VLOOKUP(IF(AND(B9=B8,B8=B7),CONCATENATE(B9,"_2"),IF(B9=B8,CONCATENATE(B9,"_1"),B9)),Intermedia!$I$3:$O$3997,7,FALSE),"")</f>
        <v/>
      </c>
      <c r="J9" s="34" t="str">
        <f>IFERROR(VLOOKUP(B9,'PLANILLA GENERAL'!$H$2:$BA$447,30,FALSE),"")</f>
        <v>Cavidad Progresiva</v>
      </c>
      <c r="K9" s="118" t="s">
        <v>961</v>
      </c>
    </row>
    <row r="10" spans="1:11" x14ac:dyDescent="0.25">
      <c r="A10" s="34" t="str">
        <f>IFERROR(VLOOKUP(B10,'PLANILLA GENERAL'!H4:$BA$698,46,FALSE),"")</f>
        <v>PB- 01</v>
      </c>
      <c r="B10" s="34" t="s">
        <v>567</v>
      </c>
      <c r="C10" s="34" t="s">
        <v>963</v>
      </c>
      <c r="D10" s="34" t="str">
        <f t="shared" si="0"/>
        <v>CY51W</v>
      </c>
      <c r="E10" s="34"/>
      <c r="F10" s="34"/>
      <c r="G10" s="56">
        <f>IFERROR(_xlfn.IFS(D10=Referencias!$K$32,VLOOKUP(B10,Intermedia!$B$4:$D$240,3,FALSE),D10=Referencias!$K$25,VLOOKUP(B10,Intermedia!$B$4:$D$240,2,FALSE)),"")</f>
        <v>20</v>
      </c>
      <c r="H10" s="34"/>
      <c r="I10" s="34" t="str">
        <f>IFERROR(VLOOKUP(IF(AND(B10=B9,B9=B8),CONCATENATE(B10,"_2"),IF(B10=B9,CONCATENATE(B10,"_1"),B10)),Intermedia!$I$3:$O$3997,7,FALSE),"")</f>
        <v/>
      </c>
      <c r="J10" s="34" t="str">
        <f>IFERROR(VLOOKUP(B10,'PLANILLA GENERAL'!$H$2:$BA$447,30,FALSE),"")</f>
        <v/>
      </c>
      <c r="K10" s="118" t="s">
        <v>961</v>
      </c>
    </row>
    <row r="11" spans="1:11" x14ac:dyDescent="0.25">
      <c r="A11" s="34" t="str">
        <f>IFERROR(VLOOKUP(B11,'PLANILLA GENERAL'!H5:$BA$698,46,FALSE),"")</f>
        <v>PB- 01</v>
      </c>
      <c r="B11" s="34" t="s">
        <v>43</v>
      </c>
      <c r="C11" s="34" t="s">
        <v>963</v>
      </c>
      <c r="D11" s="34" t="str">
        <f t="shared" si="0"/>
        <v>CY51W</v>
      </c>
      <c r="E11" s="34"/>
      <c r="F11" s="34"/>
      <c r="G11" s="56">
        <f>IFERROR(_xlfn.IFS(D11=Referencias!$K$32,VLOOKUP(B11,Intermedia!$B$4:$D$240,3,FALSE),D11=Referencias!$K$25,VLOOKUP(B11,Intermedia!$B$4:$D$240,2,FALSE)),"")</f>
        <v>70.38</v>
      </c>
      <c r="H11" s="34"/>
      <c r="I11" s="34" t="str">
        <f>IFERROR(VLOOKUP(IF(AND(B11=B10,B10=B9),CONCATENATE(B11,"_2"),IF(B11=B10,CONCATENATE(B11,"_1"),B11)),Intermedia!$I$3:$O$3997,7,FALSE),"")</f>
        <v/>
      </c>
      <c r="J11" s="34" t="str">
        <f>IFERROR(VLOOKUP(B11,'PLANILLA GENERAL'!$H$2:$BA$447,30,FALSE),"")</f>
        <v>Cavidad Progresiva</v>
      </c>
      <c r="K11" s="118" t="s">
        <v>961</v>
      </c>
    </row>
    <row r="12" spans="1:11" x14ac:dyDescent="0.25">
      <c r="A12" s="34" t="str">
        <f>IFERROR(VLOOKUP(B12,'PLANILLA GENERAL'!H6:$BA$698,46,FALSE),"")</f>
        <v>PB- 04</v>
      </c>
      <c r="B12" s="34" t="s">
        <v>109</v>
      </c>
      <c r="C12" s="34" t="s">
        <v>963</v>
      </c>
      <c r="D12" s="34" t="str">
        <f t="shared" si="0"/>
        <v>CY51W</v>
      </c>
      <c r="E12" s="34"/>
      <c r="F12" s="34"/>
      <c r="G12" s="56">
        <f>IFERROR(_xlfn.IFS(D12=Referencias!$K$32,VLOOKUP(B12,Intermedia!$B$4:$D$240,3,FALSE),D12=Referencias!$K$25,VLOOKUP(B12,Intermedia!$B$4:$D$240,2,FALSE)),"")</f>
        <v>22.87</v>
      </c>
      <c r="H12" s="34"/>
      <c r="I12" s="34" t="str">
        <f>IFERROR(VLOOKUP(IF(AND(B12=B11,B11=B10),CONCATENATE(B12,"_2"),IF(B12=B11,CONCATENATE(B12,"_1"),B12)),Intermedia!$I$3:$O$3997,7,FALSE),"")</f>
        <v/>
      </c>
      <c r="J12" s="34" t="str">
        <f>IFERROR(VLOOKUP(B12,'PLANILLA GENERAL'!$H$2:$BA$447,30,FALSE),"")</f>
        <v>Cavidad Progresiva</v>
      </c>
      <c r="K12" s="118" t="s">
        <v>961</v>
      </c>
    </row>
    <row r="13" spans="1:11" x14ac:dyDescent="0.25">
      <c r="A13" s="34" t="str">
        <f>IFERROR(VLOOKUP(B13,'PLANILLA GENERAL'!H7:$BA$698,46,FALSE),"")</f>
        <v>PB- 02</v>
      </c>
      <c r="B13" s="34" t="s">
        <v>49</v>
      </c>
      <c r="C13" s="34" t="s">
        <v>963</v>
      </c>
      <c r="D13" s="34" t="str">
        <f t="shared" si="0"/>
        <v>CY51W</v>
      </c>
      <c r="E13" s="34"/>
      <c r="F13" s="34"/>
      <c r="G13" s="56">
        <f>IFERROR(_xlfn.IFS(D13=Referencias!$K$32,VLOOKUP(B13,Intermedia!$B$4:$D$240,3,FALSE),D13=Referencias!$K$25,VLOOKUP(B13,Intermedia!$B$4:$D$240,2,FALSE)),"")</f>
        <v>57.27</v>
      </c>
      <c r="H13" s="34"/>
      <c r="I13" s="34" t="str">
        <f>IFERROR(VLOOKUP(IF(AND(B13=B12,B12=B11),CONCATENATE(B13,"_2"),IF(B13=B12,CONCATENATE(B13,"_1"),B13)),Intermedia!$I$3:$O$3997,7,FALSE),"")</f>
        <v/>
      </c>
      <c r="J13" s="34" t="str">
        <f>IFERROR(VLOOKUP(B13,'PLANILLA GENERAL'!$H$2:$BA$447,30,FALSE),"")</f>
        <v>Cavidad Progresiva</v>
      </c>
      <c r="K13" s="118" t="s">
        <v>961</v>
      </c>
    </row>
    <row r="14" spans="1:11" x14ac:dyDescent="0.25">
      <c r="A14" s="34" t="str">
        <f>IFERROR(VLOOKUP(B14,'PLANILLA GENERAL'!H8:$BA$698,46,FALSE),"")</f>
        <v>PB- 02</v>
      </c>
      <c r="B14" s="34" t="s">
        <v>58</v>
      </c>
      <c r="C14" s="34" t="s">
        <v>963</v>
      </c>
      <c r="D14" s="34" t="str">
        <f t="shared" si="0"/>
        <v>CY51W</v>
      </c>
      <c r="E14" s="34"/>
      <c r="F14" s="34"/>
      <c r="G14" s="56">
        <f>IFERROR(_xlfn.IFS(D14=Referencias!$K$32,VLOOKUP(B14,Intermedia!$B$4:$D$240,3,FALSE),D14=Referencias!$K$25,VLOOKUP(B14,Intermedia!$B$4:$D$240,2,FALSE)),"")</f>
        <v>66.180000000000007</v>
      </c>
      <c r="H14" s="34"/>
      <c r="I14" s="34" t="str">
        <f>IFERROR(VLOOKUP(IF(AND(B14=B13,B13=B12),CONCATENATE(B14,"_2"),IF(B14=B13,CONCATENATE(B14,"_1"),B14)),Intermedia!$I$3:$O$3997,7,FALSE),"")</f>
        <v/>
      </c>
      <c r="J14" s="34" t="str">
        <f>IFERROR(VLOOKUP(B14,'PLANILLA GENERAL'!$H$2:$BA$447,30,FALSE),"")</f>
        <v>Cavidad Progresiva</v>
      </c>
      <c r="K14" s="118" t="s">
        <v>961</v>
      </c>
    </row>
    <row r="15" spans="1:11" x14ac:dyDescent="0.25">
      <c r="A15" s="34" t="str">
        <f>IFERROR(VLOOKUP(B15,'PLANILLA GENERAL'!H9:$BA$698,46,FALSE),"")</f>
        <v>PB- 03</v>
      </c>
      <c r="B15" s="34" t="s">
        <v>69</v>
      </c>
      <c r="C15" s="34" t="s">
        <v>963</v>
      </c>
      <c r="D15" s="34" t="str">
        <f t="shared" si="0"/>
        <v>CY51W</v>
      </c>
      <c r="E15" s="34"/>
      <c r="F15" s="34"/>
      <c r="G15" s="56">
        <f>IFERROR(_xlfn.IFS(D15=Referencias!$K$32,VLOOKUP(B15,Intermedia!$B$4:$D$240,3,FALSE),D15=Referencias!$K$25,VLOOKUP(B15,Intermedia!$B$4:$D$240,2,FALSE)),"")</f>
        <v>27.23</v>
      </c>
      <c r="H15" s="34"/>
      <c r="I15" s="34" t="str">
        <f>IFERROR(VLOOKUP(IF(AND(B15=B14,B14=B13),CONCATENATE(B15,"_2"),IF(B15=B14,CONCATENATE(B15,"_1"),B15)),Intermedia!$I$3:$O$3997,7,FALSE),"")</f>
        <v/>
      </c>
      <c r="J15" s="34" t="str">
        <f>IFERROR(VLOOKUP(B15,'PLANILLA GENERAL'!$H$2:$BA$447,30,FALSE),"")</f>
        <v>Bombeo Mecánico</v>
      </c>
      <c r="K15" s="118" t="s">
        <v>961</v>
      </c>
    </row>
    <row r="16" spans="1:11" x14ac:dyDescent="0.25">
      <c r="A16" s="34" t="str">
        <f>IFERROR(VLOOKUP(B16,'PLANILLA GENERAL'!H10:$BA$698,46,FALSE),"")</f>
        <v>PB- 03</v>
      </c>
      <c r="B16" s="34" t="s">
        <v>70</v>
      </c>
      <c r="C16" s="34" t="s">
        <v>963</v>
      </c>
      <c r="D16" s="34" t="str">
        <f t="shared" si="0"/>
        <v>CY51W</v>
      </c>
      <c r="E16" s="34"/>
      <c r="F16" s="34"/>
      <c r="G16" s="56">
        <f>IFERROR(_xlfn.IFS(D16=Referencias!$K$32,VLOOKUP(B16,Intermedia!$B$4:$D$240,3,FALSE),D16=Referencias!$K$25,VLOOKUP(B16,Intermedia!$B$4:$D$240,2,FALSE)),"")</f>
        <v>79.58</v>
      </c>
      <c r="H16" s="34"/>
      <c r="I16" s="34" t="str">
        <f>IFERROR(VLOOKUP(IF(AND(B16=B15,B15=B14),CONCATENATE(B16,"_2"),IF(B16=B15,CONCATENATE(B16,"_1"),B16)),Intermedia!$I$3:$O$3997,7,FALSE),"")</f>
        <v/>
      </c>
      <c r="J16" s="34" t="str">
        <f>IFERROR(VLOOKUP(B16,'PLANILLA GENERAL'!$H$2:$BA$447,30,FALSE),"")</f>
        <v>Cavidad Progresiva</v>
      </c>
      <c r="K16" s="118" t="s">
        <v>961</v>
      </c>
    </row>
    <row r="17" spans="1:11" x14ac:dyDescent="0.25">
      <c r="A17" s="34" t="str">
        <f>IFERROR(VLOOKUP(B17,'PLANILLA GENERAL'!H11:$BA$698,46,FALSE),"")</f>
        <v>PB- 03</v>
      </c>
      <c r="B17" s="34" t="s">
        <v>72</v>
      </c>
      <c r="C17" s="34" t="s">
        <v>963</v>
      </c>
      <c r="D17" s="34" t="str">
        <f t="shared" si="0"/>
        <v>CY51W</v>
      </c>
      <c r="E17" s="34"/>
      <c r="F17" s="34"/>
      <c r="G17" s="56">
        <f>IFERROR(_xlfn.IFS(D17=Referencias!$K$32,VLOOKUP(B17,Intermedia!$B$4:$D$240,3,FALSE),D17=Referencias!$K$25,VLOOKUP(B17,Intermedia!$B$4:$D$240,2,FALSE)),"")</f>
        <v>62.84</v>
      </c>
      <c r="H17" s="34"/>
      <c r="I17" s="34" t="str">
        <f>IFERROR(VLOOKUP(IF(AND(B17=B16,B16=B15),CONCATENATE(B17,"_2"),IF(B17=B16,CONCATENATE(B17,"_1"),B17)),Intermedia!$I$3:$O$3997,7,FALSE),"")</f>
        <v/>
      </c>
      <c r="J17" s="34" t="str">
        <f>IFERROR(VLOOKUP(B17,'PLANILLA GENERAL'!$H$2:$BA$447,30,FALSE),"")</f>
        <v>Cavidad Progresiva</v>
      </c>
      <c r="K17" s="118" t="s">
        <v>961</v>
      </c>
    </row>
    <row r="18" spans="1:11" x14ac:dyDescent="0.25">
      <c r="A18" s="34" t="str">
        <f>IFERROR(VLOOKUP(B18,'PLANILLA GENERAL'!H12:$BA$698,46,FALSE),"")</f>
        <v>PB- 03</v>
      </c>
      <c r="B18" s="34" t="s">
        <v>73</v>
      </c>
      <c r="C18" s="34" t="s">
        <v>963</v>
      </c>
      <c r="D18" s="34" t="str">
        <f t="shared" si="0"/>
        <v>CY51W</v>
      </c>
      <c r="E18" s="34"/>
      <c r="F18" s="34"/>
      <c r="G18" s="56">
        <f>IFERROR(_xlfn.IFS(D18=Referencias!$K$32,VLOOKUP(B18,Intermedia!$B$4:$D$240,3,FALSE),D18=Referencias!$K$25,VLOOKUP(B18,Intermedia!$B$4:$D$240,2,FALSE)),"")</f>
        <v>31.93</v>
      </c>
      <c r="H18" s="34"/>
      <c r="I18" s="34" t="str">
        <f>IFERROR(VLOOKUP(IF(AND(B18=B17,B17=B16),CONCATENATE(B18,"_2"),IF(B18=B17,CONCATENATE(B18,"_1"),B18)),Intermedia!$I$3:$O$3997,7,FALSE),"")</f>
        <v>Q</v>
      </c>
      <c r="J18" s="34" t="str">
        <f>IFERROR(VLOOKUP(B18,'PLANILLA GENERAL'!$H$2:$BA$447,30,FALSE),"")</f>
        <v>Cavidad Progresiva</v>
      </c>
      <c r="K18" s="118" t="s">
        <v>961</v>
      </c>
    </row>
    <row r="19" spans="1:11" x14ac:dyDescent="0.25">
      <c r="A19" s="34" t="str">
        <f>IFERROR(VLOOKUP(B19,'PLANILLA GENERAL'!H13:$BA$698,46,FALSE),"")</f>
        <v>PB- 03</v>
      </c>
      <c r="B19" s="34" t="s">
        <v>73</v>
      </c>
      <c r="C19" s="34" t="s">
        <v>962</v>
      </c>
      <c r="D19" s="34" t="str">
        <f t="shared" si="0"/>
        <v>BX960</v>
      </c>
      <c r="E19" s="34"/>
      <c r="F19" s="34"/>
      <c r="G19" s="56">
        <f>IFERROR(_xlfn.IFS(D19=Referencias!$K$32,VLOOKUP(B19,Intermedia!$B$4:$D$240,3,FALSE),D19=Referencias!$K$25,VLOOKUP(B19,Intermedia!$B$4:$D$240,2,FALSE)),"")</f>
        <v>31.93</v>
      </c>
      <c r="H19" s="34"/>
      <c r="I19" s="34" t="str">
        <f>IFERROR(VLOOKUP(IF(AND(B19=B18,B18=B17),CONCATENATE(B19,"_2"),IF(B19=B18,CONCATENATE(B19,"_1"),B19)),Intermedia!$I$3:$O$3997,7,FALSE),"")</f>
        <v/>
      </c>
      <c r="J19" s="34" t="str">
        <f>IFERROR(VLOOKUP(B19,'PLANILLA GENERAL'!$H$2:$BA$447,30,FALSE),"")</f>
        <v>Cavidad Progresiva</v>
      </c>
      <c r="K19" s="118" t="s">
        <v>961</v>
      </c>
    </row>
    <row r="20" spans="1:11" x14ac:dyDescent="0.25">
      <c r="A20" s="34" t="str">
        <f>IFERROR(VLOOKUP(B20,'PLANILLA GENERAL'!H14:$BA$698,46,FALSE),"")</f>
        <v>PB- 04</v>
      </c>
      <c r="B20" s="34" t="s">
        <v>78</v>
      </c>
      <c r="C20" s="34" t="s">
        <v>963</v>
      </c>
      <c r="D20" s="34" t="str">
        <f t="shared" si="0"/>
        <v>CY51W</v>
      </c>
      <c r="E20" s="34"/>
      <c r="F20" s="34"/>
      <c r="G20" s="56">
        <f>IFERROR(_xlfn.IFS(D20=Referencias!$K$32,VLOOKUP(B20,Intermedia!$B$4:$D$240,3,FALSE),D20=Referencias!$K$25,VLOOKUP(B20,Intermedia!$B$4:$D$240,2,FALSE)),"")</f>
        <v>20.37</v>
      </c>
      <c r="H20" s="34"/>
      <c r="I20" s="34" t="str">
        <f>IFERROR(VLOOKUP(IF(AND(B20=B19,B19=B18),CONCATENATE(B20,"_2"),IF(B20=B19,CONCATENATE(B20,"_1"),B20)),Intermedia!$I$3:$O$3997,7,FALSE),"")</f>
        <v/>
      </c>
      <c r="J20" s="34" t="str">
        <f>IFERROR(VLOOKUP(B20,'PLANILLA GENERAL'!$H$2:$BA$447,30,FALSE),"")</f>
        <v>Bombeo Mecánico</v>
      </c>
      <c r="K20" s="117" t="s">
        <v>966</v>
      </c>
    </row>
    <row r="21" spans="1:11" x14ac:dyDescent="0.25">
      <c r="A21" s="34" t="str">
        <f>IFERROR(VLOOKUP(B21,'PLANILLA GENERAL'!H15:$BA$698,46,FALSE),"")</f>
        <v>PB- 04</v>
      </c>
      <c r="B21" s="34" t="s">
        <v>92</v>
      </c>
      <c r="C21" s="34" t="s">
        <v>963</v>
      </c>
      <c r="D21" s="34" t="str">
        <f t="shared" si="0"/>
        <v>CY51W</v>
      </c>
      <c r="E21" s="34"/>
      <c r="F21" s="34"/>
      <c r="G21" s="56">
        <f>IFERROR(_xlfn.IFS(D21=Referencias!$K$32,VLOOKUP(B21,Intermedia!$B$4:$D$240,3,FALSE),D21=Referencias!$K$25,VLOOKUP(B21,Intermedia!$B$4:$D$240,2,FALSE)),"")</f>
        <v>37.17</v>
      </c>
      <c r="H21" s="34"/>
      <c r="I21" s="34" t="str">
        <f>IFERROR(VLOOKUP(IF(AND(B21=B20,B20=B19),CONCATENATE(B21,"_2"),IF(B21=B20,CONCATENATE(B21,"_1"),B21)),Intermedia!$I$3:$O$3997,7,FALSE),"")</f>
        <v/>
      </c>
      <c r="J21" s="34" t="str">
        <f>IFERROR(VLOOKUP(B21,'PLANILLA GENERAL'!$H$2:$BA$447,30,FALSE),"")</f>
        <v>Cavidad Progresiva</v>
      </c>
      <c r="K21" s="117" t="s">
        <v>966</v>
      </c>
    </row>
    <row r="22" spans="1:11" x14ac:dyDescent="0.25">
      <c r="A22" s="34" t="str">
        <f>IFERROR(VLOOKUP(B22,'PLANILLA GENERAL'!H16:$BA$698,46,FALSE),"")</f>
        <v>PB- 04</v>
      </c>
      <c r="B22" s="34" t="s">
        <v>94</v>
      </c>
      <c r="C22" s="34" t="s">
        <v>963</v>
      </c>
      <c r="D22" s="34" t="str">
        <f t="shared" si="0"/>
        <v>CY51W</v>
      </c>
      <c r="E22" s="34"/>
      <c r="F22" s="34"/>
      <c r="G22" s="56">
        <f>IFERROR(_xlfn.IFS(D22=Referencias!$K$32,VLOOKUP(B22,Intermedia!$B$4:$D$240,3,FALSE),D22=Referencias!$K$25,VLOOKUP(B22,Intermedia!$B$4:$D$240,2,FALSE)),"")</f>
        <v>20</v>
      </c>
      <c r="H22" s="34"/>
      <c r="I22" s="34" t="str">
        <f>IFERROR(VLOOKUP(IF(AND(B22=B21,B21=B20),CONCATENATE(B22,"_2"),IF(B22=B21,CONCATENATE(B22,"_1"),B22)),Intermedia!$I$3:$O$3997,7,FALSE),"")</f>
        <v/>
      </c>
      <c r="J22" s="34" t="str">
        <f>IFERROR(VLOOKUP(B22,'PLANILLA GENERAL'!$H$2:$BA$447,30,FALSE),"")</f>
        <v>Cavidad Progresiva</v>
      </c>
      <c r="K22" s="117" t="s">
        <v>966</v>
      </c>
    </row>
    <row r="23" spans="1:11" x14ac:dyDescent="0.25">
      <c r="A23" s="34" t="str">
        <f>IFERROR(VLOOKUP(B23,'PLANILLA GENERAL'!H17:$BA$698,46,FALSE),"")</f>
        <v>PB- 04</v>
      </c>
      <c r="B23" s="34" t="s">
        <v>99</v>
      </c>
      <c r="C23" s="34" t="s">
        <v>963</v>
      </c>
      <c r="D23" s="34" t="str">
        <f t="shared" si="0"/>
        <v>CY51W</v>
      </c>
      <c r="E23" s="34"/>
      <c r="F23" s="34"/>
      <c r="G23" s="56">
        <f>IFERROR(_xlfn.IFS(D23=Referencias!$K$32,VLOOKUP(B23,Intermedia!$B$4:$D$240,3,FALSE),D23=Referencias!$K$25,VLOOKUP(B23,Intermedia!$B$4:$D$240,2,FALSE)),"")</f>
        <v>20</v>
      </c>
      <c r="H23" s="34"/>
      <c r="I23" s="34" t="str">
        <f>IFERROR(VLOOKUP(IF(AND(B23=B22,B22=B21),CONCATENATE(B23,"_2"),IF(B23=B22,CONCATENATE(B23,"_1"),B23)),Intermedia!$I$3:$O$3997,7,FALSE),"")</f>
        <v/>
      </c>
      <c r="J23" s="34" t="str">
        <f>IFERROR(VLOOKUP(B23,'PLANILLA GENERAL'!$H$2:$BA$447,30,FALSE),"")</f>
        <v>Cavidad Progresiva</v>
      </c>
      <c r="K23" s="117" t="s">
        <v>966</v>
      </c>
    </row>
    <row r="24" spans="1:11" x14ac:dyDescent="0.25">
      <c r="A24" s="34" t="str">
        <f>IFERROR(VLOOKUP(B24,'PLANILLA GENERAL'!H18:$BA$698,46,FALSE),"")</f>
        <v>PB- 04</v>
      </c>
      <c r="B24" s="34" t="s">
        <v>102</v>
      </c>
      <c r="C24" s="34" t="s">
        <v>963</v>
      </c>
      <c r="D24" s="34" t="str">
        <f t="shared" si="0"/>
        <v>CY51W</v>
      </c>
      <c r="E24" s="34"/>
      <c r="F24" s="34"/>
      <c r="G24" s="56">
        <f>IFERROR(_xlfn.IFS(D24=Referencias!$K$32,VLOOKUP(B24,Intermedia!$B$4:$D$240,3,FALSE),D24=Referencias!$K$25,VLOOKUP(B24,Intermedia!$B$4:$D$240,2,FALSE)),"")</f>
        <v>29.92</v>
      </c>
      <c r="H24" s="34"/>
      <c r="I24" s="34" t="str">
        <f>IFERROR(VLOOKUP(IF(AND(B24=B23,B23=B22),CONCATENATE(B24,"_2"),IF(B24=B23,CONCATENATE(B24,"_1"),B24)),Intermedia!$I$3:$O$3997,7,FALSE),"")</f>
        <v/>
      </c>
      <c r="J24" s="34" t="str">
        <f>IFERROR(VLOOKUP(B24,'PLANILLA GENERAL'!$H$2:$BA$447,30,FALSE),"")</f>
        <v>Cavidad Progresiva</v>
      </c>
      <c r="K24" s="117" t="s">
        <v>966</v>
      </c>
    </row>
    <row r="25" spans="1:11" x14ac:dyDescent="0.25">
      <c r="A25" s="34" t="str">
        <f>IFERROR(VLOOKUP(B25,'PLANILLA GENERAL'!H19:$BA$698,46,FALSE),"")</f>
        <v>PB- 04</v>
      </c>
      <c r="B25" s="34" t="s">
        <v>103</v>
      </c>
      <c r="C25" s="34" t="s">
        <v>963</v>
      </c>
      <c r="D25" s="34" t="str">
        <f t="shared" si="0"/>
        <v>CY51W</v>
      </c>
      <c r="E25" s="34"/>
      <c r="F25" s="34"/>
      <c r="G25" s="56">
        <f>IFERROR(_xlfn.IFS(D25=Referencias!$K$32,VLOOKUP(B25,Intermedia!$B$4:$D$240,3,FALSE),D25=Referencias!$K$25,VLOOKUP(B25,Intermedia!$B$4:$D$240,2,FALSE)),"")</f>
        <v>39.42</v>
      </c>
      <c r="H25" s="34"/>
      <c r="I25" s="34" t="str">
        <f>IFERROR(VLOOKUP(IF(AND(B25=B24,B24=B23),CONCATENATE(B25,"_2"),IF(B25=B24,CONCATENATE(B25,"_1"),B25)),Intermedia!$I$3:$O$3997,7,FALSE),"")</f>
        <v/>
      </c>
      <c r="J25" s="34" t="str">
        <f>IFERROR(VLOOKUP(B25,'PLANILLA GENERAL'!$H$2:$BA$447,30,FALSE),"")</f>
        <v>Cavidad Progresiva</v>
      </c>
      <c r="K25" s="117" t="s">
        <v>966</v>
      </c>
    </row>
    <row r="26" spans="1:11" x14ac:dyDescent="0.25">
      <c r="A26" s="34" t="str">
        <f>IFERROR(VLOOKUP(B26,'PLANILLA GENERAL'!H20:$BA$698,46,FALSE),"")</f>
        <v>SP- 01</v>
      </c>
      <c r="B26" s="34" t="s">
        <v>123</v>
      </c>
      <c r="C26" s="34" t="s">
        <v>963</v>
      </c>
      <c r="D26" s="34" t="str">
        <f t="shared" si="0"/>
        <v>CY51W</v>
      </c>
      <c r="E26" s="34"/>
      <c r="F26" s="34"/>
      <c r="G26" s="56">
        <f>IFERROR(_xlfn.IFS(D26=Referencias!$K$32,VLOOKUP(B26,Intermedia!$B$4:$D$240,3,FALSE),D26=Referencias!$K$25,VLOOKUP(B26,Intermedia!$B$4:$D$240,2,FALSE)),"")</f>
        <v>60.47</v>
      </c>
      <c r="H26" s="34"/>
      <c r="I26" s="34" t="str">
        <f>IFERROR(VLOOKUP(IF(AND(B26=B25,B25=B24),CONCATENATE(B26,"_2"),IF(B26=B25,CONCATENATE(B26,"_1"),B26)),Intermedia!$I$3:$O$3997,7,FALSE),"")</f>
        <v/>
      </c>
      <c r="J26" s="34" t="str">
        <f>IFERROR(VLOOKUP(B26,'PLANILLA GENERAL'!$H$2:$BA$447,30,FALSE),"")</f>
        <v>Cavidad Progresiva</v>
      </c>
      <c r="K26" s="117" t="s">
        <v>966</v>
      </c>
    </row>
    <row r="27" spans="1:11" x14ac:dyDescent="0.25">
      <c r="A27" s="34" t="str">
        <f>IFERROR(VLOOKUP(B27,'PLANILLA GENERAL'!H21:$BA$698,46,FALSE),"")</f>
        <v>SP- 01</v>
      </c>
      <c r="B27" s="34" t="s">
        <v>139</v>
      </c>
      <c r="C27" s="34" t="s">
        <v>963</v>
      </c>
      <c r="D27" s="34" t="str">
        <f t="shared" si="0"/>
        <v>CY51W</v>
      </c>
      <c r="E27" s="34"/>
      <c r="F27" s="34"/>
      <c r="G27" s="56">
        <f>IFERROR(_xlfn.IFS(D27=Referencias!$K$32,VLOOKUP(B27,Intermedia!$B$4:$D$240,3,FALSE),D27=Referencias!$K$25,VLOOKUP(B27,Intermedia!$B$4:$D$240,2,FALSE)),"")</f>
        <v>35.729999999999997</v>
      </c>
      <c r="H27" s="34"/>
      <c r="I27" s="34" t="str">
        <f>IFERROR(VLOOKUP(IF(AND(B27=B26,B26=B25),CONCATENATE(B27,"_2"),IF(B27=B26,CONCATENATE(B27,"_1"),B27)),Intermedia!$I$3:$O$3997,7,FALSE),"")</f>
        <v/>
      </c>
      <c r="J27" s="34" t="str">
        <f>IFERROR(VLOOKUP(B27,'PLANILLA GENERAL'!$H$2:$BA$447,30,FALSE),"")</f>
        <v>Bombeo Mecánico</v>
      </c>
      <c r="K27" s="117" t="s">
        <v>966</v>
      </c>
    </row>
    <row r="28" spans="1:11" x14ac:dyDescent="0.25">
      <c r="A28" s="34" t="str">
        <f>IFERROR(VLOOKUP(B28,'PLANILLA GENERAL'!H22:$BA$698,46,FALSE),"")</f>
        <v>SP- 06</v>
      </c>
      <c r="B28" s="34" t="s">
        <v>239</v>
      </c>
      <c r="C28" s="34" t="s">
        <v>963</v>
      </c>
      <c r="D28" s="34" t="str">
        <f t="shared" si="0"/>
        <v>CY51W</v>
      </c>
      <c r="E28" s="34"/>
      <c r="F28" s="34"/>
      <c r="G28" s="56">
        <f>IFERROR(_xlfn.IFS(D28=Referencias!$K$32,VLOOKUP(B28,Intermedia!$B$4:$D$240,3,FALSE),D28=Referencias!$K$25,VLOOKUP(B28,Intermedia!$B$4:$D$240,2,FALSE)),"")</f>
        <v>38.67</v>
      </c>
      <c r="H28" s="34"/>
      <c r="I28" s="34" t="str">
        <f>IFERROR(VLOOKUP(IF(AND(B28=B27,B27=B26),CONCATENATE(B28,"_2"),IF(B28=B27,CONCATENATE(B28,"_1"),B28)),Intermedia!$I$3:$O$3997,7,FALSE),"")</f>
        <v/>
      </c>
      <c r="J28" s="34" t="str">
        <f>IFERROR(VLOOKUP(B28,'PLANILLA GENERAL'!$H$2:$BA$447,30,FALSE),"")</f>
        <v>Cavidad Progresiva</v>
      </c>
      <c r="K28" s="117" t="s">
        <v>966</v>
      </c>
    </row>
    <row r="29" spans="1:11" x14ac:dyDescent="0.25">
      <c r="A29" s="34" t="str">
        <f>IFERROR(VLOOKUP(B29,'PLANILLA GENERAL'!H23:$BA$698,46,FALSE),"")</f>
        <v>SP- 06</v>
      </c>
      <c r="B29" s="34" t="s">
        <v>250</v>
      </c>
      <c r="C29" s="34" t="s">
        <v>963</v>
      </c>
      <c r="D29" s="34" t="str">
        <f t="shared" si="0"/>
        <v>CY51W</v>
      </c>
      <c r="E29" s="34"/>
      <c r="F29" s="34"/>
      <c r="G29" s="56">
        <f>IFERROR(_xlfn.IFS(D29=Referencias!$K$32,VLOOKUP(B29,Intermedia!$B$4:$D$240,3,FALSE),D29=Referencias!$K$25,VLOOKUP(B29,Intermedia!$B$4:$D$240,2,FALSE)),"")</f>
        <v>23.31</v>
      </c>
      <c r="H29" s="34"/>
      <c r="I29" s="34" t="str">
        <f>IFERROR(VLOOKUP(IF(AND(B29=B28,B28=B27),CONCATENATE(B29,"_2"),IF(B29=B28,CONCATENATE(B29,"_1"),B29)),Intermedia!$I$3:$O$3997,7,FALSE),"")</f>
        <v/>
      </c>
      <c r="J29" s="34" t="str">
        <f>IFERROR(VLOOKUP(B29,'PLANILLA GENERAL'!$H$2:$BA$447,30,FALSE),"")</f>
        <v>Cavidad Progresiva</v>
      </c>
      <c r="K29" s="117" t="s">
        <v>966</v>
      </c>
    </row>
    <row r="30" spans="1:11" x14ac:dyDescent="0.25">
      <c r="A30" s="34" t="str">
        <f>IFERROR(VLOOKUP(B30,'PLANILLA GENERAL'!H24:$BA$698,46,FALSE),"")</f>
        <v>SP- 06</v>
      </c>
      <c r="B30" s="34" t="s">
        <v>256</v>
      </c>
      <c r="C30" s="34" t="s">
        <v>963</v>
      </c>
      <c r="D30" s="34" t="str">
        <f t="shared" si="0"/>
        <v>CY51W</v>
      </c>
      <c r="E30" s="34"/>
      <c r="F30" s="34"/>
      <c r="G30" s="56">
        <f>IFERROR(_xlfn.IFS(D30=Referencias!$K$32,VLOOKUP(B30,Intermedia!$B$4:$D$240,3,FALSE),D30=Referencias!$K$25,VLOOKUP(B30,Intermedia!$B$4:$D$240,2,FALSE)),"")</f>
        <v>29.04</v>
      </c>
      <c r="H30" s="34"/>
      <c r="I30" s="34" t="str">
        <f>IFERROR(VLOOKUP(IF(AND(B30=B29,B29=B28),CONCATENATE(B30,"_2"),IF(B30=B29,CONCATENATE(B30,"_1"),B30)),Intermedia!$I$3:$O$3997,7,FALSE),"")</f>
        <v/>
      </c>
      <c r="J30" s="34" t="str">
        <f>IFERROR(VLOOKUP(B30,'PLANILLA GENERAL'!$H$2:$BA$447,30,FALSE),"")</f>
        <v>Cavidad Progresiva</v>
      </c>
      <c r="K30" s="117" t="s">
        <v>966</v>
      </c>
    </row>
    <row r="31" spans="1:11" x14ac:dyDescent="0.25">
      <c r="A31" s="34" t="str">
        <f>IFERROR(VLOOKUP(B31,'PLANILLA GENERAL'!H25:$BA$698,46,FALSE),"")</f>
        <v>SP- 06</v>
      </c>
      <c r="B31" s="34" t="s">
        <v>265</v>
      </c>
      <c r="C31" s="34" t="s">
        <v>963</v>
      </c>
      <c r="D31" s="34" t="str">
        <f t="shared" si="0"/>
        <v>CY51W</v>
      </c>
      <c r="E31" s="34"/>
      <c r="F31" s="34"/>
      <c r="G31" s="56">
        <f>IFERROR(_xlfn.IFS(D31=Referencias!$K$32,VLOOKUP(B31,Intermedia!$B$4:$D$240,3,FALSE),D31=Referencias!$K$25,VLOOKUP(B31,Intermedia!$B$4:$D$240,2,FALSE)),"")</f>
        <v>29.74</v>
      </c>
      <c r="H31" s="34"/>
      <c r="I31" s="34" t="str">
        <f>IFERROR(VLOOKUP(IF(AND(B31=B30,B30=B29),CONCATENATE(B31,"_2"),IF(B31=B30,CONCATENATE(B31,"_1"),B31)),Intermedia!$I$3:$O$3997,7,FALSE),"")</f>
        <v/>
      </c>
      <c r="J31" s="34" t="str">
        <f>IFERROR(VLOOKUP(B31,'PLANILLA GENERAL'!$H$2:$BA$447,30,FALSE),"")</f>
        <v>Bombeo Mecánico</v>
      </c>
      <c r="K31" s="117" t="s">
        <v>966</v>
      </c>
    </row>
    <row r="32" spans="1:11" x14ac:dyDescent="0.25">
      <c r="A32" s="34" t="str">
        <f>IFERROR(VLOOKUP(B32,'PLANILLA GENERAL'!H26:$BA$698,46,FALSE),"")</f>
        <v>SP- 06</v>
      </c>
      <c r="B32" s="34" t="s">
        <v>268</v>
      </c>
      <c r="C32" s="34" t="s">
        <v>963</v>
      </c>
      <c r="D32" s="34" t="str">
        <f t="shared" si="0"/>
        <v>CY51W</v>
      </c>
      <c r="E32" s="34"/>
      <c r="F32" s="34"/>
      <c r="G32" s="56">
        <f>IFERROR(_xlfn.IFS(D32=Referencias!$K$32,VLOOKUP(B32,Intermedia!$B$4:$D$240,3,FALSE),D32=Referencias!$K$25,VLOOKUP(B32,Intermedia!$B$4:$D$240,2,FALSE)),"")</f>
        <v>20</v>
      </c>
      <c r="H32" s="34"/>
      <c r="I32" s="34" t="str">
        <f>IFERROR(VLOOKUP(IF(AND(B32=B31,B31=B30),CONCATENATE(B32,"_2"),IF(B32=B31,CONCATENATE(B32,"_1"),B32)),Intermedia!$I$3:$O$3997,7,FALSE),"")</f>
        <v/>
      </c>
      <c r="J32" s="34" t="str">
        <f>IFERROR(VLOOKUP(B32,'PLANILLA GENERAL'!$H$2:$BA$447,30,FALSE),"")</f>
        <v>Bombeo Mecánico</v>
      </c>
      <c r="K32" s="117" t="s">
        <v>966</v>
      </c>
    </row>
    <row r="33" spans="1:11" x14ac:dyDescent="0.25">
      <c r="A33" s="34" t="str">
        <f>IFERROR(VLOOKUP(B33,'PLANILLA GENERAL'!H27:$BA$698,46,FALSE),"")</f>
        <v>SP- 06</v>
      </c>
      <c r="B33" s="34" t="s">
        <v>271</v>
      </c>
      <c r="C33" s="34" t="s">
        <v>963</v>
      </c>
      <c r="D33" s="34" t="str">
        <f t="shared" si="0"/>
        <v>CY51W</v>
      </c>
      <c r="E33" s="34"/>
      <c r="F33" s="34"/>
      <c r="G33" s="56">
        <f>IFERROR(_xlfn.IFS(D33=Referencias!$K$32,VLOOKUP(B33,Intermedia!$B$4:$D$240,3,FALSE),D33=Referencias!$K$25,VLOOKUP(B33,Intermedia!$B$4:$D$240,2,FALSE)),"")</f>
        <v>59.76</v>
      </c>
      <c r="H33" s="34"/>
      <c r="I33" s="34" t="str">
        <f>IFERROR(VLOOKUP(IF(AND(B33=B32,B32=B31),CONCATENATE(B33,"_2"),IF(B33=B32,CONCATENATE(B33,"_1"),B33)),Intermedia!$I$3:$O$3997,7,FALSE),"")</f>
        <v/>
      </c>
      <c r="J33" s="34" t="str">
        <f>IFERROR(VLOOKUP(B33,'PLANILLA GENERAL'!$H$2:$BA$447,30,FALSE),"")</f>
        <v>Cavidad Progresiva</v>
      </c>
      <c r="K33" s="117" t="s">
        <v>966</v>
      </c>
    </row>
    <row r="34" spans="1:11" x14ac:dyDescent="0.25">
      <c r="A34" s="34" t="str">
        <f>IFERROR(VLOOKUP(B34,'PLANILLA GENERAL'!H28:$BA$698,46,FALSE),"")</f>
        <v>SP- 06</v>
      </c>
      <c r="B34" s="34" t="s">
        <v>280</v>
      </c>
      <c r="C34" s="34" t="s">
        <v>963</v>
      </c>
      <c r="D34" s="34" t="str">
        <f t="shared" si="0"/>
        <v>CY51W</v>
      </c>
      <c r="E34" s="34"/>
      <c r="F34" s="34"/>
      <c r="G34" s="56">
        <f>IFERROR(_xlfn.IFS(D34=Referencias!$K$32,VLOOKUP(B34,Intermedia!$B$4:$D$240,3,FALSE),D34=Referencias!$K$25,VLOOKUP(B34,Intermedia!$B$4:$D$240,2,FALSE)),"")</f>
        <v>31.29</v>
      </c>
      <c r="H34" s="34"/>
      <c r="I34" s="34" t="str">
        <f>IFERROR(VLOOKUP(IF(AND(B34=B33,B33=B32),CONCATENATE(B34,"_2"),IF(B34=B33,CONCATENATE(B34,"_1"),B34)),Intermedia!$I$3:$O$3997,7,FALSE),"")</f>
        <v/>
      </c>
      <c r="J34" s="34" t="str">
        <f>IFERROR(VLOOKUP(B34,'PLANILLA GENERAL'!$H$2:$BA$447,30,FALSE),"")</f>
        <v>Bombeo Mecánico</v>
      </c>
      <c r="K34" s="117" t="s">
        <v>966</v>
      </c>
    </row>
    <row r="35" spans="1:11" x14ac:dyDescent="0.25">
      <c r="A35" s="34" t="str">
        <f>IFERROR(VLOOKUP(B35,'PLANILLA GENERAL'!H29:$BA$698,46,FALSE),"")</f>
        <v>SP- 06</v>
      </c>
      <c r="B35" s="34" t="s">
        <v>281</v>
      </c>
      <c r="C35" s="34" t="s">
        <v>963</v>
      </c>
      <c r="D35" s="34" t="str">
        <f t="shared" si="0"/>
        <v>CY51W</v>
      </c>
      <c r="E35" s="34"/>
      <c r="F35" s="34"/>
      <c r="G35" s="56">
        <f>IFERROR(_xlfn.IFS(D35=Referencias!$K$32,VLOOKUP(B35,Intermedia!$B$4:$D$240,3,FALSE),D35=Referencias!$K$25,VLOOKUP(B35,Intermedia!$B$4:$D$240,2,FALSE)),"")</f>
        <v>33.229999999999997</v>
      </c>
      <c r="H35" s="34"/>
      <c r="I35" s="34" t="str">
        <f>IFERROR(VLOOKUP(IF(AND(B35=B34,B34=B33),CONCATENATE(B35,"_2"),IF(B35=B34,CONCATENATE(B35,"_1"),B35)),Intermedia!$I$3:$O$3997,7,FALSE),"")</f>
        <v/>
      </c>
      <c r="J35" s="34" t="str">
        <f>IFERROR(VLOOKUP(B35,'PLANILLA GENERAL'!$H$2:$BA$447,30,FALSE),"")</f>
        <v>Bombeo Mecánico</v>
      </c>
      <c r="K35" s="117" t="s">
        <v>966</v>
      </c>
    </row>
    <row r="36" spans="1:11" x14ac:dyDescent="0.25">
      <c r="A36" s="34" t="str">
        <f>IFERROR(VLOOKUP(B36,'PLANILLA GENERAL'!H30:$BA$698,46,FALSE),"")</f>
        <v/>
      </c>
      <c r="B36" s="34" t="s">
        <v>284</v>
      </c>
      <c r="C36" s="34" t="s">
        <v>963</v>
      </c>
      <c r="D36" s="34" t="str">
        <f t="shared" si="0"/>
        <v>CY51W</v>
      </c>
      <c r="E36" s="34"/>
      <c r="F36" s="34"/>
      <c r="G36" s="56" t="str">
        <f>IFERROR(_xlfn.IFS(D36=Referencias!$K$32,VLOOKUP(B36,Intermedia!$B$4:$D$240,3,FALSE),D36=Referencias!$K$25,VLOOKUP(B36,Intermedia!$B$4:$D$240,2,FALSE)),"")</f>
        <v/>
      </c>
      <c r="H36" s="34"/>
      <c r="I36" s="34" t="str">
        <f>IFERROR(VLOOKUP(IF(AND(B36=B35,B35=B34),CONCATENATE(B36,"_2"),IF(B36=B35,CONCATENATE(B36,"_1"),B36)),Intermedia!$I$3:$O$3997,7,FALSE),"")</f>
        <v/>
      </c>
      <c r="J36" s="34" t="str">
        <f>IFERROR(VLOOKUP(B36,'PLANILLA GENERAL'!$H$2:$BA$447,30,FALSE),"")</f>
        <v/>
      </c>
      <c r="K36" s="117" t="s">
        <v>966</v>
      </c>
    </row>
    <row r="37" spans="1:11" x14ac:dyDescent="0.25">
      <c r="A37" s="34" t="str">
        <f>IFERROR(VLOOKUP(B37,'PLANILLA GENERAL'!H31:$BA$698,46,FALSE),"")</f>
        <v>SP- 06</v>
      </c>
      <c r="B37" s="34" t="s">
        <v>287</v>
      </c>
      <c r="C37" s="34" t="s">
        <v>963</v>
      </c>
      <c r="D37" s="34" t="str">
        <f t="shared" si="0"/>
        <v>CY51W</v>
      </c>
      <c r="E37" s="34"/>
      <c r="F37" s="34"/>
      <c r="G37" s="56">
        <f>IFERROR(_xlfn.IFS(D37=Referencias!$K$32,VLOOKUP(B37,Intermedia!$B$4:$D$240,3,FALSE),D37=Referencias!$K$25,VLOOKUP(B37,Intermedia!$B$4:$D$240,2,FALSE)),"")</f>
        <v>20.89</v>
      </c>
      <c r="H37" s="34"/>
      <c r="I37" s="34" t="str">
        <f>IFERROR(VLOOKUP(IF(AND(B37=B36,B36=B35),CONCATENATE(B37,"_2"),IF(B37=B36,CONCATENATE(B37,"_1"),B37)),Intermedia!$I$3:$O$3997,7,FALSE),"")</f>
        <v/>
      </c>
      <c r="J37" s="34" t="str">
        <f>IFERROR(VLOOKUP(B37,'PLANILLA GENERAL'!$H$2:$BA$447,30,FALSE),"")</f>
        <v>Cavidad Progresiva</v>
      </c>
      <c r="K37" s="117" t="s">
        <v>966</v>
      </c>
    </row>
    <row r="38" spans="1:11" x14ac:dyDescent="0.25">
      <c r="A38" s="34" t="str">
        <f>IFERROR(VLOOKUP(B38,'PLANILLA GENERAL'!H32:$BA$698,46,FALSE),"")</f>
        <v>SP- 06</v>
      </c>
      <c r="B38" s="34" t="s">
        <v>261</v>
      </c>
      <c r="C38" s="34" t="s">
        <v>962</v>
      </c>
      <c r="D38" s="34" t="str">
        <f t="shared" si="0"/>
        <v>BX960</v>
      </c>
      <c r="E38" s="34"/>
      <c r="F38" s="34"/>
      <c r="G38" s="56">
        <f>IFERROR(_xlfn.IFS(D38=Referencias!$K$32,VLOOKUP(B38,Intermedia!$B$4:$D$240,3,FALSE),D38=Referencias!$K$25,VLOOKUP(B38,Intermedia!$B$4:$D$240,2,FALSE)),"")</f>
        <v>31.42</v>
      </c>
      <c r="H38" s="34"/>
      <c r="I38" s="34" t="str">
        <f>IFERROR(VLOOKUP(IF(AND(B38=B37,B37=B36),CONCATENATE(B38,"_2"),IF(B38=B37,CONCATENATE(B38,"_1"),B38)),Intermedia!$I$3:$O$3997,7,FALSE),"")</f>
        <v/>
      </c>
      <c r="J38" s="34" t="str">
        <f>IFERROR(VLOOKUP(B38,'PLANILLA GENERAL'!$H$2:$BA$447,30,FALSE),"")</f>
        <v>Cavidad Progresiva</v>
      </c>
      <c r="K38" s="117" t="s">
        <v>966</v>
      </c>
    </row>
    <row r="39" spans="1:11" x14ac:dyDescent="0.25">
      <c r="A39" s="34" t="str">
        <f>IFERROR(VLOOKUP(B39,'PLANILLA GENERAL'!H33:$BA$698,46,FALSE),"")</f>
        <v>SP- 09</v>
      </c>
      <c r="B39" s="34" t="s">
        <v>354</v>
      </c>
      <c r="C39" s="34" t="s">
        <v>962</v>
      </c>
      <c r="D39" s="34" t="str">
        <f t="shared" si="0"/>
        <v>BX960</v>
      </c>
      <c r="E39" s="34"/>
      <c r="F39" s="34"/>
      <c r="G39" s="56">
        <f>IFERROR(_xlfn.IFS(D39=Referencias!$K$32,VLOOKUP(B39,Intermedia!$B$4:$D$240,3,FALSE),D39=Referencias!$K$25,VLOOKUP(B39,Intermedia!$B$4:$D$240,2,FALSE)),"")</f>
        <v>20</v>
      </c>
      <c r="H39" s="34"/>
      <c r="I39" s="34" t="str">
        <f>IFERROR(VLOOKUP(IF(AND(B39=B38,B38=B37),CONCATENATE(B39,"_2"),IF(B39=B38,CONCATENATE(B39,"_1"),B39)),Intermedia!$I$3:$O$3997,7,FALSE),"")</f>
        <v/>
      </c>
      <c r="J39" s="34" t="str">
        <f>IFERROR(VLOOKUP(B39,'PLANILLA GENERAL'!$H$2:$BA$447,30,FALSE),"")</f>
        <v>Cavidad Progresiva</v>
      </c>
      <c r="K39" s="117" t="s">
        <v>966</v>
      </c>
    </row>
    <row r="40" spans="1:11" x14ac:dyDescent="0.25">
      <c r="A40" s="34" t="str">
        <f>IFERROR(VLOOKUP(B40,'PLANILLA GENERAL'!H34:$BA$698,46,FALSE),"")</f>
        <v>PB- 03</v>
      </c>
      <c r="B40" s="34" t="s">
        <v>61</v>
      </c>
      <c r="C40" s="34" t="s">
        <v>963</v>
      </c>
      <c r="D40" s="34" t="str">
        <f t="shared" si="0"/>
        <v>CY51W</v>
      </c>
      <c r="E40" s="34"/>
      <c r="F40" s="34"/>
      <c r="G40" s="56">
        <f>IFERROR(_xlfn.IFS(D40=Referencias!$K$32,VLOOKUP(B40,Intermedia!$B$4:$D$240,3,FALSE),D40=Referencias!$K$25,VLOOKUP(B40,Intermedia!$B$4:$D$240,2,FALSE)),"")</f>
        <v>34.450000000000003</v>
      </c>
      <c r="H40" s="34"/>
      <c r="I40" s="34" t="str">
        <f>IFERROR(VLOOKUP(IF(AND(B40=B39,B39=B38),CONCATENATE(B40,"_2"),IF(B40=B39,CONCATENATE(B40,"_1"),B40)),Intermedia!$I$3:$O$3997,7,FALSE),"")</f>
        <v/>
      </c>
      <c r="J40" s="34" t="str">
        <f>IFERROR(VLOOKUP(B40,'PLANILLA GENERAL'!$H$2:$BA$447,30,FALSE),"")</f>
        <v>Cavidad Progresiva</v>
      </c>
      <c r="K40" s="117" t="s">
        <v>966</v>
      </c>
    </row>
    <row r="41" spans="1:11" x14ac:dyDescent="0.25">
      <c r="A41" s="34" t="str">
        <f>IFERROR(VLOOKUP(B41,'PLANILLA GENERAL'!H35:$BA$698,46,FALSE),"")</f>
        <v>PB- 04</v>
      </c>
      <c r="B41" s="34" t="s">
        <v>82</v>
      </c>
      <c r="C41" s="34" t="s">
        <v>963</v>
      </c>
      <c r="D41" s="34" t="str">
        <f t="shared" si="0"/>
        <v>CY51W</v>
      </c>
      <c r="E41" s="34"/>
      <c r="F41" s="34"/>
      <c r="G41" s="56">
        <f>IFERROR(_xlfn.IFS(D41=Referencias!$K$32,VLOOKUP(B41,Intermedia!$B$4:$D$240,3,FALSE),D41=Referencias!$K$25,VLOOKUP(B41,Intermedia!$B$4:$D$240,2,FALSE)),"")</f>
        <v>20</v>
      </c>
      <c r="H41" s="34"/>
      <c r="I41" s="34" t="str">
        <f>IFERROR(VLOOKUP(IF(AND(B41=B40,B40=B39),CONCATENATE(B41,"_2"),IF(B41=B40,CONCATENATE(B41,"_1"),B41)),Intermedia!$I$3:$O$3997,7,FALSE),"")</f>
        <v/>
      </c>
      <c r="J41" s="34" t="str">
        <f>IFERROR(VLOOKUP(B41,'PLANILLA GENERAL'!$H$2:$BA$447,30,FALSE),"")</f>
        <v>Cavidad Progresiva</v>
      </c>
      <c r="K41" s="117" t="s">
        <v>966</v>
      </c>
    </row>
    <row r="42" spans="1:11" x14ac:dyDescent="0.25">
      <c r="A42" s="34" t="str">
        <f>IFERROR(VLOOKUP(B42,'PLANILLA GENERAL'!H36:$BA$698,46,FALSE),"")</f>
        <v>PB- 04</v>
      </c>
      <c r="B42" s="34" t="s">
        <v>82</v>
      </c>
      <c r="C42" s="34" t="s">
        <v>962</v>
      </c>
      <c r="D42" s="34" t="str">
        <f t="shared" si="0"/>
        <v>BX960</v>
      </c>
      <c r="E42" s="34"/>
      <c r="F42" s="34"/>
      <c r="G42" s="56">
        <f>IFERROR(_xlfn.IFS(D42=Referencias!$K$32,VLOOKUP(B42,Intermedia!$B$4:$D$220,3,FALSE),D42=Referencias!$K$25,VLOOKUP(B42,Intermedia!$B$4:$D$220,2,FALSE)),"")</f>
        <v>20</v>
      </c>
      <c r="H42" s="34"/>
      <c r="I42" s="34" t="str">
        <f>IFERROR(VLOOKUP(IF(AND(B42=B41,B41=B40),CONCATENATE(B42,"_2"),IF(B42=B41,CONCATENATE(B42,"_1"),B42)),Intermedia!$I$3:$O$3997,7,FALSE),"")</f>
        <v/>
      </c>
      <c r="J42" s="34" t="str">
        <f>IFERROR(VLOOKUP(B42,'PLANILLA GENERAL'!$H$2:$BA$447,30,FALSE),"")</f>
        <v>Cavidad Progresiva</v>
      </c>
      <c r="K42" s="117" t="s">
        <v>966</v>
      </c>
    </row>
    <row r="43" spans="1:11" x14ac:dyDescent="0.25">
      <c r="A43" s="34" t="str">
        <f>IFERROR(VLOOKUP(B43,'PLANILLA GENERAL'!H37:$BA$698,46,FALSE),"")</f>
        <v>SP- 02</v>
      </c>
      <c r="B43" s="89" t="s">
        <v>159</v>
      </c>
      <c r="C43" s="89" t="s">
        <v>988</v>
      </c>
      <c r="D43" s="89" t="s">
        <v>665</v>
      </c>
      <c r="E43" s="89"/>
      <c r="F43" s="89"/>
      <c r="G43" s="90">
        <v>60</v>
      </c>
      <c r="H43" s="34"/>
      <c r="I43" s="34" t="str">
        <f>IFERROR(VLOOKUP(IF(AND(B43=B42,B42=B41),CONCATENATE(B43,"_2"),IF(B43=B42,CONCATENATE(B43,"_1"),B43)),Intermedia!$I$3:$O$3997,7,FALSE),"")</f>
        <v/>
      </c>
      <c r="J43" s="34" t="str">
        <f>IFERROR(VLOOKUP(B43,'PLANILLA GENERAL'!$H$2:$BA$447,30,FALSE),"")</f>
        <v>Cavidad Progresiva</v>
      </c>
      <c r="K43" s="118" t="s">
        <v>961</v>
      </c>
    </row>
    <row r="44" spans="1:11" x14ac:dyDescent="0.25">
      <c r="A44" s="34" t="str">
        <f>IFERROR(VLOOKUP(B44,'PLANILLA GENERAL'!H38:$BA$698,46,FALSE),"")</f>
        <v>PB- 03</v>
      </c>
      <c r="B44" s="89" t="s">
        <v>73</v>
      </c>
      <c r="C44" s="89" t="s">
        <v>988</v>
      </c>
      <c r="D44" s="89" t="s">
        <v>665</v>
      </c>
      <c r="E44" s="89"/>
      <c r="F44" s="89"/>
      <c r="G44" s="90">
        <v>92</v>
      </c>
      <c r="H44" s="34"/>
      <c r="I44" s="34" t="str">
        <f>IFERROR(VLOOKUP(IF(AND(B44=B43,B43=B42),CONCATENATE(B44,"_2"),IF(B44=B43,CONCATENATE(B44,"_1"),B44)),Intermedia!$I$3:$O$3997,7,FALSE),"")</f>
        <v>Q</v>
      </c>
      <c r="J44" s="34" t="str">
        <f>IFERROR(VLOOKUP(B44,'PLANILLA GENERAL'!$H$2:$BA$447,30,FALSE),"")</f>
        <v>Cavidad Progresiva</v>
      </c>
      <c r="K44" s="118" t="s">
        <v>961</v>
      </c>
    </row>
    <row r="45" spans="1:11" x14ac:dyDescent="0.25">
      <c r="A45" s="34" t="str">
        <f>IFERROR(VLOOKUP(B45,'PLANILLA GENERAL'!H41:$BA$698,46,FALSE),"")</f>
        <v/>
      </c>
      <c r="D45" s="150" t="s">
        <v>971</v>
      </c>
      <c r="E45" s="150"/>
      <c r="F45" s="150"/>
      <c r="G45" s="150"/>
      <c r="I45" s="34" t="str">
        <f>IFERROR(VLOOKUP(IF(AND(B45=B43,B43=B42),CONCATENATE(B45,"_2"),IF(B45=B43,CONCATENATE(B45,"_1"),B45)),Intermedia!$I$3:$O$3997,7,FALSE),"")</f>
        <v/>
      </c>
      <c r="J45" s="34" t="str">
        <f>IFERROR(VLOOKUP(B45,'PLANILLA GENERAL'!$H$2:$BA$447,30,FALSE),"")</f>
        <v/>
      </c>
    </row>
    <row r="46" spans="1:11" x14ac:dyDescent="0.25">
      <c r="A46" s="34" t="str">
        <f>IFERROR(VLOOKUP(B46,'PLANILLA GENERAL'!H36:$BA$698,46,FALSE),"")</f>
        <v/>
      </c>
      <c r="D46" s="151" t="s">
        <v>566</v>
      </c>
      <c r="E46" s="151"/>
      <c r="F46" s="151"/>
      <c r="G46" s="56">
        <f>SUMIF($D$9:D42,D46,$G$9:G42)</f>
        <v>1114.0699999999997</v>
      </c>
      <c r="I46" s="34" t="str">
        <f>IFERROR(VLOOKUP(IF(AND(B46=B45,B45=B42),CONCATENATE(B46,"_2"),IF(B46=B45,CONCATENATE(B46,"_1"),B46)),Intermedia!$I$3:$O$3997,7,FALSE),"")</f>
        <v/>
      </c>
      <c r="J46" s="34" t="str">
        <f>IFERROR(VLOOKUP(B46,'PLANILLA GENERAL'!$H$2:$BA$447,30,FALSE),"")</f>
        <v/>
      </c>
    </row>
    <row r="47" spans="1:11" x14ac:dyDescent="0.25">
      <c r="D47" s="151" t="s">
        <v>565</v>
      </c>
      <c r="E47" s="151"/>
      <c r="F47" s="151"/>
      <c r="G47" s="56">
        <f>SUMIF($D$9:D45,D47,$G$9:G45)</f>
        <v>103.35</v>
      </c>
    </row>
    <row r="48" spans="1:11" x14ac:dyDescent="0.25">
      <c r="D48" s="151" t="s">
        <v>972</v>
      </c>
      <c r="E48" s="151"/>
      <c r="F48" s="151"/>
      <c r="G48" s="56">
        <f>+G46+G47</f>
        <v>1217.4199999999996</v>
      </c>
    </row>
    <row r="51" spans="4:7" x14ac:dyDescent="0.25">
      <c r="D51" s="150" t="s">
        <v>973</v>
      </c>
      <c r="E51" s="150"/>
      <c r="F51" s="150"/>
      <c r="G51" s="150"/>
    </row>
    <row r="52" spans="4:7" x14ac:dyDescent="0.25">
      <c r="D52" s="151" t="s">
        <v>566</v>
      </c>
      <c r="E52" s="151"/>
      <c r="F52" s="151"/>
      <c r="G52" s="56">
        <f>G46+'Semana 2-2'!G37+'Semana 2-3'!G37+'Semana 2-4'!G31+'Semana 2-5'!G33</f>
        <v>3930.4999999999995</v>
      </c>
    </row>
    <row r="53" spans="4:7" x14ac:dyDescent="0.25">
      <c r="D53" s="151" t="s">
        <v>565</v>
      </c>
      <c r="E53" s="151"/>
      <c r="F53" s="151"/>
      <c r="G53" s="56">
        <f>+G47+'Semana 2-2'!G38+'Semana 2-3'!G38+'Semana 2-4'!G32+'Semana 2-5'!G34</f>
        <v>1085.73</v>
      </c>
    </row>
    <row r="54" spans="4:7" x14ac:dyDescent="0.25">
      <c r="D54" s="151" t="s">
        <v>972</v>
      </c>
      <c r="E54" s="151"/>
      <c r="F54" s="151"/>
      <c r="G54" s="56">
        <f>G53+G52</f>
        <v>5016.2299999999996</v>
      </c>
    </row>
  </sheetData>
  <autoFilter ref="A8:J8" xr:uid="{00000000-0009-0000-0000-00000A000000}"/>
  <mergeCells count="12">
    <mergeCell ref="K7:K8"/>
    <mergeCell ref="D54:F54"/>
    <mergeCell ref="D47:F47"/>
    <mergeCell ref="D48:F48"/>
    <mergeCell ref="D51:G51"/>
    <mergeCell ref="D52:F52"/>
    <mergeCell ref="D53:F53"/>
    <mergeCell ref="B3:J5"/>
    <mergeCell ref="B7:C7"/>
    <mergeCell ref="D7:J7"/>
    <mergeCell ref="D45:G45"/>
    <mergeCell ref="D46:F46"/>
  </mergeCells>
  <printOptions horizontalCentered="1" verticalCentered="1"/>
  <pageMargins left="0" right="0" top="0" bottom="0" header="0.31496062992125984" footer="0.31496062992125984"/>
  <pageSetup paperSize="9" scale="71" orientation="landscape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>
    <tabColor rgb="FFFFFF00"/>
    <pageSetUpPr fitToPage="1"/>
  </sheetPr>
  <dimension ref="A1:K39"/>
  <sheetViews>
    <sheetView workbookViewId="0">
      <selection activeCell="J9" sqref="J9:J25"/>
    </sheetView>
  </sheetViews>
  <sheetFormatPr baseColWidth="10" defaultColWidth="11.42578125" defaultRowHeight="15" x14ac:dyDescent="0.25"/>
  <cols>
    <col min="1" max="1" width="17" style="4" bestFit="1" customWidth="1"/>
    <col min="2" max="2" width="13" style="4" bestFit="1" customWidth="1"/>
    <col min="3" max="3" width="21" style="4" bestFit="1" customWidth="1"/>
    <col min="4" max="4" width="11.42578125" style="4" bestFit="1" customWidth="1"/>
    <col min="5" max="5" width="7.140625" style="4" bestFit="1" customWidth="1"/>
    <col min="6" max="6" width="6.28515625" style="4" bestFit="1" customWidth="1"/>
    <col min="7" max="7" width="11.5703125" style="4" bestFit="1" customWidth="1"/>
    <col min="8" max="8" width="5.5703125" style="4" bestFit="1" customWidth="1"/>
    <col min="9" max="9" width="11.140625" style="4" bestFit="1" customWidth="1"/>
    <col min="10" max="10" width="19.42578125" style="4" bestFit="1" customWidth="1"/>
    <col min="11" max="16384" width="11.42578125" style="4"/>
  </cols>
  <sheetData>
    <row r="1" spans="1:11" x14ac:dyDescent="0.25">
      <c r="A1" s="4" t="s">
        <v>947</v>
      </c>
      <c r="B1" s="4">
        <f>COUNTA(B9:B82)</f>
        <v>27</v>
      </c>
    </row>
    <row r="2" spans="1:11" ht="15.75" thickBot="1" x14ac:dyDescent="0.3"/>
    <row r="3" spans="1:11" ht="15" customHeight="1" x14ac:dyDescent="0.25">
      <c r="A3" s="142" t="s">
        <v>987</v>
      </c>
      <c r="B3" s="143"/>
      <c r="C3" s="143"/>
      <c r="D3" s="143"/>
      <c r="E3" s="143"/>
      <c r="F3" s="143"/>
      <c r="G3" s="143"/>
      <c r="H3" s="143"/>
      <c r="I3" s="143"/>
      <c r="J3" s="144"/>
    </row>
    <row r="4" spans="1:11" x14ac:dyDescent="0.25">
      <c r="A4" s="145"/>
      <c r="B4" s="134"/>
      <c r="C4" s="134"/>
      <c r="D4" s="134"/>
      <c r="E4" s="134"/>
      <c r="F4" s="134"/>
      <c r="G4" s="134"/>
      <c r="H4" s="134"/>
      <c r="I4" s="134"/>
      <c r="J4" s="146"/>
    </row>
    <row r="5" spans="1:11" ht="15.75" thickBot="1" x14ac:dyDescent="0.3">
      <c r="A5" s="147"/>
      <c r="B5" s="148"/>
      <c r="C5" s="148"/>
      <c r="D5" s="148"/>
      <c r="E5" s="148"/>
      <c r="F5" s="148"/>
      <c r="G5" s="148"/>
      <c r="H5" s="148"/>
      <c r="I5" s="148"/>
      <c r="J5" s="149"/>
    </row>
    <row r="7" spans="1:11" ht="18" x14ac:dyDescent="0.25">
      <c r="A7" s="102" t="s">
        <v>975</v>
      </c>
      <c r="B7" s="165">
        <f>'Semana 2-1'!B7:C7+1</f>
        <v>45314</v>
      </c>
      <c r="C7" s="165"/>
      <c r="D7" s="166" t="s">
        <v>976</v>
      </c>
      <c r="E7" s="166"/>
      <c r="F7" s="166"/>
      <c r="G7" s="166"/>
      <c r="H7" s="166"/>
      <c r="I7" s="166"/>
      <c r="J7" s="166"/>
      <c r="K7" s="141" t="s">
        <v>951</v>
      </c>
    </row>
    <row r="8" spans="1:11" x14ac:dyDescent="0.25">
      <c r="A8" s="53" t="s">
        <v>952</v>
      </c>
      <c r="B8" s="53" t="s">
        <v>15</v>
      </c>
      <c r="C8" s="53" t="s">
        <v>953</v>
      </c>
      <c r="D8" s="53" t="s">
        <v>562</v>
      </c>
      <c r="E8" s="53" t="s">
        <v>954</v>
      </c>
      <c r="F8" s="53" t="s">
        <v>955</v>
      </c>
      <c r="G8" s="53" t="s">
        <v>956</v>
      </c>
      <c r="H8" s="53" t="s">
        <v>957</v>
      </c>
      <c r="I8" s="53" t="s">
        <v>958</v>
      </c>
      <c r="J8" s="53" t="s">
        <v>959</v>
      </c>
      <c r="K8" s="141"/>
    </row>
    <row r="9" spans="1:11" x14ac:dyDescent="0.25">
      <c r="A9" s="34" t="str">
        <f>IFERROR(VLOOKUP(B9,'PLANILLA GENERAL'!H2:$BA$698,46,FALSE),"")</f>
        <v>SP- 01</v>
      </c>
      <c r="B9" s="34" t="s">
        <v>122</v>
      </c>
      <c r="C9" s="34" t="s">
        <v>963</v>
      </c>
      <c r="D9" s="34" t="str">
        <f>IF(C9="inhibidor de corrosión","CY51W","BX960")</f>
        <v>CY51W</v>
      </c>
      <c r="E9" s="34"/>
      <c r="F9" s="34"/>
      <c r="G9" s="56">
        <f>IFERROR(_xlfn.IFS(D9=Referencias!$K$32,VLOOKUP(B9,Intermedia!$B$4:$D$240,3,FALSE),D9=Referencias!$K$25,VLOOKUP(B9,Intermedia!$B$4:$D$240,2,FALSE)),"")</f>
        <v>61.07</v>
      </c>
      <c r="H9" s="34"/>
      <c r="I9" s="34" t="str">
        <f>IFERROR(VLOOKUP(IF(AND(B9=B8,B8=B7),CONCATENATE(B9,"_2"),IF(B9=B8,CONCATENATE(B9,"_1"),B9)),Intermedia!$I$3:$O$3997,7,FALSE),"")</f>
        <v/>
      </c>
      <c r="J9" s="34" t="str">
        <f>IFERROR(VLOOKUP(B9,'PLANILLA GENERAL'!$H$2:$BA$447,30,FALSE),"")</f>
        <v>Cavidad Progresiva</v>
      </c>
      <c r="K9" s="117" t="s">
        <v>966</v>
      </c>
    </row>
    <row r="10" spans="1:11" x14ac:dyDescent="0.25">
      <c r="A10" s="34" t="str">
        <f>IFERROR(VLOOKUP(B10,'PLANILLA GENERAL'!H3:$BA$698,46,FALSE),"")</f>
        <v>SP- 01</v>
      </c>
      <c r="B10" s="34" t="s">
        <v>130</v>
      </c>
      <c r="C10" s="34" t="s">
        <v>963</v>
      </c>
      <c r="D10" s="34" t="str">
        <f t="shared" ref="D10:D35" si="0">IF(C10="inhibidor de corrosión","CY51W","BX960")</f>
        <v>CY51W</v>
      </c>
      <c r="E10" s="34"/>
      <c r="F10" s="34"/>
      <c r="G10" s="56">
        <f>IFERROR(_xlfn.IFS(D10=Referencias!$K$32,VLOOKUP(B10,Intermedia!$B$4:$D$240,3,FALSE),D10=Referencias!$K$25,VLOOKUP(B10,Intermedia!$B$4:$D$240,2,FALSE)),"")</f>
        <v>61.82</v>
      </c>
      <c r="H10" s="34"/>
      <c r="I10" s="34" t="str">
        <f>IFERROR(VLOOKUP(IF(AND(B10=B9,B9=B8),CONCATENATE(B10,"_2"),IF(B10=B9,CONCATENATE(B10,"_1"),B10)),Intermedia!$I$3:$O$3997,7,FALSE),"")</f>
        <v/>
      </c>
      <c r="J10" s="34" t="str">
        <f>IFERROR(VLOOKUP(B10,'PLANILLA GENERAL'!$H$2:$BA$447,30,FALSE),"")</f>
        <v>Cavidad Progresiva</v>
      </c>
      <c r="K10" s="117" t="s">
        <v>966</v>
      </c>
    </row>
    <row r="11" spans="1:11" x14ac:dyDescent="0.25">
      <c r="A11" s="34" t="str">
        <f>IFERROR(VLOOKUP(B11,'PLANILLA GENERAL'!H4:$BA$698,46,FALSE),"")</f>
        <v>SP- 01</v>
      </c>
      <c r="B11" s="34" t="s">
        <v>143</v>
      </c>
      <c r="C11" s="34" t="s">
        <v>963</v>
      </c>
      <c r="D11" s="34" t="str">
        <f t="shared" si="0"/>
        <v>CY51W</v>
      </c>
      <c r="E11" s="34"/>
      <c r="F11" s="34"/>
      <c r="G11" s="56">
        <f>IFERROR(_xlfn.IFS(D11=Referencias!$K$32,VLOOKUP(B11,Intermedia!$B$4:$D$240,3,FALSE),D11=Referencias!$K$25,VLOOKUP(B11,Intermedia!$B$4:$D$240,2,FALSE)),"")</f>
        <v>83.35</v>
      </c>
      <c r="H11" s="34"/>
      <c r="I11" s="34" t="str">
        <f>IFERROR(VLOOKUP(IF(AND(B11=B10,B10=B9),CONCATENATE(B11,"_2"),IF(B11=B10,CONCATENATE(B11,"_1"),B11)),Intermedia!$I$3:$O$3997,7,FALSE),"")</f>
        <v/>
      </c>
      <c r="J11" s="34" t="str">
        <f>IFERROR(VLOOKUP(B11,'PLANILLA GENERAL'!$H$2:$BA$447,30,FALSE),"")</f>
        <v>Cavidad Progresiva</v>
      </c>
      <c r="K11" s="117" t="s">
        <v>966</v>
      </c>
    </row>
    <row r="12" spans="1:11" x14ac:dyDescent="0.25">
      <c r="A12" s="34" t="str">
        <f>IFERROR(VLOOKUP(B12,'PLANILLA GENERAL'!H5:$BA$698,46,FALSE),"")</f>
        <v>SP- 02</v>
      </c>
      <c r="B12" s="34" t="s">
        <v>149</v>
      </c>
      <c r="C12" s="34" t="s">
        <v>963</v>
      </c>
      <c r="D12" s="34" t="str">
        <f t="shared" si="0"/>
        <v>CY51W</v>
      </c>
      <c r="E12" s="34"/>
      <c r="F12" s="34"/>
      <c r="G12" s="56">
        <f>IFERROR(_xlfn.IFS(D12=Referencias!$K$32,VLOOKUP(B12,Intermedia!$B$4:$D$240,3,FALSE),D12=Referencias!$K$25,VLOOKUP(B12,Intermedia!$B$4:$D$240,2,FALSE)),"")</f>
        <v>115.88</v>
      </c>
      <c r="H12" s="34"/>
      <c r="I12" s="34" t="str">
        <f>IFERROR(VLOOKUP(IF(AND(B12=B11,B11=B10),CONCATENATE(B12,"_2"),IF(B12=B11,CONCATENATE(B12,"_1"),B12)),Intermedia!$I$3:$O$3997,7,FALSE),"")</f>
        <v/>
      </c>
      <c r="J12" s="34" t="str">
        <f>IFERROR(VLOOKUP(B12,'PLANILLA GENERAL'!$H$2:$BA$447,30,FALSE),"")</f>
        <v>Cavidad Progresiva</v>
      </c>
      <c r="K12" s="117" t="s">
        <v>966</v>
      </c>
    </row>
    <row r="13" spans="1:11" x14ac:dyDescent="0.25">
      <c r="A13" s="34" t="str">
        <f>IFERROR(VLOOKUP(B13,'PLANILLA GENERAL'!H6:$BA$698,46,FALSE),"")</f>
        <v>SP- 02</v>
      </c>
      <c r="B13" s="34" t="s">
        <v>150</v>
      </c>
      <c r="C13" s="34" t="s">
        <v>963</v>
      </c>
      <c r="D13" s="34" t="str">
        <f t="shared" si="0"/>
        <v>CY51W</v>
      </c>
      <c r="E13" s="34"/>
      <c r="F13" s="34"/>
      <c r="G13" s="56">
        <f>IFERROR(_xlfn.IFS(D13=Referencias!$K$32,VLOOKUP(B13,Intermedia!$B$4:$D$240,3,FALSE),D13=Referencias!$K$25,VLOOKUP(B13,Intermedia!$B$4:$D$240,2,FALSE)),"")</f>
        <v>52.19</v>
      </c>
      <c r="H13" s="34"/>
      <c r="I13" s="34" t="str">
        <f>IFERROR(VLOOKUP(IF(AND(B13=B12,B12=B11),CONCATENATE(B13,"_2"),IF(B13=B12,CONCATENATE(B13,"_1"),B13)),Intermedia!$I$3:$O$3997,7,FALSE),"")</f>
        <v/>
      </c>
      <c r="J13" s="34" t="str">
        <f>IFERROR(VLOOKUP(B13,'PLANILLA GENERAL'!$H$2:$BA$447,30,FALSE),"")</f>
        <v>Cavidad Progresiva</v>
      </c>
      <c r="K13" s="117" t="s">
        <v>966</v>
      </c>
    </row>
    <row r="14" spans="1:11" x14ac:dyDescent="0.25">
      <c r="A14" s="34" t="str">
        <f>IFERROR(VLOOKUP(B14,'PLANILLA GENERAL'!H7:$BA$698,46,FALSE),"")</f>
        <v>SP- 02</v>
      </c>
      <c r="B14" s="34" t="s">
        <v>156</v>
      </c>
      <c r="C14" s="34" t="s">
        <v>963</v>
      </c>
      <c r="D14" s="34" t="str">
        <f t="shared" si="0"/>
        <v>CY51W</v>
      </c>
      <c r="E14" s="34"/>
      <c r="F14" s="34"/>
      <c r="G14" s="56">
        <f>IFERROR(_xlfn.IFS(D14=Referencias!$K$32,VLOOKUP(B14,Intermedia!$B$4:$D$240,3,FALSE),D14=Referencias!$K$25,VLOOKUP(B14,Intermedia!$B$4:$D$240,2,FALSE)),"")</f>
        <v>38.200000000000003</v>
      </c>
      <c r="H14" s="34"/>
      <c r="I14" s="34" t="str">
        <f>IFERROR(VLOOKUP(IF(AND(B14=B13,B13=B12),CONCATENATE(B14,"_2"),IF(B14=B13,CONCATENATE(B14,"_1"),B14)),Intermedia!$I$3:$O$3997,7,FALSE),"")</f>
        <v/>
      </c>
      <c r="J14" s="34" t="str">
        <f>IFERROR(VLOOKUP(B14,'PLANILLA GENERAL'!$H$2:$BA$447,30,FALSE),"")</f>
        <v>Bombeo Mecánico</v>
      </c>
      <c r="K14" s="117" t="s">
        <v>966</v>
      </c>
    </row>
    <row r="15" spans="1:11" x14ac:dyDescent="0.25">
      <c r="A15" s="34" t="str">
        <f>IFERROR(VLOOKUP(B15,'PLANILLA GENERAL'!H8:$BA$698,46,FALSE),"")</f>
        <v>SP- 06</v>
      </c>
      <c r="B15" s="34" t="s">
        <v>227</v>
      </c>
      <c r="C15" s="34" t="s">
        <v>963</v>
      </c>
      <c r="D15" s="34" t="str">
        <f t="shared" si="0"/>
        <v>CY51W</v>
      </c>
      <c r="E15" s="34"/>
      <c r="F15" s="34"/>
      <c r="G15" s="56">
        <f>IFERROR(_xlfn.IFS(D15=Referencias!$K$32,VLOOKUP(B15,Intermedia!$B$4:$D$240,3,FALSE),D15=Referencias!$K$25,VLOOKUP(B15,Intermedia!$B$4:$D$240,2,FALSE)),"")</f>
        <v>70.67</v>
      </c>
      <c r="H15" s="34"/>
      <c r="I15" s="34" t="str">
        <f>IFERROR(VLOOKUP(IF(AND(B15=B14,B14=B13),CONCATENATE(B15,"_2"),IF(B15=B14,CONCATENATE(B15,"_1"),B15)),Intermedia!$I$3:$O$3997,7,FALSE),"")</f>
        <v/>
      </c>
      <c r="J15" s="34" t="str">
        <f>IFERROR(VLOOKUP(B15,'PLANILLA GENERAL'!$H$2:$BA$447,30,FALSE),"")</f>
        <v>Bombeo Mecánico</v>
      </c>
      <c r="K15" s="117" t="s">
        <v>966</v>
      </c>
    </row>
    <row r="16" spans="1:11" x14ac:dyDescent="0.25">
      <c r="A16" s="34" t="str">
        <f>IFERROR(VLOOKUP(B16,'PLANILLA GENERAL'!H9:$BA$698,46,FALSE),"")</f>
        <v>SP- 06</v>
      </c>
      <c r="B16" s="34" t="s">
        <v>274</v>
      </c>
      <c r="C16" s="34" t="s">
        <v>963</v>
      </c>
      <c r="D16" s="34" t="str">
        <f t="shared" si="0"/>
        <v>CY51W</v>
      </c>
      <c r="E16" s="34"/>
      <c r="F16" s="34"/>
      <c r="G16" s="56">
        <f>IFERROR(_xlfn.IFS(D16=Referencias!$K$32,VLOOKUP(B16,Intermedia!$B$4:$D$240,3,FALSE),D16=Referencias!$K$25,VLOOKUP(B16,Intermedia!$B$4:$D$240,2,FALSE)),"")</f>
        <v>32.979999999999997</v>
      </c>
      <c r="H16" s="34"/>
      <c r="I16" s="34" t="str">
        <f>IFERROR(VLOOKUP(IF(AND(B16=B15,B15=B14),CONCATENATE(B16,"_2"),IF(B16=B15,CONCATENATE(B16,"_1"),B16)),Intermedia!$I$3:$O$3997,7,FALSE),"")</f>
        <v/>
      </c>
      <c r="J16" s="34" t="str">
        <f>IFERROR(VLOOKUP(B16,'PLANILLA GENERAL'!$H$2:$BA$447,30,FALSE),"")</f>
        <v>Bombeo Mecánico</v>
      </c>
      <c r="K16" s="117" t="s">
        <v>966</v>
      </c>
    </row>
    <row r="17" spans="1:11" x14ac:dyDescent="0.25">
      <c r="A17" s="34" t="str">
        <f>IFERROR(VLOOKUP(B17,'PLANILLA GENERAL'!H10:$BA$698,46,FALSE),"")</f>
        <v>SP- 06</v>
      </c>
      <c r="B17" s="34" t="s">
        <v>294</v>
      </c>
      <c r="C17" s="34" t="s">
        <v>963</v>
      </c>
      <c r="D17" s="34" t="str">
        <f t="shared" si="0"/>
        <v>CY51W</v>
      </c>
      <c r="E17" s="34"/>
      <c r="F17" s="34"/>
      <c r="G17" s="56">
        <f>IFERROR(_xlfn.IFS(D17=Referencias!$K$32,VLOOKUP(B17,Intermedia!$B$4:$D$240,3,FALSE),D17=Referencias!$K$25,VLOOKUP(B17,Intermedia!$B$4:$D$240,2,FALSE)),"")</f>
        <v>20</v>
      </c>
      <c r="H17" s="34"/>
      <c r="I17" s="34" t="str">
        <f>IFERROR(VLOOKUP(IF(AND(B17=B16,B16=B15),CONCATENATE(B17,"_2"),IF(B17=B16,CONCATENATE(B17,"_1"),B17)),Intermedia!$I$3:$O$3997,7,FALSE),"")</f>
        <v/>
      </c>
      <c r="J17" s="34" t="str">
        <f>IFERROR(VLOOKUP(B17,'PLANILLA GENERAL'!$H$2:$BA$447,30,FALSE),"")</f>
        <v>Bombeo Mecánico</v>
      </c>
      <c r="K17" s="117" t="s">
        <v>966</v>
      </c>
    </row>
    <row r="18" spans="1:11" customFormat="1" x14ac:dyDescent="0.25">
      <c r="A18" s="34" t="str">
        <f>IFERROR(VLOOKUP(B18,'PLANILLA GENERAL'!H11:$BA$698,46,FALSE),"")</f>
        <v>PB- 01</v>
      </c>
      <c r="B18" s="34" t="s">
        <v>35</v>
      </c>
      <c r="C18" s="34" t="s">
        <v>960</v>
      </c>
      <c r="D18" s="34" t="str">
        <f t="shared" si="0"/>
        <v>CY51W</v>
      </c>
      <c r="E18" s="34"/>
      <c r="F18" s="34"/>
      <c r="G18" s="56">
        <f>IFERROR(_xlfn.IFS(D18=Referencias!$K$32,VLOOKUP(B18,Intermedia!$B$4:$D$240,3,FALSE),D18=Referencias!$K$25,VLOOKUP(B18,Intermedia!$B$4:$D$240,2,FALSE)),"")</f>
        <v>39.729999999999997</v>
      </c>
      <c r="H18" s="34"/>
      <c r="I18" s="34" t="str">
        <f>IFERROR(VLOOKUP(IF(AND(B18=B17,B17=B16),CONCATENATE(B18,"_2"),IF(B18=B17,CONCATENATE(B18,"_1"),B18)),Intermedia!$I$3:$O$3997,7,FALSE),"")</f>
        <v/>
      </c>
      <c r="J18" s="34" t="str">
        <f>IFERROR(VLOOKUP(B18,'PLANILLA GENERAL'!$H$2:$BA$447,30,FALSE),"")</f>
        <v>Cavidad Progresiva</v>
      </c>
      <c r="K18" s="117" t="s">
        <v>966</v>
      </c>
    </row>
    <row r="19" spans="1:11" customFormat="1" x14ac:dyDescent="0.25">
      <c r="A19" s="34" t="str">
        <f>IFERROR(VLOOKUP(B19,'PLANILLA GENERAL'!H12:$BA$698,46,FALSE),"")</f>
        <v>PB- 01</v>
      </c>
      <c r="B19" s="34" t="s">
        <v>40</v>
      </c>
      <c r="C19" s="34" t="s">
        <v>962</v>
      </c>
      <c r="D19" s="34" t="str">
        <f t="shared" si="0"/>
        <v>BX960</v>
      </c>
      <c r="E19" s="34"/>
      <c r="F19" s="34"/>
      <c r="G19" s="56">
        <f>IFERROR(_xlfn.IFS(D19=Referencias!$K$32,VLOOKUP(B19,Intermedia!$B$4:$D$240,3,FALSE),D19=Referencias!$K$25,VLOOKUP(B19,Intermedia!$B$4:$D$240,2,FALSE)),"")</f>
        <v>26.98</v>
      </c>
      <c r="H19" s="34"/>
      <c r="I19" s="34" t="str">
        <f>IFERROR(VLOOKUP(IF(AND(B19=B18,B18=B17),CONCATENATE(B19,"_2"),IF(B19=B18,CONCATENATE(B19,"_1"),B19)),Intermedia!$I$3:$O$3997,7,FALSE),"")</f>
        <v/>
      </c>
      <c r="J19" s="34" t="str">
        <f>IFERROR(VLOOKUP(B19,'PLANILLA GENERAL'!$H$2:$BA$447,30,FALSE),"")</f>
        <v>Cavidad Progresiva</v>
      </c>
      <c r="K19" s="117" t="s">
        <v>966</v>
      </c>
    </row>
    <row r="20" spans="1:11" customFormat="1" x14ac:dyDescent="0.25">
      <c r="A20" s="34" t="str">
        <f>IFERROR(VLOOKUP(B20,'PLANILLA GENERAL'!H13:$BA$698,46,FALSE),"")</f>
        <v>PB- 04</v>
      </c>
      <c r="B20" s="34" t="s">
        <v>100</v>
      </c>
      <c r="C20" s="34" t="s">
        <v>960</v>
      </c>
      <c r="D20" s="34" t="str">
        <f t="shared" si="0"/>
        <v>CY51W</v>
      </c>
      <c r="E20" s="34"/>
      <c r="F20" s="34"/>
      <c r="G20" s="56">
        <f>IFERROR(_xlfn.IFS(D20=Referencias!$K$32,VLOOKUP(B20,Intermedia!$B$4:$D$240,3,FALSE),D20=Referencias!$K$25,VLOOKUP(B20,Intermedia!$B$4:$D$240,2,FALSE)),"")</f>
        <v>28.2</v>
      </c>
      <c r="H20" s="34"/>
      <c r="I20" s="34" t="str">
        <f>IFERROR(VLOOKUP(IF(AND(B20=B19,B19=B18),CONCATENATE(B20,"_2"),IF(B20=B19,CONCATENATE(B20,"_1"),B20)),Intermedia!$I$3:$O$3997,7,FALSE),"")</f>
        <v/>
      </c>
      <c r="J20" s="34" t="str">
        <f>IFERROR(VLOOKUP(B20,'PLANILLA GENERAL'!$H$2:$BA$447,30,FALSE),"")</f>
        <v>Cavidad Progresiva</v>
      </c>
      <c r="K20" s="117" t="s">
        <v>966</v>
      </c>
    </row>
    <row r="21" spans="1:11" customFormat="1" x14ac:dyDescent="0.25">
      <c r="A21" s="34" t="str">
        <f>IFERROR(VLOOKUP(B21,'PLANILLA GENERAL'!H14:$BA$698,46,FALSE),"")</f>
        <v>PB- 04</v>
      </c>
      <c r="B21" s="34" t="s">
        <v>100</v>
      </c>
      <c r="C21" s="34" t="s">
        <v>962</v>
      </c>
      <c r="D21" s="34" t="str">
        <f t="shared" si="0"/>
        <v>BX960</v>
      </c>
      <c r="E21" s="34"/>
      <c r="F21" s="34"/>
      <c r="G21" s="56">
        <f>IFERROR(_xlfn.IFS(D21=Referencias!$K$32,VLOOKUP(B21,Intermedia!$B$4:$D$240,3,FALSE),D21=Referencias!$K$25,VLOOKUP(B21,Intermedia!$B$4:$D$240,2,FALSE)),"")</f>
        <v>28.2</v>
      </c>
      <c r="H21" s="34" t="s">
        <v>968</v>
      </c>
      <c r="I21" s="34" t="str">
        <f>IFERROR(VLOOKUP(IF(AND(B21=B20,B20=B19),CONCATENATE(B21,"_2"),IF(B21=B20,CONCATENATE(B21,"_1"),B21)),Intermedia!$I$3:$O$3997,7,FALSE),"")</f>
        <v/>
      </c>
      <c r="J21" s="34" t="str">
        <f>IFERROR(VLOOKUP(B21,'PLANILLA GENERAL'!$H$2:$BA$447,30,FALSE),"")</f>
        <v>Cavidad Progresiva</v>
      </c>
      <c r="K21" s="117" t="s">
        <v>966</v>
      </c>
    </row>
    <row r="22" spans="1:11" customFormat="1" x14ac:dyDescent="0.25">
      <c r="A22" s="34" t="str">
        <f>IFERROR(VLOOKUP(B22,'PLANILLA GENERAL'!H15:$BA$698,46,FALSE),"")</f>
        <v>PB- 04</v>
      </c>
      <c r="B22" s="34" t="s">
        <v>106</v>
      </c>
      <c r="C22" s="34" t="s">
        <v>960</v>
      </c>
      <c r="D22" s="34" t="str">
        <f t="shared" si="0"/>
        <v>CY51W</v>
      </c>
      <c r="E22" s="25"/>
      <c r="F22" s="34"/>
      <c r="G22" s="56">
        <f>IFERROR(_xlfn.IFS(D22=Referencias!$K$32,VLOOKUP(B22,Intermedia!$B$4:$D$240,3,FALSE),D22=Referencias!$K$25,VLOOKUP(B22,Intermedia!$B$4:$D$240,2,FALSE)),"")</f>
        <v>20</v>
      </c>
      <c r="H22" s="34"/>
      <c r="I22" s="34" t="str">
        <f>IFERROR(VLOOKUP(IF(AND(B22=B21,B21=B20),CONCATENATE(B22,"_2"),IF(B22=B21,CONCATENATE(B22,"_1"),B22)),Intermedia!$I$3:$O$3997,7,FALSE),"")</f>
        <v/>
      </c>
      <c r="J22" s="34" t="str">
        <f>IFERROR(VLOOKUP(B22,'PLANILLA GENERAL'!$H$2:$BA$447,30,FALSE),"")</f>
        <v>Cavidad Progresiva</v>
      </c>
      <c r="K22" s="117" t="s">
        <v>966</v>
      </c>
    </row>
    <row r="23" spans="1:11" customFormat="1" x14ac:dyDescent="0.25">
      <c r="A23" s="34" t="str">
        <f>IFERROR(VLOOKUP(B23,'PLANILLA GENERAL'!H16:$BA$698,46,FALSE),"")</f>
        <v>PB- 04</v>
      </c>
      <c r="B23" s="34" t="s">
        <v>86</v>
      </c>
      <c r="C23" s="34" t="s">
        <v>962</v>
      </c>
      <c r="D23" s="34" t="str">
        <f t="shared" si="0"/>
        <v>BX960</v>
      </c>
      <c r="E23" s="34"/>
      <c r="F23" s="34"/>
      <c r="G23" s="56">
        <f>IFERROR(_xlfn.IFS(D23=Referencias!$K$32,VLOOKUP(B23,Intermedia!$B$4:$D$240,3,FALSE),D23=Referencias!$K$25,VLOOKUP(B23,Intermedia!$B$4:$D$240,2,FALSE)),"")</f>
        <v>20</v>
      </c>
      <c r="H23" s="34"/>
      <c r="I23" s="34" t="str">
        <f>IFERROR(VLOOKUP(IF(AND(B23=B22,B22=B21),CONCATENATE(B23,"_2"),IF(B23=B22,CONCATENATE(B23,"_1"),B23)),Intermedia!$I$3:$O$3997,7,FALSE),"")</f>
        <v/>
      </c>
      <c r="J23" s="34" t="str">
        <f>IFERROR(VLOOKUP(B23,'PLANILLA GENERAL'!$H$2:$BA$447,30,FALSE),"")</f>
        <v>Cavidad Progresiva</v>
      </c>
      <c r="K23" s="117" t="s">
        <v>966</v>
      </c>
    </row>
    <row r="24" spans="1:11" customFormat="1" x14ac:dyDescent="0.25">
      <c r="A24" s="34" t="str">
        <f>IFERROR(VLOOKUP(B24,'PLANILLA GENERAL'!H17:$BA$698,46,FALSE),"")</f>
        <v>PB- 04</v>
      </c>
      <c r="B24" s="34" t="s">
        <v>86</v>
      </c>
      <c r="C24" s="34" t="s">
        <v>960</v>
      </c>
      <c r="D24" s="34" t="str">
        <f t="shared" si="0"/>
        <v>CY51W</v>
      </c>
      <c r="E24" s="34"/>
      <c r="F24" s="34"/>
      <c r="G24" s="56">
        <f>IFERROR(_xlfn.IFS(D24=Referencias!$K$32,VLOOKUP(B24,Intermedia!$B$4:$D$240,3,FALSE),D24=Referencias!$K$25,VLOOKUP(B24,Intermedia!$B$4:$D$240,2,FALSE)),"")</f>
        <v>20</v>
      </c>
      <c r="H24" s="34"/>
      <c r="I24" s="34" t="str">
        <f>IFERROR(VLOOKUP(IF(AND(B24=B23,B23=B22),CONCATENATE(B24,"_2"),IF(B24=B23,CONCATENATE(B24,"_1"),B24)),Intermedia!$I$3:$O$3997,7,FALSE),"")</f>
        <v/>
      </c>
      <c r="J24" s="34" t="str">
        <f>IFERROR(VLOOKUP(B24,'PLANILLA GENERAL'!$H$2:$BA$447,30,FALSE),"")</f>
        <v>Cavidad Progresiva</v>
      </c>
      <c r="K24" s="117" t="s">
        <v>966</v>
      </c>
    </row>
    <row r="25" spans="1:11" customFormat="1" x14ac:dyDescent="0.25">
      <c r="A25" s="34" t="str">
        <f>IFERROR(VLOOKUP(B25,'PLANILLA GENERAL'!H18:$BA$698,46,FALSE),"")</f>
        <v>PB- 04</v>
      </c>
      <c r="B25" s="34" t="s">
        <v>88</v>
      </c>
      <c r="C25" s="34" t="s">
        <v>963</v>
      </c>
      <c r="D25" s="34" t="str">
        <f t="shared" si="0"/>
        <v>CY51W</v>
      </c>
      <c r="E25" s="34"/>
      <c r="F25" s="34"/>
      <c r="G25" s="56">
        <f>IFERROR(_xlfn.IFS(D25=Referencias!$K$32,VLOOKUP(B25,Intermedia!$B$4:$D$240,3,FALSE),D25=Referencias!$K$25,VLOOKUP(B25,Intermedia!$B$4:$D$240,2,FALSE)),"")</f>
        <v>30.97</v>
      </c>
      <c r="H25" s="34"/>
      <c r="I25" s="34" t="str">
        <f>IFERROR(VLOOKUP(IF(AND(B25=B24,B24=B23),CONCATENATE(B25,"_2"),IF(B25=B24,CONCATENATE(B25,"_1"),B25)),Intermedia!$I$3:$O$3997,7,FALSE),"")</f>
        <v/>
      </c>
      <c r="J25" s="34" t="str">
        <f>IFERROR(VLOOKUP(B25,'PLANILLA GENERAL'!$H$2:$BA$447,30,FALSE),"")</f>
        <v>Cavidad Progresiva</v>
      </c>
      <c r="K25" s="117" t="s">
        <v>966</v>
      </c>
    </row>
    <row r="26" spans="1:11" customFormat="1" x14ac:dyDescent="0.25">
      <c r="A26" s="34" t="str">
        <f>IFERROR(VLOOKUP(B26,'PLANILLA GENERAL'!H22:$BA$698,46,FALSE),"")</f>
        <v>PB- 04</v>
      </c>
      <c r="B26" s="34" t="s">
        <v>88</v>
      </c>
      <c r="C26" s="34" t="s">
        <v>962</v>
      </c>
      <c r="D26" s="34" t="str">
        <f t="shared" si="0"/>
        <v>BX960</v>
      </c>
      <c r="E26" s="34"/>
      <c r="F26" s="34"/>
      <c r="G26" s="56">
        <f>IFERROR(_xlfn.IFS(D26=Referencias!$K$32,VLOOKUP(B26,Intermedia!$B$4:$D$218,3,FALSE),D26=Referencias!$K$25,VLOOKUP(B26,Intermedia!$B$4:$D$218,2,FALSE)),"")</f>
        <v>30.97</v>
      </c>
      <c r="H26" s="34"/>
      <c r="I26" s="34" t="str">
        <f>IFERROR(VLOOKUP(IF(AND(B26=B25,B25=B24),CONCATENATE(B26,"_2"),IF(B26=B25,CONCATENATE(B26,"_1"),B26)),Intermedia!$I$3:$O$3997,7,FALSE),"")</f>
        <v/>
      </c>
      <c r="J26" s="34" t="str">
        <f>IFERROR(VLOOKUP(B26,'PLANILLA GENERAL'!$H$2:$BA$447,30,FALSE),"")</f>
        <v>Cavidad Progresiva</v>
      </c>
      <c r="K26" s="117" t="s">
        <v>966</v>
      </c>
    </row>
    <row r="27" spans="1:11" x14ac:dyDescent="0.25">
      <c r="A27" s="34" t="str">
        <f>IFERROR(VLOOKUP(B27,'PLANILLA GENERAL'!H23:$BA$698,46,FALSE),"")</f>
        <v>SP- 04</v>
      </c>
      <c r="B27" s="34" t="s">
        <v>204</v>
      </c>
      <c r="C27" s="34" t="s">
        <v>962</v>
      </c>
      <c r="D27" s="34" t="str">
        <f t="shared" si="0"/>
        <v>BX960</v>
      </c>
      <c r="E27" s="34"/>
      <c r="F27" s="34"/>
      <c r="G27" s="56">
        <f>IFERROR(_xlfn.IFS(D27=Referencias!$K$32,VLOOKUP(B27,Intermedia!$B$4:$D$218,3,FALSE),D27=Referencias!$K$25,VLOOKUP(B27,Intermedia!$B$4:$D$218,2,FALSE)),"")</f>
        <v>39.54</v>
      </c>
      <c r="H27" s="34"/>
      <c r="I27" s="34" t="str">
        <f>IFERROR(VLOOKUP(IF(AND(B27=B26,B26=B25),CONCATENATE(B27,"_2"),IF(B27=B26,CONCATENATE(B27,"_1"),B27)),Intermedia!$I$3:$O$3997,7,FALSE),"")</f>
        <v/>
      </c>
      <c r="J27" s="34" t="str">
        <f>IFERROR(VLOOKUP(B27,'PLANILLA GENERAL'!$H$2:$BA$447,30,FALSE),"")</f>
        <v>Bombeo Mecánico</v>
      </c>
      <c r="K27" s="117" t="s">
        <v>966</v>
      </c>
    </row>
    <row r="28" spans="1:11" x14ac:dyDescent="0.25">
      <c r="A28" s="34" t="str">
        <f>IFERROR(VLOOKUP(B28,'PLANILLA GENERAL'!H24:$BA$698,46,FALSE),"")</f>
        <v>SP- 04</v>
      </c>
      <c r="B28" s="34" t="s">
        <v>216</v>
      </c>
      <c r="C28" s="34" t="s">
        <v>960</v>
      </c>
      <c r="D28" s="34" t="str">
        <f t="shared" si="0"/>
        <v>CY51W</v>
      </c>
      <c r="E28" s="34"/>
      <c r="F28" s="34"/>
      <c r="G28" s="56">
        <v>20</v>
      </c>
      <c r="H28" s="34" t="s">
        <v>969</v>
      </c>
      <c r="I28" s="34"/>
      <c r="J28" s="34" t="str">
        <f>IFERROR(VLOOKUP(B28,'PLANILLA GENERAL'!$H$2:$BA$447,30,FALSE),"")</f>
        <v>Cavidad Progresiva</v>
      </c>
      <c r="K28" s="117" t="s">
        <v>966</v>
      </c>
    </row>
    <row r="29" spans="1:11" x14ac:dyDescent="0.25">
      <c r="A29" s="34" t="str">
        <f>IFERROR(VLOOKUP(B29,'PLANILLA GENERAL'!H24:$BA$698,46,FALSE),"")</f>
        <v>SP- 06</v>
      </c>
      <c r="B29" s="34" t="s">
        <v>223</v>
      </c>
      <c r="C29" s="34" t="s">
        <v>962</v>
      </c>
      <c r="D29" s="34" t="str">
        <f t="shared" si="0"/>
        <v>BX960</v>
      </c>
      <c r="E29" s="34"/>
      <c r="F29" s="34"/>
      <c r="G29" s="56">
        <f>IFERROR(_xlfn.IFS(D29=Referencias!$K$32,VLOOKUP(B29,Intermedia!$B$4:$D$218,3,FALSE),D29=Referencias!$K$25,VLOOKUP(B29,Intermedia!$B$4:$D$218,2,FALSE)),"")</f>
        <v>27.92</v>
      </c>
      <c r="H29" s="34" t="s">
        <v>968</v>
      </c>
      <c r="I29" s="34" t="str">
        <f>IFERROR(VLOOKUP(IF(AND(B29=B27,B27=B26),CONCATENATE(B29,"_2"),IF(B29=B27,CONCATENATE(B29,"_1"),B29)),Intermedia!$I$3:$O$3997,7,FALSE),"")</f>
        <v/>
      </c>
      <c r="J29" s="34" t="str">
        <f>IFERROR(VLOOKUP(B29,'PLANILLA GENERAL'!$H$2:$BA$447,30,FALSE),"")</f>
        <v>Cavidad Progresiva</v>
      </c>
      <c r="K29" s="117" t="s">
        <v>966</v>
      </c>
    </row>
    <row r="30" spans="1:11" x14ac:dyDescent="0.25">
      <c r="A30" s="34" t="str">
        <f>IFERROR(VLOOKUP(B30,'PLANILLA GENERAL'!H25:$BA$698,46,FALSE),"")</f>
        <v>SP- 06</v>
      </c>
      <c r="B30" s="34" t="s">
        <v>223</v>
      </c>
      <c r="C30" s="34" t="s">
        <v>963</v>
      </c>
      <c r="D30" s="34" t="str">
        <f t="shared" si="0"/>
        <v>CY51W</v>
      </c>
      <c r="E30" s="34"/>
      <c r="F30" s="34"/>
      <c r="G30" s="56">
        <f>IFERROR(_xlfn.IFS(D30=Referencias!$K$32,VLOOKUP(B30,Intermedia!$B$4:$D$218,3,FALSE),D30=Referencias!$K$25,VLOOKUP(B30,Intermedia!$B$4:$D$218,2,FALSE)),"")</f>
        <v>20</v>
      </c>
      <c r="H30" s="34"/>
      <c r="I30" s="34" t="str">
        <f>IFERROR(VLOOKUP(IF(AND(B30=B29,B29=B27),CONCATENATE(B30,"_2"),IF(B30=B29,CONCATENATE(B30,"_1"),B30)),Intermedia!$I$3:$O$3997,7,FALSE),"")</f>
        <v/>
      </c>
      <c r="J30" s="34" t="str">
        <f>IFERROR(VLOOKUP(B30,'PLANILLA GENERAL'!$H$2:$BA$447,30,FALSE),"")</f>
        <v>Cavidad Progresiva</v>
      </c>
      <c r="K30" s="117" t="s">
        <v>966</v>
      </c>
    </row>
    <row r="31" spans="1:11" x14ac:dyDescent="0.25">
      <c r="A31" s="34" t="str">
        <f>IFERROR(VLOOKUP(B31,'PLANILLA GENERAL'!H26:$BA$698,46,FALSE),"")</f>
        <v/>
      </c>
      <c r="B31" s="34" t="s">
        <v>187</v>
      </c>
      <c r="C31" s="34" t="s">
        <v>962</v>
      </c>
      <c r="D31" s="34" t="str">
        <f t="shared" si="0"/>
        <v>BX960</v>
      </c>
      <c r="E31" s="34"/>
      <c r="F31" s="34"/>
      <c r="G31" s="56">
        <f>IFERROR(_xlfn.IFS(D31=Referencias!$K$32,VLOOKUP(B31,Intermedia!$B$4:$D$218,3,FALSE),D31=Referencias!$K$25,VLOOKUP(B31,Intermedia!$B$4:$D$218,2,FALSE)),"")</f>
        <v>35.1</v>
      </c>
      <c r="H31" s="34"/>
      <c r="I31" s="34" t="str">
        <f>IFERROR(VLOOKUP(IF(AND(B31=B30,B30=B29),CONCATENATE(B31,"_2"),IF(B31=B30,CONCATENATE(B31,"_1"),B31)),Intermedia!$I$3:$O$3997,7,FALSE),"")</f>
        <v/>
      </c>
      <c r="J31" s="34" t="str">
        <f>IFERROR(VLOOKUP(B31,'PLANILLA GENERAL'!$H$2:$BA$447,30,FALSE),"")</f>
        <v>Cavidad Progresiva</v>
      </c>
      <c r="K31" s="117" t="s">
        <v>966</v>
      </c>
    </row>
    <row r="32" spans="1:11" x14ac:dyDescent="0.25">
      <c r="A32" s="34" t="str">
        <f>IFERROR(VLOOKUP(B32,'PLANILLA GENERAL'!H27:$BA$698,46,FALSE),"")</f>
        <v/>
      </c>
      <c r="B32" s="34" t="s">
        <v>187</v>
      </c>
      <c r="C32" s="34" t="s">
        <v>963</v>
      </c>
      <c r="D32" s="34" t="str">
        <f t="shared" si="0"/>
        <v>CY51W</v>
      </c>
      <c r="E32" s="34"/>
      <c r="F32" s="34"/>
      <c r="G32" s="56">
        <f>IFERROR(_xlfn.IFS(D32=Referencias!$K$32,VLOOKUP(B32,Intermedia!$B$4:$D$218,3,FALSE),D32=Referencias!$K$25,VLOOKUP(B32,Intermedia!$B$4:$D$218,2,FALSE)),"")</f>
        <v>35.1</v>
      </c>
      <c r="H32" s="34"/>
      <c r="I32" s="34" t="str">
        <f>IFERROR(VLOOKUP(IF(AND(B32=B31,B31=B30),CONCATENATE(B32,"_2"),IF(B32=B31,CONCATENATE(B32,"_1"),B32)),Intermedia!$I$3:$O$3997,7,FALSE),"")</f>
        <v/>
      </c>
      <c r="J32" s="34" t="str">
        <f>IFERROR(VLOOKUP(B32,'PLANILLA GENERAL'!$H$2:$BA$447,30,FALSE),"")</f>
        <v>Cavidad Progresiva</v>
      </c>
      <c r="K32" s="117" t="s">
        <v>966</v>
      </c>
    </row>
    <row r="33" spans="1:11" x14ac:dyDescent="0.25">
      <c r="A33" s="34" t="str">
        <f>IFERROR(VLOOKUP(B33,'PLANILLA GENERAL'!H29:$BA$698,46,FALSE),"")</f>
        <v>SP- 07</v>
      </c>
      <c r="B33" s="34" t="s">
        <v>330</v>
      </c>
      <c r="C33" s="34" t="s">
        <v>962</v>
      </c>
      <c r="D33" s="34" t="str">
        <f t="shared" ref="D33" si="1">IF(C33="inhibidor de corrosión","CY51W","BX960")</f>
        <v>BX960</v>
      </c>
      <c r="E33" s="88"/>
      <c r="F33" s="88"/>
      <c r="G33" s="56">
        <f>IFERROR(_xlfn.IFS(D33=Referencias!$K$32,VLOOKUP(B33,Intermedia!$B$4:$D$218,3,FALSE),D33=Referencias!$K$25,VLOOKUP(B33,Intermedia!$B$4:$D$218,2,FALSE)),"")</f>
        <v>102.91</v>
      </c>
      <c r="H33" s="34"/>
      <c r="I33" s="34" t="str">
        <f>IFERROR(VLOOKUP(IF(AND(B33=#REF!,#REF!=B32),CONCATENATE(B33,"_2"),IF(B33=#REF!,CONCATENATE(B33,"_1"),B33)),Intermedia!$I$3:$O$3997,7,FALSE),"")</f>
        <v/>
      </c>
      <c r="J33" s="34" t="str">
        <f>IFERROR(VLOOKUP(B33,'PLANILLA GENERAL'!$H$2:$BA$447,30,FALSE),"")</f>
        <v>Electro Sumergible</v>
      </c>
      <c r="K33" s="117" t="s">
        <v>966</v>
      </c>
    </row>
    <row r="34" spans="1:11" x14ac:dyDescent="0.25">
      <c r="A34" s="34" t="str">
        <f>IFERROR(VLOOKUP(B34,'PLANILLA GENERAL'!H29:$BA$698,46,FALSE),"")</f>
        <v>SP- 02</v>
      </c>
      <c r="B34" s="34" t="s">
        <v>167</v>
      </c>
      <c r="C34" s="34" t="s">
        <v>963</v>
      </c>
      <c r="D34" s="34" t="str">
        <f t="shared" si="0"/>
        <v>CY51W</v>
      </c>
      <c r="E34" s="88"/>
      <c r="F34" s="88"/>
      <c r="G34" s="56">
        <f>IFERROR(_xlfn.IFS(D34=Referencias!$K$32,VLOOKUP(B34,Intermedia!$B$4:$D$218,3,FALSE),D34=Referencias!$K$25,VLOOKUP(B34,Intermedia!$B$4:$D$218,2,FALSE)),"")</f>
        <v>32.97</v>
      </c>
      <c r="H34" s="34" t="s">
        <v>968</v>
      </c>
      <c r="I34" s="34" t="str">
        <f>IFERROR(VLOOKUP(IF(AND(B34=#REF!,#REF!=B32),CONCATENATE(B34,"_2"),IF(B34=#REF!,CONCATENATE(B34,"_1"),B34)),Intermedia!$I$3:$O$3997,7,FALSE),"")</f>
        <v/>
      </c>
      <c r="J34" s="34" t="str">
        <f>IFERROR(VLOOKUP(B34,'PLANILLA GENERAL'!$H$2:$BA$447,30,FALSE),"")</f>
        <v>Bombeo Mecánico</v>
      </c>
      <c r="K34" s="117" t="s">
        <v>966</v>
      </c>
    </row>
    <row r="35" spans="1:11" x14ac:dyDescent="0.25">
      <c r="A35" s="34" t="str">
        <f>IFERROR(VLOOKUP(B35,'PLANILLA GENERAL'!H30:$BA$698,46,FALSE),"")</f>
        <v>SP- 07</v>
      </c>
      <c r="B35" s="34" t="s">
        <v>312</v>
      </c>
      <c r="C35" s="34" t="s">
        <v>963</v>
      </c>
      <c r="D35" s="34" t="str">
        <f t="shared" si="0"/>
        <v>CY51W</v>
      </c>
      <c r="E35" s="34"/>
      <c r="F35" s="34"/>
      <c r="G35" s="56">
        <f>IFERROR(_xlfn.IFS(D35=Referencias!$K$32,VLOOKUP(B35,Intermedia!$B$4:$D$218,3,FALSE),D35=Referencias!$K$25,VLOOKUP(B35,Intermedia!$B$4:$D$218,2,FALSE)),"")</f>
        <v>49.98</v>
      </c>
      <c r="H35" s="34" t="s">
        <v>968</v>
      </c>
      <c r="I35" s="34" t="str">
        <f>IFERROR(VLOOKUP(IF(AND(B35=B33,B33=#REF!),CONCATENATE(B35,"_2"),IF(B35=B33,CONCATENATE(B35,"_1"),B35)),Intermedia!$I$3:$O$3997,7,FALSE),"")</f>
        <v/>
      </c>
      <c r="J35" s="34" t="str">
        <f>IFERROR(VLOOKUP(B35,'PLANILLA GENERAL'!$H$2:$BA$447,30,FALSE),"")</f>
        <v>Cavidad Progresiva</v>
      </c>
      <c r="K35" s="117" t="s">
        <v>966</v>
      </c>
    </row>
    <row r="36" spans="1:11" x14ac:dyDescent="0.25">
      <c r="D36" s="150" t="s">
        <v>971</v>
      </c>
      <c r="E36" s="150"/>
      <c r="F36" s="150"/>
      <c r="G36" s="150"/>
    </row>
    <row r="37" spans="1:11" x14ac:dyDescent="0.25">
      <c r="D37" s="151" t="s">
        <v>566</v>
      </c>
      <c r="E37" s="151"/>
      <c r="F37" s="151"/>
      <c r="G37" s="56">
        <f>SUMIF($D$9:D32,D37,$G$9:G32)</f>
        <v>750.16000000000008</v>
      </c>
    </row>
    <row r="38" spans="1:11" x14ac:dyDescent="0.25">
      <c r="D38" s="151" t="s">
        <v>565</v>
      </c>
      <c r="E38" s="151"/>
      <c r="F38" s="151"/>
      <c r="G38" s="56">
        <f>SUMIF($D$9:D36,D38,$G$9:G36)</f>
        <v>311.62</v>
      </c>
    </row>
    <row r="39" spans="1:11" x14ac:dyDescent="0.25">
      <c r="D39" s="151" t="s">
        <v>972</v>
      </c>
      <c r="E39" s="151"/>
      <c r="F39" s="151"/>
      <c r="G39" s="56">
        <f>+G37+G38</f>
        <v>1061.7800000000002</v>
      </c>
    </row>
  </sheetData>
  <autoFilter ref="A8:J8" xr:uid="{00000000-0009-0000-0000-00000B000000}"/>
  <mergeCells count="8">
    <mergeCell ref="K7:K8"/>
    <mergeCell ref="A3:J5"/>
    <mergeCell ref="D38:F38"/>
    <mergeCell ref="D39:F39"/>
    <mergeCell ref="B7:C7"/>
    <mergeCell ref="D7:J7"/>
    <mergeCell ref="D36:G36"/>
    <mergeCell ref="D37:F37"/>
  </mergeCells>
  <pageMargins left="0.70866141732283472" right="0.70866141732283472" top="0.19685039370078741" bottom="0" header="0.31496062992125984" footer="0.31496062992125984"/>
  <pageSetup paperSize="9" scale="97" orientation="landscape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>
    <tabColor rgb="FFFFFF00"/>
    <pageSetUpPr fitToPage="1"/>
  </sheetPr>
  <dimension ref="A1:M43"/>
  <sheetViews>
    <sheetView workbookViewId="0">
      <selection activeCell="I9" sqref="I9:J43"/>
    </sheetView>
  </sheetViews>
  <sheetFormatPr baseColWidth="10" defaultColWidth="11.42578125" defaultRowHeight="15" x14ac:dyDescent="0.25"/>
  <cols>
    <col min="1" max="1" width="17.85546875" style="4" bestFit="1" customWidth="1"/>
    <col min="2" max="2" width="13.28515625" style="4" bestFit="1" customWidth="1"/>
    <col min="3" max="3" width="21" style="4" bestFit="1" customWidth="1"/>
    <col min="4" max="4" width="11.42578125" style="4" bestFit="1" customWidth="1"/>
    <col min="5" max="5" width="7.140625" style="4" bestFit="1" customWidth="1"/>
    <col min="6" max="6" width="6.28515625" style="4" bestFit="1" customWidth="1"/>
    <col min="7" max="7" width="11.5703125" style="4" bestFit="1" customWidth="1"/>
    <col min="8" max="8" width="10.7109375" style="4" bestFit="1" customWidth="1"/>
    <col min="9" max="9" width="11.140625" style="4" bestFit="1" customWidth="1"/>
    <col min="10" max="10" width="19.42578125" style="4" bestFit="1" customWidth="1"/>
    <col min="11" max="16384" width="11.42578125" style="4"/>
  </cols>
  <sheetData>
    <row r="1" spans="1:13" x14ac:dyDescent="0.25">
      <c r="A1" s="4" t="s">
        <v>947</v>
      </c>
      <c r="B1" s="4">
        <f>COUNTA(B9:B64)</f>
        <v>27</v>
      </c>
    </row>
    <row r="2" spans="1:13" ht="15.75" thickBot="1" x14ac:dyDescent="0.3">
      <c r="L2" s="39"/>
      <c r="M2" s="39"/>
    </row>
    <row r="3" spans="1:13" ht="15" customHeight="1" x14ac:dyDescent="0.25">
      <c r="A3" s="107"/>
      <c r="B3" s="143" t="s">
        <v>987</v>
      </c>
      <c r="C3" s="143"/>
      <c r="D3" s="143"/>
      <c r="E3" s="143"/>
      <c r="F3" s="143"/>
      <c r="G3" s="143"/>
      <c r="H3" s="143"/>
      <c r="I3" s="143"/>
      <c r="J3" s="144"/>
      <c r="L3" s="40"/>
    </row>
    <row r="4" spans="1:13" ht="20.25" x14ac:dyDescent="0.25">
      <c r="A4" s="108"/>
      <c r="B4" s="134"/>
      <c r="C4" s="134"/>
      <c r="D4" s="134"/>
      <c r="E4" s="134"/>
      <c r="F4" s="134"/>
      <c r="G4" s="134"/>
      <c r="H4" s="134"/>
      <c r="I4" s="134"/>
      <c r="J4" s="146"/>
    </row>
    <row r="5" spans="1:13" ht="21" thickBot="1" x14ac:dyDescent="0.3">
      <c r="A5" s="109"/>
      <c r="B5" s="148"/>
      <c r="C5" s="148"/>
      <c r="D5" s="148"/>
      <c r="E5" s="148"/>
      <c r="F5" s="148"/>
      <c r="G5" s="148"/>
      <c r="H5" s="148"/>
      <c r="I5" s="148"/>
      <c r="J5" s="149"/>
    </row>
    <row r="6" spans="1:13" ht="15.75" thickBot="1" x14ac:dyDescent="0.3"/>
    <row r="7" spans="1:13" ht="18" x14ac:dyDescent="0.25">
      <c r="A7" s="99" t="s">
        <v>978</v>
      </c>
      <c r="B7" s="154">
        <f>'Semana 2-1'!B7:C7+2</f>
        <v>45315</v>
      </c>
      <c r="C7" s="155"/>
      <c r="D7" s="156" t="s">
        <v>979</v>
      </c>
      <c r="E7" s="157"/>
      <c r="F7" s="157"/>
      <c r="G7" s="157"/>
      <c r="H7" s="157"/>
      <c r="I7" s="157"/>
      <c r="J7" s="160"/>
      <c r="K7" s="141" t="s">
        <v>951</v>
      </c>
    </row>
    <row r="8" spans="1:13" x14ac:dyDescent="0.25">
      <c r="A8" s="100" t="s">
        <v>952</v>
      </c>
      <c r="B8" s="53" t="s">
        <v>15</v>
      </c>
      <c r="C8" s="53" t="s">
        <v>953</v>
      </c>
      <c r="D8" s="53" t="s">
        <v>562</v>
      </c>
      <c r="E8" s="53" t="s">
        <v>954</v>
      </c>
      <c r="F8" s="53" t="s">
        <v>955</v>
      </c>
      <c r="G8" s="53" t="s">
        <v>956</v>
      </c>
      <c r="H8" s="53" t="s">
        <v>957</v>
      </c>
      <c r="I8" s="53" t="s">
        <v>958</v>
      </c>
      <c r="J8" s="53" t="s">
        <v>959</v>
      </c>
      <c r="K8" s="141"/>
    </row>
    <row r="9" spans="1:13" x14ac:dyDescent="0.25">
      <c r="A9" s="101" t="str">
        <f>IFERROR(VLOOKUP(B9,'PLANILLA GENERAL'!H3:$BA$698,46,FALSE),"")</f>
        <v>SP- 04</v>
      </c>
      <c r="B9" s="34" t="s">
        <v>203</v>
      </c>
      <c r="C9" s="34" t="s">
        <v>963</v>
      </c>
      <c r="D9" s="34" t="str">
        <f t="shared" ref="D9:D35" si="0">IF(C9="inhibidor de corrosión","CY51W","BX960")</f>
        <v>CY51W</v>
      </c>
      <c r="E9" s="34"/>
      <c r="F9" s="34"/>
      <c r="G9" s="56">
        <f>IFERROR(_xlfn.IFS(D9=Referencias!$K$32,VLOOKUP(B9,Intermedia!$B$4:$D$240,3,FALSE),D9=Referencias!$K$25,VLOOKUP(B9,Intermedia!$B$4:$D$240,2,FALSE)),"")</f>
        <v>32.51</v>
      </c>
      <c r="H9" s="34"/>
      <c r="I9" s="34" t="str">
        <f>IFERROR(VLOOKUP(IF(AND(B9=B8,B8=B7),CONCATENATE(B9,"_2"),IF(B9=B8,CONCATENATE(B9,"_1"),B9)),Intermedia!$I$3:$O$3997,7,FALSE),"")</f>
        <v/>
      </c>
      <c r="J9" s="34" t="str">
        <f>IFERROR(VLOOKUP(B9,'PLANILLA GENERAL'!$H$2:$BA$447,30,FALSE),"")</f>
        <v>Bombeo Mecánico</v>
      </c>
      <c r="K9" s="117" t="s">
        <v>966</v>
      </c>
    </row>
    <row r="10" spans="1:13" x14ac:dyDescent="0.25">
      <c r="A10" s="101" t="str">
        <f>IFERROR(VLOOKUP(B10,'PLANILLA GENERAL'!H4:$BA$698,46,FALSE),"")</f>
        <v>SP- 04</v>
      </c>
      <c r="B10" s="34" t="s">
        <v>204</v>
      </c>
      <c r="C10" s="34" t="s">
        <v>963</v>
      </c>
      <c r="D10" s="34" t="str">
        <f t="shared" si="0"/>
        <v>CY51W</v>
      </c>
      <c r="E10" s="34"/>
      <c r="F10" s="34"/>
      <c r="G10" s="56">
        <f>IFERROR(_xlfn.IFS(D10=Referencias!$K$32,VLOOKUP(B10,Intermedia!$B$4:$D$240,3,FALSE),D10=Referencias!$K$25,VLOOKUP(B10,Intermedia!$B$4:$D$240,2,FALSE)),"")</f>
        <v>47.45</v>
      </c>
      <c r="H10" s="34"/>
      <c r="I10" s="34" t="str">
        <f>IFERROR(VLOOKUP(IF(AND(B10=B9,B9=B8),CONCATENATE(B10,"_2"),IF(B10=B9,CONCATENATE(B10,"_1"),B10)),Intermedia!$I$3:$O$3997,7,FALSE),"")</f>
        <v/>
      </c>
      <c r="J10" s="34" t="str">
        <f>IFERROR(VLOOKUP(B10,'PLANILLA GENERAL'!$H$2:$BA$447,30,FALSE),"")</f>
        <v>Bombeo Mecánico</v>
      </c>
      <c r="K10" s="117" t="s">
        <v>966</v>
      </c>
    </row>
    <row r="11" spans="1:13" x14ac:dyDescent="0.25">
      <c r="A11" s="101" t="str">
        <f>IFERROR(VLOOKUP(B11,'PLANILLA GENERAL'!H5:$BA$698,46,FALSE),"")</f>
        <v>SP- 04</v>
      </c>
      <c r="B11" s="34" t="s">
        <v>207</v>
      </c>
      <c r="C11" s="34" t="s">
        <v>963</v>
      </c>
      <c r="D11" s="34" t="str">
        <f t="shared" si="0"/>
        <v>CY51W</v>
      </c>
      <c r="E11" s="34"/>
      <c r="F11" s="34"/>
      <c r="G11" s="56">
        <f>IFERROR(_xlfn.IFS(D11=Referencias!$K$32,VLOOKUP(B11,Intermedia!$B$4:$D$240,3,FALSE),D11=Referencias!$K$25,VLOOKUP(B11,Intermedia!$B$4:$D$240,2,FALSE)),"")</f>
        <v>94.42</v>
      </c>
      <c r="H11" s="34"/>
      <c r="I11" s="34" t="str">
        <f>IFERROR(VLOOKUP(IF(AND(B11=B10,B10=B9),CONCATENATE(B11,"_2"),IF(B11=B10,CONCATENATE(B11,"_1"),B11)),Intermedia!$I$3:$O$3997,7,FALSE),"")</f>
        <v/>
      </c>
      <c r="J11" s="34" t="str">
        <f>IFERROR(VLOOKUP(B11,'PLANILLA GENERAL'!$H$2:$BA$447,30,FALSE),"")</f>
        <v>Cavidad Progresiva</v>
      </c>
      <c r="K11" s="117" t="s">
        <v>966</v>
      </c>
    </row>
    <row r="12" spans="1:13" x14ac:dyDescent="0.25">
      <c r="A12" s="101" t="str">
        <f>IFERROR(VLOOKUP(B12,'PLANILLA GENERAL'!H6:$BA$698,46,FALSE),"")</f>
        <v>SP- 04</v>
      </c>
      <c r="B12" s="34" t="s">
        <v>215</v>
      </c>
      <c r="C12" s="34" t="s">
        <v>963</v>
      </c>
      <c r="D12" s="34" t="str">
        <f t="shared" si="0"/>
        <v>CY51W</v>
      </c>
      <c r="E12" s="34"/>
      <c r="F12" s="34"/>
      <c r="G12" s="56">
        <f>IFERROR(_xlfn.IFS(D12=Referencias!$K$32,VLOOKUP(B12,Intermedia!$B$4:$D$240,3,FALSE),D12=Referencias!$K$25,VLOOKUP(B12,Intermedia!$B$4:$D$240,2,FALSE)),"")</f>
        <v>29.41</v>
      </c>
      <c r="H12" s="34"/>
      <c r="I12" s="34" t="str">
        <f>IFERROR(VLOOKUP(IF(AND(B12=B11,B11=B10),CONCATENATE(B12,"_2"),IF(B12=B11,CONCATENATE(B12,"_1"),B12)),Intermedia!$I$3:$O$3997,7,FALSE),"")</f>
        <v/>
      </c>
      <c r="J12" s="34" t="str">
        <f>IFERROR(VLOOKUP(B12,'PLANILLA GENERAL'!$H$2:$BA$447,30,FALSE),"")</f>
        <v>Bombeo Mecánico</v>
      </c>
      <c r="K12" s="117" t="s">
        <v>966</v>
      </c>
    </row>
    <row r="13" spans="1:13" x14ac:dyDescent="0.25">
      <c r="A13" s="101" t="str">
        <f>IFERROR(VLOOKUP(B13,'PLANILLA GENERAL'!H7:$BA$698,46,FALSE),"")</f>
        <v>SP- 06</v>
      </c>
      <c r="B13" s="34" t="s">
        <v>247</v>
      </c>
      <c r="C13" s="34" t="s">
        <v>963</v>
      </c>
      <c r="D13" s="34" t="str">
        <f t="shared" si="0"/>
        <v>CY51W</v>
      </c>
      <c r="E13" s="34"/>
      <c r="F13" s="34"/>
      <c r="G13" s="56">
        <f>IFERROR(_xlfn.IFS(D13=Referencias!$K$32,VLOOKUP(B13,Intermedia!$B$4:$D$240,3,FALSE),D13=Referencias!$K$25,VLOOKUP(B13,Intermedia!$B$4:$D$240,2,FALSE)),"")</f>
        <v>35.78</v>
      </c>
      <c r="H13" s="34"/>
      <c r="I13" s="34" t="str">
        <f>IFERROR(VLOOKUP(IF(AND(B13=B12,B12=B11),CONCATENATE(B13,"_2"),IF(B13=B12,CONCATENATE(B13,"_1"),B13)),Intermedia!$I$3:$O$3997,7,FALSE),"")</f>
        <v/>
      </c>
      <c r="J13" s="34" t="str">
        <f>IFERROR(VLOOKUP(B13,'PLANILLA GENERAL'!$H$2:$BA$447,30,FALSE),"")</f>
        <v>Cavidad Progresiva</v>
      </c>
      <c r="K13" s="117" t="s">
        <v>966</v>
      </c>
    </row>
    <row r="14" spans="1:13" x14ac:dyDescent="0.25">
      <c r="A14" s="101" t="str">
        <f>IFERROR(VLOOKUP(B14,'PLANILLA GENERAL'!H8:$BA$698,46,FALSE),"")</f>
        <v>SP- 06</v>
      </c>
      <c r="B14" s="34" t="s">
        <v>248</v>
      </c>
      <c r="C14" s="34" t="s">
        <v>963</v>
      </c>
      <c r="D14" s="34" t="str">
        <f t="shared" si="0"/>
        <v>CY51W</v>
      </c>
      <c r="E14" s="34"/>
      <c r="F14" s="34"/>
      <c r="G14" s="56">
        <f>IFERROR(_xlfn.IFS(D14=Referencias!$K$32,VLOOKUP(B14,Intermedia!$B$4:$D$240,3,FALSE),D14=Referencias!$K$25,VLOOKUP(B14,Intermedia!$B$4:$D$240,2,FALSE)),"")</f>
        <v>33.76</v>
      </c>
      <c r="H14" s="34"/>
      <c r="I14" s="34" t="str">
        <f>IFERROR(VLOOKUP(IF(AND(B14=B13,B13=B12),CONCATENATE(B14,"_2"),IF(B14=B13,CONCATENATE(B14,"_1"),B14)),Intermedia!$I$3:$O$3997,7,FALSE),"")</f>
        <v/>
      </c>
      <c r="J14" s="34" t="str">
        <f>IFERROR(VLOOKUP(B14,'PLANILLA GENERAL'!$H$2:$BA$447,30,FALSE),"")</f>
        <v>Cavidad Progresiva</v>
      </c>
      <c r="K14" s="117" t="s">
        <v>966</v>
      </c>
    </row>
    <row r="15" spans="1:13" x14ac:dyDescent="0.25">
      <c r="A15" s="101" t="str">
        <f>IFERROR(VLOOKUP(B15,'PLANILLA GENERAL'!H9:$BA$698,46,FALSE),"")</f>
        <v>SP- 06</v>
      </c>
      <c r="B15" s="34" t="s">
        <v>262</v>
      </c>
      <c r="C15" s="34" t="s">
        <v>963</v>
      </c>
      <c r="D15" s="34" t="str">
        <f t="shared" si="0"/>
        <v>CY51W</v>
      </c>
      <c r="E15" s="34"/>
      <c r="F15" s="34"/>
      <c r="G15" s="56">
        <f>IFERROR(_xlfn.IFS(D15=Referencias!$K$32,VLOOKUP(B15,Intermedia!$B$4:$D$240,3,FALSE),D15=Referencias!$K$25,VLOOKUP(B15,Intermedia!$B$4:$D$240,2,FALSE)),"")</f>
        <v>20</v>
      </c>
      <c r="H15" s="34"/>
      <c r="I15" s="34" t="str">
        <f>IFERROR(VLOOKUP(IF(AND(B15=B14,B14=B13),CONCATENATE(B15,"_2"),IF(B15=B14,CONCATENATE(B15,"_1"),B15)),Intermedia!$I$3:$O$3997,7,FALSE),"")</f>
        <v/>
      </c>
      <c r="J15" s="34" t="str">
        <f>IFERROR(VLOOKUP(B15,'PLANILLA GENERAL'!$H$2:$BA$447,30,FALSE),"")</f>
        <v>Bombeo Mecánico</v>
      </c>
      <c r="K15" s="117" t="s">
        <v>966</v>
      </c>
    </row>
    <row r="16" spans="1:13" x14ac:dyDescent="0.25">
      <c r="A16" s="101" t="str">
        <f>IFERROR(VLOOKUP(B16,'PLANILLA GENERAL'!H10:$BA$698,46,FALSE),"")</f>
        <v>SP- 07</v>
      </c>
      <c r="B16" s="34" t="s">
        <v>301</v>
      </c>
      <c r="C16" s="34" t="s">
        <v>963</v>
      </c>
      <c r="D16" s="34" t="str">
        <f t="shared" si="0"/>
        <v>CY51W</v>
      </c>
      <c r="E16" s="34"/>
      <c r="F16" s="34"/>
      <c r="G16" s="56">
        <f>IFERROR(_xlfn.IFS(D16=Referencias!$K$32,VLOOKUP(B16,Intermedia!$B$4:$D$240,3,FALSE),D16=Referencias!$K$25,VLOOKUP(B16,Intermedia!$B$4:$D$240,2,FALSE)),"")</f>
        <v>22.81</v>
      </c>
      <c r="H16" s="34"/>
      <c r="I16" s="34" t="str">
        <f>IFERROR(VLOOKUP(IF(AND(B16=B15,B15=B14),CONCATENATE(B16,"_2"),IF(B16=B15,CONCATENATE(B16,"_1"),B16)),Intermedia!$I$3:$O$3997,7,FALSE),"")</f>
        <v/>
      </c>
      <c r="J16" s="34" t="str">
        <f>IFERROR(VLOOKUP(B16,'PLANILLA GENERAL'!$H$2:$BA$447,30,FALSE),"")</f>
        <v>Bombeo Mecánico</v>
      </c>
      <c r="K16" s="117" t="s">
        <v>966</v>
      </c>
    </row>
    <row r="17" spans="1:11" x14ac:dyDescent="0.25">
      <c r="A17" s="101" t="str">
        <f>IFERROR(VLOOKUP(B17,'PLANILLA GENERAL'!H11:$BA$698,46,FALSE),"")</f>
        <v>SP- 06</v>
      </c>
      <c r="B17" s="34" t="s">
        <v>224</v>
      </c>
      <c r="C17" s="34" t="s">
        <v>963</v>
      </c>
      <c r="D17" s="34" t="str">
        <f t="shared" si="0"/>
        <v>CY51W</v>
      </c>
      <c r="E17" s="34"/>
      <c r="F17" s="34"/>
      <c r="G17" s="56">
        <f>IFERROR(_xlfn.IFS(D17=Referencias!$K$32,VLOOKUP(B17,Intermedia!$B$4:$D$240,3,FALSE),D17=Referencias!$K$25,VLOOKUP(B17,Intermedia!$B$4:$D$240,2,FALSE)),"")</f>
        <v>20</v>
      </c>
      <c r="H17" s="34"/>
      <c r="I17" s="34" t="str">
        <f>IFERROR(VLOOKUP(IF(AND(B17=B16,B16=B15),CONCATENATE(B17,"_2"),IF(B17=B16,CONCATENATE(B17,"_1"),B17)),Intermedia!$I$3:$O$3997,7,FALSE),"")</f>
        <v/>
      </c>
      <c r="J17" s="34" t="str">
        <f>IFERROR(VLOOKUP(B17,'PLANILLA GENERAL'!$H$2:$BA$447,30,FALSE),"")</f>
        <v>Cavidad Progresiva</v>
      </c>
      <c r="K17" s="117" t="s">
        <v>966</v>
      </c>
    </row>
    <row r="18" spans="1:11" x14ac:dyDescent="0.25">
      <c r="A18" s="101" t="str">
        <f>IFERROR(VLOOKUP(B18,'PLANILLA GENERAL'!H12:$BA$698,46,FALSE),"")</f>
        <v>SP- 07</v>
      </c>
      <c r="B18" s="34" t="s">
        <v>306</v>
      </c>
      <c r="C18" s="34" t="s">
        <v>963</v>
      </c>
      <c r="D18" s="34" t="str">
        <f t="shared" si="0"/>
        <v>CY51W</v>
      </c>
      <c r="E18" s="34"/>
      <c r="F18" s="34"/>
      <c r="G18" s="56">
        <f>IFERROR(_xlfn.IFS(D18=Referencias!$K$32,VLOOKUP(B18,Intermedia!$B$4:$D$240,3,FALSE),D18=Referencias!$K$25,VLOOKUP(B18,Intermedia!$B$4:$D$240,2,FALSE)),"")</f>
        <v>35.479999999999997</v>
      </c>
      <c r="H18" s="34"/>
      <c r="I18" s="34" t="str">
        <f>IFERROR(VLOOKUP(IF(AND(B18=B17,B17=B16),CONCATENATE(B18,"_2"),IF(B18=B17,CONCATENATE(B18,"_1"),B18)),Intermedia!$I$3:$O$3997,7,FALSE),"")</f>
        <v/>
      </c>
      <c r="J18" s="34" t="str">
        <f>IFERROR(VLOOKUP(B18,'PLANILLA GENERAL'!$H$2:$BA$447,30,FALSE),"")</f>
        <v>Electro Sumergible</v>
      </c>
      <c r="K18" s="119" t="s">
        <v>964</v>
      </c>
    </row>
    <row r="19" spans="1:11" x14ac:dyDescent="0.25">
      <c r="A19" s="101" t="str">
        <f>IFERROR(VLOOKUP(B19,'PLANILLA GENERAL'!H13:$BA$698,46,FALSE),"")</f>
        <v>SP- 07</v>
      </c>
      <c r="B19" s="34" t="s">
        <v>309</v>
      </c>
      <c r="C19" s="34" t="s">
        <v>963</v>
      </c>
      <c r="D19" s="34" t="str">
        <f t="shared" si="0"/>
        <v>CY51W</v>
      </c>
      <c r="E19" s="34"/>
      <c r="F19" s="34"/>
      <c r="G19" s="56">
        <f>IFERROR(_xlfn.IFS(D19=Referencias!$K$32,VLOOKUP(B19,Intermedia!$B$4:$D$240,3,FALSE),D19=Referencias!$K$25,VLOOKUP(B19,Intermedia!$B$4:$D$240,2,FALSE)),"")</f>
        <v>20</v>
      </c>
      <c r="H19" s="34"/>
      <c r="I19" s="34" t="str">
        <f>IFERROR(VLOOKUP(IF(AND(B19=B18,B18=B17),CONCATENATE(B19,"_2"),IF(B19=B18,CONCATENATE(B19,"_1"),B19)),Intermedia!$I$3:$O$3997,7,FALSE),"")</f>
        <v/>
      </c>
      <c r="J19" s="34" t="str">
        <f>IFERROR(VLOOKUP(B19,'PLANILLA GENERAL'!$H$2:$BA$447,30,FALSE),"")</f>
        <v>Bombeo Mecánico</v>
      </c>
      <c r="K19" s="119" t="s">
        <v>964</v>
      </c>
    </row>
    <row r="20" spans="1:11" x14ac:dyDescent="0.25">
      <c r="A20" s="101" t="str">
        <f>IFERROR(VLOOKUP(B20,'PLANILLA GENERAL'!H14:$BA$698,46,FALSE),"")</f>
        <v>SP- 07</v>
      </c>
      <c r="B20" s="34" t="s">
        <v>314</v>
      </c>
      <c r="C20" s="34" t="s">
        <v>963</v>
      </c>
      <c r="D20" s="34" t="str">
        <f t="shared" si="0"/>
        <v>CY51W</v>
      </c>
      <c r="E20" s="34"/>
      <c r="F20" s="34"/>
      <c r="G20" s="56">
        <f>IFERROR(_xlfn.IFS(D20=Referencias!$K$32,VLOOKUP(B20,Intermedia!$B$4:$D$240,3,FALSE),D20=Referencias!$K$25,VLOOKUP(B20,Intermedia!$B$4:$D$240,2,FALSE)),"")</f>
        <v>56.01</v>
      </c>
      <c r="H20" s="34"/>
      <c r="I20" s="34" t="str">
        <f>IFERROR(VLOOKUP(IF(AND(B20=B19,B19=B18),CONCATENATE(B20,"_2"),IF(B20=B19,CONCATENATE(B20,"_1"),B20)),Intermedia!$I$3:$O$3997,7,FALSE),"")</f>
        <v/>
      </c>
      <c r="J20" s="34" t="str">
        <f>IFERROR(VLOOKUP(B20,'PLANILLA GENERAL'!$H$2:$BA$447,30,FALSE),"")</f>
        <v>Bombeo Mecánico</v>
      </c>
      <c r="K20" s="119" t="s">
        <v>964</v>
      </c>
    </row>
    <row r="21" spans="1:11" x14ac:dyDescent="0.25">
      <c r="A21" s="101" t="str">
        <f>IFERROR(VLOOKUP(B21,'PLANILLA GENERAL'!H15:$BA$698,46,FALSE),"")</f>
        <v>SP- 07</v>
      </c>
      <c r="B21" s="34" t="s">
        <v>315</v>
      </c>
      <c r="C21" s="34" t="s">
        <v>963</v>
      </c>
      <c r="D21" s="34" t="str">
        <f t="shared" si="0"/>
        <v>CY51W</v>
      </c>
      <c r="E21" s="34"/>
      <c r="F21" s="34"/>
      <c r="G21" s="56">
        <f>IFERROR(_xlfn.IFS(D21=Referencias!$K$32,VLOOKUP(B21,Intermedia!$B$4:$D$240,3,FALSE),D21=Referencias!$K$25,VLOOKUP(B21,Intermedia!$B$4:$D$240,2,FALSE)),"")</f>
        <v>33</v>
      </c>
      <c r="H21" s="34"/>
      <c r="I21" s="34" t="str">
        <f>IFERROR(VLOOKUP(IF(AND(B21=B20,B20=B19),CONCATENATE(B21,"_2"),IF(B21=B20,CONCATENATE(B21,"_1"),B21)),Intermedia!$I$3:$O$3997,7,FALSE),"")</f>
        <v/>
      </c>
      <c r="J21" s="34" t="str">
        <f>IFERROR(VLOOKUP(B21,'PLANILLA GENERAL'!$H$2:$BA$447,30,FALSE),"")</f>
        <v>Cavidad Progresiva</v>
      </c>
      <c r="K21" s="119" t="s">
        <v>964</v>
      </c>
    </row>
    <row r="22" spans="1:11" x14ac:dyDescent="0.25">
      <c r="A22" s="101" t="str">
        <f>IFERROR(VLOOKUP(B22,'PLANILLA GENERAL'!H16:$BA$698,46,FALSE),"")</f>
        <v>SP- 07</v>
      </c>
      <c r="B22" s="34" t="s">
        <v>317</v>
      </c>
      <c r="C22" s="34" t="s">
        <v>963</v>
      </c>
      <c r="D22" s="34" t="str">
        <f t="shared" si="0"/>
        <v>CY51W</v>
      </c>
      <c r="E22" s="34"/>
      <c r="F22" s="34"/>
      <c r="G22" s="56">
        <f>IFERROR(_xlfn.IFS(D22=Referencias!$K$32,VLOOKUP(B22,Intermedia!$B$4:$D$240,3,FALSE),D22=Referencias!$K$25,VLOOKUP(B22,Intermedia!$B$4:$D$240,2,FALSE)),"")</f>
        <v>32.43</v>
      </c>
      <c r="H22" s="34"/>
      <c r="I22" s="34" t="str">
        <f>IFERROR(VLOOKUP(IF(AND(B22=B21,B21=B20),CONCATENATE(B22,"_2"),IF(B22=B21,CONCATENATE(B22,"_1"),B22)),Intermedia!$I$3:$O$3997,7,FALSE),"")</f>
        <v/>
      </c>
      <c r="J22" s="34" t="str">
        <f>IFERROR(VLOOKUP(B22,'PLANILLA GENERAL'!$H$2:$BA$447,30,FALSE),"")</f>
        <v>Bombeo Mecánico</v>
      </c>
      <c r="K22" s="119" t="s">
        <v>964</v>
      </c>
    </row>
    <row r="23" spans="1:11" x14ac:dyDescent="0.25">
      <c r="A23" s="101" t="str">
        <f>IFERROR(VLOOKUP(B23,'PLANILLA GENERAL'!H17:$BA$698,46,FALSE),"")</f>
        <v>SP- 07</v>
      </c>
      <c r="B23" s="34" t="s">
        <v>322</v>
      </c>
      <c r="C23" s="34" t="s">
        <v>963</v>
      </c>
      <c r="D23" s="34" t="str">
        <f t="shared" si="0"/>
        <v>CY51W</v>
      </c>
      <c r="E23" s="34"/>
      <c r="F23" s="34"/>
      <c r="G23" s="56">
        <f>IFERROR(_xlfn.IFS(D23=Referencias!$K$32,VLOOKUP(B23,Intermedia!$B$4:$D$240,3,FALSE),D23=Referencias!$K$25,VLOOKUP(B23,Intermedia!$B$4:$D$240,2,FALSE)),"")</f>
        <v>20</v>
      </c>
      <c r="H23" s="34"/>
      <c r="I23" s="34" t="str">
        <f>IFERROR(VLOOKUP(IF(AND(B23=B22,B22=B21),CONCATENATE(B23,"_2"),IF(B23=B22,CONCATENATE(B23,"_1"),B23)),Intermedia!$I$3:$O$3997,7,FALSE),"")</f>
        <v/>
      </c>
      <c r="J23" s="34" t="str">
        <f>IFERROR(VLOOKUP(B23,'PLANILLA GENERAL'!$H$2:$BA$447,30,FALSE),"")</f>
        <v>Cavidad Progresiva</v>
      </c>
      <c r="K23" s="119" t="s">
        <v>964</v>
      </c>
    </row>
    <row r="24" spans="1:11" x14ac:dyDescent="0.25">
      <c r="A24" s="101" t="str">
        <f>IFERROR(VLOOKUP(B24,'PLANILLA GENERAL'!H18:$BA$698,46,FALSE),"")</f>
        <v>SP- 07</v>
      </c>
      <c r="B24" s="34" t="s">
        <v>324</v>
      </c>
      <c r="C24" s="34" t="s">
        <v>963</v>
      </c>
      <c r="D24" s="34" t="str">
        <f t="shared" si="0"/>
        <v>CY51W</v>
      </c>
      <c r="E24" s="34"/>
      <c r="F24" s="34"/>
      <c r="G24" s="56">
        <f>IFERROR(_xlfn.IFS(D24=Referencias!$K$32,VLOOKUP(B24,Intermedia!$B$4:$D$240,3,FALSE),D24=Referencias!$K$25,VLOOKUP(B24,Intermedia!$B$4:$D$240,2,FALSE)),"")</f>
        <v>20</v>
      </c>
      <c r="H24" s="34"/>
      <c r="I24" s="34" t="str">
        <f>IFERROR(VLOOKUP(IF(AND(B24=B23,B23=B22),CONCATENATE(B24,"_2"),IF(B24=B23,CONCATENATE(B24,"_1"),B24)),Intermedia!$I$3:$O$3997,7,FALSE),"")</f>
        <v/>
      </c>
      <c r="J24" s="34" t="str">
        <f>IFERROR(VLOOKUP(B24,'PLANILLA GENERAL'!$H$2:$BA$447,30,FALSE),"")</f>
        <v>Cavidad Progresiva</v>
      </c>
      <c r="K24" s="119" t="s">
        <v>964</v>
      </c>
    </row>
    <row r="25" spans="1:11" x14ac:dyDescent="0.25">
      <c r="A25" s="101" t="str">
        <f>IFERROR(VLOOKUP(B25,'PLANILLA GENERAL'!H19:$BA$698,46,FALSE),"")</f>
        <v>SP- 07</v>
      </c>
      <c r="B25" s="34" t="s">
        <v>331</v>
      </c>
      <c r="C25" s="34" t="s">
        <v>963</v>
      </c>
      <c r="D25" s="34" t="str">
        <f t="shared" si="0"/>
        <v>CY51W</v>
      </c>
      <c r="E25" s="34"/>
      <c r="F25" s="34"/>
      <c r="G25" s="56">
        <f>IFERROR(_xlfn.IFS(D25=Referencias!$K$32,VLOOKUP(B25,Intermedia!$B$4:$D$240,3,FALSE),D25=Referencias!$K$25,VLOOKUP(B25,Intermedia!$B$4:$D$240,2,FALSE)),"")</f>
        <v>73.989999999999995</v>
      </c>
      <c r="H25" s="34"/>
      <c r="I25" s="34" t="str">
        <f>IFERROR(VLOOKUP(IF(AND(B25=B24,B24=B23),CONCATENATE(B25,"_2"),IF(B25=B24,CONCATENATE(B25,"_1"),B25)),Intermedia!$I$3:$O$3997,7,FALSE),"")</f>
        <v/>
      </c>
      <c r="J25" s="34" t="str">
        <f>IFERROR(VLOOKUP(B25,'PLANILLA GENERAL'!$H$2:$BA$447,30,FALSE),"")</f>
        <v>Cavidad Progresiva</v>
      </c>
      <c r="K25" s="119" t="s">
        <v>964</v>
      </c>
    </row>
    <row r="26" spans="1:11" x14ac:dyDescent="0.25">
      <c r="A26" s="101" t="str">
        <f>IFERROR(VLOOKUP(B26,'PLANILLA GENERAL'!H20:$BA$698,46,FALSE),"")</f>
        <v>SP- 09</v>
      </c>
      <c r="B26" s="34" t="s">
        <v>337</v>
      </c>
      <c r="C26" s="34" t="s">
        <v>963</v>
      </c>
      <c r="D26" s="34" t="str">
        <f t="shared" si="0"/>
        <v>CY51W</v>
      </c>
      <c r="E26" s="34"/>
      <c r="F26" s="34"/>
      <c r="G26" s="56">
        <f>IFERROR(_xlfn.IFS(D26=Referencias!$K$32,VLOOKUP(B26,Intermedia!$B$4:$D$240,3,FALSE),D26=Referencias!$K$25,VLOOKUP(B26,Intermedia!$B$4:$D$240,2,FALSE)),"")</f>
        <v>32.479999999999997</v>
      </c>
      <c r="H26" s="34"/>
      <c r="I26" s="34" t="str">
        <f>IFERROR(VLOOKUP(IF(AND(B26=B25,B25=B24),CONCATENATE(B26,"_2"),IF(B26=B25,CONCATENATE(B26,"_1"),B26)),Intermedia!$I$3:$O$3997,7,FALSE),"")</f>
        <v/>
      </c>
      <c r="J26" s="34" t="str">
        <f>IFERROR(VLOOKUP(B26,'PLANILLA GENERAL'!$H$2:$BA$447,30,FALSE),"")</f>
        <v>Cavidad Progresiva</v>
      </c>
      <c r="K26" s="119" t="s">
        <v>964</v>
      </c>
    </row>
    <row r="27" spans="1:11" x14ac:dyDescent="0.25">
      <c r="A27" s="101" t="str">
        <f>IFERROR(VLOOKUP(B27,'PLANILLA GENERAL'!H21:$BA$698,46,FALSE),"")</f>
        <v>SP- 09</v>
      </c>
      <c r="B27" s="34" t="s">
        <v>340</v>
      </c>
      <c r="C27" s="34" t="s">
        <v>963</v>
      </c>
      <c r="D27" s="34" t="str">
        <f t="shared" si="0"/>
        <v>CY51W</v>
      </c>
      <c r="E27" s="34"/>
      <c r="F27" s="34"/>
      <c r="G27" s="56">
        <f>IFERROR(_xlfn.IFS(D27=Referencias!$K$32,VLOOKUP(B27,Intermedia!$B$4:$D$240,3,FALSE),D27=Referencias!$K$25,VLOOKUP(B27,Intermedia!$B$4:$D$240,2,FALSE)),"")</f>
        <v>20</v>
      </c>
      <c r="H27" s="34"/>
      <c r="I27" s="34" t="str">
        <f>IFERROR(VLOOKUP(IF(AND(B27=B26,B26=B25),CONCATENATE(B27,"_2"),IF(B27=B26,CONCATENATE(B27,"_1"),B27)),Intermedia!$I$3:$O$3997,7,FALSE),"")</f>
        <v/>
      </c>
      <c r="J27" s="34" t="str">
        <f>IFERROR(VLOOKUP(B27,'PLANILLA GENERAL'!$H$2:$BA$447,30,FALSE),"")</f>
        <v>Bombeo Mecánico</v>
      </c>
      <c r="K27" s="119" t="s">
        <v>964</v>
      </c>
    </row>
    <row r="28" spans="1:11" x14ac:dyDescent="0.25">
      <c r="A28" s="101" t="str">
        <f>IFERROR(VLOOKUP(B28,'PLANILLA GENERAL'!H22:$BA$698,46,FALSE),"")</f>
        <v>SP- 09</v>
      </c>
      <c r="B28" s="34" t="s">
        <v>341</v>
      </c>
      <c r="C28" s="34" t="s">
        <v>963</v>
      </c>
      <c r="D28" s="34" t="str">
        <f t="shared" si="0"/>
        <v>CY51W</v>
      </c>
      <c r="E28" s="34"/>
      <c r="F28" s="34"/>
      <c r="G28" s="56">
        <f>IFERROR(_xlfn.IFS(D28=Referencias!$K$32,VLOOKUP(B28,Intermedia!$B$4:$D$240,3,FALSE),D28=Referencias!$K$25,VLOOKUP(B28,Intermedia!$B$4:$D$240,2,FALSE)),"")</f>
        <v>20</v>
      </c>
      <c r="H28" s="34"/>
      <c r="I28" s="34" t="str">
        <f>IFERROR(VLOOKUP(IF(AND(B28=B27,B27=B26),CONCATENATE(B28,"_2"),IF(B28=B27,CONCATENATE(B28,"_1"),B28)),Intermedia!$I$3:$O$3997,7,FALSE),"")</f>
        <v/>
      </c>
      <c r="J28" s="34" t="str">
        <f>IFERROR(VLOOKUP(B28,'PLANILLA GENERAL'!$H$2:$BA$447,30,FALSE),"")</f>
        <v>Cavidad Progresiva</v>
      </c>
      <c r="K28" s="117" t="s">
        <v>966</v>
      </c>
    </row>
    <row r="29" spans="1:11" x14ac:dyDescent="0.25">
      <c r="A29" s="101" t="str">
        <f>IFERROR(VLOOKUP(B29,'PLANILLA GENERAL'!H23:$BA$698,46,FALSE),"")</f>
        <v>SP- 09</v>
      </c>
      <c r="B29" s="34" t="s">
        <v>346</v>
      </c>
      <c r="C29" s="34" t="s">
        <v>963</v>
      </c>
      <c r="D29" s="34" t="str">
        <f t="shared" si="0"/>
        <v>CY51W</v>
      </c>
      <c r="E29" s="34"/>
      <c r="F29" s="34"/>
      <c r="G29" s="56">
        <f>IFERROR(_xlfn.IFS(D29=Referencias!$K$32,VLOOKUP(B29,Intermedia!$B$4:$D$240,3,FALSE),D29=Referencias!$K$25,VLOOKUP(B29,Intermedia!$B$4:$D$240,2,FALSE)),"")</f>
        <v>20</v>
      </c>
      <c r="H29" s="34"/>
      <c r="I29" s="34" t="str">
        <f>IFERROR(VLOOKUP(IF(AND(B29=B28,B28=B27),CONCATENATE(B29,"_2"),IF(B29=B28,CONCATENATE(B29,"_1"),B29)),Intermedia!$I$3:$O$3997,7,FALSE),"")</f>
        <v/>
      </c>
      <c r="J29" s="34" t="str">
        <f>IFERROR(VLOOKUP(B29,'PLANILLA GENERAL'!$H$2:$BA$447,30,FALSE),"")</f>
        <v>Cavidad Progresiva</v>
      </c>
      <c r="K29" s="117" t="s">
        <v>966</v>
      </c>
    </row>
    <row r="30" spans="1:11" x14ac:dyDescent="0.25">
      <c r="A30" s="101" t="str">
        <f>IFERROR(VLOOKUP(B30,'PLANILLA GENERAL'!H24:$BA$698,46,FALSE),"")</f>
        <v>SP- 09</v>
      </c>
      <c r="B30" s="34" t="s">
        <v>347</v>
      </c>
      <c r="C30" s="34" t="s">
        <v>963</v>
      </c>
      <c r="D30" s="34" t="str">
        <f t="shared" si="0"/>
        <v>CY51W</v>
      </c>
      <c r="E30" s="34"/>
      <c r="F30" s="34"/>
      <c r="G30" s="56">
        <f>IFERROR(_xlfn.IFS(D30=Referencias!$K$32,VLOOKUP(B30,Intermedia!$B$4:$D$240,3,FALSE),D30=Referencias!$K$25,VLOOKUP(B30,Intermedia!$B$4:$D$240,2,FALSE)),"")</f>
        <v>26.48</v>
      </c>
      <c r="H30" s="34"/>
      <c r="I30" s="34" t="str">
        <f>IFERROR(VLOOKUP(IF(AND(B30=B29,B29=B28),CONCATENATE(B30,"_2"),IF(B30=B29,CONCATENATE(B30,"_1"),B30)),Intermedia!$I$3:$O$3997,7,FALSE),"")</f>
        <v/>
      </c>
      <c r="J30" s="34" t="str">
        <f>IFERROR(VLOOKUP(B30,'PLANILLA GENERAL'!$H$2:$BA$447,30,FALSE),"")</f>
        <v>Bombeo Mecánico</v>
      </c>
      <c r="K30" s="117" t="s">
        <v>966</v>
      </c>
    </row>
    <row r="31" spans="1:11" x14ac:dyDescent="0.25">
      <c r="A31" s="101" t="str">
        <f>IFERROR(VLOOKUP(B31,'PLANILLA GENERAL'!H25:$BA$698,46,FALSE),"")</f>
        <v>SP- 09</v>
      </c>
      <c r="B31" s="34" t="s">
        <v>348</v>
      </c>
      <c r="C31" s="34" t="s">
        <v>963</v>
      </c>
      <c r="D31" s="34" t="str">
        <f t="shared" si="0"/>
        <v>CY51W</v>
      </c>
      <c r="E31" s="34"/>
      <c r="F31" s="34"/>
      <c r="G31" s="56">
        <f>IFERROR(_xlfn.IFS(D31=Referencias!$K$32,VLOOKUP(B31,Intermedia!$B$4:$D$240,3,FALSE),D31=Referencias!$K$25,VLOOKUP(B31,Intermedia!$B$4:$D$240,2,FALSE)),"")</f>
        <v>20</v>
      </c>
      <c r="H31" s="34"/>
      <c r="I31" s="34" t="str">
        <f>IFERROR(VLOOKUP(IF(AND(B31=B30,B30=B29),CONCATENATE(B31,"_2"),IF(B31=B30,CONCATENATE(B31,"_1"),B31)),Intermedia!$I$3:$O$3997,7,FALSE),"")</f>
        <v/>
      </c>
      <c r="J31" s="34" t="str">
        <f>IFERROR(VLOOKUP(B31,'PLANILLA GENERAL'!$H$2:$BA$447,30,FALSE),"")</f>
        <v>Bombeo Mecánico</v>
      </c>
      <c r="K31" s="117" t="s">
        <v>966</v>
      </c>
    </row>
    <row r="32" spans="1:11" x14ac:dyDescent="0.25">
      <c r="A32" s="101" t="str">
        <f>IFERROR(VLOOKUP(B32,'PLANILLA GENERAL'!H26:$BA$698,46,FALSE),"")</f>
        <v>SP- 09</v>
      </c>
      <c r="B32" s="34" t="s">
        <v>356</v>
      </c>
      <c r="C32" s="34" t="s">
        <v>963</v>
      </c>
      <c r="D32" s="34" t="str">
        <f t="shared" si="0"/>
        <v>CY51W</v>
      </c>
      <c r="E32" s="34"/>
      <c r="F32" s="34"/>
      <c r="G32" s="56">
        <f>IFERROR(_xlfn.IFS(D32=Referencias!$K$32,VLOOKUP(B32,Intermedia!$B$4:$D$240,3,FALSE),D32=Referencias!$K$25,VLOOKUP(B32,Intermedia!$B$4:$D$240,2,FALSE)),"")</f>
        <v>32.72</v>
      </c>
      <c r="H32" s="34"/>
      <c r="I32" s="34" t="str">
        <f>IFERROR(VLOOKUP(IF(AND(B32=B31,B31=B30),CONCATENATE(B32,"_2"),IF(B32=B31,CONCATENATE(B32,"_1"),B32)),Intermedia!$I$3:$O$3997,7,FALSE),"")</f>
        <v/>
      </c>
      <c r="J32" s="34" t="str">
        <f>IFERROR(VLOOKUP(B32,'PLANILLA GENERAL'!$H$2:$BA$447,30,FALSE),"")</f>
        <v>Bombeo Mecánico</v>
      </c>
      <c r="K32" s="117" t="s">
        <v>966</v>
      </c>
    </row>
    <row r="33" spans="1:11" x14ac:dyDescent="0.25">
      <c r="A33" s="101" t="str">
        <f>IFERROR(VLOOKUP(B33,'PLANILLA GENERAL'!H27:$BA$698,46,FALSE),"")</f>
        <v>SP- 09</v>
      </c>
      <c r="B33" s="34" t="s">
        <v>357</v>
      </c>
      <c r="C33" s="34" t="s">
        <v>963</v>
      </c>
      <c r="D33" s="34" t="str">
        <f t="shared" si="0"/>
        <v>CY51W</v>
      </c>
      <c r="E33" s="34"/>
      <c r="F33" s="34"/>
      <c r="G33" s="56">
        <f>IFERROR(_xlfn.IFS(D33=Referencias!$K$32,VLOOKUP(B33,Intermedia!$B$4:$D$240,3,FALSE),D33=Referencias!$K$25,VLOOKUP(B33,Intermedia!$B$4:$D$240,2,FALSE)),"")</f>
        <v>20</v>
      </c>
      <c r="H33" s="34"/>
      <c r="I33" s="34" t="str">
        <f>IFERROR(VLOOKUP(IF(AND(B33=B32,B32=B31),CONCATENATE(B33,"_2"),IF(B33=B32,CONCATENATE(B33,"_1"),B33)),Intermedia!$I$3:$O$3997,7,FALSE),"")</f>
        <v/>
      </c>
      <c r="J33" s="34" t="str">
        <f>IFERROR(VLOOKUP(B33,'PLANILLA GENERAL'!$H$2:$BA$447,30,FALSE),"")</f>
        <v>Bombeo Mecánico</v>
      </c>
      <c r="K33" s="117" t="s">
        <v>966</v>
      </c>
    </row>
    <row r="34" spans="1:11" x14ac:dyDescent="0.25">
      <c r="A34" s="101" t="str">
        <f>IFERROR(VLOOKUP(B34,'PLANILLA GENERAL'!H28:$BA$698,46,FALSE),"")</f>
        <v>SP-10</v>
      </c>
      <c r="B34" s="34" t="s">
        <v>380</v>
      </c>
      <c r="C34" s="34" t="s">
        <v>963</v>
      </c>
      <c r="D34" s="34" t="str">
        <f t="shared" si="0"/>
        <v>CY51W</v>
      </c>
      <c r="E34" s="34"/>
      <c r="F34" s="34"/>
      <c r="G34" s="56">
        <f>IFERROR(_xlfn.IFS(D34=Referencias!$K$32,VLOOKUP(B34,Intermedia!$B$4:$D$240,3,FALSE),D34=Referencias!$K$25,VLOOKUP(B34,Intermedia!$B$4:$D$240,2,FALSE)),"")</f>
        <v>42.67</v>
      </c>
      <c r="H34" s="34" t="s">
        <v>965</v>
      </c>
      <c r="I34" s="34" t="str">
        <f>IFERROR(VLOOKUP(IF(AND(B34=B33,B33=B32),CONCATENATE(B34,"_2"),IF(B34=B33,CONCATENATE(B34,"_1"),B34)),Intermedia!$I$3:$O$3997,7,FALSE),"")</f>
        <v/>
      </c>
      <c r="J34" s="34" t="str">
        <f>IFERROR(VLOOKUP(B34,'PLANILLA GENERAL'!$H$2:$BA$447,30,FALSE),"")</f>
        <v>Cavidad Progresiva</v>
      </c>
      <c r="K34" s="117" t="s">
        <v>966</v>
      </c>
    </row>
    <row r="35" spans="1:11" x14ac:dyDescent="0.25">
      <c r="A35" s="101" t="str">
        <f>IFERROR(VLOOKUP(B35,'PLANILLA GENERAL'!H29:$BA$698,46,FALSE),"")</f>
        <v>SP- 09</v>
      </c>
      <c r="B35" s="34" t="s">
        <v>350</v>
      </c>
      <c r="C35" s="34" t="s">
        <v>963</v>
      </c>
      <c r="D35" s="34" t="str">
        <f t="shared" si="0"/>
        <v>CY51W</v>
      </c>
      <c r="E35" s="34"/>
      <c r="F35" s="34"/>
      <c r="G35" s="56">
        <f>IFERROR(_xlfn.IFS(D35=Referencias!$K$32,VLOOKUP(B35,Intermedia!$B$4:$D$240,3,FALSE),D35=Referencias!$K$25,VLOOKUP(B35,Intermedia!$B$4:$D$240,2,FALSE)),"")</f>
        <v>20</v>
      </c>
      <c r="H35" s="34" t="s">
        <v>986</v>
      </c>
      <c r="I35" s="34" t="str">
        <f>IFERROR(VLOOKUP(IF(AND(B35=B34,B34=B33),CONCATENATE(B35,"_2"),IF(B35=B34,CONCATENATE(B35,"_1"),B35)),Intermedia!$I$3:$O$3997,7,FALSE),"")</f>
        <v/>
      </c>
      <c r="J35" s="34" t="str">
        <f>IFERROR(VLOOKUP(B35,'PLANILLA GENERAL'!$H$2:$BA$447,30,FALSE),"")</f>
        <v>Cavidad Progresiva</v>
      </c>
      <c r="K35" s="117" t="s">
        <v>966</v>
      </c>
    </row>
    <row r="36" spans="1:11" x14ac:dyDescent="0.25">
      <c r="A36" s="101" t="str">
        <f>IFERROR(VLOOKUP(B36,'PLANILLA GENERAL'!H30:$BA$698,46,FALSE),"")</f>
        <v/>
      </c>
      <c r="D36" s="150" t="s">
        <v>971</v>
      </c>
      <c r="E36" s="150"/>
      <c r="F36" s="150"/>
      <c r="G36" s="150"/>
      <c r="H36" s="34"/>
      <c r="I36" s="34" t="str">
        <f>IFERROR(VLOOKUP(IF(AND(B36=B35,B35=B34),CONCATENATE(B36,"_2"),IF(B36=B35,CONCATENATE(B36,"_1"),B36)),Intermedia!$I$3:$O$3997,7,FALSE),"")</f>
        <v/>
      </c>
      <c r="J36" s="34" t="str">
        <f>IFERROR(VLOOKUP(B36,'PLANILLA GENERAL'!$H$2:$BA$447,30,FALSE),"")</f>
        <v/>
      </c>
    </row>
    <row r="37" spans="1:11" x14ac:dyDescent="0.25">
      <c r="A37" s="101" t="str">
        <f>IFERROR(VLOOKUP(B37,'PLANILLA GENERAL'!H31:$BA$698,46,FALSE),"")</f>
        <v/>
      </c>
      <c r="D37" s="151" t="s">
        <v>566</v>
      </c>
      <c r="E37" s="151"/>
      <c r="F37" s="151"/>
      <c r="G37" s="56">
        <f>SUMIF($D$9:D35,D37,$G$9:G35)</f>
        <v>881.4</v>
      </c>
      <c r="H37" s="34"/>
      <c r="I37" s="34" t="str">
        <f>IFERROR(VLOOKUP(IF(AND(B37=B36,B36=B35),CONCATENATE(B37,"_2"),IF(B37=B36,CONCATENATE(B37,"_1"),B37)),Intermedia!$I$3:$O$3997,7,FALSE),"")</f>
        <v/>
      </c>
      <c r="J37" s="34" t="str">
        <f>IFERROR(VLOOKUP(B37,'PLANILLA GENERAL'!$H$2:$BA$447,30,FALSE),"")</f>
        <v/>
      </c>
    </row>
    <row r="38" spans="1:11" x14ac:dyDescent="0.25">
      <c r="A38" s="101" t="str">
        <f>IFERROR(VLOOKUP(B38,'PLANILLA GENERAL'!H32:$BA$698,46,FALSE),"")</f>
        <v/>
      </c>
      <c r="D38" s="151" t="s">
        <v>565</v>
      </c>
      <c r="E38" s="151"/>
      <c r="F38" s="151"/>
      <c r="G38" s="56">
        <f>SUMIF($D$9:D36,D38,$G$9:G36)</f>
        <v>0</v>
      </c>
      <c r="H38" s="34"/>
      <c r="I38" s="34" t="str">
        <f>IFERROR(VLOOKUP(IF(AND(B38=B37,B37=B36),CONCATENATE(B38,"_2"),IF(B38=B37,CONCATENATE(B38,"_1"),B38)),Intermedia!$I$3:$O$3997,7,FALSE),"")</f>
        <v/>
      </c>
      <c r="J38" s="34" t="str">
        <f>IFERROR(VLOOKUP(B38,'PLANILLA GENERAL'!$H$2:$BA$447,30,FALSE),"")</f>
        <v/>
      </c>
    </row>
    <row r="39" spans="1:11" x14ac:dyDescent="0.25">
      <c r="A39" s="101" t="str">
        <f>IFERROR(VLOOKUP(B39,'PLANILLA GENERAL'!H33:$BA$698,46,FALSE),"")</f>
        <v/>
      </c>
      <c r="D39" s="151" t="s">
        <v>972</v>
      </c>
      <c r="E39" s="151"/>
      <c r="F39" s="151"/>
      <c r="G39" s="56">
        <f>+G37+G38</f>
        <v>881.4</v>
      </c>
      <c r="H39" s="34"/>
      <c r="I39" s="34" t="str">
        <f>IFERROR(VLOOKUP(IF(AND(B39=B38,B38=B37),CONCATENATE(B39,"_2"),IF(B39=B38,CONCATENATE(B39,"_1"),B39)),Intermedia!$I$3:$O$3997,7,FALSE),"")</f>
        <v/>
      </c>
      <c r="J39" s="34" t="str">
        <f>IFERROR(VLOOKUP(B39,'PLANILLA GENERAL'!$H$2:$BA$447,30,FALSE),"")</f>
        <v/>
      </c>
    </row>
    <row r="40" spans="1:11" x14ac:dyDescent="0.25">
      <c r="A40" s="101" t="str">
        <f>IFERROR(VLOOKUP(B40,'PLANILLA GENERAL'!H34:$BA$698,46,FALSE),"")</f>
        <v/>
      </c>
      <c r="H40" s="34"/>
      <c r="I40" s="34" t="str">
        <f>IFERROR(VLOOKUP(IF(AND(B40=B39,B39=B38),CONCATENATE(B40,"_2"),IF(B40=B39,CONCATENATE(B40,"_1"),B40)),Intermedia!$I$3:$O$3997,7,FALSE),"")</f>
        <v/>
      </c>
      <c r="J40" s="34" t="str">
        <f>IFERROR(VLOOKUP(B40,'PLANILLA GENERAL'!$H$2:$BA$447,30,FALSE),"")</f>
        <v/>
      </c>
    </row>
    <row r="41" spans="1:11" x14ac:dyDescent="0.25">
      <c r="A41" s="101" t="str">
        <f>IFERROR(VLOOKUP(B41,'PLANILLA GENERAL'!H35:$BA$698,46,FALSE),"")</f>
        <v/>
      </c>
      <c r="H41" s="34"/>
      <c r="I41" s="34" t="str">
        <f>IFERROR(VLOOKUP(IF(AND(B41=B40,B40=B39),CONCATENATE(B41,"_2"),IF(B41=B40,CONCATENATE(B41,"_1"),B41)),Intermedia!$I$3:$O$3997,7,FALSE),"")</f>
        <v/>
      </c>
      <c r="J41" s="34" t="str">
        <f>IFERROR(VLOOKUP(B41,'PLANILLA GENERAL'!$H$2:$BA$447,30,FALSE),"")</f>
        <v/>
      </c>
    </row>
    <row r="42" spans="1:11" x14ac:dyDescent="0.25">
      <c r="A42" s="101" t="str">
        <f>IFERROR(VLOOKUP(B42,'PLANILLA GENERAL'!H36:$BA$698,46,FALSE),"")</f>
        <v/>
      </c>
      <c r="H42" s="34"/>
      <c r="I42" s="34" t="str">
        <f>IFERROR(VLOOKUP(IF(AND(B42=B41,B41=B40),CONCATENATE(B42,"_2"),IF(B42=B41,CONCATENATE(B42,"_1"),B42)),Intermedia!$I$3:$O$3997,7,FALSE),"")</f>
        <v/>
      </c>
      <c r="J42" s="34" t="str">
        <f>IFERROR(VLOOKUP(B42,'PLANILLA GENERAL'!$H$2:$BA$447,30,FALSE),"")</f>
        <v/>
      </c>
    </row>
    <row r="43" spans="1:11" x14ac:dyDescent="0.25">
      <c r="A43" s="101" t="str">
        <f>IFERROR(VLOOKUP(B43,'PLANILLA GENERAL'!H37:$BA$698,46,FALSE),"")</f>
        <v/>
      </c>
      <c r="H43" s="34"/>
      <c r="I43" s="34" t="str">
        <f>IFERROR(VLOOKUP(IF(AND(B43=B42,B42=B41),CONCATENATE(B43,"_2"),IF(B43=B42,CONCATENATE(B43,"_1"),B43)),Intermedia!$I$3:$O$3997,7,FALSE),"")</f>
        <v/>
      </c>
      <c r="J43" s="34" t="str">
        <f>IFERROR(VLOOKUP(B43,'PLANILLA GENERAL'!$H$2:$BA$447,30,FALSE),"")</f>
        <v/>
      </c>
    </row>
  </sheetData>
  <autoFilter ref="A8:J39" xr:uid="{00000000-0009-0000-0000-00000C000000}"/>
  <mergeCells count="8">
    <mergeCell ref="K7:K8"/>
    <mergeCell ref="B3:J5"/>
    <mergeCell ref="D38:F38"/>
    <mergeCell ref="D39:F39"/>
    <mergeCell ref="B7:C7"/>
    <mergeCell ref="D7:J7"/>
    <mergeCell ref="D36:G36"/>
    <mergeCell ref="D37:F37"/>
  </mergeCells>
  <printOptions horizontalCentered="1" verticalCentered="1"/>
  <pageMargins left="0" right="0" top="0" bottom="0" header="0.31496062992125984" footer="0.31496062992125984"/>
  <pageSetup paperSize="9" orientation="landscape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>
    <tabColor rgb="FFFFFF00"/>
    <pageSetUpPr fitToPage="1"/>
  </sheetPr>
  <dimension ref="A1:K33"/>
  <sheetViews>
    <sheetView topLeftCell="A6" workbookViewId="0">
      <selection activeCell="I9" sqref="I9:J24"/>
    </sheetView>
  </sheetViews>
  <sheetFormatPr baseColWidth="10" defaultColWidth="11.42578125" defaultRowHeight="15" x14ac:dyDescent="0.25"/>
  <cols>
    <col min="1" max="1" width="17" style="4" bestFit="1" customWidth="1"/>
    <col min="2" max="2" width="14.28515625" style="4" bestFit="1" customWidth="1"/>
    <col min="3" max="3" width="21" style="4" bestFit="1" customWidth="1"/>
    <col min="4" max="4" width="11.42578125" style="4" bestFit="1" customWidth="1"/>
    <col min="5" max="5" width="7.140625" style="4" bestFit="1" customWidth="1"/>
    <col min="6" max="6" width="6.28515625" style="4" bestFit="1" customWidth="1"/>
    <col min="7" max="7" width="11.5703125" style="4" bestFit="1" customWidth="1"/>
    <col min="8" max="8" width="5.5703125" style="4" bestFit="1" customWidth="1"/>
    <col min="9" max="9" width="11.140625" style="4" bestFit="1" customWidth="1"/>
    <col min="10" max="10" width="19.42578125" style="4" bestFit="1" customWidth="1"/>
    <col min="11" max="16384" width="11.42578125" style="4"/>
  </cols>
  <sheetData>
    <row r="1" spans="1:11" x14ac:dyDescent="0.25">
      <c r="A1" s="4" t="s">
        <v>947</v>
      </c>
      <c r="B1" s="4">
        <f>COUNTA(B9:B57)</f>
        <v>21</v>
      </c>
    </row>
    <row r="2" spans="1:11" ht="15.75" thickBot="1" x14ac:dyDescent="0.3"/>
    <row r="3" spans="1:11" ht="15" customHeight="1" x14ac:dyDescent="0.25">
      <c r="A3" s="31"/>
      <c r="B3" s="143" t="s">
        <v>987</v>
      </c>
      <c r="C3" s="143"/>
      <c r="D3" s="143"/>
      <c r="E3" s="143"/>
      <c r="F3" s="143"/>
      <c r="G3" s="143"/>
      <c r="H3" s="143"/>
      <c r="I3" s="143"/>
      <c r="J3" s="144"/>
    </row>
    <row r="4" spans="1:11" ht="20.25" x14ac:dyDescent="0.25">
      <c r="A4" s="27"/>
      <c r="B4" s="134"/>
      <c r="C4" s="134"/>
      <c r="D4" s="134"/>
      <c r="E4" s="134"/>
      <c r="F4" s="134"/>
      <c r="G4" s="134"/>
      <c r="H4" s="134"/>
      <c r="I4" s="134"/>
      <c r="J4" s="146"/>
    </row>
    <row r="5" spans="1:11" ht="21" thickBot="1" x14ac:dyDescent="0.3">
      <c r="A5" s="29"/>
      <c r="B5" s="148"/>
      <c r="C5" s="148"/>
      <c r="D5" s="148"/>
      <c r="E5" s="148"/>
      <c r="F5" s="148"/>
      <c r="G5" s="148"/>
      <c r="H5" s="148"/>
      <c r="I5" s="148"/>
      <c r="J5" s="149"/>
    </row>
    <row r="6" spans="1:11" ht="15.75" thickBot="1" x14ac:dyDescent="0.3"/>
    <row r="7" spans="1:11" ht="18" x14ac:dyDescent="0.25">
      <c r="A7" s="49" t="s">
        <v>982</v>
      </c>
      <c r="B7" s="154">
        <f>'Semana 2-1'!B7:C7+3</f>
        <v>45316</v>
      </c>
      <c r="C7" s="155"/>
      <c r="D7" s="156"/>
      <c r="E7" s="157"/>
      <c r="F7" s="157"/>
      <c r="G7" s="157"/>
      <c r="H7" s="157"/>
      <c r="I7" s="157"/>
      <c r="J7" s="160"/>
      <c r="K7" s="141" t="s">
        <v>951</v>
      </c>
    </row>
    <row r="8" spans="1:11" x14ac:dyDescent="0.25">
      <c r="A8" s="53" t="s">
        <v>952</v>
      </c>
      <c r="B8" s="53" t="s">
        <v>15</v>
      </c>
      <c r="C8" s="53" t="s">
        <v>953</v>
      </c>
      <c r="D8" s="53" t="s">
        <v>562</v>
      </c>
      <c r="E8" s="53" t="s">
        <v>954</v>
      </c>
      <c r="F8" s="53" t="s">
        <v>955</v>
      </c>
      <c r="G8" s="53" t="s">
        <v>956</v>
      </c>
      <c r="H8" s="53" t="s">
        <v>957</v>
      </c>
      <c r="I8" s="53" t="s">
        <v>958</v>
      </c>
      <c r="J8" s="53" t="s">
        <v>959</v>
      </c>
      <c r="K8" s="141"/>
    </row>
    <row r="9" spans="1:11" x14ac:dyDescent="0.25">
      <c r="A9" s="34" t="str">
        <f>IFERROR(VLOOKUP(B9,'PLANILLA GENERAL'!H2:$BA$698,46,FALSE),"")</f>
        <v>SP- 02</v>
      </c>
      <c r="B9" s="34" t="s">
        <v>164</v>
      </c>
      <c r="C9" s="34" t="s">
        <v>963</v>
      </c>
      <c r="D9" s="34" t="str">
        <f>IF(C9="inhibidor de corrosión","CY51W","BX960")</f>
        <v>CY51W</v>
      </c>
      <c r="E9" s="34"/>
      <c r="F9" s="34"/>
      <c r="G9" s="56">
        <f>IFERROR(_xlfn.IFS(D9=Referencias!$K$32,VLOOKUP(B9,Intermedia!$B$4:$D$240,3,FALSE),D9=Referencias!$K$25,VLOOKUP(B9,Intermedia!$B$4:$D$240,2,FALSE)),"")</f>
        <v>50.24</v>
      </c>
      <c r="H9" s="34"/>
      <c r="I9" s="34" t="str">
        <f>IFERROR(VLOOKUP(IF(AND(B9=B8,B8=B7),CONCATENATE(B9,"_2"),IF(B9=B8,CONCATENATE(B9,"_1"),B9)),Intermedia!$I$3:$O$3997,7,FALSE),"")</f>
        <v/>
      </c>
      <c r="J9" s="34" t="str">
        <f>IFERROR(VLOOKUP(B9,'PLANILLA GENERAL'!$H$2:$BA$447,30,FALSE),"")</f>
        <v>Electro Sumergible</v>
      </c>
      <c r="K9" s="117" t="s">
        <v>966</v>
      </c>
    </row>
    <row r="10" spans="1:11" x14ac:dyDescent="0.25">
      <c r="A10" s="34" t="str">
        <f>IFERROR(VLOOKUP(B10,'PLANILLA GENERAL'!H3:$BA$698,46,FALSE),"")</f>
        <v>SP- 06</v>
      </c>
      <c r="B10" s="34" t="s">
        <v>226</v>
      </c>
      <c r="C10" s="34" t="s">
        <v>962</v>
      </c>
      <c r="D10" s="34" t="str">
        <f>IF(C10="inhibidor de corrosión","CY51W","BX960")</f>
        <v>BX960</v>
      </c>
      <c r="E10" s="34"/>
      <c r="F10" s="34"/>
      <c r="G10" s="56">
        <f>IFERROR(_xlfn.IFS(D10=Referencias!$K$32,VLOOKUP(B10,Intermedia!$B$4:$D$240,3,FALSE),D10=Referencias!$K$25,VLOOKUP(B10,Intermedia!$B$4:$D$240,2,FALSE)),"")</f>
        <v>77.099999999999994</v>
      </c>
      <c r="H10" s="34"/>
      <c r="I10" s="34" t="str">
        <f>IFERROR(VLOOKUP(IF(AND(B10=B9,B9=B8),CONCATENATE(B10,"_2"),IF(B10=B9,CONCATENATE(B10,"_1"),B10)),Intermedia!$I$3:$O$3997,7,FALSE),"")</f>
        <v/>
      </c>
      <c r="J10" s="34" t="str">
        <f>IFERROR(VLOOKUP(B10,'PLANILLA GENERAL'!$H$2:$BA$447,30,FALSE),"")</f>
        <v>Cavidad Progresiva</v>
      </c>
      <c r="K10" s="117" t="s">
        <v>966</v>
      </c>
    </row>
    <row r="11" spans="1:11" x14ac:dyDescent="0.25">
      <c r="A11" s="34" t="str">
        <f>IFERROR(VLOOKUP(B11,'PLANILLA GENERAL'!H4:$BA$698,46,FALSE),"")</f>
        <v>SP- 02</v>
      </c>
      <c r="B11" s="34" t="s">
        <v>166</v>
      </c>
      <c r="C11" s="34" t="s">
        <v>963</v>
      </c>
      <c r="D11" s="34" t="str">
        <f t="shared" ref="D11:D16" si="0">IF(C11="inhibidor de corrosión","CY51W","BX960")</f>
        <v>CY51W</v>
      </c>
      <c r="E11" s="34"/>
      <c r="F11" s="34"/>
      <c r="G11" s="56">
        <f>IFERROR(_xlfn.IFS(D11=Referencias!$K$32,VLOOKUP(B11,Intermedia!$B$4:$D$240,3,FALSE),D11=Referencias!$K$25,VLOOKUP(B11,Intermedia!$B$4:$D$240,2,FALSE)),"")</f>
        <v>20</v>
      </c>
      <c r="H11" s="34"/>
      <c r="I11" s="34" t="str">
        <f>IFERROR(VLOOKUP(IF(AND(B11=B10,B10=B9),CONCATENATE(B11,"_2"),IF(B11=B10,CONCATENATE(B11,"_1"),B11)),Intermedia!$I$3:$O$3997,7,FALSE),"")</f>
        <v/>
      </c>
      <c r="J11" s="34" t="str">
        <f>IFERROR(VLOOKUP(B11,'PLANILLA GENERAL'!$H$2:$BA$447,30,FALSE),"")</f>
        <v>Cavidad Progresiva</v>
      </c>
      <c r="K11" s="117" t="s">
        <v>966</v>
      </c>
    </row>
    <row r="12" spans="1:11" x14ac:dyDescent="0.25">
      <c r="A12" s="34" t="str">
        <f>IFERROR(VLOOKUP(B12,'PLANILLA GENERAL'!H5:$BA$698,46,FALSE),"")</f>
        <v>SP- 02</v>
      </c>
      <c r="B12" s="34" t="s">
        <v>174</v>
      </c>
      <c r="C12" s="34" t="s">
        <v>963</v>
      </c>
      <c r="D12" s="34" t="str">
        <f t="shared" si="0"/>
        <v>CY51W</v>
      </c>
      <c r="E12" s="34"/>
      <c r="F12" s="34"/>
      <c r="G12" s="56">
        <f>IFERROR(_xlfn.IFS(D12=Referencias!$K$32,VLOOKUP(B12,Intermedia!$B$4:$D$240,3,FALSE),D12=Referencias!$K$25,VLOOKUP(B12,Intermedia!$B$4:$D$240,2,FALSE)),"")</f>
        <v>57.49</v>
      </c>
      <c r="H12" s="34"/>
      <c r="I12" s="34" t="str">
        <f>IFERROR(VLOOKUP(IF(AND(B12=B11,B11=B10),CONCATENATE(B12,"_2"),IF(B12=B11,CONCATENATE(B12,"_1"),B12)),Intermedia!$I$3:$O$3997,7,FALSE),"")</f>
        <v/>
      </c>
      <c r="J12" s="34" t="str">
        <f>IFERROR(VLOOKUP(B12,'PLANILLA GENERAL'!$H$2:$BA$447,30,FALSE),"")</f>
        <v>Electro Sumergible</v>
      </c>
      <c r="K12" s="117" t="s">
        <v>966</v>
      </c>
    </row>
    <row r="13" spans="1:11" x14ac:dyDescent="0.25">
      <c r="A13" s="34" t="str">
        <f>IFERROR(VLOOKUP(B13,'PLANILLA GENERAL'!H6:$BA$698,46,FALSE),"")</f>
        <v>SP- 03</v>
      </c>
      <c r="B13" s="34" t="s">
        <v>175</v>
      </c>
      <c r="C13" s="34" t="s">
        <v>963</v>
      </c>
      <c r="D13" s="34" t="str">
        <f t="shared" si="0"/>
        <v>CY51W</v>
      </c>
      <c r="E13" s="34"/>
      <c r="F13" s="34"/>
      <c r="G13" s="56">
        <f>IFERROR(_xlfn.IFS(D13=Referencias!$K$32,VLOOKUP(B13,Intermedia!$B$4:$D$240,3,FALSE),D13=Referencias!$K$25,VLOOKUP(B13,Intermedia!$B$4:$D$240,2,FALSE)),"")</f>
        <v>67.680000000000007</v>
      </c>
      <c r="H13" s="34"/>
      <c r="I13" s="34" t="str">
        <f>IFERROR(VLOOKUP(IF(AND(B13=B12,B12=B11),CONCATENATE(B13,"_2"),IF(B13=B12,CONCATENATE(B13,"_1"),B13)),Intermedia!$I$3:$O$3997,7,FALSE),"")</f>
        <v/>
      </c>
      <c r="J13" s="34" t="str">
        <f>IFERROR(VLOOKUP(B13,'PLANILLA GENERAL'!$H$2:$BA$447,30,FALSE),"")</f>
        <v>Electro Sumergible</v>
      </c>
      <c r="K13" s="117" t="s">
        <v>966</v>
      </c>
    </row>
    <row r="14" spans="1:11" x14ac:dyDescent="0.25">
      <c r="A14" s="34" t="str">
        <f>IFERROR(VLOOKUP(B14,'PLANILLA GENERAL'!H7:$BA$698,46,FALSE),"")</f>
        <v>SP- 03</v>
      </c>
      <c r="B14" s="34" t="s">
        <v>188</v>
      </c>
      <c r="C14" s="34" t="s">
        <v>963</v>
      </c>
      <c r="D14" s="34" t="str">
        <f t="shared" si="0"/>
        <v>CY51W</v>
      </c>
      <c r="E14" s="34"/>
      <c r="F14" s="34"/>
      <c r="G14" s="56">
        <f>IFERROR(_xlfn.IFS(D14=Referencias!$K$32,VLOOKUP(B14,Intermedia!$B$4:$D$240,3,FALSE),D14=Referencias!$K$25,VLOOKUP(B14,Intermedia!$B$4:$D$240,2,FALSE)),"")</f>
        <v>20</v>
      </c>
      <c r="H14" s="34"/>
      <c r="I14" s="34" t="str">
        <f>IFERROR(VLOOKUP(IF(AND(B14=B13,B13=B12),CONCATENATE(B14,"_2"),IF(B14=B13,CONCATENATE(B14,"_1"),B14)),Intermedia!$I$3:$O$3997,7,FALSE),"")</f>
        <v/>
      </c>
      <c r="J14" s="34" t="str">
        <f>IFERROR(VLOOKUP(B14,'PLANILLA GENERAL'!$H$2:$BA$447,30,FALSE),"")</f>
        <v>Bombeo Mecánico</v>
      </c>
      <c r="K14" s="117" t="s">
        <v>966</v>
      </c>
    </row>
    <row r="15" spans="1:11" x14ac:dyDescent="0.25">
      <c r="A15" s="34" t="str">
        <f>IFERROR(VLOOKUP(B15,'PLANILLA GENERAL'!H8:$BA$698,46,FALSE),"")</f>
        <v>SP- 03</v>
      </c>
      <c r="B15" s="34" t="s">
        <v>197</v>
      </c>
      <c r="C15" s="34" t="s">
        <v>963</v>
      </c>
      <c r="D15" s="34" t="str">
        <f t="shared" si="0"/>
        <v>CY51W</v>
      </c>
      <c r="E15" s="34"/>
      <c r="F15" s="34"/>
      <c r="G15" s="56">
        <f>IFERROR(_xlfn.IFS(D15=Referencias!$K$32,VLOOKUP(B15,Intermedia!$B$4:$D$240,3,FALSE),D15=Referencias!$K$25,VLOOKUP(B15,Intermedia!$B$4:$D$240,2,FALSE)),"")</f>
        <v>29.28</v>
      </c>
      <c r="H15" s="34"/>
      <c r="I15" s="34" t="str">
        <f>IFERROR(VLOOKUP(IF(AND(B15=B14,B14=B13),CONCATENATE(B15,"_2"),IF(B15=B14,CONCATENATE(B15,"_1"),B15)),Intermedia!$I$3:$O$3997,7,FALSE),"")</f>
        <v/>
      </c>
      <c r="J15" s="34" t="str">
        <f>IFERROR(VLOOKUP(B15,'PLANILLA GENERAL'!$H$2:$BA$447,30,FALSE),"")</f>
        <v>Bombeo Mecánico</v>
      </c>
      <c r="K15" s="117" t="s">
        <v>966</v>
      </c>
    </row>
    <row r="16" spans="1:11" x14ac:dyDescent="0.25">
      <c r="A16" s="34" t="str">
        <f>IFERROR(VLOOKUP(B16,'PLANILLA GENERAL'!H9:$BA$698,46,FALSE),"")</f>
        <v>SP- 03</v>
      </c>
      <c r="B16" s="34" t="s">
        <v>198</v>
      </c>
      <c r="C16" s="34" t="s">
        <v>963</v>
      </c>
      <c r="D16" s="34" t="str">
        <f t="shared" si="0"/>
        <v>CY51W</v>
      </c>
      <c r="E16" s="34"/>
      <c r="F16" s="34"/>
      <c r="G16" s="56">
        <f>IFERROR(_xlfn.IFS(D16=Referencias!$K$32,VLOOKUP(B16,Intermedia!$B$4:$D$240,3,FALSE),D16=Referencias!$K$25,VLOOKUP(B16,Intermedia!$B$4:$D$240,2,FALSE)),"")</f>
        <v>36.22</v>
      </c>
      <c r="H16" s="34"/>
      <c r="I16" s="34" t="str">
        <f>IFERROR(VLOOKUP(IF(AND(B16=B15,B15=B14),CONCATENATE(B16,"_2"),IF(B16=B15,CONCATENATE(B16,"_1"),B16)),Intermedia!$I$3:$O$3997,7,FALSE),"")</f>
        <v/>
      </c>
      <c r="J16" s="34" t="str">
        <f>IFERROR(VLOOKUP(B16,'PLANILLA GENERAL'!$H$2:$BA$447,30,FALSE),"")</f>
        <v>Cavidad Progresiva</v>
      </c>
      <c r="K16" s="117" t="s">
        <v>966</v>
      </c>
    </row>
    <row r="17" spans="1:11" customFormat="1" x14ac:dyDescent="0.25">
      <c r="A17" s="34" t="str">
        <f>IFERROR(VLOOKUP(B17,'PLANILLA GENERAL'!H10:$BA$698,46,FALSE),"")</f>
        <v>SP- 06</v>
      </c>
      <c r="B17" s="34" t="s">
        <v>267</v>
      </c>
      <c r="C17" s="34" t="s">
        <v>963</v>
      </c>
      <c r="D17" s="34" t="str">
        <f t="shared" ref="D17:D26" si="1">IF(C17="inhibidor de corrosión","CY51W","BX960")</f>
        <v>CY51W</v>
      </c>
      <c r="E17" s="34"/>
      <c r="F17" s="34"/>
      <c r="G17" s="56">
        <f>IFERROR(_xlfn.IFS(D17=Referencias!$K$32,VLOOKUP(B17,Intermedia!$B$4:$D$240,3,FALSE),D17=Referencias!$K$25,VLOOKUP(B17,Intermedia!$B$4:$D$240,2,FALSE)),"")</f>
        <v>20.12</v>
      </c>
      <c r="H17" s="34"/>
      <c r="I17" s="34" t="str">
        <f>IFERROR(VLOOKUP(IF(AND(B17=B16,B16=B15),CONCATENATE(B17,"_2"),IF(B17=B16,CONCATENATE(B17,"_1"),B17)),Intermedia!$I$3:$O$3997,7,FALSE),"")</f>
        <v/>
      </c>
      <c r="J17" s="34" t="str">
        <f>IFERROR(VLOOKUP(B17,'PLANILLA GENERAL'!$H$2:$BA$447,30,FALSE),"")</f>
        <v>Bombeo Mecánico</v>
      </c>
      <c r="K17" s="117" t="s">
        <v>966</v>
      </c>
    </row>
    <row r="18" spans="1:11" customFormat="1" x14ac:dyDescent="0.25">
      <c r="A18" s="34" t="str">
        <f>IFERROR(VLOOKUP(B18,'PLANILLA GENERAL'!H11:$BA$698,46,FALSE),"")</f>
        <v>SP- 06</v>
      </c>
      <c r="B18" s="34" t="s">
        <v>267</v>
      </c>
      <c r="C18" s="34" t="s">
        <v>962</v>
      </c>
      <c r="D18" s="34" t="str">
        <f t="shared" si="1"/>
        <v>BX960</v>
      </c>
      <c r="E18" s="34"/>
      <c r="F18" s="34"/>
      <c r="G18" s="56">
        <f>IFERROR(_xlfn.IFS(D18=Referencias!$K$32,VLOOKUP(B18,Intermedia!$B$4:$D$240,3,FALSE),D18=Referencias!$K$25,VLOOKUP(B18,Intermedia!$B$4:$D$240,2,FALSE)),"")</f>
        <v>20.12</v>
      </c>
      <c r="H18" s="34" t="s">
        <v>965</v>
      </c>
      <c r="I18" s="34" t="str">
        <f>IFERROR(VLOOKUP(IF(AND(B18=B17,B17=B16),CONCATENATE(B18,"_2"),IF(B18=B17,CONCATENATE(B18,"_1"),B18)),Intermedia!$I$3:$O$3997,7,FALSE),"")</f>
        <v/>
      </c>
      <c r="J18" s="34" t="str">
        <f>IFERROR(VLOOKUP(B18,'PLANILLA GENERAL'!$H$2:$BA$447,30,FALSE),"")</f>
        <v>Bombeo Mecánico</v>
      </c>
      <c r="K18" s="117" t="s">
        <v>966</v>
      </c>
    </row>
    <row r="19" spans="1:11" customFormat="1" x14ac:dyDescent="0.25">
      <c r="A19" s="34" t="str">
        <f>IFERROR(VLOOKUP(B19,'PLANILLA GENERAL'!H12:$BA$698,46,FALSE),"")</f>
        <v>SP- 06</v>
      </c>
      <c r="B19" s="34" t="s">
        <v>270</v>
      </c>
      <c r="C19" s="34" t="s">
        <v>963</v>
      </c>
      <c r="D19" s="34" t="str">
        <f t="shared" si="1"/>
        <v>CY51W</v>
      </c>
      <c r="E19" s="34"/>
      <c r="F19" s="34"/>
      <c r="G19" s="56">
        <f>IFERROR(_xlfn.IFS(D19=Referencias!$K$32,VLOOKUP(B19,Intermedia!$B$4:$D$240,3,FALSE),D19=Referencias!$K$25,VLOOKUP(B19,Intermedia!$B$4:$D$240,2,FALSE)),"")</f>
        <v>73.959999999999994</v>
      </c>
      <c r="H19" s="34" t="s">
        <v>970</v>
      </c>
      <c r="I19" s="34" t="str">
        <f>IFERROR(VLOOKUP(IF(AND(B19=B18,B18=B17),CONCATENATE(B19,"_2"),IF(B19=B18,CONCATENATE(B19,"_1"),B19)),Intermedia!$I$3:$O$3997,7,FALSE),"")</f>
        <v/>
      </c>
      <c r="J19" s="34" t="str">
        <f>IFERROR(VLOOKUP(B19,'PLANILLA GENERAL'!$H$2:$BA$447,30,FALSE),"")</f>
        <v>Bombeo Mecánico</v>
      </c>
      <c r="K19" s="117" t="s">
        <v>966</v>
      </c>
    </row>
    <row r="20" spans="1:11" customFormat="1" x14ac:dyDescent="0.25">
      <c r="A20" s="34" t="str">
        <f>IFERROR(VLOOKUP(B20,'PLANILLA GENERAL'!H13:$BA$698,46,FALSE),"")</f>
        <v>SP- 06</v>
      </c>
      <c r="B20" s="34" t="s">
        <v>276</v>
      </c>
      <c r="C20" s="34" t="s">
        <v>962</v>
      </c>
      <c r="D20" s="34" t="str">
        <f t="shared" si="1"/>
        <v>BX960</v>
      </c>
      <c r="E20" s="34"/>
      <c r="F20" s="34"/>
      <c r="G20" s="56">
        <f>IFERROR(_xlfn.IFS(D20=Referencias!$K$32,VLOOKUP(B20,Intermedia!$B$4:$D$240,3,FALSE),D20=Referencias!$K$25,VLOOKUP(B20,Intermedia!$B$4:$D$240,2,FALSE)),"")</f>
        <v>36.130000000000003</v>
      </c>
      <c r="H20" s="34"/>
      <c r="I20" s="34" t="str">
        <f>IFERROR(VLOOKUP(IF(AND(B20=B19,B19=B18),CONCATENATE(B20,"_2"),IF(B20=B19,CONCATENATE(B20,"_1"),B20)),Intermedia!$I$3:$O$3997,7,FALSE),"")</f>
        <v/>
      </c>
      <c r="J20" s="34" t="str">
        <f>IFERROR(VLOOKUP(B20,'PLANILLA GENERAL'!$H$2:$BA$447,30,FALSE),"")</f>
        <v>Cavidad Progresiva</v>
      </c>
      <c r="K20" s="117" t="s">
        <v>966</v>
      </c>
    </row>
    <row r="21" spans="1:11" customFormat="1" x14ac:dyDescent="0.25">
      <c r="A21" s="34" t="str">
        <f>IFERROR(VLOOKUP(B21,'PLANILLA GENERAL'!H14:$BA$698,46,FALSE),"")</f>
        <v>SP- 06</v>
      </c>
      <c r="B21" s="34" t="s">
        <v>254</v>
      </c>
      <c r="C21" s="34" t="s">
        <v>962</v>
      </c>
      <c r="D21" s="34" t="str">
        <f t="shared" ref="D21" si="2">IF(C21="inhibidor de corrosión","CY51W","BX960")</f>
        <v>BX960</v>
      </c>
      <c r="E21" s="34"/>
      <c r="F21" s="34"/>
      <c r="G21" s="56">
        <f>IFERROR(_xlfn.IFS(D21=Referencias!$K$32,VLOOKUP(B21,Intermedia!$B$4:$D$240,3,FALSE),D21=Referencias!$K$25,VLOOKUP(B21,Intermedia!$B$4:$D$240,2,FALSE)),"")</f>
        <v>20</v>
      </c>
      <c r="H21" s="34"/>
      <c r="I21" s="34" t="str">
        <f>IFERROR(VLOOKUP(IF(AND(B21=B20,B20=B19),CONCATENATE(B21,"_2"),IF(B21=B20,CONCATENATE(B21,"_1"),B21)),Intermedia!$I$3:$O$3997,7,FALSE),"")</f>
        <v/>
      </c>
      <c r="J21" s="34" t="str">
        <f>IFERROR(VLOOKUP(B21,'PLANILLA GENERAL'!$H$2:$BA$447,30,FALSE),"")</f>
        <v>Bombeo Mecánico</v>
      </c>
      <c r="K21" s="117" t="s">
        <v>966</v>
      </c>
    </row>
    <row r="22" spans="1:11" customFormat="1" x14ac:dyDescent="0.25">
      <c r="A22" s="34" t="str">
        <f>IFERROR(VLOOKUP(B22,'PLANILLA GENERAL'!H15:$BA$698,46,FALSE),"")</f>
        <v>SP- 06</v>
      </c>
      <c r="B22" s="34" t="s">
        <v>276</v>
      </c>
      <c r="C22" s="34" t="s">
        <v>963</v>
      </c>
      <c r="D22" s="34" t="str">
        <f t="shared" si="1"/>
        <v>CY51W</v>
      </c>
      <c r="E22" s="34"/>
      <c r="F22" s="34"/>
      <c r="G22" s="56">
        <f>IFERROR(_xlfn.IFS(D22=Referencias!$K$32,VLOOKUP(B22,Intermedia!$B$4:$D$240,3,FALSE),D22=Referencias!$K$25,VLOOKUP(B22,Intermedia!$B$4:$D$240,2,FALSE)),"")</f>
        <v>36.130000000000003</v>
      </c>
      <c r="H22" s="34"/>
      <c r="I22" s="34" t="str">
        <f>IFERROR(VLOOKUP(IF(AND(B22=B21,B21=B20),CONCATENATE(B22,"_2"),IF(B22=B21,CONCATENATE(B22,"_1"),B22)),Intermedia!$I$3:$O$3997,7,FALSE),"")</f>
        <v/>
      </c>
      <c r="J22" s="34" t="str">
        <f>IFERROR(VLOOKUP(B22,'PLANILLA GENERAL'!$H$2:$BA$447,30,FALSE),"")</f>
        <v>Cavidad Progresiva</v>
      </c>
      <c r="K22" s="117" t="s">
        <v>966</v>
      </c>
    </row>
    <row r="23" spans="1:11" customFormat="1" x14ac:dyDescent="0.25">
      <c r="A23" s="34" t="str">
        <f>IFERROR(VLOOKUP(B23,'PLANILLA GENERAL'!H16:$BA$698,46,FALSE),"")</f>
        <v>SP- 06</v>
      </c>
      <c r="B23" s="34" t="s">
        <v>273</v>
      </c>
      <c r="C23" s="34" t="s">
        <v>963</v>
      </c>
      <c r="D23" s="34" t="str">
        <f t="shared" si="1"/>
        <v>CY51W</v>
      </c>
      <c r="E23" s="34"/>
      <c r="F23" s="34"/>
      <c r="G23" s="56">
        <f>IFERROR(_xlfn.IFS(D23=Referencias!$K$32,VLOOKUP(B23,Intermedia!$B$4:$D$240,3,FALSE),D23=Referencias!$K$25,VLOOKUP(B23,Intermedia!$B$4:$D$240,2,FALSE)),"")</f>
        <v>20</v>
      </c>
      <c r="H23" s="34"/>
      <c r="I23" s="34" t="str">
        <f>IFERROR(VLOOKUP(IF(AND(B23=B22,B22=B21),CONCATENATE(B23,"_2"),IF(B23=B22,CONCATENATE(B23,"_1"),B23)),Intermedia!$I$3:$O$3997,7,FALSE),"")</f>
        <v/>
      </c>
      <c r="J23" s="34" t="str">
        <f>IFERROR(VLOOKUP(B23,'PLANILLA GENERAL'!$H$2:$BA$447,30,FALSE),"")</f>
        <v>Cavidad Progresiva</v>
      </c>
      <c r="K23" s="117" t="s">
        <v>966</v>
      </c>
    </row>
    <row r="24" spans="1:11" customFormat="1" x14ac:dyDescent="0.25">
      <c r="A24" s="34" t="str">
        <f>IFERROR(VLOOKUP(B24,'PLANILLA GENERAL'!H17:$BA$698,46,FALSE),"")</f>
        <v>SP- 06</v>
      </c>
      <c r="B24" s="34" t="s">
        <v>277</v>
      </c>
      <c r="C24" s="34" t="s">
        <v>963</v>
      </c>
      <c r="D24" s="34" t="str">
        <f t="shared" si="1"/>
        <v>CY51W</v>
      </c>
      <c r="E24" s="34"/>
      <c r="F24" s="34"/>
      <c r="G24" s="56">
        <f>IFERROR(_xlfn.IFS(D24=Referencias!$K$32,VLOOKUP(B24,Intermedia!$B$4:$D$240,3,FALSE),D24=Referencias!$K$25,VLOOKUP(B24,Intermedia!$B$4:$D$240,2,FALSE)),"")</f>
        <v>41.94</v>
      </c>
      <c r="H24" s="34"/>
      <c r="I24" s="34" t="str">
        <f>IFERROR(VLOOKUP(IF(AND(B24=B23,B23=B22),CONCATENATE(B24,"_2"),IF(B24=B23,CONCATENATE(B24,"_1"),B24)),Intermedia!$I$3:$O$3997,7,FALSE),"")</f>
        <v/>
      </c>
      <c r="J24" s="34" t="str">
        <f>IFERROR(VLOOKUP(B24,'PLANILLA GENERAL'!$H$2:$BA$447,30,FALSE),"")</f>
        <v>Cavidad Progresiva</v>
      </c>
      <c r="K24" s="117" t="s">
        <v>966</v>
      </c>
    </row>
    <row r="25" spans="1:11" customFormat="1" x14ac:dyDescent="0.25">
      <c r="A25" s="34" t="str">
        <f>IFERROR(VLOOKUP(B25,'PLANILLA GENERAL'!H13:$BA$698,46,FALSE),"")</f>
        <v>SP- 06</v>
      </c>
      <c r="B25" s="34" t="s">
        <v>245</v>
      </c>
      <c r="C25" s="34" t="s">
        <v>963</v>
      </c>
      <c r="D25" s="34" t="str">
        <f t="shared" si="1"/>
        <v>CY51W</v>
      </c>
      <c r="E25" s="34"/>
      <c r="F25" s="34"/>
      <c r="G25" s="56">
        <f>IFERROR(_xlfn.IFS(D25=Referencias!$K$32,VLOOKUP(B25,Intermedia!$B$4:$D$240,3,FALSE),D25=Referencias!$K$25,VLOOKUP(B25,Intermedia!$B$4:$D$240,2,FALSE)),"")</f>
        <v>20</v>
      </c>
      <c r="H25" s="34"/>
      <c r="I25" s="34" t="str">
        <f>IFERROR(VLOOKUP(IF(AND(B25=B24,B24=B23),CONCATENATE(B25,"_2"),IF(B25=B24,CONCATENATE(B25,"_1"),B25)),Intermedia!$I$3:$O$3997,7,FALSE),"")</f>
        <v/>
      </c>
      <c r="J25" s="34" t="str">
        <f>IFERROR(VLOOKUP(B25,'PLANILLA GENERAL'!$H$2:$BA$447,30,FALSE),"")</f>
        <v>Cavidad Progresiva</v>
      </c>
      <c r="K25" s="117" t="s">
        <v>966</v>
      </c>
    </row>
    <row r="26" spans="1:11" customFormat="1" x14ac:dyDescent="0.25">
      <c r="A26" s="34" t="str">
        <f>IFERROR(VLOOKUP(B26,'PLANILLA GENERAL'!H18:$BA$698,46,FALSE),"")</f>
        <v>SP- 06</v>
      </c>
      <c r="B26" s="34" t="s">
        <v>245</v>
      </c>
      <c r="C26" s="34" t="s">
        <v>962</v>
      </c>
      <c r="D26" s="34" t="str">
        <f t="shared" si="1"/>
        <v>BX960</v>
      </c>
      <c r="E26" s="34"/>
      <c r="F26" s="34"/>
      <c r="G26" s="56">
        <f>IFERROR(_xlfn.IFS(D26=Referencias!$K$32,VLOOKUP(B26,Intermedia!$B$4:$D$216,3,FALSE),D26=Referencias!$K$25,VLOOKUP(B26,Intermedia!$B$4:$D$216,2,FALSE)),"")</f>
        <v>20</v>
      </c>
      <c r="H26" s="34"/>
      <c r="I26" s="34" t="str">
        <f>IFERROR(VLOOKUP(IF(AND(B26=B25,B25=B24),CONCATENATE(B26,"_2"),IF(B26=B25,CONCATENATE(B26,"_1"),B26)),Intermedia!$I$3:$O$3997,7,FALSE),"")</f>
        <v/>
      </c>
      <c r="J26" s="34" t="str">
        <f>IFERROR(VLOOKUP(B26,'PLANILLA GENERAL'!$H$2:$BA$447,30,FALSE),"")</f>
        <v>Cavidad Progresiva</v>
      </c>
      <c r="K26" s="117" t="s">
        <v>966</v>
      </c>
    </row>
    <row r="27" spans="1:11" x14ac:dyDescent="0.25">
      <c r="A27" s="34" t="str">
        <f>IFERROR(VLOOKUP(B27,'PLANILLA GENERAL'!H19:$BA$698,46,FALSE),"")</f>
        <v>SP- 02</v>
      </c>
      <c r="B27" s="34" t="s">
        <v>148</v>
      </c>
      <c r="C27" s="34" t="s">
        <v>963</v>
      </c>
      <c r="D27" s="34" t="str">
        <f>IF(C27="inhibidor de corrosión","CY51W","BX960")</f>
        <v>CY51W</v>
      </c>
      <c r="E27" s="34"/>
      <c r="F27" s="34"/>
      <c r="G27" s="56">
        <f>IFERROR(_xlfn.IFS(D27=Referencias!$K$32,VLOOKUP(B27,Intermedia!$B$4:$D$216,3,FALSE),D27=Referencias!$K$25,VLOOKUP(B27,Intermedia!$B$4:$D$216,2,FALSE)),"")</f>
        <v>25.95</v>
      </c>
      <c r="H27" s="34"/>
      <c r="I27" s="34" t="str">
        <f>IFERROR(VLOOKUP(IF(AND(B27=B26,B26=B25),CONCATENATE(B27,"_2"),IF(B27=B26,CONCATENATE(B27,"_1"),B27)),Intermedia!$I$3:$O$3997,7,FALSE),"")</f>
        <v/>
      </c>
      <c r="J27" s="34" t="str">
        <f>IFERROR(VLOOKUP(B27,'PLANILLA GENERAL'!$H$2:$BA$447,30,FALSE),"")</f>
        <v>Bombeo Mecánico</v>
      </c>
      <c r="K27" s="117" t="s">
        <v>966</v>
      </c>
    </row>
    <row r="28" spans="1:11" x14ac:dyDescent="0.25">
      <c r="A28" s="34" t="str">
        <f>IFERROR(VLOOKUP(B28,'PLANILLA GENERAL'!H20:$BA$698,46,FALSE),"")</f>
        <v>SP- 07</v>
      </c>
      <c r="B28" s="34" t="s">
        <v>304</v>
      </c>
      <c r="C28" s="35" t="s">
        <v>963</v>
      </c>
      <c r="D28" s="34" t="str">
        <f>IF(C28="inhibidor de corrosión","CY51W","BX960")</f>
        <v>CY51W</v>
      </c>
      <c r="E28" s="34"/>
      <c r="F28" s="34"/>
      <c r="G28" s="56">
        <f>IFERROR(_xlfn.IFS(D28=Referencias!$K$32,VLOOKUP(B28,Intermedia!$B$4:$D$216,3,FALSE),D28=Referencias!$K$25,VLOOKUP(B28,Intermedia!$B$4:$D$216,2,FALSE)),"")</f>
        <v>62.38</v>
      </c>
      <c r="H28" s="34"/>
      <c r="I28" s="34" t="str">
        <f>IFERROR(VLOOKUP(IF(AND(B28=B27,B27=B26),CONCATENATE(B28,"_2"),IF(B28=B27,CONCATENATE(B28,"_1"),B28)),Intermedia!$I$3:$O$3997,7,FALSE),"")</f>
        <v/>
      </c>
      <c r="J28" s="34" t="str">
        <f>IFERROR(VLOOKUP(B28,'PLANILLA GENERAL'!$H$2:$BA$447,30,FALSE),"")</f>
        <v>Cavidad Progresiva</v>
      </c>
      <c r="K28" s="117" t="s">
        <v>966</v>
      </c>
    </row>
    <row r="29" spans="1:11" x14ac:dyDescent="0.25">
      <c r="A29" s="34" t="str">
        <f>IFERROR(VLOOKUP(B29,'PLANILLA GENERAL'!H21:$BA$698,46,FALSE),"")</f>
        <v>SP- 09</v>
      </c>
      <c r="B29" s="34" t="s">
        <v>332</v>
      </c>
      <c r="C29" s="34" t="s">
        <v>962</v>
      </c>
      <c r="D29" s="34" t="str">
        <f>IF(C29="inhibidor de corrosión","CY51W","BX960")</f>
        <v>BX960</v>
      </c>
      <c r="E29" s="34"/>
      <c r="F29" s="34"/>
      <c r="G29" s="56">
        <f>IFERROR(_xlfn.IFS(D29=Referencias!$K$32,VLOOKUP(B29,Intermedia!$B$4:$D$216,3,FALSE),D29=Referencias!$K$25,VLOOKUP(B29,Intermedia!$B$4:$D$216,2,FALSE)),"")</f>
        <v>94.88</v>
      </c>
      <c r="H29" s="34"/>
      <c r="I29" s="34" t="str">
        <f>IFERROR(VLOOKUP(IF(AND(B29=B28,B28=B27),CONCATENATE(B29,"_2"),IF(B29=B28,CONCATENATE(B29,"_1"),B29)),Intermedia!$I$3:$O$3997,7,FALSE),"")</f>
        <v/>
      </c>
      <c r="J29" s="34" t="str">
        <f>IFERROR(VLOOKUP(B29,'PLANILLA GENERAL'!$H$2:$BA$447,30,FALSE),"")</f>
        <v>Electro Sumergible</v>
      </c>
      <c r="K29" s="117" t="s">
        <v>966</v>
      </c>
    </row>
    <row r="30" spans="1:11" x14ac:dyDescent="0.25">
      <c r="A30" s="4" t="str">
        <f>IFERROR(VLOOKUP(B30,'PLANILLA GENERAL'!H13:$BA$698,46,FALSE),"")</f>
        <v/>
      </c>
      <c r="D30" s="150" t="s">
        <v>971</v>
      </c>
      <c r="E30" s="150"/>
      <c r="F30" s="150"/>
      <c r="G30" s="150"/>
      <c r="I30" s="34" t="str">
        <f>IFERROR(VLOOKUP(IF(AND(B30=B29,B29=B28),CONCATENATE(B30,"_2"),IF(B30=B29,CONCATENATE(B30,"_1"),B30)),Intermedia!$I$3:$O$3997,7,FALSE),"")</f>
        <v/>
      </c>
      <c r="J30" s="4" t="str">
        <f>IFERROR(VLOOKUP(B30,'PLANILLA GENERAL'!$H$2:$BA$447,30,FALSE),"")</f>
        <v/>
      </c>
    </row>
    <row r="31" spans="1:11" x14ac:dyDescent="0.25">
      <c r="D31" s="151" t="s">
        <v>566</v>
      </c>
      <c r="E31" s="151"/>
      <c r="F31" s="151"/>
      <c r="G31" s="56">
        <f>SUMIF($D$9:D29,D31,$G$9:G29)</f>
        <v>581.39</v>
      </c>
    </row>
    <row r="32" spans="1:11" x14ac:dyDescent="0.25">
      <c r="D32" s="151" t="s">
        <v>565</v>
      </c>
      <c r="E32" s="151"/>
      <c r="F32" s="151"/>
      <c r="G32" s="56">
        <f>SUMIF($D$9:D30,D32,$G$9:G30)</f>
        <v>268.23</v>
      </c>
    </row>
    <row r="33" spans="4:7" x14ac:dyDescent="0.25">
      <c r="D33" s="151" t="s">
        <v>972</v>
      </c>
      <c r="E33" s="151"/>
      <c r="F33" s="151"/>
      <c r="G33" s="56">
        <f>+G31+G32</f>
        <v>849.62</v>
      </c>
    </row>
  </sheetData>
  <autoFilter ref="A8:J8" xr:uid="{00000000-0009-0000-0000-00000D000000}"/>
  <mergeCells count="8">
    <mergeCell ref="K7:K8"/>
    <mergeCell ref="B3:J5"/>
    <mergeCell ref="D32:F32"/>
    <mergeCell ref="D33:F33"/>
    <mergeCell ref="B7:C7"/>
    <mergeCell ref="D7:J7"/>
    <mergeCell ref="D30:G30"/>
    <mergeCell ref="D31:F31"/>
  </mergeCells>
  <printOptions horizontalCentered="1" verticalCentered="1"/>
  <pageMargins left="0" right="0" top="0" bottom="0" header="0.31496062992125984" footer="0.31496062992125984"/>
  <pageSetup paperSize="9" orientation="landscape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>
    <tabColor rgb="FFFFFF00"/>
    <pageSetUpPr fitToPage="1"/>
  </sheetPr>
  <dimension ref="A1:K35"/>
  <sheetViews>
    <sheetView topLeftCell="A3" workbookViewId="0">
      <selection activeCell="I9" sqref="I9:J17"/>
    </sheetView>
  </sheetViews>
  <sheetFormatPr baseColWidth="10" defaultColWidth="11.42578125" defaultRowHeight="15" x14ac:dyDescent="0.25"/>
  <cols>
    <col min="1" max="1" width="17" style="4" bestFit="1" customWidth="1"/>
    <col min="2" max="2" width="11.28515625" style="4" bestFit="1" customWidth="1"/>
    <col min="3" max="3" width="21" style="4" bestFit="1" customWidth="1"/>
    <col min="4" max="4" width="11.42578125" style="4" bestFit="1" customWidth="1"/>
    <col min="5" max="5" width="7.140625" style="4" bestFit="1" customWidth="1"/>
    <col min="6" max="6" width="6.28515625" style="4" bestFit="1" customWidth="1"/>
    <col min="7" max="7" width="11.5703125" style="4" bestFit="1" customWidth="1"/>
    <col min="8" max="8" width="10.28515625" style="4" customWidth="1"/>
    <col min="9" max="9" width="11.140625" style="4" bestFit="1" customWidth="1"/>
    <col min="10" max="10" width="19.42578125" style="4" bestFit="1" customWidth="1"/>
    <col min="11" max="16384" width="11.42578125" style="4"/>
  </cols>
  <sheetData>
    <row r="1" spans="1:11" x14ac:dyDescent="0.25">
      <c r="A1" s="4" t="s">
        <v>947</v>
      </c>
      <c r="B1" s="4">
        <f>COUNTA(B9:B61)</f>
        <v>23</v>
      </c>
    </row>
    <row r="2" spans="1:11" ht="15.75" thickBot="1" x14ac:dyDescent="0.3"/>
    <row r="3" spans="1:11" ht="15" customHeight="1" x14ac:dyDescent="0.25">
      <c r="A3" s="142" t="s">
        <v>987</v>
      </c>
      <c r="B3" s="143"/>
      <c r="C3" s="143"/>
      <c r="D3" s="143"/>
      <c r="E3" s="143"/>
      <c r="F3" s="143"/>
      <c r="G3" s="143"/>
      <c r="H3" s="143"/>
      <c r="I3" s="143"/>
      <c r="J3" s="144"/>
    </row>
    <row r="4" spans="1:11" x14ac:dyDescent="0.25">
      <c r="A4" s="145"/>
      <c r="B4" s="134"/>
      <c r="C4" s="134"/>
      <c r="D4" s="134"/>
      <c r="E4" s="134"/>
      <c r="F4" s="134"/>
      <c r="G4" s="134"/>
      <c r="H4" s="134"/>
      <c r="I4" s="134"/>
      <c r="J4" s="146"/>
    </row>
    <row r="5" spans="1:11" ht="15.75" thickBot="1" x14ac:dyDescent="0.3">
      <c r="A5" s="147"/>
      <c r="B5" s="148"/>
      <c r="C5" s="148"/>
      <c r="D5" s="148"/>
      <c r="E5" s="148"/>
      <c r="F5" s="148"/>
      <c r="G5" s="148"/>
      <c r="H5" s="148"/>
      <c r="I5" s="148"/>
      <c r="J5" s="149"/>
    </row>
    <row r="6" spans="1:11" ht="15.75" thickBot="1" x14ac:dyDescent="0.3"/>
    <row r="7" spans="1:11" ht="18" x14ac:dyDescent="0.25">
      <c r="A7" s="49" t="s">
        <v>984</v>
      </c>
      <c r="B7" s="154">
        <f>'Semana 2-1'!B7:C7+4</f>
        <v>45317</v>
      </c>
      <c r="C7" s="155"/>
      <c r="D7" s="156"/>
      <c r="E7" s="157"/>
      <c r="F7" s="157"/>
      <c r="G7" s="157"/>
      <c r="H7" s="157"/>
      <c r="I7" s="157"/>
      <c r="J7" s="160"/>
      <c r="K7" s="141" t="s">
        <v>951</v>
      </c>
    </row>
    <row r="8" spans="1:11" x14ac:dyDescent="0.25">
      <c r="A8" s="53" t="s">
        <v>952</v>
      </c>
      <c r="B8" s="53" t="s">
        <v>15</v>
      </c>
      <c r="C8" s="53" t="s">
        <v>953</v>
      </c>
      <c r="D8" s="53" t="s">
        <v>562</v>
      </c>
      <c r="E8" s="53" t="s">
        <v>954</v>
      </c>
      <c r="F8" s="53" t="s">
        <v>955</v>
      </c>
      <c r="G8" s="53" t="s">
        <v>956</v>
      </c>
      <c r="H8" s="53" t="s">
        <v>957</v>
      </c>
      <c r="I8" s="53" t="s">
        <v>958</v>
      </c>
      <c r="J8" s="53" t="s">
        <v>959</v>
      </c>
      <c r="K8" s="141"/>
    </row>
    <row r="9" spans="1:11" x14ac:dyDescent="0.25">
      <c r="A9" s="34" t="str">
        <f>IFERROR(VLOOKUP(B9,'PLANILLA GENERAL'!H3:$BA$698,46,FALSE),"")</f>
        <v>SP-10</v>
      </c>
      <c r="B9" s="34" t="s">
        <v>363</v>
      </c>
      <c r="C9" s="34" t="s">
        <v>963</v>
      </c>
      <c r="D9" s="34" t="str">
        <f t="shared" ref="D9:D13" si="0">IF(C9="inhibidor de corrosión","CY51W","BX960")</f>
        <v>CY51W</v>
      </c>
      <c r="E9" s="34"/>
      <c r="F9" s="34"/>
      <c r="G9" s="56">
        <f>IFERROR(_xlfn.IFS(D9=Referencias!$K$32,VLOOKUP(B9,Intermedia!$B$4:$D$240,3,FALSE),D9=Referencias!$K$25,VLOOKUP(B9,Intermedia!$B$4:$D$240,2,FALSE)),"")</f>
        <v>33.9</v>
      </c>
      <c r="H9" s="34"/>
      <c r="I9" s="34" t="str">
        <f>IFERROR(VLOOKUP(IF(AND(B9=B8,B8=B7),CONCATENATE(B9,"_2"),IF(B9=B8,CONCATENATE(B9,"_1"),B9)),Intermedia!$I$3:$O$3997,7,FALSE),"")</f>
        <v/>
      </c>
      <c r="J9" s="34" t="str">
        <f>IFERROR(VLOOKUP(B9,'PLANILLA GENERAL'!$H$2:$BA$447,30,FALSE),"")</f>
        <v>Cavidad Progresiva</v>
      </c>
      <c r="K9" s="117" t="s">
        <v>966</v>
      </c>
    </row>
    <row r="10" spans="1:11" x14ac:dyDescent="0.25">
      <c r="A10" s="34" t="str">
        <f>IFERROR(VLOOKUP(B10,'PLANILLA GENERAL'!H4:$BA$698,46,FALSE),"")</f>
        <v>SP-10</v>
      </c>
      <c r="B10" s="34" t="s">
        <v>372</v>
      </c>
      <c r="C10" s="34" t="s">
        <v>963</v>
      </c>
      <c r="D10" s="34" t="str">
        <f t="shared" si="0"/>
        <v>CY51W</v>
      </c>
      <c r="E10" s="34"/>
      <c r="F10" s="34"/>
      <c r="G10" s="56">
        <f>IFERROR(_xlfn.IFS(D10=Referencias!$K$32,VLOOKUP(B10,Intermedia!$B$4:$D$240,3,FALSE),D10=Referencias!$K$25,VLOOKUP(B10,Intermedia!$B$4:$D$240,2,FALSE)),"")</f>
        <v>46.46</v>
      </c>
      <c r="H10" s="34"/>
      <c r="I10" s="34" t="str">
        <f>IFERROR(VLOOKUP(IF(AND(B10=B9,B9=B8),CONCATENATE(B10,"_2"),IF(B10=B9,CONCATENATE(B10,"_1"),B10)),Intermedia!$I$3:$O$3997,7,FALSE),"")</f>
        <v/>
      </c>
      <c r="J10" s="34" t="str">
        <f>IFERROR(VLOOKUP(B10,'PLANILLA GENERAL'!$H$2:$BA$447,30,FALSE),"")</f>
        <v>Cavidad Progresiva</v>
      </c>
      <c r="K10" s="117" t="s">
        <v>966</v>
      </c>
    </row>
    <row r="11" spans="1:11" x14ac:dyDescent="0.25">
      <c r="A11" s="34" t="str">
        <f>IFERROR(VLOOKUP(B11,'PLANILLA GENERAL'!H5:$BA$698,46,FALSE),"")</f>
        <v>SP-10</v>
      </c>
      <c r="B11" s="34" t="s">
        <v>375</v>
      </c>
      <c r="C11" s="34" t="s">
        <v>963</v>
      </c>
      <c r="D11" s="34" t="str">
        <f t="shared" si="0"/>
        <v>CY51W</v>
      </c>
      <c r="E11" s="34"/>
      <c r="F11" s="34"/>
      <c r="G11" s="56">
        <f>IFERROR(_xlfn.IFS(D11=Referencias!$K$32,VLOOKUP(B11,Intermedia!$B$4:$D$240,3,FALSE),D11=Referencias!$K$25,VLOOKUP(B11,Intermedia!$B$4:$D$240,2,FALSE)),"")</f>
        <v>53.27</v>
      </c>
      <c r="H11" s="34"/>
      <c r="I11" s="34" t="str">
        <f>IFERROR(VLOOKUP(IF(AND(B11=B10,B10=B9),CONCATENATE(B11,"_2"),IF(B11=B10,CONCATENATE(B11,"_1"),B11)),Intermedia!$I$3:$O$3997,7,FALSE),"")</f>
        <v/>
      </c>
      <c r="J11" s="34" t="str">
        <f>IFERROR(VLOOKUP(B11,'PLANILLA GENERAL'!$H$2:$BA$447,30,FALSE),"")</f>
        <v>Cavidad Progresiva</v>
      </c>
      <c r="K11" s="117" t="s">
        <v>966</v>
      </c>
    </row>
    <row r="12" spans="1:11" x14ac:dyDescent="0.25">
      <c r="A12" s="34" t="str">
        <f>IFERROR(VLOOKUP(B12,'PLANILLA GENERAL'!H6:$BA$698,46,FALSE),"")</f>
        <v>SP-10</v>
      </c>
      <c r="B12" s="34" t="s">
        <v>379</v>
      </c>
      <c r="C12" s="34" t="s">
        <v>963</v>
      </c>
      <c r="D12" s="34" t="str">
        <f t="shared" si="0"/>
        <v>CY51W</v>
      </c>
      <c r="E12" s="34"/>
      <c r="F12" s="34"/>
      <c r="G12" s="56">
        <f>IFERROR(_xlfn.IFS(D12=Referencias!$K$32,VLOOKUP(B12,Intermedia!$B$4:$D$240,3,FALSE),D12=Referencias!$K$25,VLOOKUP(B12,Intermedia!$B$4:$D$240,2,FALSE)),"")</f>
        <v>29.49</v>
      </c>
      <c r="H12" s="34"/>
      <c r="I12" s="34" t="str">
        <f>IFERROR(VLOOKUP(IF(AND(B12=B11,B11=B10),CONCATENATE(B12,"_2"),IF(B12=B11,CONCATENATE(B12,"_1"),B12)),Intermedia!$I$3:$O$3997,7,FALSE),"")</f>
        <v/>
      </c>
      <c r="J12" s="34" t="str">
        <f>IFERROR(VLOOKUP(B12,'PLANILLA GENERAL'!$H$2:$BA$447,30,FALSE),"")</f>
        <v>Cavidad Progresiva</v>
      </c>
      <c r="K12" s="117" t="s">
        <v>966</v>
      </c>
    </row>
    <row r="13" spans="1:11" x14ac:dyDescent="0.25">
      <c r="A13" s="34" t="str">
        <f>IFERROR(VLOOKUP(B13,'PLANILLA GENERAL'!H7:$BA$698,46,FALSE),"")</f>
        <v>SP-10</v>
      </c>
      <c r="B13" s="34" t="s">
        <v>382</v>
      </c>
      <c r="C13" s="34" t="s">
        <v>963</v>
      </c>
      <c r="D13" s="34" t="str">
        <f t="shared" si="0"/>
        <v>CY51W</v>
      </c>
      <c r="E13" s="34"/>
      <c r="F13" s="34"/>
      <c r="G13" s="56">
        <f>IFERROR(_xlfn.IFS(D13=Referencias!$K$32,VLOOKUP(B13,Intermedia!$B$4:$D$240,3,FALSE),D13=Referencias!$K$25,VLOOKUP(B13,Intermedia!$B$4:$D$240,2,FALSE)),"")</f>
        <v>29.36</v>
      </c>
      <c r="H13" s="34" t="s">
        <v>969</v>
      </c>
      <c r="I13" s="34" t="str">
        <f>IFERROR(VLOOKUP(IF(AND(B13=B12,B12=B11),CONCATENATE(B13,"_2"),IF(B13=B12,CONCATENATE(B13,"_1"),B13)),Intermedia!$I$3:$O$3997,7,FALSE),"")</f>
        <v/>
      </c>
      <c r="J13" s="34" t="str">
        <f>IFERROR(VLOOKUP(B13,'PLANILLA GENERAL'!$H$2:$BA$447,30,FALSE),"")</f>
        <v>Cavidad Progresiva</v>
      </c>
      <c r="K13" s="117" t="s">
        <v>966</v>
      </c>
    </row>
    <row r="14" spans="1:11" customFormat="1" x14ac:dyDescent="0.25">
      <c r="A14" s="34" t="str">
        <f>IFERROR(VLOOKUP(B14,'PLANILLA GENERAL'!H8:$BA$698,46,FALSE),"")</f>
        <v>SP- 01</v>
      </c>
      <c r="B14" s="34" t="s">
        <v>133</v>
      </c>
      <c r="C14" s="34" t="s">
        <v>963</v>
      </c>
      <c r="D14" s="34" t="str">
        <f t="shared" ref="D14:D22" si="1">IF(C14="inhibidor de corrosión","CY51W","BX960")</f>
        <v>CY51W</v>
      </c>
      <c r="E14" s="34"/>
      <c r="F14" s="34"/>
      <c r="G14" s="56">
        <f>IFERROR(_xlfn.IFS(D14=Referencias!$K$32,VLOOKUP(B14,Intermedia!$B$4:$D$240,3,FALSE),D14=Referencias!$K$25,VLOOKUP(B14,Intermedia!$B$4:$D$240,2,FALSE)),"")</f>
        <v>56.38</v>
      </c>
      <c r="H14" s="34" t="s">
        <v>965</v>
      </c>
      <c r="I14" s="34" t="str">
        <f>IFERROR(VLOOKUP(IF(AND(B14=B13,B13=B12),CONCATENATE(B14,"_2"),IF(B14=B13,CONCATENATE(B14,"_1"),B14)),Intermedia!$I$3:$O$3997,7,FALSE),"")</f>
        <v/>
      </c>
      <c r="J14" s="34" t="str">
        <f>IFERROR(VLOOKUP(B14,'PLANILLA GENERAL'!$H$2:$BA$447,30,FALSE),"")</f>
        <v>Cavidad Progresiva</v>
      </c>
      <c r="K14" s="117" t="s">
        <v>966</v>
      </c>
    </row>
    <row r="15" spans="1:11" customFormat="1" x14ac:dyDescent="0.25">
      <c r="A15" s="34" t="str">
        <f>IFERROR(VLOOKUP(B15,'PLANILLA GENERAL'!H9:$BA$698,46,FALSE),"")</f>
        <v>SP- 01</v>
      </c>
      <c r="B15" s="34" t="s">
        <v>133</v>
      </c>
      <c r="C15" s="34" t="s">
        <v>962</v>
      </c>
      <c r="D15" s="34" t="str">
        <f t="shared" si="1"/>
        <v>BX960</v>
      </c>
      <c r="E15" s="34"/>
      <c r="F15" s="34"/>
      <c r="G15" s="56">
        <f>IFERROR(_xlfn.IFS(D15=Referencias!$K$32,VLOOKUP(B15,Intermedia!$B$4:$D$240,3,FALSE),D15=Referencias!$K$25,VLOOKUP(B15,Intermedia!$B$4:$D$240,2,FALSE)),"")</f>
        <v>75.180000000000007</v>
      </c>
      <c r="H15" s="34"/>
      <c r="I15" s="34" t="str">
        <f>IFERROR(VLOOKUP(IF(AND(B15=B14,B14=B13),CONCATENATE(B15,"_2"),IF(B15=B14,CONCATENATE(B15,"_1"),B15)),Intermedia!$I$3:$O$3997,7,FALSE),"")</f>
        <v/>
      </c>
      <c r="J15" s="34" t="str">
        <f>IFERROR(VLOOKUP(B15,'PLANILLA GENERAL'!$H$2:$BA$447,30,FALSE),"")</f>
        <v>Cavidad Progresiva</v>
      </c>
      <c r="K15" s="117" t="s">
        <v>966</v>
      </c>
    </row>
    <row r="16" spans="1:11" customFormat="1" x14ac:dyDescent="0.25">
      <c r="A16" s="34" t="str">
        <f>IFERROR(VLOOKUP(B16,'PLANILLA GENERAL'!H10:$BA$698,46,FALSE),"")</f>
        <v>SP- 01</v>
      </c>
      <c r="B16" s="34" t="s">
        <v>135</v>
      </c>
      <c r="C16" s="34" t="s">
        <v>962</v>
      </c>
      <c r="D16" s="34" t="str">
        <f t="shared" si="1"/>
        <v>BX960</v>
      </c>
      <c r="E16" s="34"/>
      <c r="F16" s="34"/>
      <c r="G16" s="56">
        <f>IFERROR(_xlfn.IFS(D16=Referencias!$K$32,VLOOKUP(B16,Intermedia!$B$4:$D$240,3,FALSE),D16=Referencias!$K$25,VLOOKUP(B16,Intermedia!$B$4:$D$240,2,FALSE)),"")</f>
        <v>51.9</v>
      </c>
      <c r="H16" s="34" t="s">
        <v>989</v>
      </c>
      <c r="I16" s="34" t="str">
        <f>IFERROR(VLOOKUP(IF(AND(B16=B15,B15=B14),CONCATENATE(B16,"_2"),IF(B16=B15,CONCATENATE(B16,"_1"),B16)),Intermedia!$I$3:$O$3997,7,FALSE),"")</f>
        <v/>
      </c>
      <c r="J16" s="34" t="str">
        <f>IFERROR(VLOOKUP(B16,'PLANILLA GENERAL'!$H$2:$BA$447,30,FALSE),"")</f>
        <v>Cavidad Progresiva</v>
      </c>
      <c r="K16" s="117" t="s">
        <v>966</v>
      </c>
    </row>
    <row r="17" spans="1:11" customFormat="1" x14ac:dyDescent="0.25">
      <c r="A17" s="34" t="str">
        <f>IFERROR(VLOOKUP(B17,'PLANILLA GENERAL'!H11:$BA$698,46,FALSE),"")</f>
        <v>SP- 01</v>
      </c>
      <c r="B17" s="34" t="s">
        <v>135</v>
      </c>
      <c r="C17" s="34" t="s">
        <v>963</v>
      </c>
      <c r="D17" s="34" t="str">
        <f t="shared" si="1"/>
        <v>CY51W</v>
      </c>
      <c r="E17" s="34"/>
      <c r="F17" s="34"/>
      <c r="G17" s="56">
        <f>IFERROR(_xlfn.IFS(D17=Referencias!$K$32,VLOOKUP(B17,Intermedia!$B$4:$D$218,3,FALSE),D17=Referencias!$K$25,VLOOKUP(B17,Intermedia!$B$4:$D$218,2,FALSE)),"")</f>
        <v>64.88</v>
      </c>
      <c r="H17" s="34"/>
      <c r="I17" s="34" t="str">
        <f>IFERROR(VLOOKUP(IF(AND(B17=B16,B16=B15),CONCATENATE(B17,"_2"),IF(B17=B16,CONCATENATE(B17,"_1"),B17)),Intermedia!$I$3:$O$3997,7,FALSE),"")</f>
        <v/>
      </c>
      <c r="J17" s="34" t="str">
        <f>IFERROR(VLOOKUP(B17,'PLANILLA GENERAL'!$H$2:$BA$447,30,FALSE),"")</f>
        <v>Cavidad Progresiva</v>
      </c>
      <c r="K17" s="117" t="s">
        <v>966</v>
      </c>
    </row>
    <row r="18" spans="1:11" customFormat="1" x14ac:dyDescent="0.25">
      <c r="A18" s="34" t="str">
        <f>IFERROR(VLOOKUP(B18,'PLANILLA GENERAL'!H29:$BA$698,46,FALSE),"")</f>
        <v>SP- 06</v>
      </c>
      <c r="B18" s="34" t="s">
        <v>251</v>
      </c>
      <c r="C18" s="34" t="s">
        <v>962</v>
      </c>
      <c r="D18" s="34" t="str">
        <f t="shared" si="1"/>
        <v>BX960</v>
      </c>
      <c r="E18" s="34"/>
      <c r="F18" s="34"/>
      <c r="G18" s="56">
        <f>IFERROR(_xlfn.IFS(D18=Referencias!$K$32,VLOOKUP(B18,Intermedia!$B$4:$D$218,3,FALSE),D18=Referencias!$K$25,VLOOKUP(B18,Intermedia!$B$4:$D$218,2,FALSE)),"")</f>
        <v>38.35</v>
      </c>
      <c r="H18" s="34"/>
      <c r="I18" s="34" t="str">
        <f>IFERROR(VLOOKUP(IF(AND(B18=B17,B17=B16),CONCATENATE(B18,"_2"),IF(B18=B17,CONCATENATE(B18,"_1"),B18)),Intermedia!$I$3:$O$3997,7,FALSE),"")</f>
        <v/>
      </c>
      <c r="J18" s="34" t="str">
        <f>IFERROR(VLOOKUP(B18,'PLANILLA GENERAL'!$H$2:$BA$447,30,FALSE),"")</f>
        <v>Electro Sumergible</v>
      </c>
      <c r="K18" s="117" t="s">
        <v>966</v>
      </c>
    </row>
    <row r="19" spans="1:11" customFormat="1" x14ac:dyDescent="0.25">
      <c r="A19" s="34" t="str">
        <f>IFERROR(VLOOKUP(B19,'PLANILLA GENERAL'!H30:$BA$698,46,FALSE),"")</f>
        <v>SP- 06</v>
      </c>
      <c r="B19" s="34" t="s">
        <v>255</v>
      </c>
      <c r="C19" s="34" t="s">
        <v>963</v>
      </c>
      <c r="D19" s="34" t="str">
        <f t="shared" si="1"/>
        <v>CY51W</v>
      </c>
      <c r="E19" s="34"/>
      <c r="F19" s="34"/>
      <c r="G19" s="56">
        <f>IFERROR(_xlfn.IFS(D19=Referencias!$K$32,VLOOKUP(B19,Intermedia!$B$4:$D$218,3,FALSE),D19=Referencias!$K$25,VLOOKUP(B19,Intermedia!$B$4:$D$218,2,FALSE)),"")</f>
        <v>34.54</v>
      </c>
      <c r="H19" s="34"/>
      <c r="I19" s="34" t="str">
        <f>IFERROR(VLOOKUP(IF(AND(B19=B18,B18=B17),CONCATENATE(B19,"_2"),IF(B19=B18,CONCATENATE(B19,"_1"),B19)),Intermedia!$I$3:$O$3997,7,FALSE),"")</f>
        <v/>
      </c>
      <c r="J19" s="34" t="str">
        <f>IFERROR(VLOOKUP(B19,'PLANILLA GENERAL'!$H$2:$BA$447,30,FALSE),"")</f>
        <v>Bombeo Mecánico</v>
      </c>
      <c r="K19" s="117" t="s">
        <v>966</v>
      </c>
    </row>
    <row r="20" spans="1:11" customFormat="1" x14ac:dyDescent="0.25">
      <c r="A20" s="34" t="str">
        <f>IFERROR(VLOOKUP(B20,'PLANILLA GENERAL'!H31:$BA$698,46,FALSE),"")</f>
        <v>SP- 06</v>
      </c>
      <c r="B20" s="34" t="s">
        <v>257</v>
      </c>
      <c r="C20" s="34" t="s">
        <v>963</v>
      </c>
      <c r="D20" s="34" t="str">
        <f t="shared" si="1"/>
        <v>CY51W</v>
      </c>
      <c r="E20" s="34"/>
      <c r="F20" s="34"/>
      <c r="G20" s="56">
        <f>IFERROR(_xlfn.IFS(D20=Referencias!$K$32,VLOOKUP(B20,Intermedia!$B$4:$D$218,3,FALSE),D20=Referencias!$K$25,VLOOKUP(B20,Intermedia!$B$4:$D$218,2,FALSE)),"")</f>
        <v>25.22</v>
      </c>
      <c r="H20" s="34" t="s">
        <v>965</v>
      </c>
      <c r="I20" s="34" t="str">
        <f>IFERROR(VLOOKUP(IF(AND(B20=B19,B19=B18),CONCATENATE(B20,"_2"),IF(B20=B19,CONCATENATE(B20,"_1"),B20)),Intermedia!$I$3:$O$3997,7,FALSE),"")</f>
        <v/>
      </c>
      <c r="J20" s="34" t="str">
        <f>IFERROR(VLOOKUP(B20,'PLANILLA GENERAL'!$H$2:$BA$447,30,FALSE),"")</f>
        <v>Cavidad Progresiva</v>
      </c>
      <c r="K20" s="117" t="s">
        <v>966</v>
      </c>
    </row>
    <row r="21" spans="1:11" customFormat="1" x14ac:dyDescent="0.25">
      <c r="A21" s="34" t="str">
        <f>IFERROR(VLOOKUP(B21,'PLANILLA GENERAL'!H32:$BA$698,46,FALSE),"")</f>
        <v>SP- 06</v>
      </c>
      <c r="B21" s="34" t="s">
        <v>259</v>
      </c>
      <c r="C21" s="34" t="s">
        <v>963</v>
      </c>
      <c r="D21" s="34" t="str">
        <f t="shared" si="1"/>
        <v>CY51W</v>
      </c>
      <c r="E21" s="34"/>
      <c r="F21" s="34"/>
      <c r="G21" s="56">
        <f>IFERROR(_xlfn.IFS(D21=Referencias!$K$32,VLOOKUP(B21,Intermedia!$B$4:$D$218,3,FALSE),D21=Referencias!$K$25,VLOOKUP(B21,Intermedia!$B$4:$D$218,2,FALSE)),"")</f>
        <v>64.73</v>
      </c>
      <c r="H21" s="34"/>
      <c r="I21" s="34" t="str">
        <f>IFERROR(VLOOKUP(IF(AND(B21=B20,B20=B19),CONCATENATE(B21,"_2"),IF(B21=B20,CONCATENATE(B21,"_1"),B21)),Intermedia!$I$3:$O$3997,7,FALSE),"")</f>
        <v/>
      </c>
      <c r="J21" s="34" t="str">
        <f>IFERROR(VLOOKUP(B21,'PLANILLA GENERAL'!$H$2:$BA$447,30,FALSE),"")</f>
        <v>Cavidad Progresiva</v>
      </c>
      <c r="K21" s="117" t="s">
        <v>966</v>
      </c>
    </row>
    <row r="22" spans="1:11" customFormat="1" x14ac:dyDescent="0.25">
      <c r="A22" s="34" t="str">
        <f>IFERROR(VLOOKUP(B22,'PLANILLA GENERAL'!H33:$BA$698,46,FALSE),"")</f>
        <v>SP- 06</v>
      </c>
      <c r="B22" s="34" t="s">
        <v>261</v>
      </c>
      <c r="C22" s="34" t="s">
        <v>963</v>
      </c>
      <c r="D22" s="34" t="str">
        <f t="shared" si="1"/>
        <v>CY51W</v>
      </c>
      <c r="E22" s="34"/>
      <c r="F22" s="34"/>
      <c r="G22" s="56">
        <f>IFERROR(_xlfn.IFS(D22=Referencias!$K$32,VLOOKUP(B22,Intermedia!$B$4:$D$218,3,FALSE),D22=Referencias!$K$25,VLOOKUP(B22,Intermedia!$B$4:$D$218,2,FALSE)),"")</f>
        <v>40.4</v>
      </c>
      <c r="H22" s="34"/>
      <c r="I22" s="34" t="str">
        <f>IFERROR(VLOOKUP(IF(AND(B22=B21,B21=B20),CONCATENATE(B22,"_2"),IF(B22=B21,CONCATENATE(B22,"_1"),B22)),Intermedia!$I$3:$O$3997,7,FALSE),"")</f>
        <v/>
      </c>
      <c r="J22" s="34" t="str">
        <f>IFERROR(VLOOKUP(B22,'PLANILLA GENERAL'!$H$2:$BA$447,30,FALSE),"")</f>
        <v>Cavidad Progresiva</v>
      </c>
      <c r="K22" s="117" t="s">
        <v>966</v>
      </c>
    </row>
    <row r="23" spans="1:11" s="15" customFormat="1" x14ac:dyDescent="0.25">
      <c r="A23" s="35" t="str">
        <f>IFERROR(VLOOKUP(B23,'PLANILLA GENERAL'!H14:$BA$698,46,FALSE),"")</f>
        <v>SP- 02</v>
      </c>
      <c r="B23" s="34" t="s">
        <v>154</v>
      </c>
      <c r="C23" s="35" t="s">
        <v>962</v>
      </c>
      <c r="D23" s="35" t="str">
        <f t="shared" ref="D23:D31" si="2">IF(C23="inhibidor de corrosión","CY51W","BX960")</f>
        <v>BX960</v>
      </c>
      <c r="E23" s="35"/>
      <c r="F23" s="35"/>
      <c r="G23" s="56">
        <f>IFERROR(_xlfn.IFS(D23=Referencias!$K$32,VLOOKUP(B23,Intermedia!$B$4:$D$218,3,FALSE),D23=Referencias!$K$25,VLOOKUP(B23,Intermedia!$B$4:$D$218,2,FALSE)),"")</f>
        <v>44.75</v>
      </c>
      <c r="H23" s="35"/>
      <c r="I23" s="34" t="str">
        <f>IFERROR(VLOOKUP(IF(AND(B23=B22,B22=B21),CONCATENATE(B23,"_2"),IF(B23=B22,CONCATENATE(B23,"_1"),B23)),Intermedia!$I$3:$O$3997,7,FALSE),"")</f>
        <v/>
      </c>
      <c r="J23" s="34" t="str">
        <f>IFERROR(VLOOKUP(B23,'PLANILLA GENERAL'!$H$2:$BA$447,30,FALSE),"")</f>
        <v>Electro Sumergible</v>
      </c>
      <c r="K23" s="117" t="s">
        <v>966</v>
      </c>
    </row>
    <row r="24" spans="1:11" s="15" customFormat="1" x14ac:dyDescent="0.25">
      <c r="A24" s="35" t="str">
        <f>IFERROR(VLOOKUP(B24,'PLANILLA GENERAL'!H17:$BA$698,46,FALSE),"")</f>
        <v>SP- 02</v>
      </c>
      <c r="B24" s="34" t="s">
        <v>165</v>
      </c>
      <c r="C24" s="35" t="s">
        <v>962</v>
      </c>
      <c r="D24" s="35" t="str">
        <f t="shared" si="2"/>
        <v>BX960</v>
      </c>
      <c r="E24" s="35"/>
      <c r="F24" s="35"/>
      <c r="G24" s="56">
        <f>IFERROR(_xlfn.IFS(D24=Referencias!$K$32,VLOOKUP(B24,Intermedia!$B$4:$D$218,3,FALSE),D24=Referencias!$K$25,VLOOKUP(B24,Intermedia!$B$4:$D$218,2,FALSE)),"")</f>
        <v>99.05</v>
      </c>
      <c r="H24" s="35"/>
      <c r="I24" s="34" t="str">
        <f>IFERROR(VLOOKUP(IF(AND(B24=B23,B23=B22),CONCATENATE(B24,"_2"),IF(B24=B23,CONCATENATE(B24,"_1"),B24)),Intermedia!$I$3:$O$3997,7,FALSE),"")</f>
        <v/>
      </c>
      <c r="J24" s="34" t="str">
        <f>IFERROR(VLOOKUP(B24,'PLANILLA GENERAL'!$H$2:$BA$447,30,FALSE),"")</f>
        <v>Cavidad Progresiva</v>
      </c>
      <c r="K24" s="117" t="s">
        <v>966</v>
      </c>
    </row>
    <row r="25" spans="1:11" s="15" customFormat="1" x14ac:dyDescent="0.25">
      <c r="A25" s="35" t="str">
        <f>IFERROR(VLOOKUP(B25,'PLANILLA GENERAL'!H28:$BA$698,46,FALSE),"")</f>
        <v>SP- 07</v>
      </c>
      <c r="B25" s="34" t="s">
        <v>326</v>
      </c>
      <c r="C25" s="35" t="s">
        <v>963</v>
      </c>
      <c r="D25" s="35" t="str">
        <f t="shared" si="2"/>
        <v>CY51W</v>
      </c>
      <c r="E25" s="35"/>
      <c r="F25" s="35"/>
      <c r="G25" s="56">
        <f>IFERROR(_xlfn.IFS(D25=Referencias!$K$32,VLOOKUP(B25,Intermedia!$B$4:$D$218,3,FALSE),D25=Referencias!$K$25,VLOOKUP(B25,Intermedia!$B$4:$D$218,2,FALSE)),"")</f>
        <v>31.55</v>
      </c>
      <c r="H25" s="35" t="s">
        <v>965</v>
      </c>
      <c r="I25" s="34" t="str">
        <f>IFERROR(VLOOKUP(IF(AND(B25=#REF!,#REF!=B24),CONCATENATE(B25,"_2"),IF(B25=#REF!,CONCATENATE(B25,"_1"),B25)),Intermedia!$I$3:$O$3997,7,FALSE),"")</f>
        <v/>
      </c>
      <c r="J25" s="34" t="str">
        <f>IFERROR(VLOOKUP(B25,'PLANILLA GENERAL'!$H$2:$BA$447,30,FALSE),"")</f>
        <v>Bombeo Mecánico</v>
      </c>
      <c r="K25" s="117" t="s">
        <v>966</v>
      </c>
    </row>
    <row r="26" spans="1:11" customFormat="1" x14ac:dyDescent="0.25">
      <c r="A26" s="35" t="str">
        <f>IFERROR(VLOOKUP(B26,'PLANILLA GENERAL'!H31:$BA$698,46,FALSE),"")</f>
        <v>PB- 01</v>
      </c>
      <c r="B26" s="3" t="s">
        <v>41</v>
      </c>
      <c r="C26" s="35" t="s">
        <v>963</v>
      </c>
      <c r="D26" s="35" t="str">
        <f t="shared" si="2"/>
        <v>CY51W</v>
      </c>
      <c r="E26" s="34"/>
      <c r="F26" s="34"/>
      <c r="G26" s="56">
        <f>IFERROR(_xlfn.IFS(D26=Referencias!$K$32,VLOOKUP(B26,Intermedia!$B$4:$D$218,3,FALSE),D26=Referencias!$K$25,VLOOKUP(B26,Intermedia!$B$4:$D$218,2,FALSE)),"")</f>
        <v>35.93</v>
      </c>
      <c r="H26" s="34" t="s">
        <v>986</v>
      </c>
      <c r="I26" s="34" t="str">
        <f>IFERROR(VLOOKUP(IF(AND(B26=B25,B25=#REF!),CONCATENATE(B26,"_2"),IF(B26=B25,CONCATENATE(B26,"_1"),B26)),Intermedia!$I$3:$O$3997,7,FALSE),"")</f>
        <v/>
      </c>
      <c r="J26" s="34" t="str">
        <f>IFERROR(VLOOKUP(B26,'PLANILLA GENERAL'!$H$2:$BA$447,30,FALSE),"")</f>
        <v>Cavidad Progresiva</v>
      </c>
      <c r="K26" s="117" t="s">
        <v>966</v>
      </c>
    </row>
    <row r="27" spans="1:11" x14ac:dyDescent="0.25">
      <c r="A27" s="35" t="str">
        <f>IFERROR(VLOOKUP(B27,'PLANILLA GENERAL'!H32:$BA$698,46,FALSE),"")</f>
        <v>PB- 01</v>
      </c>
      <c r="B27" s="3" t="s">
        <v>41</v>
      </c>
      <c r="C27" s="35" t="s">
        <v>962</v>
      </c>
      <c r="D27" s="35" t="str">
        <f t="shared" si="2"/>
        <v>BX960</v>
      </c>
      <c r="E27" s="34"/>
      <c r="F27" s="34"/>
      <c r="G27" s="56">
        <f>IFERROR(_xlfn.IFS(D27=Referencias!$K$32,VLOOKUP(B27,Intermedia!$B$4:$D$218,3,FALSE),D27=Referencias!$K$25,VLOOKUP(B27,Intermedia!$B$4:$D$218,2,FALSE)),"")</f>
        <v>35.93</v>
      </c>
      <c r="H27" s="34"/>
      <c r="I27" s="34" t="str">
        <f>IFERROR(VLOOKUP(IF(AND(B27=B26,B26=B25),CONCATENATE(B27,"_2"),IF(B27=B26,CONCATENATE(B27,"_1"),B27)),Intermedia!$I$3:$O$3997,7,FALSE),"")</f>
        <v/>
      </c>
      <c r="J27" s="34" t="str">
        <f>IFERROR(VLOOKUP(B27,'PLANILLA GENERAL'!$H$2:$BA$447,30,FALSE),"")</f>
        <v>Cavidad Progresiva</v>
      </c>
      <c r="K27" s="117" t="s">
        <v>966</v>
      </c>
    </row>
    <row r="28" spans="1:11" x14ac:dyDescent="0.25">
      <c r="A28" s="35" t="str">
        <f>IFERROR(VLOOKUP(B28,'PLANILLA GENERAL'!H33:$BA$698,46,FALSE),"")</f>
        <v>SP-10</v>
      </c>
      <c r="B28" s="3" t="s">
        <v>362</v>
      </c>
      <c r="C28" s="35" t="s">
        <v>963</v>
      </c>
      <c r="D28" s="35" t="str">
        <f t="shared" si="2"/>
        <v>CY51W</v>
      </c>
      <c r="E28" s="34"/>
      <c r="F28" s="34"/>
      <c r="G28" s="56">
        <f>IFERROR(_xlfn.IFS(D28=Referencias!$K$32,VLOOKUP(B28,Intermedia!$B$4:$D$218,3,FALSE),D28=Referencias!$K$25,VLOOKUP(B28,Intermedia!$B$4:$D$218,2,FALSE)),"")</f>
        <v>30.27</v>
      </c>
      <c r="H28" s="34"/>
      <c r="I28" s="34" t="str">
        <f>IFERROR(VLOOKUP(IF(AND(B28=B27,B27=B26),CONCATENATE(B28,"_2"),IF(B28=B27,CONCATENATE(B28,"_1"),B28)),Intermedia!$I$3:$O$3997,7,FALSE),"")</f>
        <v/>
      </c>
      <c r="J28" s="34" t="str">
        <f>IFERROR(VLOOKUP(B28,'PLANILLA GENERAL'!$H$2:$BA$447,30,FALSE),"")</f>
        <v>Cavidad Progresiva</v>
      </c>
      <c r="K28" s="117" t="s">
        <v>966</v>
      </c>
    </row>
    <row r="29" spans="1:11" x14ac:dyDescent="0.25">
      <c r="A29" s="35" t="str">
        <f>IFERROR(VLOOKUP(B29,'PLANILLA GENERAL'!H34:$BA$698,46,FALSE),"")</f>
        <v>SP-10</v>
      </c>
      <c r="B29" s="3" t="s">
        <v>362</v>
      </c>
      <c r="C29" s="35" t="s">
        <v>962</v>
      </c>
      <c r="D29" s="35" t="str">
        <f t="shared" si="2"/>
        <v>BX960</v>
      </c>
      <c r="E29" s="34"/>
      <c r="F29" s="34"/>
      <c r="G29" s="56">
        <f>IFERROR(_xlfn.IFS(D29=Referencias!$K$32,VLOOKUP(B29,Intermedia!$B$4:$D$218,3,FALSE),D29=Referencias!$K$25,VLOOKUP(B29,Intermedia!$B$4:$D$218,2,FALSE)),"")</f>
        <v>30.27</v>
      </c>
      <c r="H29" s="34"/>
      <c r="I29" s="34" t="str">
        <f>IFERROR(VLOOKUP(IF(AND(B29=B28,B28=B27),CONCATENATE(B29,"_2"),IF(B29=B28,CONCATENATE(B29,"_1"),B29)),Intermedia!$I$3:$O$3997,7,FALSE),"")</f>
        <v/>
      </c>
      <c r="J29" s="34" t="str">
        <f>IFERROR(VLOOKUP(B29,'PLANILLA GENERAL'!$H$2:$BA$447,30,FALSE),"")</f>
        <v>Cavidad Progresiva</v>
      </c>
      <c r="K29" s="117" t="s">
        <v>966</v>
      </c>
    </row>
    <row r="30" spans="1:11" x14ac:dyDescent="0.25">
      <c r="A30" s="35" t="str">
        <f>IFERROR(VLOOKUP(B30,'PLANILLA GENERAL'!H35:$BA$698,46,FALSE),"")</f>
        <v>PB- 03</v>
      </c>
      <c r="B30" s="3" t="s">
        <v>77</v>
      </c>
      <c r="C30" s="35" t="s">
        <v>963</v>
      </c>
      <c r="D30" s="35" t="str">
        <f t="shared" si="2"/>
        <v>CY51W</v>
      </c>
      <c r="E30" s="34"/>
      <c r="F30" s="34"/>
      <c r="G30" s="56">
        <f>IFERROR(_xlfn.IFS(D30=Referencias!$K$32,VLOOKUP(B30,Intermedia!$B$4:$D$218,3,FALSE),D30=Referencias!$K$25,VLOOKUP(B30,Intermedia!$B$4:$D$218,2,FALSE)),"")</f>
        <v>27.1</v>
      </c>
      <c r="H30" s="34"/>
      <c r="I30" s="34" t="str">
        <f>IFERROR(VLOOKUP(IF(AND(B30=B29,B29=B28),CONCATENATE(B30,"_2"),IF(B30=B29,CONCATENATE(B30,"_1"),B30)),Intermedia!$I$3:$O$3997,7,FALSE),"")</f>
        <v/>
      </c>
      <c r="J30" s="34" t="str">
        <f>IFERROR(VLOOKUP(B30,'PLANILLA GENERAL'!$H$2:$BA$447,30,FALSE),"")</f>
        <v>Cavidad Progresiva</v>
      </c>
      <c r="K30" s="117" t="s">
        <v>966</v>
      </c>
    </row>
    <row r="31" spans="1:11" x14ac:dyDescent="0.25">
      <c r="A31" s="35" t="str">
        <f>IFERROR(VLOOKUP(B31,'PLANILLA GENERAL'!H36:$BA$698,46,FALSE),"")</f>
        <v>PB- 03</v>
      </c>
      <c r="B31" s="3" t="s">
        <v>77</v>
      </c>
      <c r="C31" s="35" t="s">
        <v>962</v>
      </c>
      <c r="D31" s="35" t="str">
        <f t="shared" si="2"/>
        <v>BX960</v>
      </c>
      <c r="E31" s="34"/>
      <c r="F31" s="34"/>
      <c r="G31" s="56">
        <f>IFERROR(_xlfn.IFS(D31=Referencias!$K$32,VLOOKUP(B31,Intermedia!$B$4:$D$218,3,FALSE),D31=Referencias!$K$25,VLOOKUP(B31,Intermedia!$B$4:$D$218,2,FALSE)),"")</f>
        <v>27.1</v>
      </c>
      <c r="H31" s="34"/>
      <c r="I31" s="34" t="str">
        <f>IFERROR(VLOOKUP(IF(AND(B31=B30,B30=B29),CONCATENATE(B31,"_2"),IF(B31=B30,CONCATENATE(B31,"_1"),B31)),Intermedia!$I$3:$O$3997,7,FALSE),"")</f>
        <v/>
      </c>
      <c r="J31" s="34" t="str">
        <f>IFERROR(VLOOKUP(B31,'PLANILLA GENERAL'!$H$2:$BA$447,30,FALSE),"")</f>
        <v>Cavidad Progresiva</v>
      </c>
      <c r="K31" s="117" t="s">
        <v>966</v>
      </c>
    </row>
    <row r="32" spans="1:11" x14ac:dyDescent="0.25">
      <c r="A32" s="4" t="str">
        <f>IFERROR(VLOOKUP(B32,'PLANILLA GENERAL'!H3:$BA$698,46,FALSE),"")</f>
        <v/>
      </c>
      <c r="D32" s="150" t="s">
        <v>971</v>
      </c>
      <c r="E32" s="150"/>
      <c r="F32" s="150"/>
      <c r="G32" s="150"/>
      <c r="I32" s="4" t="str">
        <f>IFERROR(VLOOKUP(IF(AND(B32=B27,B27=#REF!),CONCATENATE(B32,"_2"),IF(B32=B27,CONCATENATE(B32,"_1"),B32)),Intermedia!$I$3:$O$3997,7,FALSE),"")</f>
        <v/>
      </c>
      <c r="J32" s="4" t="str">
        <f>IFERROR(VLOOKUP(B32,'PLANILLA GENERAL'!$H$2:$BA$447,30,FALSE),"")</f>
        <v/>
      </c>
    </row>
    <row r="33" spans="4:7" x14ac:dyDescent="0.25">
      <c r="D33" s="151" t="s">
        <v>566</v>
      </c>
      <c r="E33" s="151"/>
      <c r="F33" s="151"/>
      <c r="G33" s="56">
        <f>SUMIF($D$9:D31,D33,$G$9:G31)</f>
        <v>603.48</v>
      </c>
    </row>
    <row r="34" spans="4:7" x14ac:dyDescent="0.25">
      <c r="D34" s="151" t="s">
        <v>565</v>
      </c>
      <c r="E34" s="151"/>
      <c r="F34" s="151"/>
      <c r="G34" s="56">
        <f>SUMIF($D$9:D32,D34,$G$9:G32)</f>
        <v>402.53000000000003</v>
      </c>
    </row>
    <row r="35" spans="4:7" x14ac:dyDescent="0.25">
      <c r="D35" s="151" t="s">
        <v>972</v>
      </c>
      <c r="E35" s="151"/>
      <c r="F35" s="151"/>
      <c r="G35" s="56">
        <f>+G33+G34</f>
        <v>1006.01</v>
      </c>
    </row>
  </sheetData>
  <autoFilter ref="A8:J8" xr:uid="{00000000-0009-0000-0000-00000E000000}"/>
  <mergeCells count="8">
    <mergeCell ref="K7:K8"/>
    <mergeCell ref="A3:J5"/>
    <mergeCell ref="D34:F34"/>
    <mergeCell ref="D35:F35"/>
    <mergeCell ref="B7:C7"/>
    <mergeCell ref="D7:J7"/>
    <mergeCell ref="D32:G32"/>
    <mergeCell ref="D33:F33"/>
  </mergeCells>
  <printOptions horizontalCentered="1" verticalCentered="1"/>
  <pageMargins left="0" right="0" top="0" bottom="0" header="0.31496062992125984" footer="0.31496062992125984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E00-000000000000}">
          <x14:formula1>
            <xm:f>Referencias!$H$3:$H$671</xm:f>
          </x14:formula1>
          <xm:sqref>B26:B27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E3051-FA86-4DA5-834D-B9C71A64A4B7}">
  <sheetPr codeName="Hoja32">
    <tabColor rgb="FFFFFF00"/>
  </sheetPr>
  <dimension ref="A1:J181"/>
  <sheetViews>
    <sheetView topLeftCell="A137" workbookViewId="0">
      <selection activeCell="G190" sqref="G190"/>
    </sheetView>
  </sheetViews>
  <sheetFormatPr baseColWidth="10" defaultColWidth="10.7109375" defaultRowHeight="15" x14ac:dyDescent="0.25"/>
  <cols>
    <col min="1" max="1" width="17.85546875" bestFit="1" customWidth="1"/>
    <col min="2" max="2" width="12.5703125" bestFit="1" customWidth="1"/>
    <col min="3" max="3" width="21" bestFit="1" customWidth="1"/>
    <col min="10" max="10" width="19.42578125" bestFit="1" customWidth="1"/>
  </cols>
  <sheetData>
    <row r="1" spans="1:10" ht="15.75" thickBot="1" x14ac:dyDescent="0.3"/>
    <row r="2" spans="1:10" x14ac:dyDescent="0.25">
      <c r="A2" s="31"/>
      <c r="B2" s="32"/>
      <c r="C2" s="142" t="s">
        <v>987</v>
      </c>
      <c r="D2" s="143"/>
      <c r="E2" s="143"/>
      <c r="F2" s="143"/>
      <c r="G2" s="143"/>
      <c r="H2" s="143"/>
      <c r="I2" s="143"/>
      <c r="J2" s="144"/>
    </row>
    <row r="3" spans="1:10" ht="20.25" x14ac:dyDescent="0.25">
      <c r="A3" s="27"/>
      <c r="B3" s="28"/>
      <c r="C3" s="145"/>
      <c r="D3" s="134"/>
      <c r="E3" s="134"/>
      <c r="F3" s="134"/>
      <c r="G3" s="134"/>
      <c r="H3" s="134"/>
      <c r="I3" s="134"/>
      <c r="J3" s="146"/>
    </row>
    <row r="4" spans="1:10" ht="21" thickBot="1" x14ac:dyDescent="0.3">
      <c r="A4" s="29"/>
      <c r="B4" s="30"/>
      <c r="C4" s="147"/>
      <c r="D4" s="148"/>
      <c r="E4" s="148"/>
      <c r="F4" s="148"/>
      <c r="G4" s="148"/>
      <c r="H4" s="148"/>
      <c r="I4" s="148"/>
      <c r="J4" s="149"/>
    </row>
    <row r="5" spans="1:10" ht="15.75" thickBot="1" x14ac:dyDescent="0.3"/>
    <row r="6" spans="1:10" ht="18" x14ac:dyDescent="0.25">
      <c r="A6" s="49" t="s">
        <v>949</v>
      </c>
      <c r="B6" s="154">
        <f>+'Compilado Semana 1'!B6+7</f>
        <v>45313</v>
      </c>
      <c r="C6" s="155"/>
      <c r="D6" s="156" t="s">
        <v>950</v>
      </c>
      <c r="E6" s="157"/>
      <c r="F6" s="157"/>
      <c r="G6" s="157"/>
      <c r="H6" s="157"/>
      <c r="I6" s="157"/>
      <c r="J6" s="160"/>
    </row>
    <row r="7" spans="1:10" x14ac:dyDescent="0.25">
      <c r="A7" s="53" t="s">
        <v>952</v>
      </c>
      <c r="B7" s="53" t="s">
        <v>15</v>
      </c>
      <c r="C7" s="53" t="s">
        <v>953</v>
      </c>
      <c r="D7" s="53" t="s">
        <v>562</v>
      </c>
      <c r="E7" s="53" t="s">
        <v>954</v>
      </c>
      <c r="F7" s="53" t="s">
        <v>955</v>
      </c>
      <c r="G7" s="53" t="s">
        <v>956</v>
      </c>
      <c r="H7" s="53" t="s">
        <v>957</v>
      </c>
      <c r="I7" s="53" t="s">
        <v>958</v>
      </c>
      <c r="J7" s="53" t="s">
        <v>959</v>
      </c>
    </row>
    <row r="8" spans="1:10" x14ac:dyDescent="0.25">
      <c r="A8" s="34" t="str">
        <f>+'Semana 2-1'!A9</f>
        <v>PB- 01</v>
      </c>
      <c r="B8" s="34" t="str">
        <f>+'Semana 2-1'!B9</f>
        <v>PuB-136[00]a</v>
      </c>
      <c r="C8" s="34" t="str">
        <f>+'Semana 2-1'!C9</f>
        <v>Inhibidor de Corrosión</v>
      </c>
      <c r="D8" s="34" t="str">
        <f>+'Semana 2-1'!D9</f>
        <v>CY51W</v>
      </c>
      <c r="E8" s="120">
        <f>$B$6</f>
        <v>45313</v>
      </c>
      <c r="F8" s="34"/>
      <c r="G8" s="34">
        <f>+'Semana 2-1'!G9</f>
        <v>72.33</v>
      </c>
      <c r="H8" s="34">
        <f>+'Semana 2-1'!H9</f>
        <v>0</v>
      </c>
      <c r="I8" s="34"/>
      <c r="J8" s="34"/>
    </row>
    <row r="9" spans="1:10" x14ac:dyDescent="0.25">
      <c r="A9" s="34" t="str">
        <f>+'Semana 2-1'!A10</f>
        <v>PB- 01</v>
      </c>
      <c r="B9" s="34" t="str">
        <f>+'Semana 2-1'!B10</f>
        <v>PuB-5</v>
      </c>
      <c r="C9" s="34" t="str">
        <f>+'Semana 2-1'!C10</f>
        <v>Inhibidor de Corrosión</v>
      </c>
      <c r="D9" s="34" t="str">
        <f>+'Semana 2-1'!D10</f>
        <v>CY51W</v>
      </c>
      <c r="E9" s="120">
        <f t="shared" ref="E9:E46" si="0">$B$6</f>
        <v>45313</v>
      </c>
      <c r="F9" s="34"/>
      <c r="G9" s="34">
        <f>+'Semana 2-1'!G10</f>
        <v>20</v>
      </c>
      <c r="H9" s="34">
        <f>+'Semana 2-1'!H10</f>
        <v>0</v>
      </c>
      <c r="I9" s="34"/>
      <c r="J9" s="34"/>
    </row>
    <row r="10" spans="1:10" x14ac:dyDescent="0.25">
      <c r="A10" s="34" t="str">
        <f>+'Semana 2-1'!A11</f>
        <v>PB- 01</v>
      </c>
      <c r="B10" s="34" t="str">
        <f>+'Semana 2-1'!B11</f>
        <v>PuB-57</v>
      </c>
      <c r="C10" s="34" t="str">
        <f>+'Semana 2-1'!C11</f>
        <v>Inhibidor de Corrosión</v>
      </c>
      <c r="D10" s="34" t="str">
        <f>+'Semana 2-1'!D11</f>
        <v>CY51W</v>
      </c>
      <c r="E10" s="120">
        <f t="shared" si="0"/>
        <v>45313</v>
      </c>
      <c r="F10" s="34"/>
      <c r="G10" s="34">
        <f>+'Semana 2-1'!G11</f>
        <v>70.38</v>
      </c>
      <c r="H10" s="34">
        <f>+'Semana 2-1'!H11</f>
        <v>0</v>
      </c>
      <c r="I10" s="34"/>
      <c r="J10" s="34"/>
    </row>
    <row r="11" spans="1:10" x14ac:dyDescent="0.25">
      <c r="A11" s="34" t="str">
        <f>+'Semana 2-1'!A12</f>
        <v>PB- 04</v>
      </c>
      <c r="B11" s="34" t="str">
        <f>+'Semana 2-1'!B12</f>
        <v>PuB.a-80</v>
      </c>
      <c r="C11" s="34" t="str">
        <f>+'Semana 2-1'!C12</f>
        <v>Inhibidor de Corrosión</v>
      </c>
      <c r="D11" s="34" t="str">
        <f>+'Semana 2-1'!D12</f>
        <v>CY51W</v>
      </c>
      <c r="E11" s="120">
        <f t="shared" si="0"/>
        <v>45313</v>
      </c>
      <c r="F11" s="34"/>
      <c r="G11" s="34">
        <f>+'Semana 2-1'!G12</f>
        <v>22.87</v>
      </c>
      <c r="H11" s="34">
        <f>+'Semana 2-1'!H12</f>
        <v>0</v>
      </c>
      <c r="I11" s="34"/>
      <c r="J11" s="34"/>
    </row>
    <row r="12" spans="1:10" x14ac:dyDescent="0.25">
      <c r="A12" s="34" t="str">
        <f>+'Semana 2-1'!A13</f>
        <v>PB- 02</v>
      </c>
      <c r="B12" s="34" t="str">
        <f>+'Semana 2-1'!B13</f>
        <v>PuB-147a</v>
      </c>
      <c r="C12" s="34" t="str">
        <f>+'Semana 2-1'!C13</f>
        <v>Inhibidor de Corrosión</v>
      </c>
      <c r="D12" s="34" t="str">
        <f>+'Semana 2-1'!D13</f>
        <v>CY51W</v>
      </c>
      <c r="E12" s="120">
        <f t="shared" si="0"/>
        <v>45313</v>
      </c>
      <c r="F12" s="34"/>
      <c r="G12" s="34">
        <f>+'Semana 2-1'!G13</f>
        <v>57.27</v>
      </c>
      <c r="H12" s="34">
        <f>+'Semana 2-1'!H13</f>
        <v>0</v>
      </c>
      <c r="I12" s="34"/>
      <c r="J12" s="34"/>
    </row>
    <row r="13" spans="1:10" x14ac:dyDescent="0.25">
      <c r="A13" s="34" t="str">
        <f>+'Semana 2-1'!A14</f>
        <v>PB- 02</v>
      </c>
      <c r="B13" s="34" t="str">
        <f>+'Semana 2-1'!B14</f>
        <v>PuB-31</v>
      </c>
      <c r="C13" s="34" t="str">
        <f>+'Semana 2-1'!C14</f>
        <v>Inhibidor de Corrosión</v>
      </c>
      <c r="D13" s="34" t="str">
        <f>+'Semana 2-1'!D14</f>
        <v>CY51W</v>
      </c>
      <c r="E13" s="120">
        <f t="shared" si="0"/>
        <v>45313</v>
      </c>
      <c r="F13" s="34"/>
      <c r="G13" s="34">
        <f>+'Semana 2-1'!G14</f>
        <v>66.180000000000007</v>
      </c>
      <c r="H13" s="34">
        <f>+'Semana 2-1'!H14</f>
        <v>0</v>
      </c>
      <c r="I13" s="34"/>
      <c r="J13" s="34"/>
    </row>
    <row r="14" spans="1:10" x14ac:dyDescent="0.25">
      <c r="A14" s="34" t="str">
        <f>+'Semana 2-1'!A15</f>
        <v>PB- 03</v>
      </c>
      <c r="B14" s="34" t="str">
        <f>+'Semana 2-1'!B15</f>
        <v>PuB-27</v>
      </c>
      <c r="C14" s="34" t="str">
        <f>+'Semana 2-1'!C15</f>
        <v>Inhibidor de Corrosión</v>
      </c>
      <c r="D14" s="34" t="str">
        <f>+'Semana 2-1'!D15</f>
        <v>CY51W</v>
      </c>
      <c r="E14" s="120">
        <f t="shared" si="0"/>
        <v>45313</v>
      </c>
      <c r="F14" s="34"/>
      <c r="G14" s="34">
        <f>+'Semana 2-1'!G15</f>
        <v>27.23</v>
      </c>
      <c r="H14" s="34">
        <f>+'Semana 2-1'!H15</f>
        <v>0</v>
      </c>
      <c r="I14" s="34"/>
      <c r="J14" s="34"/>
    </row>
    <row r="15" spans="1:10" x14ac:dyDescent="0.25">
      <c r="A15" s="34" t="str">
        <f>+'Semana 2-1'!A16</f>
        <v>PB- 03</v>
      </c>
      <c r="B15" s="34" t="str">
        <f>+'Semana 2-1'!B16</f>
        <v>PuB-42</v>
      </c>
      <c r="C15" s="34" t="str">
        <f>+'Semana 2-1'!C16</f>
        <v>Inhibidor de Corrosión</v>
      </c>
      <c r="D15" s="34" t="str">
        <f>+'Semana 2-1'!D16</f>
        <v>CY51W</v>
      </c>
      <c r="E15" s="120">
        <f t="shared" si="0"/>
        <v>45313</v>
      </c>
      <c r="F15" s="34"/>
      <c r="G15" s="34">
        <f>+'Semana 2-1'!G16</f>
        <v>79.58</v>
      </c>
      <c r="H15" s="34">
        <f>+'Semana 2-1'!H16</f>
        <v>0</v>
      </c>
      <c r="I15" s="34"/>
      <c r="J15" s="34"/>
    </row>
    <row r="16" spans="1:10" x14ac:dyDescent="0.25">
      <c r="A16" s="34" t="str">
        <f>+'Semana 2-1'!A17</f>
        <v>PB- 03</v>
      </c>
      <c r="B16" s="34" t="str">
        <f>+'Semana 2-1'!B17</f>
        <v>PuB-52</v>
      </c>
      <c r="C16" s="34" t="str">
        <f>+'Semana 2-1'!C17</f>
        <v>Inhibidor de Corrosión</v>
      </c>
      <c r="D16" s="34" t="str">
        <f>+'Semana 2-1'!D17</f>
        <v>CY51W</v>
      </c>
      <c r="E16" s="120">
        <f t="shared" si="0"/>
        <v>45313</v>
      </c>
      <c r="F16" s="34"/>
      <c r="G16" s="34">
        <f>+'Semana 2-1'!G17</f>
        <v>62.84</v>
      </c>
      <c r="H16" s="34">
        <f>+'Semana 2-1'!H17</f>
        <v>0</v>
      </c>
      <c r="I16" s="34"/>
      <c r="J16" s="34"/>
    </row>
    <row r="17" spans="1:10" x14ac:dyDescent="0.25">
      <c r="A17" s="34" t="str">
        <f>+'Semana 2-1'!A18</f>
        <v>PB- 03</v>
      </c>
      <c r="B17" s="34" t="str">
        <f>+'Semana 2-1'!B18</f>
        <v>PuB-68</v>
      </c>
      <c r="C17" s="34" t="str">
        <f>+'Semana 2-1'!C18</f>
        <v>Inhibidor de Corrosión</v>
      </c>
      <c r="D17" s="34" t="str">
        <f>+'Semana 2-1'!D18</f>
        <v>CY51W</v>
      </c>
      <c r="E17" s="120">
        <f t="shared" si="0"/>
        <v>45313</v>
      </c>
      <c r="F17" s="34"/>
      <c r="G17" s="34">
        <f>+'Semana 2-1'!G18</f>
        <v>31.93</v>
      </c>
      <c r="H17" s="34">
        <f>+'Semana 2-1'!H18</f>
        <v>0</v>
      </c>
      <c r="I17" s="34"/>
      <c r="J17" s="34"/>
    </row>
    <row r="18" spans="1:10" x14ac:dyDescent="0.25">
      <c r="A18" s="34" t="str">
        <f>+'Semana 2-1'!A19</f>
        <v>PB- 03</v>
      </c>
      <c r="B18" s="34" t="str">
        <f>+'Semana 2-1'!B19</f>
        <v>PuB-68</v>
      </c>
      <c r="C18" s="34" t="str">
        <f>+'Semana 2-1'!C19</f>
        <v>Biocida</v>
      </c>
      <c r="D18" s="34" t="str">
        <f>+'Semana 2-1'!D19</f>
        <v>BX960</v>
      </c>
      <c r="E18" s="120">
        <f t="shared" si="0"/>
        <v>45313</v>
      </c>
      <c r="F18" s="34"/>
      <c r="G18" s="34">
        <f>+'Semana 2-1'!G19</f>
        <v>31.93</v>
      </c>
      <c r="H18" s="34">
        <f>+'Semana 2-1'!H19</f>
        <v>0</v>
      </c>
      <c r="I18" s="34"/>
      <c r="J18" s="34"/>
    </row>
    <row r="19" spans="1:10" x14ac:dyDescent="0.25">
      <c r="A19" s="34" t="str">
        <f>+'Semana 2-1'!A20</f>
        <v>PB- 04</v>
      </c>
      <c r="B19" s="34" t="str">
        <f>+'Semana 2-1'!B20</f>
        <v>PuB-100</v>
      </c>
      <c r="C19" s="34" t="str">
        <f>+'Semana 2-1'!C20</f>
        <v>Inhibidor de Corrosión</v>
      </c>
      <c r="D19" s="34" t="str">
        <f>+'Semana 2-1'!D20</f>
        <v>CY51W</v>
      </c>
      <c r="E19" s="120">
        <f t="shared" si="0"/>
        <v>45313</v>
      </c>
      <c r="F19" s="34"/>
      <c r="G19" s="34">
        <f>+'Semana 2-1'!G20</f>
        <v>20.37</v>
      </c>
      <c r="H19" s="34">
        <f>+'Semana 2-1'!H20</f>
        <v>0</v>
      </c>
      <c r="I19" s="34"/>
      <c r="J19" s="34"/>
    </row>
    <row r="20" spans="1:10" x14ac:dyDescent="0.25">
      <c r="A20" s="34" t="str">
        <f>+'Semana 2-1'!A21</f>
        <v>PB- 04</v>
      </c>
      <c r="B20" s="34" t="str">
        <f>+'Semana 2-1'!B21</f>
        <v>PuB-162[00]a</v>
      </c>
      <c r="C20" s="34" t="str">
        <f>+'Semana 2-1'!C21</f>
        <v>Inhibidor de Corrosión</v>
      </c>
      <c r="D20" s="34" t="str">
        <f>+'Semana 2-1'!D21</f>
        <v>CY51W</v>
      </c>
      <c r="E20" s="120">
        <f t="shared" si="0"/>
        <v>45313</v>
      </c>
      <c r="F20" s="34"/>
      <c r="G20" s="34">
        <f>+'Semana 2-1'!G21</f>
        <v>37.17</v>
      </c>
      <c r="H20" s="34">
        <f>+'Semana 2-1'!H21</f>
        <v>0</v>
      </c>
      <c r="I20" s="34"/>
      <c r="J20" s="34"/>
    </row>
    <row r="21" spans="1:10" x14ac:dyDescent="0.25">
      <c r="A21" s="34" t="str">
        <f>+'Semana 2-1'!A22</f>
        <v>PB- 04</v>
      </c>
      <c r="B21" s="34" t="str">
        <f>+'Semana 2-1'!B22</f>
        <v>PuB-174[00]a</v>
      </c>
      <c r="C21" s="34" t="str">
        <f>+'Semana 2-1'!C22</f>
        <v>Inhibidor de Corrosión</v>
      </c>
      <c r="D21" s="34" t="str">
        <f>+'Semana 2-1'!D22</f>
        <v>CY51W</v>
      </c>
      <c r="E21" s="120">
        <f t="shared" si="0"/>
        <v>45313</v>
      </c>
      <c r="F21" s="34"/>
      <c r="G21" s="34">
        <f>+'Semana 2-1'!G22</f>
        <v>20</v>
      </c>
      <c r="H21" s="34">
        <f>+'Semana 2-1'!H22</f>
        <v>0</v>
      </c>
      <c r="I21" s="34"/>
      <c r="J21" s="34"/>
    </row>
    <row r="22" spans="1:10" x14ac:dyDescent="0.25">
      <c r="A22" s="34" t="str">
        <f>+'Semana 2-1'!A23</f>
        <v>PB- 04</v>
      </c>
      <c r="B22" s="34" t="str">
        <f>+'Semana 2-1'!B23</f>
        <v>PuB-195[00]a</v>
      </c>
      <c r="C22" s="34" t="str">
        <f>+'Semana 2-1'!C23</f>
        <v>Inhibidor de Corrosión</v>
      </c>
      <c r="D22" s="34" t="str">
        <f>+'Semana 2-1'!D23</f>
        <v>CY51W</v>
      </c>
      <c r="E22" s="120">
        <f t="shared" si="0"/>
        <v>45313</v>
      </c>
      <c r="F22" s="34"/>
      <c r="G22" s="34">
        <f>+'Semana 2-1'!G23</f>
        <v>20</v>
      </c>
      <c r="H22" s="34">
        <f>+'Semana 2-1'!H23</f>
        <v>0</v>
      </c>
      <c r="I22" s="34"/>
      <c r="J22" s="34"/>
    </row>
    <row r="23" spans="1:10" x14ac:dyDescent="0.25">
      <c r="A23" s="34" t="str">
        <f>+'Semana 2-1'!A24</f>
        <v>PB- 04</v>
      </c>
      <c r="B23" s="34" t="str">
        <f>+'Semana 2-1'!B24</f>
        <v>PuB-66</v>
      </c>
      <c r="C23" s="34" t="str">
        <f>+'Semana 2-1'!C24</f>
        <v>Inhibidor de Corrosión</v>
      </c>
      <c r="D23" s="34" t="str">
        <f>+'Semana 2-1'!D24</f>
        <v>CY51W</v>
      </c>
      <c r="E23" s="120">
        <f t="shared" si="0"/>
        <v>45313</v>
      </c>
      <c r="F23" s="34"/>
      <c r="G23" s="34">
        <f>+'Semana 2-1'!G24</f>
        <v>29.92</v>
      </c>
      <c r="H23" s="34">
        <f>+'Semana 2-1'!H24</f>
        <v>0</v>
      </c>
      <c r="I23" s="34"/>
      <c r="J23" s="34"/>
    </row>
    <row r="24" spans="1:10" x14ac:dyDescent="0.25">
      <c r="A24" s="34" t="str">
        <f>+'Semana 2-1'!A25</f>
        <v>PB- 04</v>
      </c>
      <c r="B24" s="34" t="str">
        <f>+'Semana 2-1'!B25</f>
        <v>PuB-70</v>
      </c>
      <c r="C24" s="34" t="str">
        <f>+'Semana 2-1'!C25</f>
        <v>Inhibidor de Corrosión</v>
      </c>
      <c r="D24" s="34" t="str">
        <f>+'Semana 2-1'!D25</f>
        <v>CY51W</v>
      </c>
      <c r="E24" s="120">
        <f t="shared" si="0"/>
        <v>45313</v>
      </c>
      <c r="F24" s="34"/>
      <c r="G24" s="34">
        <f>+'Semana 2-1'!G25</f>
        <v>39.42</v>
      </c>
      <c r="H24" s="34">
        <f>+'Semana 2-1'!H25</f>
        <v>0</v>
      </c>
      <c r="I24" s="34"/>
      <c r="J24" s="34"/>
    </row>
    <row r="25" spans="1:10" x14ac:dyDescent="0.25">
      <c r="A25" s="34" t="str">
        <f>+'Semana 2-1'!A26</f>
        <v>SP- 01</v>
      </c>
      <c r="B25" s="34" t="str">
        <f>+'Semana 2-1'!B26</f>
        <v>SP-22</v>
      </c>
      <c r="C25" s="34" t="str">
        <f>+'Semana 2-1'!C26</f>
        <v>Inhibidor de Corrosión</v>
      </c>
      <c r="D25" s="34" t="str">
        <f>+'Semana 2-1'!D26</f>
        <v>CY51W</v>
      </c>
      <c r="E25" s="120">
        <f t="shared" si="0"/>
        <v>45313</v>
      </c>
      <c r="F25" s="34"/>
      <c r="G25" s="34">
        <f>+'Semana 2-1'!G26</f>
        <v>60.47</v>
      </c>
      <c r="H25" s="34">
        <f>+'Semana 2-1'!H26</f>
        <v>0</v>
      </c>
      <c r="I25" s="34"/>
      <c r="J25" s="34"/>
    </row>
    <row r="26" spans="1:10" x14ac:dyDescent="0.25">
      <c r="A26" s="34" t="str">
        <f>+'Semana 2-1'!A27</f>
        <v>SP- 01</v>
      </c>
      <c r="B26" s="34" t="str">
        <f>+'Semana 2-1'!B27</f>
        <v>SP-388a</v>
      </c>
      <c r="C26" s="34" t="str">
        <f>+'Semana 2-1'!C27</f>
        <v>Inhibidor de Corrosión</v>
      </c>
      <c r="D26" s="34" t="str">
        <f>+'Semana 2-1'!D27</f>
        <v>CY51W</v>
      </c>
      <c r="E26" s="120">
        <f t="shared" si="0"/>
        <v>45313</v>
      </c>
      <c r="F26" s="34"/>
      <c r="G26" s="34">
        <f>+'Semana 2-1'!G27</f>
        <v>35.729999999999997</v>
      </c>
      <c r="H26" s="34">
        <f>+'Semana 2-1'!H27</f>
        <v>0</v>
      </c>
      <c r="I26" s="34"/>
      <c r="J26" s="34"/>
    </row>
    <row r="27" spans="1:10" x14ac:dyDescent="0.25">
      <c r="A27" s="34" t="str">
        <f>+'Semana 2-1'!A28</f>
        <v>SP- 06</v>
      </c>
      <c r="B27" s="34" t="str">
        <f>+'Semana 2-1'!B28</f>
        <v>SP-297a</v>
      </c>
      <c r="C27" s="34" t="str">
        <f>+'Semana 2-1'!C28</f>
        <v>Inhibidor de Corrosión</v>
      </c>
      <c r="D27" s="34" t="str">
        <f>+'Semana 2-1'!D28</f>
        <v>CY51W</v>
      </c>
      <c r="E27" s="120">
        <f t="shared" si="0"/>
        <v>45313</v>
      </c>
      <c r="F27" s="34"/>
      <c r="G27" s="34">
        <f>+'Semana 2-1'!G28</f>
        <v>38.67</v>
      </c>
      <c r="H27" s="34">
        <f>+'Semana 2-1'!H28</f>
        <v>0</v>
      </c>
      <c r="I27" s="34"/>
      <c r="J27" s="34"/>
    </row>
    <row r="28" spans="1:10" x14ac:dyDescent="0.25">
      <c r="A28" s="34" t="str">
        <f>+'Semana 2-1'!A29</f>
        <v>SP- 06</v>
      </c>
      <c r="B28" s="34" t="str">
        <f>+'Semana 2-1'!B29</f>
        <v>SP-315a</v>
      </c>
      <c r="C28" s="34" t="str">
        <f>+'Semana 2-1'!C29</f>
        <v>Inhibidor de Corrosión</v>
      </c>
      <c r="D28" s="34" t="str">
        <f>+'Semana 2-1'!D29</f>
        <v>CY51W</v>
      </c>
      <c r="E28" s="120">
        <f t="shared" si="0"/>
        <v>45313</v>
      </c>
      <c r="F28" s="34"/>
      <c r="G28" s="34">
        <f>+'Semana 2-1'!G29</f>
        <v>23.31</v>
      </c>
      <c r="H28" s="34">
        <f>+'Semana 2-1'!H29</f>
        <v>0</v>
      </c>
      <c r="I28" s="34"/>
      <c r="J28" s="34"/>
    </row>
    <row r="29" spans="1:10" x14ac:dyDescent="0.25">
      <c r="A29" s="34" t="str">
        <f>+'Semana 2-1'!A30</f>
        <v>SP- 06</v>
      </c>
      <c r="B29" s="34" t="str">
        <f>+'Semana 2-1'!B30</f>
        <v>SP-328a</v>
      </c>
      <c r="C29" s="34" t="str">
        <f>+'Semana 2-1'!C30</f>
        <v>Inhibidor de Corrosión</v>
      </c>
      <c r="D29" s="34" t="str">
        <f>+'Semana 2-1'!D30</f>
        <v>CY51W</v>
      </c>
      <c r="E29" s="120">
        <f t="shared" si="0"/>
        <v>45313</v>
      </c>
      <c r="F29" s="34"/>
      <c r="G29" s="34">
        <f>+'Semana 2-1'!G30</f>
        <v>29.04</v>
      </c>
      <c r="H29" s="34">
        <f>+'Semana 2-1'!H30</f>
        <v>0</v>
      </c>
      <c r="I29" s="34"/>
      <c r="J29" s="34"/>
    </row>
    <row r="30" spans="1:10" x14ac:dyDescent="0.25">
      <c r="A30" s="34" t="str">
        <f>+'Semana 2-1'!A31</f>
        <v>SP- 06</v>
      </c>
      <c r="B30" s="34" t="str">
        <f>+'Semana 2-1'!B31</f>
        <v>SP-347[00]a</v>
      </c>
      <c r="C30" s="34" t="str">
        <f>+'Semana 2-1'!C31</f>
        <v>Inhibidor de Corrosión</v>
      </c>
      <c r="D30" s="34" t="str">
        <f>+'Semana 2-1'!D31</f>
        <v>CY51W</v>
      </c>
      <c r="E30" s="120">
        <f t="shared" si="0"/>
        <v>45313</v>
      </c>
      <c r="F30" s="34"/>
      <c r="G30" s="34">
        <f>+'Semana 2-1'!G31</f>
        <v>29.74</v>
      </c>
      <c r="H30" s="34">
        <f>+'Semana 2-1'!H31</f>
        <v>0</v>
      </c>
      <c r="I30" s="34"/>
      <c r="J30" s="34"/>
    </row>
    <row r="31" spans="1:10" x14ac:dyDescent="0.25">
      <c r="A31" s="34" t="str">
        <f>+'Semana 2-1'!A32</f>
        <v>SP- 06</v>
      </c>
      <c r="B31" s="34" t="str">
        <f>+'Semana 2-1'!B32</f>
        <v>SP-355a</v>
      </c>
      <c r="C31" s="34" t="str">
        <f>+'Semana 2-1'!C32</f>
        <v>Inhibidor de Corrosión</v>
      </c>
      <c r="D31" s="34" t="str">
        <f>+'Semana 2-1'!D32</f>
        <v>CY51W</v>
      </c>
      <c r="E31" s="120">
        <f t="shared" si="0"/>
        <v>45313</v>
      </c>
      <c r="F31" s="34"/>
      <c r="G31" s="34">
        <f>+'Semana 2-1'!G32</f>
        <v>20</v>
      </c>
      <c r="H31" s="34">
        <f>+'Semana 2-1'!H32</f>
        <v>0</v>
      </c>
      <c r="I31" s="34"/>
      <c r="J31" s="34"/>
    </row>
    <row r="32" spans="1:10" x14ac:dyDescent="0.25">
      <c r="A32" s="34" t="str">
        <f>+'Semana 2-1'!A33</f>
        <v>SP- 06</v>
      </c>
      <c r="B32" s="34" t="str">
        <f>+'Semana 2-1'!B33</f>
        <v>SP-361a</v>
      </c>
      <c r="C32" s="34" t="str">
        <f>+'Semana 2-1'!C33</f>
        <v>Inhibidor de Corrosión</v>
      </c>
      <c r="D32" s="34" t="str">
        <f>+'Semana 2-1'!D33</f>
        <v>CY51W</v>
      </c>
      <c r="E32" s="120">
        <f t="shared" si="0"/>
        <v>45313</v>
      </c>
      <c r="F32" s="34"/>
      <c r="G32" s="34">
        <f>+'Semana 2-1'!G33</f>
        <v>59.76</v>
      </c>
      <c r="H32" s="34">
        <f>+'Semana 2-1'!H33</f>
        <v>0</v>
      </c>
      <c r="I32" s="34"/>
      <c r="J32" s="34"/>
    </row>
    <row r="33" spans="1:10" x14ac:dyDescent="0.25">
      <c r="A33" s="34" t="str">
        <f>+'Semana 2-1'!A34</f>
        <v>SP- 06</v>
      </c>
      <c r="B33" s="34" t="str">
        <f>+'Semana 2-1'!B34</f>
        <v>SP-390a</v>
      </c>
      <c r="C33" s="34" t="str">
        <f>+'Semana 2-1'!C34</f>
        <v>Inhibidor de Corrosión</v>
      </c>
      <c r="D33" s="34" t="str">
        <f>+'Semana 2-1'!D34</f>
        <v>CY51W</v>
      </c>
      <c r="E33" s="120">
        <f t="shared" si="0"/>
        <v>45313</v>
      </c>
      <c r="F33" s="34"/>
      <c r="G33" s="34">
        <f>+'Semana 2-1'!G34</f>
        <v>31.29</v>
      </c>
      <c r="H33" s="34">
        <f>+'Semana 2-1'!H34</f>
        <v>0</v>
      </c>
      <c r="I33" s="34"/>
      <c r="J33" s="34"/>
    </row>
    <row r="34" spans="1:10" x14ac:dyDescent="0.25">
      <c r="A34" s="34" t="str">
        <f>+'Semana 2-1'!A35</f>
        <v>SP- 06</v>
      </c>
      <c r="B34" s="34" t="str">
        <f>+'Semana 2-1'!B35</f>
        <v>SP-391a</v>
      </c>
      <c r="C34" s="34" t="str">
        <f>+'Semana 2-1'!C35</f>
        <v>Inhibidor de Corrosión</v>
      </c>
      <c r="D34" s="34" t="str">
        <f>+'Semana 2-1'!D35</f>
        <v>CY51W</v>
      </c>
      <c r="E34" s="120">
        <f t="shared" si="0"/>
        <v>45313</v>
      </c>
      <c r="F34" s="34"/>
      <c r="G34" s="34">
        <f>+'Semana 2-1'!G35</f>
        <v>33.229999999999997</v>
      </c>
      <c r="H34" s="34">
        <f>+'Semana 2-1'!H35</f>
        <v>0</v>
      </c>
      <c r="I34" s="34"/>
      <c r="J34" s="34"/>
    </row>
    <row r="35" spans="1:10" x14ac:dyDescent="0.25">
      <c r="A35" s="34" t="str">
        <f>+'Semana 2-1'!A36</f>
        <v/>
      </c>
      <c r="B35" s="34" t="str">
        <f>+'Semana 2-1'!B36</f>
        <v>SP-397a</v>
      </c>
      <c r="C35" s="34" t="str">
        <f>+'Semana 2-1'!C36</f>
        <v>Inhibidor de Corrosión</v>
      </c>
      <c r="D35" s="34" t="str">
        <f>+'Semana 2-1'!D36</f>
        <v>CY51W</v>
      </c>
      <c r="E35" s="120">
        <f t="shared" si="0"/>
        <v>45313</v>
      </c>
      <c r="F35" s="34"/>
      <c r="G35" s="34" t="str">
        <f>+'Semana 2-1'!G36</f>
        <v/>
      </c>
      <c r="H35" s="34">
        <f>+'Semana 2-1'!H36</f>
        <v>0</v>
      </c>
      <c r="I35" s="34"/>
      <c r="J35" s="34"/>
    </row>
    <row r="36" spans="1:10" x14ac:dyDescent="0.25">
      <c r="A36" s="34" t="str">
        <f>+'Semana 2-1'!A37</f>
        <v>SP- 06</v>
      </c>
      <c r="B36" s="34" t="str">
        <f>+'Semana 2-1'!B37</f>
        <v>SP-404a</v>
      </c>
      <c r="C36" s="34" t="str">
        <f>+'Semana 2-1'!C37</f>
        <v>Inhibidor de Corrosión</v>
      </c>
      <c r="D36" s="34" t="str">
        <f>+'Semana 2-1'!D37</f>
        <v>CY51W</v>
      </c>
      <c r="E36" s="120">
        <f t="shared" si="0"/>
        <v>45313</v>
      </c>
      <c r="F36" s="34"/>
      <c r="G36" s="34">
        <f>+'Semana 2-1'!G37</f>
        <v>20.89</v>
      </c>
      <c r="H36" s="34">
        <f>+'Semana 2-1'!H37</f>
        <v>0</v>
      </c>
      <c r="I36" s="34"/>
      <c r="J36" s="34"/>
    </row>
    <row r="37" spans="1:10" x14ac:dyDescent="0.25">
      <c r="A37" s="34" t="str">
        <f>+'Semana 2-1'!A38</f>
        <v>SP- 06</v>
      </c>
      <c r="B37" s="34" t="str">
        <f>+'Semana 2-1'!B38</f>
        <v>SP-340a</v>
      </c>
      <c r="C37" s="34" t="str">
        <f>+'Semana 2-1'!C38</f>
        <v>Biocida</v>
      </c>
      <c r="D37" s="34" t="str">
        <f>+'Semana 2-1'!D38</f>
        <v>BX960</v>
      </c>
      <c r="E37" s="120">
        <f t="shared" si="0"/>
        <v>45313</v>
      </c>
      <c r="F37" s="34"/>
      <c r="G37" s="34">
        <f>+'Semana 2-1'!G38</f>
        <v>31.42</v>
      </c>
      <c r="H37" s="34">
        <f>+'Semana 2-1'!H38</f>
        <v>0</v>
      </c>
      <c r="I37" s="34"/>
      <c r="J37" s="34"/>
    </row>
    <row r="38" spans="1:10" x14ac:dyDescent="0.25">
      <c r="A38" s="34" t="str">
        <f>+'Semana 2-1'!A39</f>
        <v>SP- 09</v>
      </c>
      <c r="B38" s="34" t="str">
        <f>+'Semana 2-1'!B39</f>
        <v>SP-503a</v>
      </c>
      <c r="C38" s="34" t="str">
        <f>+'Semana 2-1'!C39</f>
        <v>Biocida</v>
      </c>
      <c r="D38" s="34" t="str">
        <f>+'Semana 2-1'!D39</f>
        <v>BX960</v>
      </c>
      <c r="E38" s="120">
        <f t="shared" si="0"/>
        <v>45313</v>
      </c>
      <c r="F38" s="34"/>
      <c r="G38" s="34">
        <f>+'Semana 2-1'!G39</f>
        <v>20</v>
      </c>
      <c r="H38" s="34">
        <f>+'Semana 2-1'!H39</f>
        <v>0</v>
      </c>
      <c r="I38" s="34"/>
      <c r="J38" s="34"/>
    </row>
    <row r="39" spans="1:10" x14ac:dyDescent="0.25">
      <c r="A39" s="34" t="str">
        <f>+'Semana 2-1'!A40</f>
        <v>PB- 03</v>
      </c>
      <c r="B39" s="34" t="str">
        <f>+'Semana 2-1'!B40</f>
        <v>PuB-105a</v>
      </c>
      <c r="C39" s="34" t="str">
        <f>+'Semana 2-1'!C40</f>
        <v>Inhibidor de Corrosión</v>
      </c>
      <c r="D39" s="34" t="str">
        <f>+'Semana 2-1'!D40</f>
        <v>CY51W</v>
      </c>
      <c r="E39" s="120">
        <f t="shared" si="0"/>
        <v>45313</v>
      </c>
      <c r="F39" s="34"/>
      <c r="G39" s="34">
        <f>+'Semana 2-1'!G40</f>
        <v>34.450000000000003</v>
      </c>
      <c r="H39" s="34">
        <f>+'Semana 2-1'!H40</f>
        <v>0</v>
      </c>
      <c r="I39" s="34"/>
      <c r="J39" s="34"/>
    </row>
    <row r="40" spans="1:10" x14ac:dyDescent="0.25">
      <c r="A40" s="34" t="str">
        <f>+'Semana 2-1'!A41</f>
        <v>PB- 04</v>
      </c>
      <c r="B40" s="34" t="str">
        <f>+'Semana 2-1'!B41</f>
        <v>PuB-107</v>
      </c>
      <c r="C40" s="34" t="str">
        <f>+'Semana 2-1'!C41</f>
        <v>Inhibidor de Corrosión</v>
      </c>
      <c r="D40" s="34" t="str">
        <f>+'Semana 2-1'!D41</f>
        <v>CY51W</v>
      </c>
      <c r="E40" s="120">
        <f t="shared" si="0"/>
        <v>45313</v>
      </c>
      <c r="F40" s="34"/>
      <c r="G40" s="34">
        <f>+'Semana 2-1'!G41</f>
        <v>20</v>
      </c>
      <c r="H40" s="34">
        <f>+'Semana 2-1'!H41</f>
        <v>0</v>
      </c>
      <c r="I40" s="34"/>
      <c r="J40" s="34"/>
    </row>
    <row r="41" spans="1:10" x14ac:dyDescent="0.25">
      <c r="A41" s="34" t="str">
        <f>+'Semana 2-1'!A42</f>
        <v>PB- 04</v>
      </c>
      <c r="B41" s="34" t="str">
        <f>+'Semana 2-1'!B42</f>
        <v>PuB-107</v>
      </c>
      <c r="C41" s="34" t="str">
        <f>+'Semana 2-1'!C42</f>
        <v>Biocida</v>
      </c>
      <c r="D41" s="34" t="str">
        <f>+'Semana 2-1'!D42</f>
        <v>BX960</v>
      </c>
      <c r="E41" s="120">
        <f t="shared" si="0"/>
        <v>45313</v>
      </c>
      <c r="F41" s="34"/>
      <c r="G41" s="34">
        <f>+'Semana 2-1'!G42</f>
        <v>20</v>
      </c>
      <c r="H41" s="34">
        <f>+'Semana 2-1'!H42</f>
        <v>0</v>
      </c>
      <c r="I41" s="34"/>
      <c r="J41" s="34"/>
    </row>
    <row r="42" spans="1:10" x14ac:dyDescent="0.25">
      <c r="A42" s="34" t="str">
        <f>+'Semana 2-1'!A43</f>
        <v>SP- 02</v>
      </c>
      <c r="B42" s="34" t="str">
        <f>+'Semana 2-1'!B43</f>
        <v>SP-370[00]a</v>
      </c>
      <c r="C42" s="34" t="str">
        <f>+'Semana 2-1'!C43</f>
        <v>Solvente</v>
      </c>
      <c r="D42" s="34" t="str">
        <f>+'Semana 2-1'!D43</f>
        <v>IPB650</v>
      </c>
      <c r="E42" s="120">
        <f t="shared" si="0"/>
        <v>45313</v>
      </c>
      <c r="F42" s="34"/>
      <c r="G42" s="34">
        <f>+'Semana 2-1'!G43</f>
        <v>60</v>
      </c>
      <c r="H42" s="34">
        <f>+'Semana 2-1'!H43</f>
        <v>0</v>
      </c>
      <c r="I42" s="34"/>
      <c r="J42" s="34"/>
    </row>
    <row r="43" spans="1:10" x14ac:dyDescent="0.25">
      <c r="A43" s="34" t="str">
        <f>+'Semana 2-1'!A45</f>
        <v/>
      </c>
      <c r="B43" s="34">
        <f>+'Semana 2-1'!B45</f>
        <v>0</v>
      </c>
      <c r="C43" s="34">
        <f>+'Semana 2-1'!C45</f>
        <v>0</v>
      </c>
      <c r="D43" s="34" t="str">
        <f>+'Semana 2-1'!D45</f>
        <v>CONSUMO DIARIO</v>
      </c>
      <c r="E43" s="120">
        <f t="shared" si="0"/>
        <v>45313</v>
      </c>
      <c r="F43" s="34"/>
      <c r="G43" s="34">
        <f>+'Semana 2-1'!G45</f>
        <v>0</v>
      </c>
      <c r="H43" s="34">
        <f>+'Semana 2-1'!H45</f>
        <v>0</v>
      </c>
      <c r="I43" s="34"/>
      <c r="J43" s="34"/>
    </row>
    <row r="44" spans="1:10" x14ac:dyDescent="0.25">
      <c r="A44" s="34" t="str">
        <f>+'Semana 2-1'!A46</f>
        <v/>
      </c>
      <c r="B44" s="34">
        <f>+'Semana 2-1'!B46</f>
        <v>0</v>
      </c>
      <c r="C44" s="34">
        <f>+'Semana 2-1'!C46</f>
        <v>0</v>
      </c>
      <c r="D44" s="34" t="str">
        <f>+'Semana 2-1'!D46</f>
        <v>CY51W</v>
      </c>
      <c r="E44" s="120">
        <f t="shared" si="0"/>
        <v>45313</v>
      </c>
      <c r="F44" s="34"/>
      <c r="G44" s="34">
        <f>+'Semana 2-1'!G46</f>
        <v>1114.0699999999997</v>
      </c>
      <c r="H44" s="34">
        <f>+'Semana 2-1'!H46</f>
        <v>0</v>
      </c>
      <c r="I44" s="34"/>
      <c r="J44" s="34"/>
    </row>
    <row r="45" spans="1:10" x14ac:dyDescent="0.25">
      <c r="A45" s="34">
        <f>+'Semana 2-1'!A47</f>
        <v>0</v>
      </c>
      <c r="B45" s="34">
        <f>+'Semana 2-1'!B47</f>
        <v>0</v>
      </c>
      <c r="C45" s="34">
        <f>+'Semana 2-1'!C47</f>
        <v>0</v>
      </c>
      <c r="D45" s="34" t="str">
        <f>+'Semana 2-1'!D47</f>
        <v>BX960</v>
      </c>
      <c r="E45" s="120">
        <f t="shared" si="0"/>
        <v>45313</v>
      </c>
      <c r="F45" s="34"/>
      <c r="G45" s="34">
        <f>+'Semana 2-1'!G47</f>
        <v>103.35</v>
      </c>
      <c r="H45" s="34">
        <f>+'Semana 2-1'!H47</f>
        <v>0</v>
      </c>
      <c r="I45" s="34"/>
      <c r="J45" s="34"/>
    </row>
    <row r="46" spans="1:10" x14ac:dyDescent="0.25">
      <c r="A46" s="34">
        <f>+'Semana 2-1'!A48</f>
        <v>0</v>
      </c>
      <c r="B46" s="34">
        <f>+'Semana 2-1'!B48</f>
        <v>0</v>
      </c>
      <c r="C46" s="34">
        <f>+'Semana 2-1'!C48</f>
        <v>0</v>
      </c>
      <c r="D46" s="34" t="str">
        <f>+'Semana 2-1'!D48</f>
        <v>TOTAL</v>
      </c>
      <c r="E46" s="120">
        <f t="shared" si="0"/>
        <v>45313</v>
      </c>
      <c r="F46" s="34"/>
      <c r="G46" s="34">
        <f>+'Semana 2-1'!G48</f>
        <v>1217.4199999999996</v>
      </c>
      <c r="H46" s="34">
        <f>+'Semana 2-1'!H48</f>
        <v>0</v>
      </c>
      <c r="I46" s="34"/>
      <c r="J46" s="34"/>
    </row>
    <row r="47" spans="1:10" ht="15.75" thickBot="1" x14ac:dyDescent="0.3"/>
    <row r="48" spans="1:10" ht="18" x14ac:dyDescent="0.25">
      <c r="A48" s="49" t="s">
        <v>975</v>
      </c>
      <c r="B48" s="154">
        <f>+B6+1</f>
        <v>45314</v>
      </c>
      <c r="C48" s="155"/>
      <c r="D48" s="156" t="s">
        <v>976</v>
      </c>
      <c r="E48" s="157"/>
      <c r="F48" s="157"/>
      <c r="G48" s="157"/>
      <c r="H48" s="157"/>
      <c r="I48" s="157"/>
      <c r="J48" s="160"/>
    </row>
    <row r="49" spans="1:10" x14ac:dyDescent="0.25">
      <c r="A49" s="53" t="s">
        <v>952</v>
      </c>
      <c r="B49" s="53" t="s">
        <v>15</v>
      </c>
      <c r="C49" s="53" t="s">
        <v>953</v>
      </c>
      <c r="D49" s="53" t="s">
        <v>562</v>
      </c>
      <c r="E49" s="53" t="s">
        <v>954</v>
      </c>
      <c r="F49" s="53" t="s">
        <v>955</v>
      </c>
      <c r="G49" s="53" t="s">
        <v>956</v>
      </c>
      <c r="H49" s="53" t="s">
        <v>957</v>
      </c>
      <c r="I49" s="53" t="s">
        <v>958</v>
      </c>
      <c r="J49" s="53" t="s">
        <v>959</v>
      </c>
    </row>
    <row r="50" spans="1:10" x14ac:dyDescent="0.25">
      <c r="A50" s="34" t="str">
        <f>+'Semana 2-2'!A9</f>
        <v>SP- 01</v>
      </c>
      <c r="B50" s="34" t="str">
        <f>+'Semana 2-2'!B9</f>
        <v>SP-21</v>
      </c>
      <c r="C50" s="34" t="str">
        <f>+'Semana 2-2'!C9</f>
        <v>Inhibidor de Corrosión</v>
      </c>
      <c r="D50" s="34" t="str">
        <f>+'Semana 2-2'!D9</f>
        <v>CY51W</v>
      </c>
      <c r="E50" s="120">
        <f>$B$48</f>
        <v>45314</v>
      </c>
      <c r="F50" s="34"/>
      <c r="G50" s="34">
        <f>+'Semana 2-2'!G9</f>
        <v>61.07</v>
      </c>
      <c r="H50" s="34">
        <f>+'Semana 2-2'!H9</f>
        <v>0</v>
      </c>
      <c r="I50" s="34" t="str">
        <f>+'Semana 2-2'!I9</f>
        <v/>
      </c>
      <c r="J50" s="34"/>
    </row>
    <row r="51" spans="1:10" x14ac:dyDescent="0.25">
      <c r="A51" s="34" t="str">
        <f>+'Semana 2-2'!A10</f>
        <v>SP- 01</v>
      </c>
      <c r="B51" s="34" t="str">
        <f>+'Semana 2-2'!B10</f>
        <v>SP-262</v>
      </c>
      <c r="C51" s="34" t="str">
        <f>+'Semana 2-2'!C10</f>
        <v>Inhibidor de Corrosión</v>
      </c>
      <c r="D51" s="34" t="str">
        <f>+'Semana 2-2'!D10</f>
        <v>CY51W</v>
      </c>
      <c r="E51" s="120">
        <f t="shared" ref="E51:E79" si="1">$B$48</f>
        <v>45314</v>
      </c>
      <c r="F51" s="34"/>
      <c r="G51" s="34">
        <f>+'Semana 2-2'!G10</f>
        <v>61.82</v>
      </c>
      <c r="H51" s="34">
        <f>+'Semana 2-2'!H10</f>
        <v>0</v>
      </c>
      <c r="I51" s="34" t="str">
        <f>+'Semana 2-2'!I10</f>
        <v/>
      </c>
      <c r="J51" s="34"/>
    </row>
    <row r="52" spans="1:10" x14ac:dyDescent="0.25">
      <c r="A52" s="34" t="str">
        <f>+'Semana 2-2'!A11</f>
        <v>SP- 01</v>
      </c>
      <c r="B52" s="34" t="str">
        <f>+'Semana 2-2'!B11</f>
        <v>SP-8a(I)</v>
      </c>
      <c r="C52" s="34" t="str">
        <f>+'Semana 2-2'!C11</f>
        <v>Inhibidor de Corrosión</v>
      </c>
      <c r="D52" s="34" t="str">
        <f>+'Semana 2-2'!D11</f>
        <v>CY51W</v>
      </c>
      <c r="E52" s="120">
        <f t="shared" si="1"/>
        <v>45314</v>
      </c>
      <c r="F52" s="34"/>
      <c r="G52" s="34">
        <f>+'Semana 2-2'!G11</f>
        <v>83.35</v>
      </c>
      <c r="H52" s="34">
        <f>+'Semana 2-2'!H11</f>
        <v>0</v>
      </c>
      <c r="I52" s="34" t="str">
        <f>+'Semana 2-2'!I11</f>
        <v/>
      </c>
      <c r="J52" s="34"/>
    </row>
    <row r="53" spans="1:10" x14ac:dyDescent="0.25">
      <c r="A53" s="34" t="str">
        <f>+'Semana 2-2'!A12</f>
        <v>SP- 02</v>
      </c>
      <c r="B53" s="34" t="str">
        <f>+'Semana 2-2'!B12</f>
        <v>SP-243</v>
      </c>
      <c r="C53" s="34" t="str">
        <f>+'Semana 2-2'!C12</f>
        <v>Inhibidor de Corrosión</v>
      </c>
      <c r="D53" s="34" t="str">
        <f>+'Semana 2-2'!D12</f>
        <v>CY51W</v>
      </c>
      <c r="E53" s="120">
        <f t="shared" si="1"/>
        <v>45314</v>
      </c>
      <c r="F53" s="34"/>
      <c r="G53" s="34">
        <f>+'Semana 2-2'!G12</f>
        <v>115.88</v>
      </c>
      <c r="H53" s="34">
        <f>+'Semana 2-2'!H12</f>
        <v>0</v>
      </c>
      <c r="I53" s="34" t="str">
        <f>+'Semana 2-2'!I12</f>
        <v/>
      </c>
      <c r="J53" s="34"/>
    </row>
    <row r="54" spans="1:10" x14ac:dyDescent="0.25">
      <c r="A54" s="34" t="str">
        <f>+'Semana 2-2'!A13</f>
        <v>SP- 02</v>
      </c>
      <c r="B54" s="34" t="str">
        <f>+'Semana 2-2'!B13</f>
        <v>SP-244</v>
      </c>
      <c r="C54" s="34" t="str">
        <f>+'Semana 2-2'!C13</f>
        <v>Inhibidor de Corrosión</v>
      </c>
      <c r="D54" s="34" t="str">
        <f>+'Semana 2-2'!D13</f>
        <v>CY51W</v>
      </c>
      <c r="E54" s="120">
        <f t="shared" si="1"/>
        <v>45314</v>
      </c>
      <c r="F54" s="34"/>
      <c r="G54" s="34">
        <f>+'Semana 2-2'!G13</f>
        <v>52.19</v>
      </c>
      <c r="H54" s="34">
        <f>+'Semana 2-2'!H13</f>
        <v>0</v>
      </c>
      <c r="I54" s="34" t="str">
        <f>+'Semana 2-2'!I13</f>
        <v/>
      </c>
      <c r="J54" s="34"/>
    </row>
    <row r="55" spans="1:10" x14ac:dyDescent="0.25">
      <c r="A55" s="34" t="str">
        <f>+'Semana 2-2'!A14</f>
        <v>SP- 02</v>
      </c>
      <c r="B55" s="34" t="str">
        <f>+'Semana 2-2'!B14</f>
        <v>SP-336a</v>
      </c>
      <c r="C55" s="34" t="str">
        <f>+'Semana 2-2'!C14</f>
        <v>Inhibidor de Corrosión</v>
      </c>
      <c r="D55" s="34" t="str">
        <f>+'Semana 2-2'!D14</f>
        <v>CY51W</v>
      </c>
      <c r="E55" s="120">
        <f t="shared" si="1"/>
        <v>45314</v>
      </c>
      <c r="F55" s="34"/>
      <c r="G55" s="34">
        <f>+'Semana 2-2'!G14</f>
        <v>38.200000000000003</v>
      </c>
      <c r="H55" s="34">
        <f>+'Semana 2-2'!H14</f>
        <v>0</v>
      </c>
      <c r="I55" s="34" t="str">
        <f>+'Semana 2-2'!I14</f>
        <v/>
      </c>
      <c r="J55" s="34"/>
    </row>
    <row r="56" spans="1:10" x14ac:dyDescent="0.25">
      <c r="A56" s="34" t="str">
        <f>+'Semana 2-2'!A15</f>
        <v>SP- 06</v>
      </c>
      <c r="B56" s="34" t="str">
        <f>+'Semana 2-2'!B15</f>
        <v>SP-167</v>
      </c>
      <c r="C56" s="34" t="str">
        <f>+'Semana 2-2'!C15</f>
        <v>Inhibidor de Corrosión</v>
      </c>
      <c r="D56" s="34" t="str">
        <f>+'Semana 2-2'!D15</f>
        <v>CY51W</v>
      </c>
      <c r="E56" s="120">
        <f t="shared" si="1"/>
        <v>45314</v>
      </c>
      <c r="F56" s="34"/>
      <c r="G56" s="34">
        <f>+'Semana 2-2'!G15</f>
        <v>70.67</v>
      </c>
      <c r="H56" s="34">
        <f>+'Semana 2-2'!H15</f>
        <v>0</v>
      </c>
      <c r="I56" s="34" t="str">
        <f>+'Semana 2-2'!I15</f>
        <v/>
      </c>
      <c r="J56" s="34"/>
    </row>
    <row r="57" spans="1:10" x14ac:dyDescent="0.25">
      <c r="A57" s="34" t="str">
        <f>+'Semana 2-2'!A16</f>
        <v>SP- 06</v>
      </c>
      <c r="B57" s="34" t="str">
        <f>+'Semana 2-2'!B16</f>
        <v>SP-364a</v>
      </c>
      <c r="C57" s="34" t="str">
        <f>+'Semana 2-2'!C16</f>
        <v>Inhibidor de Corrosión</v>
      </c>
      <c r="D57" s="34" t="str">
        <f>+'Semana 2-2'!D16</f>
        <v>CY51W</v>
      </c>
      <c r="E57" s="120">
        <f t="shared" si="1"/>
        <v>45314</v>
      </c>
      <c r="F57" s="34"/>
      <c r="G57" s="34">
        <f>+'Semana 2-2'!G16</f>
        <v>32.979999999999997</v>
      </c>
      <c r="H57" s="34">
        <f>+'Semana 2-2'!H16</f>
        <v>0</v>
      </c>
      <c r="I57" s="34" t="str">
        <f>+'Semana 2-2'!I16</f>
        <v/>
      </c>
      <c r="J57" s="34"/>
    </row>
    <row r="58" spans="1:10" x14ac:dyDescent="0.25">
      <c r="A58" s="34" t="str">
        <f>+'Semana 2-2'!A17</f>
        <v>SP- 06</v>
      </c>
      <c r="B58" s="34" t="str">
        <f>+'Semana 2-2'!B17</f>
        <v>SP-445a</v>
      </c>
      <c r="C58" s="34" t="str">
        <f>+'Semana 2-2'!C17</f>
        <v>Inhibidor de Corrosión</v>
      </c>
      <c r="D58" s="34" t="str">
        <f>+'Semana 2-2'!D17</f>
        <v>CY51W</v>
      </c>
      <c r="E58" s="120">
        <f t="shared" si="1"/>
        <v>45314</v>
      </c>
      <c r="F58" s="34"/>
      <c r="G58" s="34">
        <f>+'Semana 2-2'!G17</f>
        <v>20</v>
      </c>
      <c r="H58" s="34">
        <f>+'Semana 2-2'!H17</f>
        <v>0</v>
      </c>
      <c r="I58" s="34" t="str">
        <f>+'Semana 2-2'!I17</f>
        <v/>
      </c>
      <c r="J58" s="34"/>
    </row>
    <row r="59" spans="1:10" x14ac:dyDescent="0.25">
      <c r="A59" s="34" t="str">
        <f>+'Semana 2-2'!A18</f>
        <v>PB- 01</v>
      </c>
      <c r="B59" s="34" t="str">
        <f>+'Semana 2-2'!B18</f>
        <v>PuB-128a</v>
      </c>
      <c r="C59" s="34" t="str">
        <f>+'Semana 2-2'!C18</f>
        <v>inhibidor de Corrosión</v>
      </c>
      <c r="D59" s="34" t="str">
        <f>+'Semana 2-2'!D18</f>
        <v>CY51W</v>
      </c>
      <c r="E59" s="120">
        <f t="shared" si="1"/>
        <v>45314</v>
      </c>
      <c r="F59" s="34"/>
      <c r="G59" s="34">
        <f>+'Semana 2-2'!G18</f>
        <v>39.729999999999997</v>
      </c>
      <c r="H59" s="34">
        <f>+'Semana 2-2'!H18</f>
        <v>0</v>
      </c>
      <c r="I59" s="34" t="str">
        <f>+'Semana 2-2'!I18</f>
        <v/>
      </c>
      <c r="J59" s="34"/>
    </row>
    <row r="60" spans="1:10" x14ac:dyDescent="0.25">
      <c r="A60" s="34" t="str">
        <f>+'Semana 2-2'!A19</f>
        <v>PB- 01</v>
      </c>
      <c r="B60" s="34" t="str">
        <f>+'Semana 2-2'!B19</f>
        <v>PuB-202[00]a</v>
      </c>
      <c r="C60" s="34" t="str">
        <f>+'Semana 2-2'!C19</f>
        <v>Biocida</v>
      </c>
      <c r="D60" s="34" t="str">
        <f>+'Semana 2-2'!D19</f>
        <v>BX960</v>
      </c>
      <c r="E60" s="120">
        <f t="shared" si="1"/>
        <v>45314</v>
      </c>
      <c r="F60" s="34"/>
      <c r="G60" s="34">
        <f>+'Semana 2-2'!G19</f>
        <v>26.98</v>
      </c>
      <c r="H60" s="34">
        <f>+'Semana 2-2'!H19</f>
        <v>0</v>
      </c>
      <c r="I60" s="34" t="str">
        <f>+'Semana 2-2'!I19</f>
        <v/>
      </c>
      <c r="J60" s="34"/>
    </row>
    <row r="61" spans="1:10" x14ac:dyDescent="0.25">
      <c r="A61" s="34" t="str">
        <f>+'Semana 2-2'!A20</f>
        <v>PB- 04</v>
      </c>
      <c r="B61" s="34" t="str">
        <f>+'Semana 2-2'!B20</f>
        <v>PuB-196[00]a</v>
      </c>
      <c r="C61" s="34" t="str">
        <f>+'Semana 2-2'!C20</f>
        <v>inhibidor de Corrosión</v>
      </c>
      <c r="D61" s="34" t="str">
        <f>+'Semana 2-2'!D20</f>
        <v>CY51W</v>
      </c>
      <c r="E61" s="120">
        <f t="shared" si="1"/>
        <v>45314</v>
      </c>
      <c r="F61" s="34"/>
      <c r="G61" s="34">
        <f>+'Semana 2-2'!G20</f>
        <v>28.2</v>
      </c>
      <c r="H61" s="34">
        <f>+'Semana 2-2'!H20</f>
        <v>0</v>
      </c>
      <c r="I61" s="34" t="str">
        <f>+'Semana 2-2'!I20</f>
        <v/>
      </c>
      <c r="J61" s="34"/>
    </row>
    <row r="62" spans="1:10" x14ac:dyDescent="0.25">
      <c r="A62" s="34" t="str">
        <f>+'Semana 2-2'!A21</f>
        <v>PB- 04</v>
      </c>
      <c r="B62" s="34" t="str">
        <f>+'Semana 2-2'!B21</f>
        <v>PuB-196[00]a</v>
      </c>
      <c r="C62" s="34" t="str">
        <f>+'Semana 2-2'!C21</f>
        <v>Biocida</v>
      </c>
      <c r="D62" s="34" t="str">
        <f>+'Semana 2-2'!D21</f>
        <v>BX960</v>
      </c>
      <c r="E62" s="120">
        <f t="shared" si="1"/>
        <v>45314</v>
      </c>
      <c r="F62" s="34"/>
      <c r="G62" s="34">
        <f>+'Semana 2-2'!G21</f>
        <v>28.2</v>
      </c>
      <c r="H62" s="34" t="str">
        <f>+'Semana 2-2'!H21</f>
        <v>1,5 hs</v>
      </c>
      <c r="I62" s="34" t="str">
        <f>+'Semana 2-2'!I21</f>
        <v/>
      </c>
      <c r="J62" s="34"/>
    </row>
    <row r="63" spans="1:10" x14ac:dyDescent="0.25">
      <c r="A63" s="34" t="str">
        <f>+'Semana 2-2'!A22</f>
        <v>PB- 04</v>
      </c>
      <c r="B63" s="34" t="str">
        <f>+'Semana 2-2'!B22</f>
        <v>PuB.a-166[00]a</v>
      </c>
      <c r="C63" s="34" t="str">
        <f>+'Semana 2-2'!C22</f>
        <v>inhibidor de Corrosión</v>
      </c>
      <c r="D63" s="34" t="str">
        <f>+'Semana 2-2'!D22</f>
        <v>CY51W</v>
      </c>
      <c r="E63" s="120">
        <f t="shared" si="1"/>
        <v>45314</v>
      </c>
      <c r="F63" s="34"/>
      <c r="G63" s="34">
        <f>+'Semana 2-2'!G22</f>
        <v>20</v>
      </c>
      <c r="H63" s="34">
        <f>+'Semana 2-2'!H22</f>
        <v>0</v>
      </c>
      <c r="I63" s="34" t="str">
        <f>+'Semana 2-2'!I22</f>
        <v/>
      </c>
      <c r="J63" s="34"/>
    </row>
    <row r="64" spans="1:10" x14ac:dyDescent="0.25">
      <c r="A64" s="34" t="str">
        <f>+'Semana 2-2'!A23</f>
        <v>PB- 04</v>
      </c>
      <c r="B64" s="34" t="str">
        <f>+'Semana 2-2'!B23</f>
        <v>PuB-141[00]a</v>
      </c>
      <c r="C64" s="34" t="str">
        <f>+'Semana 2-2'!C23</f>
        <v>Biocida</v>
      </c>
      <c r="D64" s="34" t="str">
        <f>+'Semana 2-2'!D23</f>
        <v>BX960</v>
      </c>
      <c r="E64" s="120">
        <f t="shared" si="1"/>
        <v>45314</v>
      </c>
      <c r="F64" s="34"/>
      <c r="G64" s="34">
        <f>+'Semana 2-2'!G23</f>
        <v>20</v>
      </c>
      <c r="H64" s="34">
        <f>+'Semana 2-2'!H23</f>
        <v>0</v>
      </c>
      <c r="I64" s="34" t="str">
        <f>+'Semana 2-2'!I23</f>
        <v/>
      </c>
      <c r="J64" s="34"/>
    </row>
    <row r="65" spans="1:10" x14ac:dyDescent="0.25">
      <c r="A65" s="34" t="str">
        <f>+'Semana 2-2'!A24</f>
        <v>PB- 04</v>
      </c>
      <c r="B65" s="34" t="str">
        <f>+'Semana 2-2'!B24</f>
        <v>PuB-141[00]a</v>
      </c>
      <c r="C65" s="34" t="str">
        <f>+'Semana 2-2'!C24</f>
        <v>inhibidor de Corrosión</v>
      </c>
      <c r="D65" s="34" t="str">
        <f>+'Semana 2-2'!D24</f>
        <v>CY51W</v>
      </c>
      <c r="E65" s="120">
        <f t="shared" si="1"/>
        <v>45314</v>
      </c>
      <c r="F65" s="34"/>
      <c r="G65" s="34">
        <f>+'Semana 2-2'!G24</f>
        <v>20</v>
      </c>
      <c r="H65" s="34">
        <f>+'Semana 2-2'!H24</f>
        <v>0</v>
      </c>
      <c r="I65" s="34" t="str">
        <f>+'Semana 2-2'!I24</f>
        <v/>
      </c>
      <c r="J65" s="34"/>
    </row>
    <row r="66" spans="1:10" x14ac:dyDescent="0.25">
      <c r="A66" s="34" t="str">
        <f>+'Semana 2-2'!A25</f>
        <v>PB- 04</v>
      </c>
      <c r="B66" s="34" t="str">
        <f>+'Semana 2-2'!B25</f>
        <v>PuB-155a</v>
      </c>
      <c r="C66" s="34" t="str">
        <f>+'Semana 2-2'!C25</f>
        <v>Inhibidor de Corrosión</v>
      </c>
      <c r="D66" s="34" t="str">
        <f>+'Semana 2-2'!D25</f>
        <v>CY51W</v>
      </c>
      <c r="E66" s="120">
        <f t="shared" si="1"/>
        <v>45314</v>
      </c>
      <c r="F66" s="34"/>
      <c r="G66" s="34">
        <f>+'Semana 2-2'!G25</f>
        <v>30.97</v>
      </c>
      <c r="H66" s="34">
        <f>+'Semana 2-2'!H25</f>
        <v>0</v>
      </c>
      <c r="I66" s="34" t="str">
        <f>+'Semana 2-2'!I25</f>
        <v/>
      </c>
      <c r="J66" s="34"/>
    </row>
    <row r="67" spans="1:10" x14ac:dyDescent="0.25">
      <c r="A67" s="34" t="str">
        <f>+'Semana 2-2'!A26</f>
        <v>PB- 04</v>
      </c>
      <c r="B67" s="34" t="str">
        <f>+'Semana 2-2'!B26</f>
        <v>PuB-155a</v>
      </c>
      <c r="C67" s="34" t="str">
        <f>+'Semana 2-2'!C26</f>
        <v>Biocida</v>
      </c>
      <c r="D67" s="34" t="str">
        <f>+'Semana 2-2'!D26</f>
        <v>BX960</v>
      </c>
      <c r="E67" s="120">
        <f t="shared" si="1"/>
        <v>45314</v>
      </c>
      <c r="F67" s="34"/>
      <c r="G67" s="34">
        <f>+'Semana 2-2'!G26</f>
        <v>30.97</v>
      </c>
      <c r="H67" s="34">
        <f>+'Semana 2-2'!H26</f>
        <v>0</v>
      </c>
      <c r="I67" s="34" t="str">
        <f>+'Semana 2-2'!I26</f>
        <v/>
      </c>
      <c r="J67" s="34"/>
    </row>
    <row r="68" spans="1:10" x14ac:dyDescent="0.25">
      <c r="A68" s="34" t="str">
        <f>+'Semana 2-2'!A27</f>
        <v>SP- 04</v>
      </c>
      <c r="B68" s="34" t="str">
        <f>+'Semana 2-2'!B27</f>
        <v>SP-161(I)[00]a</v>
      </c>
      <c r="C68" s="34" t="str">
        <f>+'Semana 2-2'!C27</f>
        <v>Biocida</v>
      </c>
      <c r="D68" s="34" t="str">
        <f>+'Semana 2-2'!D27</f>
        <v>BX960</v>
      </c>
      <c r="E68" s="120">
        <f t="shared" si="1"/>
        <v>45314</v>
      </c>
      <c r="F68" s="34"/>
      <c r="G68" s="34">
        <f>+'Semana 2-2'!G27</f>
        <v>39.54</v>
      </c>
      <c r="H68" s="34">
        <f>+'Semana 2-2'!H27</f>
        <v>0</v>
      </c>
      <c r="I68" s="34" t="str">
        <f>+'Semana 2-2'!I27</f>
        <v/>
      </c>
      <c r="J68" s="34"/>
    </row>
    <row r="69" spans="1:10" x14ac:dyDescent="0.25">
      <c r="A69" s="34" t="str">
        <f>+'Semana 2-2'!A29</f>
        <v>SP- 06</v>
      </c>
      <c r="B69" s="34" t="str">
        <f>+'Semana 2-2'!B29</f>
        <v>SP-121a(I)</v>
      </c>
      <c r="C69" s="34" t="str">
        <f>+'Semana 2-2'!C29</f>
        <v>Biocida</v>
      </c>
      <c r="D69" s="34" t="str">
        <f>+'Semana 2-2'!D29</f>
        <v>BX960</v>
      </c>
      <c r="E69" s="120">
        <f t="shared" si="1"/>
        <v>45314</v>
      </c>
      <c r="F69" s="34"/>
      <c r="G69" s="34">
        <f>+'Semana 2-2'!G29</f>
        <v>27.92</v>
      </c>
      <c r="H69" s="34" t="str">
        <f>+'Semana 2-2'!H29</f>
        <v>1,5 hs</v>
      </c>
      <c r="I69" s="34" t="str">
        <f>+'Semana 2-2'!I29</f>
        <v/>
      </c>
      <c r="J69" s="34"/>
    </row>
    <row r="70" spans="1:10" x14ac:dyDescent="0.25">
      <c r="A70" s="34" t="str">
        <f>+'Semana 2-2'!A30</f>
        <v>SP- 06</v>
      </c>
      <c r="B70" s="34" t="str">
        <f>+'Semana 2-2'!B30</f>
        <v>SP-121a(I)</v>
      </c>
      <c r="C70" s="34" t="str">
        <f>+'Semana 2-2'!C30</f>
        <v>Inhibidor de Corrosión</v>
      </c>
      <c r="D70" s="34" t="str">
        <f>+'Semana 2-2'!D30</f>
        <v>CY51W</v>
      </c>
      <c r="E70" s="120">
        <f t="shared" si="1"/>
        <v>45314</v>
      </c>
      <c r="F70" s="34"/>
      <c r="G70" s="34">
        <f>+'Semana 2-2'!G30</f>
        <v>20</v>
      </c>
      <c r="H70" s="34">
        <f>+'Semana 2-2'!H30</f>
        <v>0</v>
      </c>
      <c r="I70" s="34" t="str">
        <f>+'Semana 2-2'!I30</f>
        <v/>
      </c>
      <c r="J70" s="34"/>
    </row>
    <row r="71" spans="1:10" x14ac:dyDescent="0.25">
      <c r="A71" s="34" t="str">
        <f>+'Semana 2-2'!A31</f>
        <v/>
      </c>
      <c r="B71" s="34" t="str">
        <f>+'Semana 2-2'!B31</f>
        <v>SP-440a</v>
      </c>
      <c r="C71" s="34" t="str">
        <f>+'Semana 2-2'!C31</f>
        <v>Biocida</v>
      </c>
      <c r="D71" s="34" t="str">
        <f>+'Semana 2-2'!D31</f>
        <v>BX960</v>
      </c>
      <c r="E71" s="120">
        <f t="shared" si="1"/>
        <v>45314</v>
      </c>
      <c r="F71" s="34"/>
      <c r="G71" s="34">
        <f>+'Semana 2-2'!G31</f>
        <v>35.1</v>
      </c>
      <c r="H71" s="34">
        <f>+'Semana 2-2'!H31</f>
        <v>0</v>
      </c>
      <c r="I71" s="34" t="str">
        <f>+'Semana 2-2'!I31</f>
        <v/>
      </c>
      <c r="J71" s="34"/>
    </row>
    <row r="72" spans="1:10" x14ac:dyDescent="0.25">
      <c r="A72" s="34" t="str">
        <f>+'Semana 2-2'!A32</f>
        <v/>
      </c>
      <c r="B72" s="34" t="str">
        <f>+'Semana 2-2'!B32</f>
        <v>SP-440a</v>
      </c>
      <c r="C72" s="34" t="str">
        <f>+'Semana 2-2'!C32</f>
        <v>Inhibidor de Corrosión</v>
      </c>
      <c r="D72" s="34" t="str">
        <f>+'Semana 2-2'!D32</f>
        <v>CY51W</v>
      </c>
      <c r="E72" s="120">
        <f t="shared" si="1"/>
        <v>45314</v>
      </c>
      <c r="F72" s="34"/>
      <c r="G72" s="34">
        <f>+'Semana 2-2'!G32</f>
        <v>35.1</v>
      </c>
      <c r="H72" s="34">
        <f>+'Semana 2-2'!H32</f>
        <v>0</v>
      </c>
      <c r="I72" s="34" t="str">
        <f>+'Semana 2-2'!I32</f>
        <v/>
      </c>
      <c r="J72" s="34"/>
    </row>
    <row r="73" spans="1:10" x14ac:dyDescent="0.25">
      <c r="A73" s="34" t="str">
        <f>+'Semana 2-2'!A33</f>
        <v>SP- 07</v>
      </c>
      <c r="B73" s="34" t="str">
        <f>+'Semana 2-2'!B33</f>
        <v>SP-476a</v>
      </c>
      <c r="C73" s="34" t="str">
        <f>+'Semana 2-2'!C33</f>
        <v>Biocida</v>
      </c>
      <c r="D73" s="34" t="str">
        <f>+'Semana 2-2'!D33</f>
        <v>BX960</v>
      </c>
      <c r="E73" s="120">
        <f t="shared" si="1"/>
        <v>45314</v>
      </c>
      <c r="F73" s="34"/>
      <c r="G73" s="34">
        <f>+'Semana 2-2'!G33</f>
        <v>102.91</v>
      </c>
      <c r="H73" s="34">
        <f>+'Semana 2-2'!H33</f>
        <v>0</v>
      </c>
      <c r="I73" s="34" t="str">
        <f>+'Semana 2-2'!I33</f>
        <v/>
      </c>
      <c r="J73" s="34"/>
    </row>
    <row r="74" spans="1:10" x14ac:dyDescent="0.25">
      <c r="A74" s="34" t="str">
        <f>+'Semana 2-2'!A34</f>
        <v>SP- 02</v>
      </c>
      <c r="B74" s="34" t="str">
        <f>+'Semana 2-2'!B34</f>
        <v>SP-45</v>
      </c>
      <c r="C74" s="34" t="str">
        <f>+'Semana 2-2'!C34</f>
        <v>Inhibidor de Corrosión</v>
      </c>
      <c r="D74" s="34" t="str">
        <f>+'Semana 2-2'!D34</f>
        <v>CY51W</v>
      </c>
      <c r="E74" s="120">
        <f t="shared" si="1"/>
        <v>45314</v>
      </c>
      <c r="F74" s="34"/>
      <c r="G74" s="34">
        <f>+'Semana 2-2'!G34</f>
        <v>32.97</v>
      </c>
      <c r="H74" s="34" t="str">
        <f>+'Semana 2-2'!H34</f>
        <v>1,5 hs</v>
      </c>
      <c r="I74" s="34" t="str">
        <f>+'Semana 2-2'!I34</f>
        <v/>
      </c>
      <c r="J74" s="34"/>
    </row>
    <row r="75" spans="1:10" x14ac:dyDescent="0.25">
      <c r="A75" s="34" t="str">
        <f>+'Semana 2-2'!A35</f>
        <v>SP- 07</v>
      </c>
      <c r="B75" s="34" t="str">
        <f>+'Semana 2-2'!B35</f>
        <v>SP-237(I)[00]a</v>
      </c>
      <c r="C75" s="34" t="str">
        <f>+'Semana 2-2'!C35</f>
        <v>Inhibidor de Corrosión</v>
      </c>
      <c r="D75" s="34" t="str">
        <f>+'Semana 2-2'!D35</f>
        <v>CY51W</v>
      </c>
      <c r="E75" s="120">
        <f t="shared" si="1"/>
        <v>45314</v>
      </c>
      <c r="F75" s="34"/>
      <c r="G75" s="34">
        <f>+'Semana 2-2'!G35</f>
        <v>49.98</v>
      </c>
      <c r="H75" s="34" t="str">
        <f>+'Semana 2-2'!H35</f>
        <v>1,5 hs</v>
      </c>
      <c r="I75" s="34" t="str">
        <f>+'Semana 2-2'!I35</f>
        <v/>
      </c>
      <c r="J75" s="34"/>
    </row>
    <row r="76" spans="1:10" x14ac:dyDescent="0.25">
      <c r="A76" s="34">
        <f>+'Semana 2-2'!A36</f>
        <v>0</v>
      </c>
      <c r="B76" s="34">
        <f>+'Semana 2-2'!B36</f>
        <v>0</v>
      </c>
      <c r="C76" s="34">
        <f>+'Semana 2-2'!C36</f>
        <v>0</v>
      </c>
      <c r="D76" s="34" t="str">
        <f>+'Semana 2-2'!D36</f>
        <v>CONSUMO DIARIO</v>
      </c>
      <c r="E76" s="120">
        <f t="shared" si="1"/>
        <v>45314</v>
      </c>
      <c r="F76" s="34"/>
      <c r="G76" s="34">
        <f>+'Semana 2-2'!G36</f>
        <v>0</v>
      </c>
      <c r="H76" s="34">
        <f>+'Semana 2-2'!H36</f>
        <v>0</v>
      </c>
      <c r="I76" s="34">
        <f>+'Semana 2-2'!I36</f>
        <v>0</v>
      </c>
      <c r="J76" s="34"/>
    </row>
    <row r="77" spans="1:10" x14ac:dyDescent="0.25">
      <c r="A77" s="34">
        <f>+'Semana 2-2'!A37</f>
        <v>0</v>
      </c>
      <c r="B77" s="34">
        <f>+'Semana 2-2'!B37</f>
        <v>0</v>
      </c>
      <c r="C77" s="34">
        <f>+'Semana 2-2'!C37</f>
        <v>0</v>
      </c>
      <c r="D77" s="34" t="str">
        <f>+'Semana 2-2'!D37</f>
        <v>CY51W</v>
      </c>
      <c r="E77" s="120">
        <f t="shared" si="1"/>
        <v>45314</v>
      </c>
      <c r="F77" s="34"/>
      <c r="G77" s="34">
        <f>+'Semana 2-2'!G37</f>
        <v>750.16000000000008</v>
      </c>
      <c r="H77" s="34">
        <f>+'Semana 2-2'!H37</f>
        <v>0</v>
      </c>
      <c r="I77" s="34">
        <f>+'Semana 2-2'!I37</f>
        <v>0</v>
      </c>
      <c r="J77" s="34"/>
    </row>
    <row r="78" spans="1:10" x14ac:dyDescent="0.25">
      <c r="A78" s="34">
        <f>+'Semana 2-2'!A38</f>
        <v>0</v>
      </c>
      <c r="B78" s="34">
        <f>+'Semana 2-2'!B38</f>
        <v>0</v>
      </c>
      <c r="C78" s="34">
        <f>+'Semana 2-2'!C38</f>
        <v>0</v>
      </c>
      <c r="D78" s="34" t="str">
        <f>+'Semana 2-2'!D38</f>
        <v>BX960</v>
      </c>
      <c r="E78" s="120">
        <f t="shared" si="1"/>
        <v>45314</v>
      </c>
      <c r="F78" s="34"/>
      <c r="G78" s="34">
        <f>+'Semana 2-2'!G38</f>
        <v>311.62</v>
      </c>
      <c r="H78" s="34">
        <f>+'Semana 2-2'!H38</f>
        <v>0</v>
      </c>
      <c r="I78" s="34">
        <f>+'Semana 2-2'!I38</f>
        <v>0</v>
      </c>
      <c r="J78" s="34"/>
    </row>
    <row r="79" spans="1:10" x14ac:dyDescent="0.25">
      <c r="A79" s="34">
        <f>+'Semana 2-2'!A39</f>
        <v>0</v>
      </c>
      <c r="B79" s="34">
        <f>+'Semana 2-2'!B39</f>
        <v>0</v>
      </c>
      <c r="C79" s="34">
        <f>+'Semana 2-2'!C39</f>
        <v>0</v>
      </c>
      <c r="D79" s="34" t="str">
        <f>+'Semana 2-2'!D39</f>
        <v>TOTAL</v>
      </c>
      <c r="E79" s="120">
        <f t="shared" si="1"/>
        <v>45314</v>
      </c>
      <c r="F79" s="34"/>
      <c r="G79" s="34">
        <f>+'Semana 2-2'!G39</f>
        <v>1061.7800000000002</v>
      </c>
      <c r="H79" s="34">
        <f>+'Semana 2-2'!H39</f>
        <v>0</v>
      </c>
      <c r="I79" s="34">
        <f>+'Semana 2-2'!I39</f>
        <v>0</v>
      </c>
      <c r="J79" s="34"/>
    </row>
    <row r="80" spans="1:10" ht="15.75" thickBot="1" x14ac:dyDescent="0.3"/>
    <row r="81" spans="1:10" ht="18" x14ac:dyDescent="0.25">
      <c r="A81" s="49" t="s">
        <v>978</v>
      </c>
      <c r="B81" s="154">
        <f>+B6+2</f>
        <v>45315</v>
      </c>
      <c r="C81" s="155"/>
      <c r="D81" s="156" t="s">
        <v>979</v>
      </c>
      <c r="E81" s="157"/>
      <c r="F81" s="157"/>
      <c r="G81" s="157"/>
      <c r="H81" s="157"/>
      <c r="I81" s="157"/>
      <c r="J81" s="160"/>
    </row>
    <row r="82" spans="1:10" x14ac:dyDescent="0.25">
      <c r="A82" s="53" t="s">
        <v>952</v>
      </c>
      <c r="B82" s="53" t="s">
        <v>15</v>
      </c>
      <c r="C82" s="53" t="s">
        <v>953</v>
      </c>
      <c r="D82" s="53" t="s">
        <v>562</v>
      </c>
      <c r="E82" s="53" t="s">
        <v>954</v>
      </c>
      <c r="F82" s="53" t="s">
        <v>955</v>
      </c>
      <c r="G82" s="53" t="s">
        <v>956</v>
      </c>
      <c r="H82" s="53" t="s">
        <v>957</v>
      </c>
      <c r="I82" s="53" t="s">
        <v>958</v>
      </c>
      <c r="J82" s="53" t="s">
        <v>959</v>
      </c>
    </row>
    <row r="83" spans="1:10" x14ac:dyDescent="0.25">
      <c r="A83" s="34" t="str">
        <f>+'Semana 2-3'!A9</f>
        <v>SP- 04</v>
      </c>
      <c r="B83" s="34" t="str">
        <f>+'Semana 2-3'!B9</f>
        <v>SP-140a(I)</v>
      </c>
      <c r="C83" s="34" t="str">
        <f>+'Semana 2-3'!C9</f>
        <v>Inhibidor de Corrosión</v>
      </c>
      <c r="D83" s="34" t="str">
        <f>+'Semana 2-3'!D9</f>
        <v>CY51W</v>
      </c>
      <c r="E83" s="120">
        <f>$B$81</f>
        <v>45315</v>
      </c>
      <c r="F83" s="34"/>
      <c r="G83" s="34">
        <f>+'Semana 2-3'!G9</f>
        <v>32.51</v>
      </c>
      <c r="H83" s="34">
        <f>+'Semana 2-3'!H9</f>
        <v>0</v>
      </c>
      <c r="I83" s="34" t="str">
        <f>+'Semana 2-3'!I9</f>
        <v/>
      </c>
      <c r="J83" s="34"/>
    </row>
    <row r="84" spans="1:10" x14ac:dyDescent="0.25">
      <c r="A84" s="34" t="str">
        <f>+'Semana 2-3'!A10</f>
        <v>SP- 04</v>
      </c>
      <c r="B84" s="34" t="str">
        <f>+'Semana 2-3'!B10</f>
        <v>SP-161(I)[00]a</v>
      </c>
      <c r="C84" s="34" t="str">
        <f>+'Semana 2-3'!C10</f>
        <v>Inhibidor de Corrosión</v>
      </c>
      <c r="D84" s="34" t="str">
        <f>+'Semana 2-3'!D10</f>
        <v>CY51W</v>
      </c>
      <c r="E84" s="120">
        <f t="shared" ref="E84:E117" si="2">$B$81</f>
        <v>45315</v>
      </c>
      <c r="F84" s="34"/>
      <c r="G84" s="34">
        <f>+'Semana 2-3'!G10</f>
        <v>47.45</v>
      </c>
      <c r="H84" s="34">
        <f>+'Semana 2-3'!H10</f>
        <v>0</v>
      </c>
      <c r="I84" s="34" t="str">
        <f>+'Semana 2-3'!I10</f>
        <v/>
      </c>
      <c r="J84" s="34"/>
    </row>
    <row r="85" spans="1:10" x14ac:dyDescent="0.25">
      <c r="A85" s="34" t="str">
        <f>+'Semana 2-3'!A11</f>
        <v>SP- 04</v>
      </c>
      <c r="B85" s="34" t="str">
        <f>+'Semana 2-3'!B11</f>
        <v>SP-183(I</v>
      </c>
      <c r="C85" s="34" t="str">
        <f>+'Semana 2-3'!C11</f>
        <v>Inhibidor de Corrosión</v>
      </c>
      <c r="D85" s="34" t="str">
        <f>+'Semana 2-3'!D11</f>
        <v>CY51W</v>
      </c>
      <c r="E85" s="120">
        <f t="shared" si="2"/>
        <v>45315</v>
      </c>
      <c r="F85" s="34"/>
      <c r="G85" s="34">
        <f>+'Semana 2-3'!G11</f>
        <v>94.42</v>
      </c>
      <c r="H85" s="34">
        <f>+'Semana 2-3'!H11</f>
        <v>0</v>
      </c>
      <c r="I85" s="34" t="str">
        <f>+'Semana 2-3'!I11</f>
        <v/>
      </c>
      <c r="J85" s="34"/>
    </row>
    <row r="86" spans="1:10" x14ac:dyDescent="0.25">
      <c r="A86" s="34" t="str">
        <f>+'Semana 2-3'!A12</f>
        <v>SP- 04</v>
      </c>
      <c r="B86" s="34" t="str">
        <f>+'Semana 2-3'!B12</f>
        <v>SP-420a</v>
      </c>
      <c r="C86" s="34" t="str">
        <f>+'Semana 2-3'!C12</f>
        <v>Inhibidor de Corrosión</v>
      </c>
      <c r="D86" s="34" t="str">
        <f>+'Semana 2-3'!D12</f>
        <v>CY51W</v>
      </c>
      <c r="E86" s="120">
        <f t="shared" si="2"/>
        <v>45315</v>
      </c>
      <c r="F86" s="34"/>
      <c r="G86" s="34">
        <f>+'Semana 2-3'!G12</f>
        <v>29.41</v>
      </c>
      <c r="H86" s="34">
        <f>+'Semana 2-3'!H12</f>
        <v>0</v>
      </c>
      <c r="I86" s="34" t="str">
        <f>+'Semana 2-3'!I12</f>
        <v/>
      </c>
      <c r="J86" s="34"/>
    </row>
    <row r="87" spans="1:10" x14ac:dyDescent="0.25">
      <c r="A87" s="34" t="str">
        <f>+'Semana 2-3'!A13</f>
        <v>SP- 06</v>
      </c>
      <c r="B87" s="34" t="str">
        <f>+'Semana 2-3'!B13</f>
        <v>SP-309a</v>
      </c>
      <c r="C87" s="34" t="str">
        <f>+'Semana 2-3'!C13</f>
        <v>Inhibidor de Corrosión</v>
      </c>
      <c r="D87" s="34" t="str">
        <f>+'Semana 2-3'!D13</f>
        <v>CY51W</v>
      </c>
      <c r="E87" s="120">
        <f t="shared" si="2"/>
        <v>45315</v>
      </c>
      <c r="F87" s="34"/>
      <c r="G87" s="34">
        <f>+'Semana 2-3'!G13</f>
        <v>35.78</v>
      </c>
      <c r="H87" s="34">
        <f>+'Semana 2-3'!H13</f>
        <v>0</v>
      </c>
      <c r="I87" s="34" t="str">
        <f>+'Semana 2-3'!I13</f>
        <v/>
      </c>
      <c r="J87" s="34"/>
    </row>
    <row r="88" spans="1:10" x14ac:dyDescent="0.25">
      <c r="A88" s="34" t="str">
        <f>+'Semana 2-3'!A14</f>
        <v>SP- 06</v>
      </c>
      <c r="B88" s="34" t="str">
        <f>+'Semana 2-3'!B14</f>
        <v>SP-310a</v>
      </c>
      <c r="C88" s="34" t="str">
        <f>+'Semana 2-3'!C14</f>
        <v>Inhibidor de Corrosión</v>
      </c>
      <c r="D88" s="34" t="str">
        <f>+'Semana 2-3'!D14</f>
        <v>CY51W</v>
      </c>
      <c r="E88" s="120">
        <f t="shared" si="2"/>
        <v>45315</v>
      </c>
      <c r="F88" s="34"/>
      <c r="G88" s="34">
        <f>+'Semana 2-3'!G14</f>
        <v>33.76</v>
      </c>
      <c r="H88" s="34">
        <f>+'Semana 2-3'!H14</f>
        <v>0</v>
      </c>
      <c r="I88" s="34" t="str">
        <f>+'Semana 2-3'!I14</f>
        <v/>
      </c>
      <c r="J88" s="34"/>
    </row>
    <row r="89" spans="1:10" x14ac:dyDescent="0.25">
      <c r="A89" s="34" t="str">
        <f>+'Semana 2-3'!A15</f>
        <v>SP- 06</v>
      </c>
      <c r="B89" s="34" t="str">
        <f>+'Semana 2-3'!B15</f>
        <v>SP-341a</v>
      </c>
      <c r="C89" s="34" t="str">
        <f>+'Semana 2-3'!C15</f>
        <v>Inhibidor de Corrosión</v>
      </c>
      <c r="D89" s="34" t="str">
        <f>+'Semana 2-3'!D15</f>
        <v>CY51W</v>
      </c>
      <c r="E89" s="120">
        <f t="shared" si="2"/>
        <v>45315</v>
      </c>
      <c r="F89" s="34"/>
      <c r="G89" s="34">
        <f>+'Semana 2-3'!G15</f>
        <v>20</v>
      </c>
      <c r="H89" s="34">
        <f>+'Semana 2-3'!H15</f>
        <v>0</v>
      </c>
      <c r="I89" s="34" t="str">
        <f>+'Semana 2-3'!I15</f>
        <v/>
      </c>
      <c r="J89" s="34"/>
    </row>
    <row r="90" spans="1:10" x14ac:dyDescent="0.25">
      <c r="A90" s="34" t="str">
        <f>+'Semana 2-3'!A16</f>
        <v>SP- 07</v>
      </c>
      <c r="B90" s="34" t="str">
        <f>+'Semana 2-3'!B16</f>
        <v>SP-146a(I)</v>
      </c>
      <c r="C90" s="34" t="str">
        <f>+'Semana 2-3'!C16</f>
        <v>Inhibidor de Corrosión</v>
      </c>
      <c r="D90" s="34" t="str">
        <f>+'Semana 2-3'!D16</f>
        <v>CY51W</v>
      </c>
      <c r="E90" s="120">
        <f t="shared" si="2"/>
        <v>45315</v>
      </c>
      <c r="F90" s="34"/>
      <c r="G90" s="34">
        <f>+'Semana 2-3'!G16</f>
        <v>22.81</v>
      </c>
      <c r="H90" s="34">
        <f>+'Semana 2-3'!H16</f>
        <v>0</v>
      </c>
      <c r="I90" s="34" t="str">
        <f>+'Semana 2-3'!I16</f>
        <v/>
      </c>
      <c r="J90" s="34"/>
    </row>
    <row r="91" spans="1:10" x14ac:dyDescent="0.25">
      <c r="A91" s="34" t="str">
        <f>+'Semana 2-3'!A17</f>
        <v>SP- 06</v>
      </c>
      <c r="B91" s="34" t="str">
        <f>+'Semana 2-3'!B17</f>
        <v>SP-122(I)[00]a</v>
      </c>
      <c r="C91" s="34" t="str">
        <f>+'Semana 2-3'!C17</f>
        <v>Inhibidor de Corrosión</v>
      </c>
      <c r="D91" s="34" t="str">
        <f>+'Semana 2-3'!D17</f>
        <v>CY51W</v>
      </c>
      <c r="E91" s="120">
        <f t="shared" si="2"/>
        <v>45315</v>
      </c>
      <c r="F91" s="34"/>
      <c r="G91" s="34">
        <f>+'Semana 2-3'!G17</f>
        <v>20</v>
      </c>
      <c r="H91" s="34">
        <f>+'Semana 2-3'!H17</f>
        <v>0</v>
      </c>
      <c r="I91" s="34" t="str">
        <f>+'Semana 2-3'!I17</f>
        <v/>
      </c>
      <c r="J91" s="34"/>
    </row>
    <row r="92" spans="1:10" x14ac:dyDescent="0.25">
      <c r="A92" s="34" t="str">
        <f>+'Semana 2-3'!A18</f>
        <v>SP- 07</v>
      </c>
      <c r="B92" s="34" t="str">
        <f>+'Semana 2-3'!B18</f>
        <v>SP-216</v>
      </c>
      <c r="C92" s="34" t="str">
        <f>+'Semana 2-3'!C18</f>
        <v>Inhibidor de Corrosión</v>
      </c>
      <c r="D92" s="34" t="str">
        <f>+'Semana 2-3'!D18</f>
        <v>CY51W</v>
      </c>
      <c r="E92" s="120">
        <f t="shared" si="2"/>
        <v>45315</v>
      </c>
      <c r="F92" s="34"/>
      <c r="G92" s="34">
        <f>+'Semana 2-3'!G18</f>
        <v>35.479999999999997</v>
      </c>
      <c r="H92" s="34">
        <f>+'Semana 2-3'!H18</f>
        <v>0</v>
      </c>
      <c r="I92" s="34" t="str">
        <f>+'Semana 2-3'!I18</f>
        <v/>
      </c>
      <c r="J92" s="34"/>
    </row>
    <row r="93" spans="1:10" x14ac:dyDescent="0.25">
      <c r="A93" s="34" t="str">
        <f>+'Semana 2-3'!A19</f>
        <v>SP- 07</v>
      </c>
      <c r="B93" s="34" t="str">
        <f>+'Semana 2-3'!B19</f>
        <v>SP-229</v>
      </c>
      <c r="C93" s="34" t="str">
        <f>+'Semana 2-3'!C19</f>
        <v>Inhibidor de Corrosión</v>
      </c>
      <c r="D93" s="34" t="str">
        <f>+'Semana 2-3'!D19</f>
        <v>CY51W</v>
      </c>
      <c r="E93" s="120">
        <f t="shared" si="2"/>
        <v>45315</v>
      </c>
      <c r="F93" s="34"/>
      <c r="G93" s="34">
        <f>+'Semana 2-3'!G19</f>
        <v>20</v>
      </c>
      <c r="H93" s="34">
        <f>+'Semana 2-3'!H19</f>
        <v>0</v>
      </c>
      <c r="I93" s="34" t="str">
        <f>+'Semana 2-3'!I19</f>
        <v/>
      </c>
      <c r="J93" s="34"/>
    </row>
    <row r="94" spans="1:10" x14ac:dyDescent="0.25">
      <c r="A94" s="34" t="str">
        <f>+'Semana 2-3'!A20</f>
        <v>SP- 07</v>
      </c>
      <c r="B94" s="34" t="str">
        <f>+'Semana 2-3'!B20</f>
        <v>SP-239</v>
      </c>
      <c r="C94" s="34" t="str">
        <f>+'Semana 2-3'!C20</f>
        <v>Inhibidor de Corrosión</v>
      </c>
      <c r="D94" s="34" t="str">
        <f>+'Semana 2-3'!D20</f>
        <v>CY51W</v>
      </c>
      <c r="E94" s="120">
        <f t="shared" si="2"/>
        <v>45315</v>
      </c>
      <c r="F94" s="34"/>
      <c r="G94" s="34">
        <f>+'Semana 2-3'!G20</f>
        <v>56.01</v>
      </c>
      <c r="H94" s="34">
        <f>+'Semana 2-3'!H20</f>
        <v>0</v>
      </c>
      <c r="I94" s="34" t="str">
        <f>+'Semana 2-3'!I20</f>
        <v/>
      </c>
      <c r="J94" s="34"/>
    </row>
    <row r="95" spans="1:10" x14ac:dyDescent="0.25">
      <c r="A95" s="34" t="str">
        <f>+'Semana 2-3'!A21</f>
        <v>SP- 07</v>
      </c>
      <c r="B95" s="34" t="str">
        <f>+'Semana 2-3'!B21</f>
        <v>SP-246</v>
      </c>
      <c r="C95" s="34" t="str">
        <f>+'Semana 2-3'!C21</f>
        <v>Inhibidor de Corrosión</v>
      </c>
      <c r="D95" s="34" t="str">
        <f>+'Semana 2-3'!D21</f>
        <v>CY51W</v>
      </c>
      <c r="E95" s="120">
        <f t="shared" si="2"/>
        <v>45315</v>
      </c>
      <c r="F95" s="34"/>
      <c r="G95" s="34">
        <f>+'Semana 2-3'!G21</f>
        <v>33</v>
      </c>
      <c r="H95" s="34">
        <f>+'Semana 2-3'!H21</f>
        <v>0</v>
      </c>
      <c r="I95" s="34" t="str">
        <f>+'Semana 2-3'!I21</f>
        <v/>
      </c>
      <c r="J95" s="34"/>
    </row>
    <row r="96" spans="1:10" x14ac:dyDescent="0.25">
      <c r="A96" s="34" t="str">
        <f>+'Semana 2-3'!A22</f>
        <v>SP- 07</v>
      </c>
      <c r="B96" s="34" t="str">
        <f>+'Semana 2-3'!B22</f>
        <v>SP-247</v>
      </c>
      <c r="C96" s="34" t="str">
        <f>+'Semana 2-3'!C22</f>
        <v>Inhibidor de Corrosión</v>
      </c>
      <c r="D96" s="34" t="str">
        <f>+'Semana 2-3'!D22</f>
        <v>CY51W</v>
      </c>
      <c r="E96" s="120">
        <f t="shared" si="2"/>
        <v>45315</v>
      </c>
      <c r="F96" s="34"/>
      <c r="G96" s="34">
        <f>+'Semana 2-3'!G22</f>
        <v>32.43</v>
      </c>
      <c r="H96" s="34">
        <f>+'Semana 2-3'!H22</f>
        <v>0</v>
      </c>
      <c r="I96" s="34" t="str">
        <f>+'Semana 2-3'!I22</f>
        <v/>
      </c>
      <c r="J96" s="34"/>
    </row>
    <row r="97" spans="1:10" x14ac:dyDescent="0.25">
      <c r="A97" s="34" t="str">
        <f>+'Semana 2-3'!A23</f>
        <v>SP- 07</v>
      </c>
      <c r="B97" s="34" t="str">
        <f>+'Semana 2-3'!B23</f>
        <v>SP-293a</v>
      </c>
      <c r="C97" s="34" t="str">
        <f>+'Semana 2-3'!C23</f>
        <v>Inhibidor de Corrosión</v>
      </c>
      <c r="D97" s="34" t="str">
        <f>+'Semana 2-3'!D23</f>
        <v>CY51W</v>
      </c>
      <c r="E97" s="120">
        <f t="shared" si="2"/>
        <v>45315</v>
      </c>
      <c r="F97" s="34"/>
      <c r="G97" s="34">
        <f>+'Semana 2-3'!G23</f>
        <v>20</v>
      </c>
      <c r="H97" s="34">
        <f>+'Semana 2-3'!H23</f>
        <v>0</v>
      </c>
      <c r="I97" s="34" t="str">
        <f>+'Semana 2-3'!I23</f>
        <v/>
      </c>
      <c r="J97" s="34"/>
    </row>
    <row r="98" spans="1:10" x14ac:dyDescent="0.25">
      <c r="A98" s="34" t="str">
        <f>+'Semana 2-3'!A24</f>
        <v>SP- 07</v>
      </c>
      <c r="B98" s="34" t="str">
        <f>+'Semana 2-3'!B24</f>
        <v>SP-296a</v>
      </c>
      <c r="C98" s="34" t="str">
        <f>+'Semana 2-3'!C24</f>
        <v>Inhibidor de Corrosión</v>
      </c>
      <c r="D98" s="34" t="str">
        <f>+'Semana 2-3'!D24</f>
        <v>CY51W</v>
      </c>
      <c r="E98" s="120">
        <f t="shared" si="2"/>
        <v>45315</v>
      </c>
      <c r="F98" s="34"/>
      <c r="G98" s="34">
        <f>+'Semana 2-3'!G24</f>
        <v>20</v>
      </c>
      <c r="H98" s="34">
        <f>+'Semana 2-3'!H24</f>
        <v>0</v>
      </c>
      <c r="I98" s="34" t="str">
        <f>+'Semana 2-3'!I24</f>
        <v/>
      </c>
      <c r="J98" s="34"/>
    </row>
    <row r="99" spans="1:10" x14ac:dyDescent="0.25">
      <c r="A99" s="34" t="str">
        <f>+'Semana 2-3'!A25</f>
        <v>SP- 07</v>
      </c>
      <c r="B99" s="34" t="str">
        <f>+'Semana 2-3'!B25</f>
        <v>SP-79(I)</v>
      </c>
      <c r="C99" s="34" t="str">
        <f>+'Semana 2-3'!C25</f>
        <v>Inhibidor de Corrosión</v>
      </c>
      <c r="D99" s="34" t="str">
        <f>+'Semana 2-3'!D25</f>
        <v>CY51W</v>
      </c>
      <c r="E99" s="120">
        <f t="shared" si="2"/>
        <v>45315</v>
      </c>
      <c r="F99" s="34"/>
      <c r="G99" s="34">
        <f>+'Semana 2-3'!G25</f>
        <v>73.989999999999995</v>
      </c>
      <c r="H99" s="34">
        <f>+'Semana 2-3'!H25</f>
        <v>0</v>
      </c>
      <c r="I99" s="34" t="str">
        <f>+'Semana 2-3'!I25</f>
        <v/>
      </c>
      <c r="J99" s="34"/>
    </row>
    <row r="100" spans="1:10" x14ac:dyDescent="0.25">
      <c r="A100" s="34" t="str">
        <f>+'Semana 2-3'!A26</f>
        <v>SP- 09</v>
      </c>
      <c r="B100" s="34" t="str">
        <f>+'Semana 2-3'!B26</f>
        <v>SP-228</v>
      </c>
      <c r="C100" s="34" t="str">
        <f>+'Semana 2-3'!C26</f>
        <v>Inhibidor de Corrosión</v>
      </c>
      <c r="D100" s="34" t="str">
        <f>+'Semana 2-3'!D26</f>
        <v>CY51W</v>
      </c>
      <c r="E100" s="120">
        <f t="shared" si="2"/>
        <v>45315</v>
      </c>
      <c r="F100" s="34"/>
      <c r="G100" s="34">
        <f>+'Semana 2-3'!G26</f>
        <v>32.479999999999997</v>
      </c>
      <c r="H100" s="34">
        <f>+'Semana 2-3'!H26</f>
        <v>0</v>
      </c>
      <c r="I100" s="34" t="str">
        <f>+'Semana 2-3'!I26</f>
        <v/>
      </c>
      <c r="J100" s="34"/>
    </row>
    <row r="101" spans="1:10" x14ac:dyDescent="0.25">
      <c r="A101" s="34" t="str">
        <f>+'Semana 2-3'!A27</f>
        <v>SP- 09</v>
      </c>
      <c r="B101" s="34" t="str">
        <f>+'Semana 2-3'!B27</f>
        <v>SP-259</v>
      </c>
      <c r="C101" s="34" t="str">
        <f>+'Semana 2-3'!C27</f>
        <v>Inhibidor de Corrosión</v>
      </c>
      <c r="D101" s="34" t="str">
        <f>+'Semana 2-3'!D27</f>
        <v>CY51W</v>
      </c>
      <c r="E101" s="120">
        <f t="shared" si="2"/>
        <v>45315</v>
      </c>
      <c r="F101" s="34"/>
      <c r="G101" s="34">
        <f>+'Semana 2-3'!G27</f>
        <v>20</v>
      </c>
      <c r="H101" s="34">
        <f>+'Semana 2-3'!H27</f>
        <v>0</v>
      </c>
      <c r="I101" s="34" t="str">
        <f>+'Semana 2-3'!I27</f>
        <v/>
      </c>
      <c r="J101" s="34"/>
    </row>
    <row r="102" spans="1:10" x14ac:dyDescent="0.25">
      <c r="A102" s="34" t="str">
        <f>+'Semana 2-3'!A28</f>
        <v>SP- 09</v>
      </c>
      <c r="B102" s="34" t="str">
        <f>+'Semana 2-3'!B28</f>
        <v>SP-260</v>
      </c>
      <c r="C102" s="34" t="str">
        <f>+'Semana 2-3'!C28</f>
        <v>Inhibidor de Corrosión</v>
      </c>
      <c r="D102" s="34" t="str">
        <f>+'Semana 2-3'!D28</f>
        <v>CY51W</v>
      </c>
      <c r="E102" s="120">
        <f t="shared" si="2"/>
        <v>45315</v>
      </c>
      <c r="F102" s="34"/>
      <c r="G102" s="34">
        <f>+'Semana 2-3'!G28</f>
        <v>20</v>
      </c>
      <c r="H102" s="34">
        <f>+'Semana 2-3'!H28</f>
        <v>0</v>
      </c>
      <c r="I102" s="34" t="str">
        <f>+'Semana 2-3'!I28</f>
        <v/>
      </c>
      <c r="J102" s="34"/>
    </row>
    <row r="103" spans="1:10" x14ac:dyDescent="0.25">
      <c r="A103" s="34" t="str">
        <f>+'Semana 2-3'!A29</f>
        <v>SP- 09</v>
      </c>
      <c r="B103" s="34" t="str">
        <f>+'Semana 2-3'!B29</f>
        <v>SP-333[00]a</v>
      </c>
      <c r="C103" s="34" t="str">
        <f>+'Semana 2-3'!C29</f>
        <v>Inhibidor de Corrosión</v>
      </c>
      <c r="D103" s="34" t="str">
        <f>+'Semana 2-3'!D29</f>
        <v>CY51W</v>
      </c>
      <c r="E103" s="120">
        <f t="shared" si="2"/>
        <v>45315</v>
      </c>
      <c r="F103" s="34"/>
      <c r="G103" s="34">
        <f>+'Semana 2-3'!G29</f>
        <v>20</v>
      </c>
      <c r="H103" s="34">
        <f>+'Semana 2-3'!H29</f>
        <v>0</v>
      </c>
      <c r="I103" s="34" t="str">
        <f>+'Semana 2-3'!I29</f>
        <v/>
      </c>
      <c r="J103" s="34"/>
    </row>
    <row r="104" spans="1:10" x14ac:dyDescent="0.25">
      <c r="A104" s="34" t="str">
        <f>+'Semana 2-3'!A30</f>
        <v>SP- 09</v>
      </c>
      <c r="B104" s="34" t="str">
        <f>+'Semana 2-3'!B30</f>
        <v>SP-334[00]a</v>
      </c>
      <c r="C104" s="34" t="str">
        <f>+'Semana 2-3'!C30</f>
        <v>Inhibidor de Corrosión</v>
      </c>
      <c r="D104" s="34" t="str">
        <f>+'Semana 2-3'!D30</f>
        <v>CY51W</v>
      </c>
      <c r="E104" s="120">
        <f t="shared" si="2"/>
        <v>45315</v>
      </c>
      <c r="F104" s="34"/>
      <c r="G104" s="34">
        <f>+'Semana 2-3'!G30</f>
        <v>26.48</v>
      </c>
      <c r="H104" s="34">
        <f>+'Semana 2-3'!H30</f>
        <v>0</v>
      </c>
      <c r="I104" s="34" t="str">
        <f>+'Semana 2-3'!I30</f>
        <v/>
      </c>
      <c r="J104" s="34"/>
    </row>
    <row r="105" spans="1:10" x14ac:dyDescent="0.25">
      <c r="A105" s="34" t="str">
        <f>+'Semana 2-3'!A31</f>
        <v>SP- 09</v>
      </c>
      <c r="B105" s="34" t="str">
        <f>+'Semana 2-3'!B31</f>
        <v>SP-426a</v>
      </c>
      <c r="C105" s="34" t="str">
        <f>+'Semana 2-3'!C31</f>
        <v>Inhibidor de Corrosión</v>
      </c>
      <c r="D105" s="34" t="str">
        <f>+'Semana 2-3'!D31</f>
        <v>CY51W</v>
      </c>
      <c r="E105" s="120">
        <f t="shared" si="2"/>
        <v>45315</v>
      </c>
      <c r="F105" s="34"/>
      <c r="G105" s="34">
        <f>+'Semana 2-3'!G31</f>
        <v>20</v>
      </c>
      <c r="H105" s="34">
        <f>+'Semana 2-3'!H31</f>
        <v>0</v>
      </c>
      <c r="I105" s="34" t="str">
        <f>+'Semana 2-3'!I31</f>
        <v/>
      </c>
      <c r="J105" s="34"/>
    </row>
    <row r="106" spans="1:10" x14ac:dyDescent="0.25">
      <c r="A106" s="34" t="str">
        <f>+'Semana 2-3'!A32</f>
        <v>SP- 09</v>
      </c>
      <c r="B106" s="34" t="str">
        <f>+'Semana 2-3'!B32</f>
        <v>SP-86a(I)</v>
      </c>
      <c r="C106" s="34" t="str">
        <f>+'Semana 2-3'!C32</f>
        <v>Inhibidor de Corrosión</v>
      </c>
      <c r="D106" s="34" t="str">
        <f>+'Semana 2-3'!D32</f>
        <v>CY51W</v>
      </c>
      <c r="E106" s="120">
        <f t="shared" si="2"/>
        <v>45315</v>
      </c>
      <c r="F106" s="34"/>
      <c r="G106" s="34">
        <f>+'Semana 2-3'!G32</f>
        <v>32.72</v>
      </c>
      <c r="H106" s="34">
        <f>+'Semana 2-3'!H32</f>
        <v>0</v>
      </c>
      <c r="I106" s="34" t="str">
        <f>+'Semana 2-3'!I32</f>
        <v/>
      </c>
      <c r="J106" s="34"/>
    </row>
    <row r="107" spans="1:10" x14ac:dyDescent="0.25">
      <c r="A107" s="34" t="str">
        <f>+'Semana 2-3'!A33</f>
        <v>SP- 09</v>
      </c>
      <c r="B107" s="34" t="str">
        <f>+'Semana 2-3'!B33</f>
        <v>SP-90(I)[00]a</v>
      </c>
      <c r="C107" s="34" t="str">
        <f>+'Semana 2-3'!C33</f>
        <v>Inhibidor de Corrosión</v>
      </c>
      <c r="D107" s="34" t="str">
        <f>+'Semana 2-3'!D33</f>
        <v>CY51W</v>
      </c>
      <c r="E107" s="120">
        <f t="shared" si="2"/>
        <v>45315</v>
      </c>
      <c r="F107" s="34"/>
      <c r="G107" s="34">
        <f>+'Semana 2-3'!G33</f>
        <v>20</v>
      </c>
      <c r="H107" s="34">
        <f>+'Semana 2-3'!H33</f>
        <v>0</v>
      </c>
      <c r="I107" s="34" t="str">
        <f>+'Semana 2-3'!I33</f>
        <v/>
      </c>
      <c r="J107" s="34"/>
    </row>
    <row r="108" spans="1:10" x14ac:dyDescent="0.25">
      <c r="A108" s="34" t="str">
        <f>+'Semana 2-3'!A34</f>
        <v>SP-10</v>
      </c>
      <c r="B108" s="34" t="str">
        <f>+'Semana 2-3'!B34</f>
        <v>SP-501[00]a</v>
      </c>
      <c r="C108" s="34" t="str">
        <f>+'Semana 2-3'!C34</f>
        <v>Inhibidor de Corrosión</v>
      </c>
      <c r="D108" s="34" t="str">
        <f>+'Semana 2-3'!D34</f>
        <v>CY51W</v>
      </c>
      <c r="E108" s="120">
        <f t="shared" si="2"/>
        <v>45315</v>
      </c>
      <c r="F108" s="34"/>
      <c r="G108" s="34">
        <f>+'Semana 2-3'!G34</f>
        <v>42.67</v>
      </c>
      <c r="H108" s="34" t="str">
        <f>+'Semana 2-3'!H34</f>
        <v>2 hs</v>
      </c>
      <c r="I108" s="34" t="str">
        <f>+'Semana 2-3'!I34</f>
        <v/>
      </c>
      <c r="J108" s="34"/>
    </row>
    <row r="109" spans="1:10" x14ac:dyDescent="0.25">
      <c r="A109" s="34" t="str">
        <f>+'Semana 2-3'!A35</f>
        <v>SP- 09</v>
      </c>
      <c r="B109" s="34" t="str">
        <f>+'Semana 2-3'!B35</f>
        <v>SP-429a</v>
      </c>
      <c r="C109" s="34" t="str">
        <f>+'Semana 2-3'!C35</f>
        <v>Inhibidor de Corrosión</v>
      </c>
      <c r="D109" s="34" t="str">
        <f>+'Semana 2-3'!D35</f>
        <v>CY51W</v>
      </c>
      <c r="E109" s="120">
        <f t="shared" si="2"/>
        <v>45315</v>
      </c>
      <c r="F109" s="34"/>
      <c r="G109" s="34">
        <f>+'Semana 2-3'!G35</f>
        <v>20</v>
      </c>
      <c r="H109" s="34" t="str">
        <f>+'Semana 2-3'!H35</f>
        <v>1 hs 30 min</v>
      </c>
      <c r="I109" s="34" t="str">
        <f>+'Semana 2-3'!I35</f>
        <v/>
      </c>
      <c r="J109" s="34"/>
    </row>
    <row r="110" spans="1:10" x14ac:dyDescent="0.25">
      <c r="A110" s="34" t="str">
        <f>+'Semana 2-3'!A36</f>
        <v/>
      </c>
      <c r="B110" s="34">
        <f>+'Semana 2-3'!B36</f>
        <v>0</v>
      </c>
      <c r="C110" s="34">
        <f>+'Semana 2-3'!C36</f>
        <v>0</v>
      </c>
      <c r="D110" s="34" t="str">
        <f>+'Semana 2-3'!D36</f>
        <v>CONSUMO DIARIO</v>
      </c>
      <c r="E110" s="120">
        <f t="shared" si="2"/>
        <v>45315</v>
      </c>
      <c r="F110" s="34"/>
      <c r="G110" s="34">
        <f>+'Semana 2-3'!G36</f>
        <v>0</v>
      </c>
      <c r="H110" s="34">
        <f>+'Semana 2-3'!H36</f>
        <v>0</v>
      </c>
      <c r="I110" s="34" t="str">
        <f>+'Semana 2-3'!I36</f>
        <v/>
      </c>
      <c r="J110" s="34"/>
    </row>
    <row r="111" spans="1:10" x14ac:dyDescent="0.25">
      <c r="A111" s="34" t="str">
        <f>+'Semana 2-3'!A37</f>
        <v/>
      </c>
      <c r="B111" s="34">
        <f>+'Semana 2-3'!B37</f>
        <v>0</v>
      </c>
      <c r="C111" s="34">
        <f>+'Semana 2-3'!C37</f>
        <v>0</v>
      </c>
      <c r="D111" s="34" t="str">
        <f>+'Semana 2-3'!D37</f>
        <v>CY51W</v>
      </c>
      <c r="E111" s="120">
        <f t="shared" si="2"/>
        <v>45315</v>
      </c>
      <c r="F111" s="34"/>
      <c r="G111" s="34">
        <f>+'Semana 2-3'!G37</f>
        <v>881.4</v>
      </c>
      <c r="H111" s="34">
        <f>+'Semana 2-3'!H37</f>
        <v>0</v>
      </c>
      <c r="I111" s="34" t="str">
        <f>+'Semana 2-3'!I37</f>
        <v/>
      </c>
      <c r="J111" s="34"/>
    </row>
    <row r="112" spans="1:10" x14ac:dyDescent="0.25">
      <c r="A112" s="34" t="str">
        <f>+'Semana 2-3'!A38</f>
        <v/>
      </c>
      <c r="B112" s="34">
        <f>+'Semana 2-3'!B38</f>
        <v>0</v>
      </c>
      <c r="C112" s="34">
        <f>+'Semana 2-3'!C38</f>
        <v>0</v>
      </c>
      <c r="D112" s="34" t="str">
        <f>+'Semana 2-3'!D38</f>
        <v>BX960</v>
      </c>
      <c r="E112" s="120">
        <f t="shared" si="2"/>
        <v>45315</v>
      </c>
      <c r="F112" s="34"/>
      <c r="G112" s="34">
        <f>+'Semana 2-3'!G38</f>
        <v>0</v>
      </c>
      <c r="H112" s="34">
        <f>+'Semana 2-3'!H38</f>
        <v>0</v>
      </c>
      <c r="I112" s="34" t="str">
        <f>+'Semana 2-3'!I38</f>
        <v/>
      </c>
      <c r="J112" s="34"/>
    </row>
    <row r="113" spans="1:10" x14ac:dyDescent="0.25">
      <c r="A113" s="34" t="str">
        <f>+'Semana 2-3'!A39</f>
        <v/>
      </c>
      <c r="B113" s="34">
        <f>+'Semana 2-3'!B39</f>
        <v>0</v>
      </c>
      <c r="C113" s="34">
        <f>+'Semana 2-3'!C39</f>
        <v>0</v>
      </c>
      <c r="D113" s="34" t="str">
        <f>+'Semana 2-3'!D39</f>
        <v>TOTAL</v>
      </c>
      <c r="E113" s="120">
        <f t="shared" si="2"/>
        <v>45315</v>
      </c>
      <c r="F113" s="34"/>
      <c r="G113" s="34">
        <f>+'Semana 2-3'!G39</f>
        <v>881.4</v>
      </c>
      <c r="H113" s="34">
        <f>+'Semana 2-3'!H39</f>
        <v>0</v>
      </c>
      <c r="I113" s="34" t="str">
        <f>+'Semana 2-3'!I39</f>
        <v/>
      </c>
      <c r="J113" s="34"/>
    </row>
    <row r="114" spans="1:10" x14ac:dyDescent="0.25">
      <c r="A114" s="34" t="str">
        <f>+'Semana 2-3'!A40</f>
        <v/>
      </c>
      <c r="B114" s="34">
        <f>+'Semana 2-3'!B40</f>
        <v>0</v>
      </c>
      <c r="C114" s="34">
        <f>+'Semana 2-3'!C40</f>
        <v>0</v>
      </c>
      <c r="D114" s="34">
        <f>+'Semana 2-3'!D40</f>
        <v>0</v>
      </c>
      <c r="E114" s="120">
        <f t="shared" si="2"/>
        <v>45315</v>
      </c>
      <c r="F114" s="34"/>
      <c r="G114" s="34">
        <f>+'Semana 2-3'!G40</f>
        <v>0</v>
      </c>
      <c r="H114" s="34">
        <f>+'Semana 2-3'!H40</f>
        <v>0</v>
      </c>
      <c r="I114" s="34" t="str">
        <f>+'Semana 2-3'!I40</f>
        <v/>
      </c>
      <c r="J114" s="34"/>
    </row>
    <row r="115" spans="1:10" x14ac:dyDescent="0.25">
      <c r="A115" s="34" t="str">
        <f>+'Semana 2-3'!A41</f>
        <v/>
      </c>
      <c r="B115" s="34">
        <f>+'Semana 2-3'!B41</f>
        <v>0</v>
      </c>
      <c r="C115" s="34">
        <f>+'Semana 2-3'!C41</f>
        <v>0</v>
      </c>
      <c r="D115" s="34">
        <f>+'Semana 2-3'!D41</f>
        <v>0</v>
      </c>
      <c r="E115" s="120">
        <f t="shared" si="2"/>
        <v>45315</v>
      </c>
      <c r="F115" s="34"/>
      <c r="G115" s="34">
        <f>+'Semana 2-3'!G41</f>
        <v>0</v>
      </c>
      <c r="H115" s="34">
        <f>+'Semana 2-3'!H41</f>
        <v>0</v>
      </c>
      <c r="I115" s="34" t="str">
        <f>+'Semana 2-3'!I41</f>
        <v/>
      </c>
      <c r="J115" s="34"/>
    </row>
    <row r="116" spans="1:10" x14ac:dyDescent="0.25">
      <c r="A116" s="34" t="str">
        <f>+'Semana 2-3'!A42</f>
        <v/>
      </c>
      <c r="B116" s="34">
        <f>+'Semana 2-3'!B42</f>
        <v>0</v>
      </c>
      <c r="C116" s="34">
        <f>+'Semana 2-3'!C42</f>
        <v>0</v>
      </c>
      <c r="D116" s="34">
        <f>+'Semana 2-3'!D42</f>
        <v>0</v>
      </c>
      <c r="E116" s="120">
        <f t="shared" si="2"/>
        <v>45315</v>
      </c>
      <c r="F116" s="34"/>
      <c r="G116" s="34">
        <f>+'Semana 2-3'!G42</f>
        <v>0</v>
      </c>
      <c r="H116" s="34">
        <f>+'Semana 2-3'!H42</f>
        <v>0</v>
      </c>
      <c r="I116" s="34" t="str">
        <f>+'Semana 2-3'!I42</f>
        <v/>
      </c>
      <c r="J116" s="34"/>
    </row>
    <row r="117" spans="1:10" x14ac:dyDescent="0.25">
      <c r="A117" s="34" t="str">
        <f>+'Semana 2-3'!A43</f>
        <v/>
      </c>
      <c r="B117" s="34">
        <f>+'Semana 2-3'!B43</f>
        <v>0</v>
      </c>
      <c r="C117" s="34">
        <f>+'Semana 2-3'!C43</f>
        <v>0</v>
      </c>
      <c r="D117" s="34">
        <f>+'Semana 2-3'!D43</f>
        <v>0</v>
      </c>
      <c r="E117" s="120">
        <f t="shared" si="2"/>
        <v>45315</v>
      </c>
      <c r="F117" s="34"/>
      <c r="G117" s="34">
        <f>+'Semana 2-3'!G43</f>
        <v>0</v>
      </c>
      <c r="H117" s="34">
        <f>+'Semana 2-3'!H43</f>
        <v>0</v>
      </c>
      <c r="I117" s="34" t="str">
        <f>+'Semana 2-3'!I43</f>
        <v/>
      </c>
      <c r="J117" s="34"/>
    </row>
    <row r="118" spans="1:10" ht="15.75" thickBot="1" x14ac:dyDescent="0.3"/>
    <row r="119" spans="1:10" ht="18" x14ac:dyDescent="0.25">
      <c r="A119" s="49" t="s">
        <v>982</v>
      </c>
      <c r="B119" s="154">
        <f>+B6+3</f>
        <v>45316</v>
      </c>
      <c r="C119" s="155"/>
      <c r="D119" s="156"/>
      <c r="E119" s="157"/>
      <c r="F119" s="157"/>
      <c r="G119" s="157"/>
      <c r="H119" s="157"/>
      <c r="I119" s="157"/>
      <c r="J119" s="160"/>
    </row>
    <row r="120" spans="1:10" x14ac:dyDescent="0.25">
      <c r="A120" s="53" t="s">
        <v>952</v>
      </c>
      <c r="B120" s="53" t="s">
        <v>15</v>
      </c>
      <c r="C120" s="53" t="s">
        <v>953</v>
      </c>
      <c r="D120" s="53" t="s">
        <v>562</v>
      </c>
      <c r="E120" s="53" t="s">
        <v>954</v>
      </c>
      <c r="F120" s="53" t="s">
        <v>955</v>
      </c>
      <c r="G120" s="53" t="s">
        <v>956</v>
      </c>
      <c r="H120" s="53" t="s">
        <v>957</v>
      </c>
      <c r="I120" s="53" t="s">
        <v>958</v>
      </c>
      <c r="J120" s="53" t="s">
        <v>959</v>
      </c>
    </row>
    <row r="121" spans="1:10" x14ac:dyDescent="0.25">
      <c r="A121" s="34" t="str">
        <f>+'Semana 2-4'!A9</f>
        <v>SP- 02</v>
      </c>
      <c r="B121" s="34" t="str">
        <f>+'Semana 2-4'!B9</f>
        <v>SP-41</v>
      </c>
      <c r="C121" s="34" t="str">
        <f>+'Semana 2-4'!C9</f>
        <v>Inhibidor de Corrosión</v>
      </c>
      <c r="D121" s="34" t="str">
        <f>+'Semana 2-4'!D9</f>
        <v>CY51W</v>
      </c>
      <c r="E121" s="120">
        <f>$B$119</f>
        <v>45316</v>
      </c>
      <c r="F121" s="34"/>
      <c r="G121" s="34">
        <f>+'Semana 2-4'!G9</f>
        <v>50.24</v>
      </c>
      <c r="H121" s="34">
        <f>+'Semana 2-4'!H9</f>
        <v>0</v>
      </c>
      <c r="I121" s="34" t="str">
        <f>+'Semana 2-4'!I9</f>
        <v/>
      </c>
      <c r="J121" s="34"/>
    </row>
    <row r="122" spans="1:10" x14ac:dyDescent="0.25">
      <c r="A122" s="34" t="str">
        <f>+'Semana 2-4'!A10</f>
        <v>SP- 06</v>
      </c>
      <c r="B122" s="34" t="str">
        <f>+'Semana 2-4'!B10</f>
        <v>SP-138(I)[00]a</v>
      </c>
      <c r="C122" s="34" t="str">
        <f>+'Semana 2-4'!C10</f>
        <v>Biocida</v>
      </c>
      <c r="D122" s="34" t="str">
        <f>+'Semana 2-4'!D10</f>
        <v>BX960</v>
      </c>
      <c r="E122" s="120">
        <f t="shared" ref="E122:E145" si="3">$B$119</f>
        <v>45316</v>
      </c>
      <c r="F122" s="34"/>
      <c r="G122" s="34">
        <f>+'Semana 2-4'!G10</f>
        <v>77.099999999999994</v>
      </c>
      <c r="H122" s="34">
        <f>+'Semana 2-4'!H10</f>
        <v>0</v>
      </c>
      <c r="I122" s="34" t="str">
        <f>+'Semana 2-4'!I10</f>
        <v/>
      </c>
      <c r="J122" s="34"/>
    </row>
    <row r="123" spans="1:10" x14ac:dyDescent="0.25">
      <c r="A123" s="34" t="str">
        <f>+'Semana 2-4'!A11</f>
        <v>SP- 02</v>
      </c>
      <c r="B123" s="34" t="str">
        <f>+'Semana 2-4'!B11</f>
        <v>SP-439a</v>
      </c>
      <c r="C123" s="34" t="str">
        <f>+'Semana 2-4'!C11</f>
        <v>Inhibidor de Corrosión</v>
      </c>
      <c r="D123" s="34" t="str">
        <f>+'Semana 2-4'!D11</f>
        <v>CY51W</v>
      </c>
      <c r="E123" s="120">
        <f t="shared" si="3"/>
        <v>45316</v>
      </c>
      <c r="F123" s="34"/>
      <c r="G123" s="34">
        <f>+'Semana 2-4'!G11</f>
        <v>20</v>
      </c>
      <c r="H123" s="34">
        <f>+'Semana 2-4'!H11</f>
        <v>0</v>
      </c>
      <c r="I123" s="34" t="str">
        <f>+'Semana 2-4'!I11</f>
        <v/>
      </c>
      <c r="J123" s="34"/>
    </row>
    <row r="124" spans="1:10" x14ac:dyDescent="0.25">
      <c r="A124" s="34" t="str">
        <f>+'Semana 2-4'!A12</f>
        <v>SP- 02</v>
      </c>
      <c r="B124" s="34" t="str">
        <f>+'Semana 2-4'!B12</f>
        <v>SP-51</v>
      </c>
      <c r="C124" s="34" t="str">
        <f>+'Semana 2-4'!C12</f>
        <v>Inhibidor de Corrosión</v>
      </c>
      <c r="D124" s="34" t="str">
        <f>+'Semana 2-4'!D12</f>
        <v>CY51W</v>
      </c>
      <c r="E124" s="120">
        <f t="shared" si="3"/>
        <v>45316</v>
      </c>
      <c r="F124" s="34"/>
      <c r="G124" s="34">
        <f>+'Semana 2-4'!G12</f>
        <v>57.49</v>
      </c>
      <c r="H124" s="34">
        <f>+'Semana 2-4'!H12</f>
        <v>0</v>
      </c>
      <c r="I124" s="34" t="str">
        <f>+'Semana 2-4'!I12</f>
        <v/>
      </c>
      <c r="J124" s="34"/>
    </row>
    <row r="125" spans="1:10" x14ac:dyDescent="0.25">
      <c r="A125" s="34" t="str">
        <f>+'Semana 2-4'!A13</f>
        <v>SP- 03</v>
      </c>
      <c r="B125" s="34" t="str">
        <f>+'Semana 2-4'!B13</f>
        <v>SP-0151[00]a(I)</v>
      </c>
      <c r="C125" s="34" t="str">
        <f>+'Semana 2-4'!C13</f>
        <v>Inhibidor de Corrosión</v>
      </c>
      <c r="D125" s="34" t="str">
        <f>+'Semana 2-4'!D13</f>
        <v>CY51W</v>
      </c>
      <c r="E125" s="120">
        <f t="shared" si="3"/>
        <v>45316</v>
      </c>
      <c r="F125" s="34"/>
      <c r="G125" s="34">
        <f>+'Semana 2-4'!G13</f>
        <v>67.680000000000007</v>
      </c>
      <c r="H125" s="34">
        <f>+'Semana 2-4'!H13</f>
        <v>0</v>
      </c>
      <c r="I125" s="34" t="str">
        <f>+'Semana 2-4'!I13</f>
        <v/>
      </c>
      <c r="J125" s="34"/>
    </row>
    <row r="126" spans="1:10" x14ac:dyDescent="0.25">
      <c r="A126" s="34" t="str">
        <f>+'Semana 2-4'!A14</f>
        <v>SP- 03</v>
      </c>
      <c r="B126" s="34" t="str">
        <f>+'Semana 2-4'!B14</f>
        <v>SP-447a</v>
      </c>
      <c r="C126" s="34" t="str">
        <f>+'Semana 2-4'!C14</f>
        <v>Inhibidor de Corrosión</v>
      </c>
      <c r="D126" s="34" t="str">
        <f>+'Semana 2-4'!D14</f>
        <v>CY51W</v>
      </c>
      <c r="E126" s="120">
        <f t="shared" si="3"/>
        <v>45316</v>
      </c>
      <c r="F126" s="34"/>
      <c r="G126" s="34">
        <f>+'Semana 2-4'!G14</f>
        <v>20</v>
      </c>
      <c r="H126" s="34">
        <f>+'Semana 2-4'!H14</f>
        <v>0</v>
      </c>
      <c r="I126" s="34" t="str">
        <f>+'Semana 2-4'!I14</f>
        <v/>
      </c>
      <c r="J126" s="34"/>
    </row>
    <row r="127" spans="1:10" x14ac:dyDescent="0.25">
      <c r="A127" s="34" t="str">
        <f>+'Semana 2-4'!A15</f>
        <v>SP- 03</v>
      </c>
      <c r="B127" s="34" t="str">
        <f>+'Semana 2-4'!B15</f>
        <v>SP-69</v>
      </c>
      <c r="C127" s="34" t="str">
        <f>+'Semana 2-4'!C15</f>
        <v>Inhibidor de Corrosión</v>
      </c>
      <c r="D127" s="34" t="str">
        <f>+'Semana 2-4'!D15</f>
        <v>CY51W</v>
      </c>
      <c r="E127" s="120">
        <f t="shared" si="3"/>
        <v>45316</v>
      </c>
      <c r="F127" s="34"/>
      <c r="G127" s="34">
        <f>+'Semana 2-4'!G15</f>
        <v>29.28</v>
      </c>
      <c r="H127" s="34">
        <f>+'Semana 2-4'!H15</f>
        <v>0</v>
      </c>
      <c r="I127" s="34" t="str">
        <f>+'Semana 2-4'!I15</f>
        <v/>
      </c>
      <c r="J127" s="34"/>
    </row>
    <row r="128" spans="1:10" x14ac:dyDescent="0.25">
      <c r="A128" s="34" t="str">
        <f>+'Semana 2-4'!A16</f>
        <v>SP- 03</v>
      </c>
      <c r="B128" s="34" t="str">
        <f>+'Semana 2-4'!B16</f>
        <v>SP-70</v>
      </c>
      <c r="C128" s="34" t="str">
        <f>+'Semana 2-4'!C16</f>
        <v>Inhibidor de Corrosión</v>
      </c>
      <c r="D128" s="34" t="str">
        <f>+'Semana 2-4'!D16</f>
        <v>CY51W</v>
      </c>
      <c r="E128" s="120">
        <f t="shared" si="3"/>
        <v>45316</v>
      </c>
      <c r="F128" s="34"/>
      <c r="G128" s="34">
        <f>+'Semana 2-4'!G16</f>
        <v>36.22</v>
      </c>
      <c r="H128" s="34">
        <f>+'Semana 2-4'!H16</f>
        <v>0</v>
      </c>
      <c r="I128" s="34" t="str">
        <f>+'Semana 2-4'!I16</f>
        <v/>
      </c>
      <c r="J128" s="34"/>
    </row>
    <row r="129" spans="1:10" x14ac:dyDescent="0.25">
      <c r="A129" s="34" t="str">
        <f>+'Semana 2-4'!A17</f>
        <v>SP- 06</v>
      </c>
      <c r="B129" s="34" t="str">
        <f>+'Semana 2-4'!B17</f>
        <v>SP-353a</v>
      </c>
      <c r="C129" s="34" t="str">
        <f>+'Semana 2-4'!C17</f>
        <v>Inhibidor de Corrosión</v>
      </c>
      <c r="D129" s="34" t="str">
        <f>+'Semana 2-4'!D17</f>
        <v>CY51W</v>
      </c>
      <c r="E129" s="120">
        <f t="shared" si="3"/>
        <v>45316</v>
      </c>
      <c r="F129" s="34"/>
      <c r="G129" s="34">
        <f>+'Semana 2-4'!G17</f>
        <v>20.12</v>
      </c>
      <c r="H129" s="34">
        <f>+'Semana 2-4'!H17</f>
        <v>0</v>
      </c>
      <c r="I129" s="34" t="str">
        <f>+'Semana 2-4'!I17</f>
        <v/>
      </c>
      <c r="J129" s="34"/>
    </row>
    <row r="130" spans="1:10" x14ac:dyDescent="0.25">
      <c r="A130" s="34" t="str">
        <f>+'Semana 2-4'!A18</f>
        <v>SP- 06</v>
      </c>
      <c r="B130" s="34" t="str">
        <f>+'Semana 2-4'!B18</f>
        <v>SP-353a</v>
      </c>
      <c r="C130" s="34" t="str">
        <f>+'Semana 2-4'!C18</f>
        <v>Biocida</v>
      </c>
      <c r="D130" s="34" t="str">
        <f>+'Semana 2-4'!D18</f>
        <v>BX960</v>
      </c>
      <c r="E130" s="120">
        <f t="shared" si="3"/>
        <v>45316</v>
      </c>
      <c r="F130" s="34"/>
      <c r="G130" s="34">
        <f>+'Semana 2-4'!G18</f>
        <v>20.12</v>
      </c>
      <c r="H130" s="34" t="str">
        <f>+'Semana 2-4'!H18</f>
        <v>2 hs</v>
      </c>
      <c r="I130" s="34" t="str">
        <f>+'Semana 2-4'!I18</f>
        <v/>
      </c>
      <c r="J130" s="34"/>
    </row>
    <row r="131" spans="1:10" x14ac:dyDescent="0.25">
      <c r="A131" s="34" t="str">
        <f>+'Semana 2-4'!A19</f>
        <v>SP- 06</v>
      </c>
      <c r="B131" s="34" t="str">
        <f>+'Semana 2-4'!B19</f>
        <v>SP-358a</v>
      </c>
      <c r="C131" s="34" t="str">
        <f>+'Semana 2-4'!C19</f>
        <v>Inhibidor de Corrosión</v>
      </c>
      <c r="D131" s="34" t="str">
        <f>+'Semana 2-4'!D19</f>
        <v>CY51W</v>
      </c>
      <c r="E131" s="120">
        <f t="shared" si="3"/>
        <v>45316</v>
      </c>
      <c r="F131" s="34"/>
      <c r="G131" s="34">
        <f>+'Semana 2-4'!G19</f>
        <v>73.959999999999994</v>
      </c>
      <c r="H131" s="34" t="str">
        <f>+'Semana 2-4'!H19</f>
        <v>5 hs</v>
      </c>
      <c r="I131" s="34" t="str">
        <f>+'Semana 2-4'!I19</f>
        <v/>
      </c>
      <c r="J131" s="34"/>
    </row>
    <row r="132" spans="1:10" x14ac:dyDescent="0.25">
      <c r="A132" s="34" t="str">
        <f>+'Semana 2-4'!A20</f>
        <v>SP- 06</v>
      </c>
      <c r="B132" s="34" t="str">
        <f>+'Semana 2-4'!B20</f>
        <v>SP-367a</v>
      </c>
      <c r="C132" s="34" t="str">
        <f>+'Semana 2-4'!C20</f>
        <v>Biocida</v>
      </c>
      <c r="D132" s="34" t="str">
        <f>+'Semana 2-4'!D20</f>
        <v>BX960</v>
      </c>
      <c r="E132" s="120">
        <f t="shared" si="3"/>
        <v>45316</v>
      </c>
      <c r="F132" s="34"/>
      <c r="G132" s="34">
        <f>+'Semana 2-4'!G20</f>
        <v>36.130000000000003</v>
      </c>
      <c r="H132" s="34">
        <f>+'Semana 2-4'!H20</f>
        <v>0</v>
      </c>
      <c r="I132" s="34" t="str">
        <f>+'Semana 2-4'!I20</f>
        <v/>
      </c>
      <c r="J132" s="34"/>
    </row>
    <row r="133" spans="1:10" x14ac:dyDescent="0.25">
      <c r="A133" s="34" t="str">
        <f>+'Semana 2-4'!A21</f>
        <v>SP- 06</v>
      </c>
      <c r="B133" s="34" t="str">
        <f>+'Semana 2-4'!B21</f>
        <v>SP-326a</v>
      </c>
      <c r="C133" s="34" t="str">
        <f>+'Semana 2-4'!C21</f>
        <v>Biocida</v>
      </c>
      <c r="D133" s="34" t="str">
        <f>+'Semana 2-4'!D21</f>
        <v>BX960</v>
      </c>
      <c r="E133" s="120">
        <f t="shared" si="3"/>
        <v>45316</v>
      </c>
      <c r="F133" s="34"/>
      <c r="G133" s="34">
        <f>+'Semana 2-4'!G21</f>
        <v>20</v>
      </c>
      <c r="H133" s="34">
        <f>+'Semana 2-4'!H21</f>
        <v>0</v>
      </c>
      <c r="I133" s="34" t="str">
        <f>+'Semana 2-4'!I21</f>
        <v/>
      </c>
      <c r="J133" s="34"/>
    </row>
    <row r="134" spans="1:10" x14ac:dyDescent="0.25">
      <c r="A134" s="34" t="str">
        <f>+'Semana 2-4'!A22</f>
        <v>SP- 06</v>
      </c>
      <c r="B134" s="34" t="str">
        <f>+'Semana 2-4'!B22</f>
        <v>SP-367a</v>
      </c>
      <c r="C134" s="34" t="str">
        <f>+'Semana 2-4'!C22</f>
        <v>Inhibidor de Corrosión</v>
      </c>
      <c r="D134" s="34" t="str">
        <f>+'Semana 2-4'!D22</f>
        <v>CY51W</v>
      </c>
      <c r="E134" s="120">
        <f t="shared" si="3"/>
        <v>45316</v>
      </c>
      <c r="F134" s="34"/>
      <c r="G134" s="34">
        <f>+'Semana 2-4'!G22</f>
        <v>36.130000000000003</v>
      </c>
      <c r="H134" s="34">
        <f>+'Semana 2-4'!H22</f>
        <v>0</v>
      </c>
      <c r="I134" s="34" t="str">
        <f>+'Semana 2-4'!I22</f>
        <v/>
      </c>
      <c r="J134" s="34"/>
    </row>
    <row r="135" spans="1:10" x14ac:dyDescent="0.25">
      <c r="A135" s="34" t="str">
        <f>+'Semana 2-4'!A23</f>
        <v>SP- 06</v>
      </c>
      <c r="B135" s="34" t="str">
        <f>+'Semana 2-4'!B23</f>
        <v>SP-362a</v>
      </c>
      <c r="C135" s="34" t="str">
        <f>+'Semana 2-4'!C23</f>
        <v>Inhibidor de Corrosión</v>
      </c>
      <c r="D135" s="34" t="str">
        <f>+'Semana 2-4'!D23</f>
        <v>CY51W</v>
      </c>
      <c r="E135" s="120">
        <f t="shared" si="3"/>
        <v>45316</v>
      </c>
      <c r="F135" s="34"/>
      <c r="G135" s="34">
        <f>+'Semana 2-4'!G23</f>
        <v>20</v>
      </c>
      <c r="H135" s="34">
        <f>+'Semana 2-4'!H23</f>
        <v>0</v>
      </c>
      <c r="I135" s="34" t="str">
        <f>+'Semana 2-4'!I23</f>
        <v/>
      </c>
      <c r="J135" s="34"/>
    </row>
    <row r="136" spans="1:10" x14ac:dyDescent="0.25">
      <c r="A136" s="34" t="str">
        <f>+'Semana 2-4'!A24</f>
        <v>SP- 06</v>
      </c>
      <c r="B136" s="34" t="str">
        <f>+'Semana 2-4'!B24</f>
        <v>SP-384a</v>
      </c>
      <c r="C136" s="34" t="str">
        <f>+'Semana 2-4'!C24</f>
        <v>Inhibidor de Corrosión</v>
      </c>
      <c r="D136" s="34" t="str">
        <f>+'Semana 2-4'!D24</f>
        <v>CY51W</v>
      </c>
      <c r="E136" s="120">
        <f t="shared" si="3"/>
        <v>45316</v>
      </c>
      <c r="F136" s="34"/>
      <c r="G136" s="34">
        <f>+'Semana 2-4'!G24</f>
        <v>41.94</v>
      </c>
      <c r="H136" s="34">
        <f>+'Semana 2-4'!H24</f>
        <v>0</v>
      </c>
      <c r="I136" s="34" t="str">
        <f>+'Semana 2-4'!I24</f>
        <v/>
      </c>
      <c r="J136" s="34"/>
    </row>
    <row r="137" spans="1:10" x14ac:dyDescent="0.25">
      <c r="A137" s="34" t="str">
        <f>+'Semana 2-4'!A25</f>
        <v>SP- 06</v>
      </c>
      <c r="B137" s="34" t="str">
        <f>+'Semana 2-4'!B25</f>
        <v>SP-307a</v>
      </c>
      <c r="C137" s="34" t="str">
        <f>+'Semana 2-4'!C25</f>
        <v>Inhibidor de Corrosión</v>
      </c>
      <c r="D137" s="34" t="str">
        <f>+'Semana 2-4'!D25</f>
        <v>CY51W</v>
      </c>
      <c r="E137" s="120">
        <f t="shared" si="3"/>
        <v>45316</v>
      </c>
      <c r="F137" s="34"/>
      <c r="G137" s="34">
        <f>+'Semana 2-4'!G25</f>
        <v>20</v>
      </c>
      <c r="H137" s="34">
        <f>+'Semana 2-4'!H25</f>
        <v>0</v>
      </c>
      <c r="I137" s="34" t="str">
        <f>+'Semana 2-4'!I25</f>
        <v/>
      </c>
      <c r="J137" s="34"/>
    </row>
    <row r="138" spans="1:10" x14ac:dyDescent="0.25">
      <c r="A138" s="34" t="str">
        <f>+'Semana 2-4'!A26</f>
        <v>SP- 06</v>
      </c>
      <c r="B138" s="34" t="str">
        <f>+'Semana 2-4'!B26</f>
        <v>SP-307a</v>
      </c>
      <c r="C138" s="34" t="str">
        <f>+'Semana 2-4'!C26</f>
        <v>Biocida</v>
      </c>
      <c r="D138" s="34" t="str">
        <f>+'Semana 2-4'!D26</f>
        <v>BX960</v>
      </c>
      <c r="E138" s="120">
        <f t="shared" si="3"/>
        <v>45316</v>
      </c>
      <c r="F138" s="34"/>
      <c r="G138" s="34">
        <f>+'Semana 2-4'!G26</f>
        <v>20</v>
      </c>
      <c r="H138" s="34">
        <f>+'Semana 2-4'!H26</f>
        <v>0</v>
      </c>
      <c r="I138" s="34" t="str">
        <f>+'Semana 2-4'!I26</f>
        <v/>
      </c>
      <c r="J138" s="34"/>
    </row>
    <row r="139" spans="1:10" x14ac:dyDescent="0.25">
      <c r="A139" s="34" t="str">
        <f>+'Semana 2-4'!A27</f>
        <v>SP- 02</v>
      </c>
      <c r="B139" s="34" t="str">
        <f>+'Semana 2-4'!B27</f>
        <v>SP-242</v>
      </c>
      <c r="C139" s="34" t="str">
        <f>+'Semana 2-4'!C27</f>
        <v>Inhibidor de Corrosión</v>
      </c>
      <c r="D139" s="34" t="str">
        <f>+'Semana 2-4'!D27</f>
        <v>CY51W</v>
      </c>
      <c r="E139" s="120">
        <f t="shared" si="3"/>
        <v>45316</v>
      </c>
      <c r="F139" s="34"/>
      <c r="G139" s="34">
        <f>+'Semana 2-4'!G27</f>
        <v>25.95</v>
      </c>
      <c r="H139" s="34">
        <f>+'Semana 2-4'!H27</f>
        <v>0</v>
      </c>
      <c r="I139" s="34" t="str">
        <f>+'Semana 2-4'!I27</f>
        <v/>
      </c>
      <c r="J139" s="34"/>
    </row>
    <row r="140" spans="1:10" x14ac:dyDescent="0.25">
      <c r="A140" s="34" t="str">
        <f>+'Semana 2-4'!A28</f>
        <v>SP- 07</v>
      </c>
      <c r="B140" s="34" t="str">
        <f>+'Semana 2-4'!B28</f>
        <v>SP-162(I)[00]a</v>
      </c>
      <c r="C140" s="34" t="str">
        <f>+'Semana 2-4'!C28</f>
        <v>Inhibidor de Corrosión</v>
      </c>
      <c r="D140" s="34" t="str">
        <f>+'Semana 2-4'!D28</f>
        <v>CY51W</v>
      </c>
      <c r="E140" s="120">
        <f t="shared" si="3"/>
        <v>45316</v>
      </c>
      <c r="F140" s="34"/>
      <c r="G140" s="34">
        <f>+'Semana 2-4'!G28</f>
        <v>62.38</v>
      </c>
      <c r="H140" s="34">
        <f>+'Semana 2-4'!H28</f>
        <v>0</v>
      </c>
      <c r="I140" s="34" t="str">
        <f>+'Semana 2-4'!I28</f>
        <v/>
      </c>
      <c r="J140" s="34"/>
    </row>
    <row r="141" spans="1:10" x14ac:dyDescent="0.25">
      <c r="A141" s="34" t="str">
        <f>+'Semana 2-4'!A29</f>
        <v>SP- 09</v>
      </c>
      <c r="B141" s="34" t="str">
        <f>+'Semana 2-4'!B29</f>
        <v>SP-0294[00]a</v>
      </c>
      <c r="C141" s="34" t="str">
        <f>+'Semana 2-4'!C29</f>
        <v>Biocida</v>
      </c>
      <c r="D141" s="34" t="str">
        <f>+'Semana 2-4'!D29</f>
        <v>BX960</v>
      </c>
      <c r="E141" s="120">
        <f t="shared" si="3"/>
        <v>45316</v>
      </c>
      <c r="F141" s="34"/>
      <c r="G141" s="34">
        <f>+'Semana 2-4'!G29</f>
        <v>94.88</v>
      </c>
      <c r="H141" s="34">
        <f>+'Semana 2-4'!H29</f>
        <v>0</v>
      </c>
      <c r="I141" s="34" t="str">
        <f>+'Semana 2-4'!I29</f>
        <v/>
      </c>
      <c r="J141" s="34"/>
    </row>
    <row r="142" spans="1:10" x14ac:dyDescent="0.25">
      <c r="A142" s="34" t="str">
        <f>+'Semana 2-4'!A30</f>
        <v/>
      </c>
      <c r="B142" s="34">
        <f>+'Semana 2-4'!B30</f>
        <v>0</v>
      </c>
      <c r="C142" s="34">
        <f>+'Semana 2-4'!C30</f>
        <v>0</v>
      </c>
      <c r="D142" s="34" t="str">
        <f>+'Semana 2-4'!D30</f>
        <v>CONSUMO DIARIO</v>
      </c>
      <c r="E142" s="120">
        <f t="shared" si="3"/>
        <v>45316</v>
      </c>
      <c r="F142" s="34"/>
      <c r="G142" s="34">
        <f>+'Semana 2-4'!G30</f>
        <v>0</v>
      </c>
      <c r="H142" s="34">
        <f>+'Semana 2-4'!H30</f>
        <v>0</v>
      </c>
      <c r="I142" s="34" t="str">
        <f>+'Semana 2-4'!I30</f>
        <v/>
      </c>
      <c r="J142" s="34"/>
    </row>
    <row r="143" spans="1:10" x14ac:dyDescent="0.25">
      <c r="A143" s="34">
        <f>+'Semana 2-4'!A31</f>
        <v>0</v>
      </c>
      <c r="B143" s="34">
        <f>+'Semana 2-4'!B31</f>
        <v>0</v>
      </c>
      <c r="C143" s="34">
        <f>+'Semana 2-4'!C31</f>
        <v>0</v>
      </c>
      <c r="D143" s="34" t="str">
        <f>+'Semana 2-4'!D31</f>
        <v>CY51W</v>
      </c>
      <c r="E143" s="120">
        <f t="shared" si="3"/>
        <v>45316</v>
      </c>
      <c r="F143" s="34"/>
      <c r="G143" s="34">
        <f>+'Semana 2-4'!G31</f>
        <v>581.39</v>
      </c>
      <c r="H143" s="34">
        <f>+'Semana 2-4'!H31</f>
        <v>0</v>
      </c>
      <c r="I143" s="34">
        <f>+'Semana 2-4'!I31</f>
        <v>0</v>
      </c>
      <c r="J143" s="34"/>
    </row>
    <row r="144" spans="1:10" x14ac:dyDescent="0.25">
      <c r="A144" s="34">
        <f>+'Semana 2-4'!A32</f>
        <v>0</v>
      </c>
      <c r="B144" s="34">
        <f>+'Semana 2-4'!B32</f>
        <v>0</v>
      </c>
      <c r="C144" s="34">
        <f>+'Semana 2-4'!C32</f>
        <v>0</v>
      </c>
      <c r="D144" s="34" t="str">
        <f>+'Semana 2-4'!D32</f>
        <v>BX960</v>
      </c>
      <c r="E144" s="120">
        <f t="shared" si="3"/>
        <v>45316</v>
      </c>
      <c r="F144" s="34"/>
      <c r="G144" s="34">
        <f>+'Semana 2-4'!G32</f>
        <v>268.23</v>
      </c>
      <c r="H144" s="34">
        <f>+'Semana 2-4'!H32</f>
        <v>0</v>
      </c>
      <c r="I144" s="34">
        <f>+'Semana 2-4'!I32</f>
        <v>0</v>
      </c>
      <c r="J144" s="34"/>
    </row>
    <row r="145" spans="1:10" x14ac:dyDescent="0.25">
      <c r="A145" s="34">
        <f>+'Semana 2-4'!A33</f>
        <v>0</v>
      </c>
      <c r="B145" s="34">
        <f>+'Semana 2-4'!B33</f>
        <v>0</v>
      </c>
      <c r="C145" s="34">
        <f>+'Semana 2-4'!C33</f>
        <v>0</v>
      </c>
      <c r="D145" s="34" t="str">
        <f>+'Semana 2-4'!D33</f>
        <v>TOTAL</v>
      </c>
      <c r="E145" s="120">
        <f t="shared" si="3"/>
        <v>45316</v>
      </c>
      <c r="F145" s="34"/>
      <c r="G145" s="34">
        <f>+'Semana 2-4'!G33</f>
        <v>849.62</v>
      </c>
      <c r="H145" s="34">
        <f>+'Semana 2-4'!H33</f>
        <v>0</v>
      </c>
      <c r="I145" s="34">
        <f>+'Semana 2-4'!I33</f>
        <v>0</v>
      </c>
      <c r="J145" s="34"/>
    </row>
    <row r="146" spans="1:10" ht="15.75" thickBot="1" x14ac:dyDescent="0.3"/>
    <row r="147" spans="1:10" ht="18" x14ac:dyDescent="0.25">
      <c r="A147" s="49" t="s">
        <v>984</v>
      </c>
      <c r="B147" s="154">
        <f>+B6+4</f>
        <v>45317</v>
      </c>
      <c r="C147" s="155"/>
      <c r="D147" s="156"/>
      <c r="E147" s="157"/>
      <c r="F147" s="157"/>
      <c r="G147" s="157"/>
      <c r="H147" s="157"/>
      <c r="I147" s="157"/>
      <c r="J147" s="160"/>
    </row>
    <row r="148" spans="1:10" x14ac:dyDescent="0.25">
      <c r="A148" s="53" t="s">
        <v>952</v>
      </c>
      <c r="B148" s="53" t="s">
        <v>15</v>
      </c>
      <c r="C148" s="53" t="s">
        <v>953</v>
      </c>
      <c r="D148" s="53" t="s">
        <v>562</v>
      </c>
      <c r="E148" s="53" t="s">
        <v>954</v>
      </c>
      <c r="F148" s="53" t="s">
        <v>955</v>
      </c>
      <c r="G148" s="53" t="s">
        <v>956</v>
      </c>
      <c r="H148" s="53" t="s">
        <v>957</v>
      </c>
      <c r="I148" s="53" t="s">
        <v>958</v>
      </c>
      <c r="J148" s="53" t="s">
        <v>959</v>
      </c>
    </row>
    <row r="149" spans="1:10" x14ac:dyDescent="0.25">
      <c r="A149" s="34" t="str">
        <f>+'Semana 2-5'!A9</f>
        <v>SP-10</v>
      </c>
      <c r="B149" s="34" t="str">
        <f>+'Semana 2-5'!B9</f>
        <v>SP-413a</v>
      </c>
      <c r="C149" s="34" t="str">
        <f>+'Semana 2-5'!C9</f>
        <v>Inhibidor de Corrosión</v>
      </c>
      <c r="D149" s="34" t="str">
        <f>+'Semana 2-5'!D9</f>
        <v>CY51W</v>
      </c>
      <c r="E149" s="120">
        <f>$B$147</f>
        <v>45317</v>
      </c>
      <c r="F149" s="34"/>
      <c r="G149" s="34">
        <f>+'Semana 2-5'!G9</f>
        <v>33.9</v>
      </c>
      <c r="H149" s="34">
        <f>+'Semana 2-5'!H9</f>
        <v>0</v>
      </c>
      <c r="I149" s="34" t="str">
        <f>+'Semana 2-5'!I9</f>
        <v/>
      </c>
      <c r="J149" s="34"/>
    </row>
    <row r="150" spans="1:10" x14ac:dyDescent="0.25">
      <c r="A150" s="34" t="str">
        <f>+'Semana 2-5'!A10</f>
        <v>SP-10</v>
      </c>
      <c r="B150" s="34" t="str">
        <f>+'Semana 2-5'!B10</f>
        <v>SP-453a</v>
      </c>
      <c r="C150" s="34" t="str">
        <f>+'Semana 2-5'!C10</f>
        <v>Inhibidor de Corrosión</v>
      </c>
      <c r="D150" s="34" t="str">
        <f>+'Semana 2-5'!D10</f>
        <v>CY51W</v>
      </c>
      <c r="E150" s="120">
        <f t="shared" ref="E150:E181" si="4">$B$147</f>
        <v>45317</v>
      </c>
      <c r="F150" s="34"/>
      <c r="G150" s="34">
        <f>+'Semana 2-5'!G10</f>
        <v>46.46</v>
      </c>
      <c r="H150" s="34">
        <f>+'Semana 2-5'!H10</f>
        <v>0</v>
      </c>
      <c r="I150" s="34" t="str">
        <f>+'Semana 2-5'!I10</f>
        <v/>
      </c>
      <c r="J150" s="34"/>
    </row>
    <row r="151" spans="1:10" x14ac:dyDescent="0.25">
      <c r="A151" s="34" t="str">
        <f>+'Semana 2-5'!A11</f>
        <v>SP-10</v>
      </c>
      <c r="B151" s="34" t="str">
        <f>+'Semana 2-5'!B11</f>
        <v>SP-496a</v>
      </c>
      <c r="C151" s="34" t="str">
        <f>+'Semana 2-5'!C11</f>
        <v>Inhibidor de Corrosión</v>
      </c>
      <c r="D151" s="34" t="str">
        <f>+'Semana 2-5'!D11</f>
        <v>CY51W</v>
      </c>
      <c r="E151" s="120">
        <f t="shared" si="4"/>
        <v>45317</v>
      </c>
      <c r="F151" s="34"/>
      <c r="G151" s="34">
        <f>+'Semana 2-5'!G11</f>
        <v>53.27</v>
      </c>
      <c r="H151" s="34">
        <f>+'Semana 2-5'!H11</f>
        <v>0</v>
      </c>
      <c r="I151" s="34" t="str">
        <f>+'Semana 2-5'!I11</f>
        <v/>
      </c>
      <c r="J151" s="34"/>
    </row>
    <row r="152" spans="1:10" x14ac:dyDescent="0.25">
      <c r="A152" s="34" t="str">
        <f>+'Semana 2-5'!A12</f>
        <v>SP-10</v>
      </c>
      <c r="B152" s="34" t="str">
        <f>+'Semana 2-5'!B12</f>
        <v>SP-499a</v>
      </c>
      <c r="C152" s="34" t="str">
        <f>+'Semana 2-5'!C12</f>
        <v>Inhibidor de Corrosión</v>
      </c>
      <c r="D152" s="34" t="str">
        <f>+'Semana 2-5'!D12</f>
        <v>CY51W</v>
      </c>
      <c r="E152" s="120">
        <f t="shared" si="4"/>
        <v>45317</v>
      </c>
      <c r="F152" s="34"/>
      <c r="G152" s="34">
        <f>+'Semana 2-5'!G12</f>
        <v>29.49</v>
      </c>
      <c r="H152" s="34">
        <f>+'Semana 2-5'!H12</f>
        <v>0</v>
      </c>
      <c r="I152" s="34" t="str">
        <f>+'Semana 2-5'!I12</f>
        <v/>
      </c>
      <c r="J152" s="34"/>
    </row>
    <row r="153" spans="1:10" x14ac:dyDescent="0.25">
      <c r="A153" s="34" t="str">
        <f>+'Semana 2-5'!A13</f>
        <v>SP-10</v>
      </c>
      <c r="B153" s="34" t="str">
        <f>+'Semana 2-5'!B13</f>
        <v>SP-504a</v>
      </c>
      <c r="C153" s="34" t="str">
        <f>+'Semana 2-5'!C13</f>
        <v>Inhibidor de Corrosión</v>
      </c>
      <c r="D153" s="34" t="str">
        <f>+'Semana 2-5'!D13</f>
        <v>CY51W</v>
      </c>
      <c r="E153" s="120">
        <f t="shared" si="4"/>
        <v>45317</v>
      </c>
      <c r="F153" s="34"/>
      <c r="G153" s="34">
        <f>+'Semana 2-5'!G13</f>
        <v>29.36</v>
      </c>
      <c r="H153" s="34" t="str">
        <f>+'Semana 2-5'!H13</f>
        <v>3 hs</v>
      </c>
      <c r="I153" s="34" t="str">
        <f>+'Semana 2-5'!I13</f>
        <v/>
      </c>
      <c r="J153" s="34"/>
    </row>
    <row r="154" spans="1:10" x14ac:dyDescent="0.25">
      <c r="A154" s="34" t="str">
        <f>+'Semana 2-5'!A14</f>
        <v>SP- 01</v>
      </c>
      <c r="B154" s="34" t="str">
        <f>+'Semana 2-5'!B14</f>
        <v>SP-27a(I)</v>
      </c>
      <c r="C154" s="34" t="str">
        <f>+'Semana 2-5'!C14</f>
        <v>Inhibidor de Corrosión</v>
      </c>
      <c r="D154" s="34" t="str">
        <f>+'Semana 2-5'!D14</f>
        <v>CY51W</v>
      </c>
      <c r="E154" s="120">
        <f t="shared" si="4"/>
        <v>45317</v>
      </c>
      <c r="F154" s="34"/>
      <c r="G154" s="34">
        <f>+'Semana 2-5'!G14</f>
        <v>56.38</v>
      </c>
      <c r="H154" s="34" t="str">
        <f>+'Semana 2-5'!H14</f>
        <v>2 hs</v>
      </c>
      <c r="I154" s="34" t="str">
        <f>+'Semana 2-5'!I14</f>
        <v/>
      </c>
      <c r="J154" s="34"/>
    </row>
    <row r="155" spans="1:10" x14ac:dyDescent="0.25">
      <c r="A155" s="34" t="str">
        <f>+'Semana 2-5'!A15</f>
        <v>SP- 01</v>
      </c>
      <c r="B155" s="34" t="str">
        <f>+'Semana 2-5'!B15</f>
        <v>SP-27a(I)</v>
      </c>
      <c r="C155" s="34" t="str">
        <f>+'Semana 2-5'!C15</f>
        <v>Biocida</v>
      </c>
      <c r="D155" s="34" t="str">
        <f>+'Semana 2-5'!D15</f>
        <v>BX960</v>
      </c>
      <c r="E155" s="120">
        <f t="shared" si="4"/>
        <v>45317</v>
      </c>
      <c r="F155" s="34"/>
      <c r="G155" s="34">
        <f>+'Semana 2-5'!G15</f>
        <v>75.180000000000007</v>
      </c>
      <c r="H155" s="34">
        <f>+'Semana 2-5'!H15</f>
        <v>0</v>
      </c>
      <c r="I155" s="34" t="str">
        <f>+'Semana 2-5'!I15</f>
        <v/>
      </c>
      <c r="J155" s="34"/>
    </row>
    <row r="156" spans="1:10" x14ac:dyDescent="0.25">
      <c r="A156" s="34" t="str">
        <f>+'Semana 2-5'!A16</f>
        <v>SP- 01</v>
      </c>
      <c r="B156" s="34" t="str">
        <f>+'Semana 2-5'!B16</f>
        <v>SP-325[]a</v>
      </c>
      <c r="C156" s="34" t="str">
        <f>+'Semana 2-5'!C16</f>
        <v>Biocida</v>
      </c>
      <c r="D156" s="34" t="str">
        <f>+'Semana 2-5'!D16</f>
        <v>BX960</v>
      </c>
      <c r="E156" s="120">
        <f t="shared" si="4"/>
        <v>45317</v>
      </c>
      <c r="F156" s="34"/>
      <c r="G156" s="34">
        <f>+'Semana 2-5'!G16</f>
        <v>51.9</v>
      </c>
      <c r="H156" s="34" t="str">
        <f>+'Semana 2-5'!H16</f>
        <v>3hs 30min</v>
      </c>
      <c r="I156" s="34" t="str">
        <f>+'Semana 2-5'!I16</f>
        <v/>
      </c>
      <c r="J156" s="34"/>
    </row>
    <row r="157" spans="1:10" x14ac:dyDescent="0.25">
      <c r="A157" s="34" t="str">
        <f>+'Semana 2-5'!A17</f>
        <v>SP- 01</v>
      </c>
      <c r="B157" s="34" t="str">
        <f>+'Semana 2-5'!B17</f>
        <v>SP-325[]a</v>
      </c>
      <c r="C157" s="34" t="str">
        <f>+'Semana 2-5'!C17</f>
        <v>Inhibidor de Corrosión</v>
      </c>
      <c r="D157" s="34" t="str">
        <f>+'Semana 2-5'!D17</f>
        <v>CY51W</v>
      </c>
      <c r="E157" s="120">
        <f t="shared" si="4"/>
        <v>45317</v>
      </c>
      <c r="F157" s="34"/>
      <c r="G157" s="34">
        <f>+'Semana 2-5'!G17</f>
        <v>64.88</v>
      </c>
      <c r="H157" s="34">
        <f>+'Semana 2-5'!H17</f>
        <v>0</v>
      </c>
      <c r="I157" s="34" t="str">
        <f>+'Semana 2-5'!I17</f>
        <v/>
      </c>
      <c r="J157" s="34"/>
    </row>
    <row r="158" spans="1:10" x14ac:dyDescent="0.25">
      <c r="A158" s="34" t="str">
        <f>+'Semana 2-5'!A18</f>
        <v>SP- 06</v>
      </c>
      <c r="B158" s="34" t="str">
        <f>+'Semana 2-5'!B18</f>
        <v>SP-317a</v>
      </c>
      <c r="C158" s="34" t="str">
        <f>+'Semana 2-5'!C18</f>
        <v>Biocida</v>
      </c>
      <c r="D158" s="34" t="str">
        <f>+'Semana 2-5'!D18</f>
        <v>BX960</v>
      </c>
      <c r="E158" s="120">
        <f t="shared" si="4"/>
        <v>45317</v>
      </c>
      <c r="F158" s="34"/>
      <c r="G158" s="34">
        <f>+'Semana 2-5'!G18</f>
        <v>38.35</v>
      </c>
      <c r="H158" s="34">
        <f>+'Semana 2-5'!H18</f>
        <v>0</v>
      </c>
      <c r="I158" s="34" t="str">
        <f>+'Semana 2-5'!I18</f>
        <v/>
      </c>
      <c r="J158" s="34"/>
    </row>
    <row r="159" spans="1:10" x14ac:dyDescent="0.25">
      <c r="A159" s="34" t="str">
        <f>+'Semana 2-5'!A19</f>
        <v>SP- 06</v>
      </c>
      <c r="B159" s="34" t="str">
        <f>+'Semana 2-5'!B19</f>
        <v>SP-327a</v>
      </c>
      <c r="C159" s="34" t="str">
        <f>+'Semana 2-5'!C19</f>
        <v>Inhibidor de Corrosión</v>
      </c>
      <c r="D159" s="34" t="str">
        <f>+'Semana 2-5'!D19</f>
        <v>CY51W</v>
      </c>
      <c r="E159" s="120">
        <f t="shared" si="4"/>
        <v>45317</v>
      </c>
      <c r="F159" s="34"/>
      <c r="G159" s="34">
        <f>+'Semana 2-5'!G19</f>
        <v>34.54</v>
      </c>
      <c r="H159" s="34">
        <f>+'Semana 2-5'!H19</f>
        <v>0</v>
      </c>
      <c r="I159" s="34" t="str">
        <f>+'Semana 2-5'!I19</f>
        <v/>
      </c>
      <c r="J159" s="34"/>
    </row>
    <row r="160" spans="1:10" x14ac:dyDescent="0.25">
      <c r="A160" s="34" t="str">
        <f>+'Semana 2-5'!A20</f>
        <v>SP- 06</v>
      </c>
      <c r="B160" s="34" t="str">
        <f>+'Semana 2-5'!B20</f>
        <v>SP-329a</v>
      </c>
      <c r="C160" s="34" t="str">
        <f>+'Semana 2-5'!C20</f>
        <v>Inhibidor de Corrosión</v>
      </c>
      <c r="D160" s="34" t="str">
        <f>+'Semana 2-5'!D20</f>
        <v>CY51W</v>
      </c>
      <c r="E160" s="120">
        <f t="shared" si="4"/>
        <v>45317</v>
      </c>
      <c r="F160" s="34"/>
      <c r="G160" s="34">
        <f>+'Semana 2-5'!G20</f>
        <v>25.22</v>
      </c>
      <c r="H160" s="34" t="str">
        <f>+'Semana 2-5'!H20</f>
        <v>2 hs</v>
      </c>
      <c r="I160" s="34" t="str">
        <f>+'Semana 2-5'!I20</f>
        <v/>
      </c>
      <c r="J160" s="34"/>
    </row>
    <row r="161" spans="1:10" x14ac:dyDescent="0.25">
      <c r="A161" s="34" t="str">
        <f>+'Semana 2-5'!A21</f>
        <v>SP- 06</v>
      </c>
      <c r="B161" s="34" t="str">
        <f>+'Semana 2-5'!B21</f>
        <v>SP-330a</v>
      </c>
      <c r="C161" s="34" t="str">
        <f>+'Semana 2-5'!C21</f>
        <v>Inhibidor de Corrosión</v>
      </c>
      <c r="D161" s="34" t="str">
        <f>+'Semana 2-5'!D21</f>
        <v>CY51W</v>
      </c>
      <c r="E161" s="120">
        <f t="shared" si="4"/>
        <v>45317</v>
      </c>
      <c r="F161" s="34"/>
      <c r="G161" s="34">
        <f>+'Semana 2-5'!G21</f>
        <v>64.73</v>
      </c>
      <c r="H161" s="34">
        <f>+'Semana 2-5'!H21</f>
        <v>0</v>
      </c>
      <c r="I161" s="34" t="str">
        <f>+'Semana 2-5'!I21</f>
        <v/>
      </c>
      <c r="J161" s="34"/>
    </row>
    <row r="162" spans="1:10" x14ac:dyDescent="0.25">
      <c r="A162" s="34" t="str">
        <f>+'Semana 2-5'!A22</f>
        <v>SP- 06</v>
      </c>
      <c r="B162" s="34" t="str">
        <f>+'Semana 2-5'!B22</f>
        <v>SP-340a</v>
      </c>
      <c r="C162" s="34" t="str">
        <f>+'Semana 2-5'!C22</f>
        <v>Inhibidor de Corrosión</v>
      </c>
      <c r="D162" s="34" t="str">
        <f>+'Semana 2-5'!D22</f>
        <v>CY51W</v>
      </c>
      <c r="E162" s="120">
        <f t="shared" si="4"/>
        <v>45317</v>
      </c>
      <c r="F162" s="34"/>
      <c r="G162" s="34">
        <f>+'Semana 2-5'!G22</f>
        <v>40.4</v>
      </c>
      <c r="H162" s="34">
        <f>+'Semana 2-5'!H22</f>
        <v>0</v>
      </c>
      <c r="I162" s="34" t="str">
        <f>+'Semana 2-5'!I22</f>
        <v/>
      </c>
      <c r="J162" s="34"/>
    </row>
    <row r="163" spans="1:10" x14ac:dyDescent="0.25">
      <c r="A163" s="34" t="str">
        <f>+'Semana 2-5'!A23</f>
        <v>SP- 02</v>
      </c>
      <c r="B163" s="34" t="str">
        <f>+'Semana 2-5'!B23</f>
        <v>SP-322a</v>
      </c>
      <c r="C163" s="34" t="str">
        <f>+'Semana 2-5'!C23</f>
        <v>Biocida</v>
      </c>
      <c r="D163" s="34" t="str">
        <f>+'Semana 2-5'!D23</f>
        <v>BX960</v>
      </c>
      <c r="E163" s="120">
        <f t="shared" si="4"/>
        <v>45317</v>
      </c>
      <c r="F163" s="34"/>
      <c r="G163" s="34">
        <f>+'Semana 2-5'!G23</f>
        <v>44.75</v>
      </c>
      <c r="H163" s="34">
        <f>+'Semana 2-5'!H23</f>
        <v>0</v>
      </c>
      <c r="I163" s="34" t="str">
        <f>+'Semana 2-5'!I23</f>
        <v/>
      </c>
      <c r="J163" s="34"/>
    </row>
    <row r="164" spans="1:10" x14ac:dyDescent="0.25">
      <c r="A164" s="34" t="str">
        <f>+'Semana 2-5'!A24</f>
        <v>SP- 02</v>
      </c>
      <c r="B164" s="34" t="str">
        <f>+'Semana 2-5'!B24</f>
        <v>SP-43(I)[00]a</v>
      </c>
      <c r="C164" s="34" t="str">
        <f>+'Semana 2-5'!C24</f>
        <v>Biocida</v>
      </c>
      <c r="D164" s="34" t="str">
        <f>+'Semana 2-5'!D24</f>
        <v>BX960</v>
      </c>
      <c r="E164" s="120">
        <f t="shared" si="4"/>
        <v>45317</v>
      </c>
      <c r="F164" s="34"/>
      <c r="G164" s="34">
        <f>+'Semana 2-5'!G24</f>
        <v>99.05</v>
      </c>
      <c r="H164" s="34">
        <f>+'Semana 2-5'!H24</f>
        <v>0</v>
      </c>
      <c r="I164" s="34" t="str">
        <f>+'Semana 2-5'!I24</f>
        <v/>
      </c>
      <c r="J164" s="34"/>
    </row>
    <row r="165" spans="1:10" x14ac:dyDescent="0.25">
      <c r="A165" s="34" t="str">
        <f>+'Semana 2-5'!A25</f>
        <v>SP- 07</v>
      </c>
      <c r="B165" s="34" t="str">
        <f>+'Semana 2-5'!B25</f>
        <v>SP-344[00]a</v>
      </c>
      <c r="C165" s="34" t="str">
        <f>+'Semana 2-5'!C25</f>
        <v>Inhibidor de Corrosión</v>
      </c>
      <c r="D165" s="34" t="str">
        <f>+'Semana 2-5'!D25</f>
        <v>CY51W</v>
      </c>
      <c r="E165" s="120">
        <f t="shared" si="4"/>
        <v>45317</v>
      </c>
      <c r="F165" s="34"/>
      <c r="G165" s="34">
        <f>+'Semana 2-5'!G25</f>
        <v>31.55</v>
      </c>
      <c r="H165" s="34" t="str">
        <f>+'Semana 2-5'!H25</f>
        <v>2 hs</v>
      </c>
      <c r="I165" s="34" t="str">
        <f>+'Semana 2-5'!I25</f>
        <v/>
      </c>
      <c r="J165" s="34"/>
    </row>
    <row r="166" spans="1:10" x14ac:dyDescent="0.25">
      <c r="A166" s="34" t="str">
        <f>+'Semana 2-5'!A26</f>
        <v>PB- 01</v>
      </c>
      <c r="B166" s="34" t="str">
        <f>+'Semana 2-5'!B26</f>
        <v>PuB-203[00]a</v>
      </c>
      <c r="C166" s="34" t="str">
        <f>+'Semana 2-5'!C26</f>
        <v>Inhibidor de Corrosión</v>
      </c>
      <c r="D166" s="34" t="str">
        <f>+'Semana 2-5'!D26</f>
        <v>CY51W</v>
      </c>
      <c r="E166" s="120">
        <f t="shared" si="4"/>
        <v>45317</v>
      </c>
      <c r="F166" s="34"/>
      <c r="G166" s="34">
        <f>+'Semana 2-5'!G26</f>
        <v>35.93</v>
      </c>
      <c r="H166" s="34" t="str">
        <f>+'Semana 2-5'!H26</f>
        <v>1 hs 30 min</v>
      </c>
      <c r="I166" s="34" t="str">
        <f>+'Semana 2-5'!I26</f>
        <v/>
      </c>
      <c r="J166" s="34"/>
    </row>
    <row r="167" spans="1:10" x14ac:dyDescent="0.25">
      <c r="A167" s="34" t="str">
        <f>+'Semana 2-5'!A27</f>
        <v>PB- 01</v>
      </c>
      <c r="B167" s="34" t="str">
        <f>+'Semana 2-5'!B27</f>
        <v>PuB-203[00]a</v>
      </c>
      <c r="C167" s="34" t="str">
        <f>+'Semana 2-5'!C27</f>
        <v>Biocida</v>
      </c>
      <c r="D167" s="34" t="str">
        <f>+'Semana 2-5'!D27</f>
        <v>BX960</v>
      </c>
      <c r="E167" s="120">
        <f t="shared" si="4"/>
        <v>45317</v>
      </c>
      <c r="F167" s="34"/>
      <c r="G167" s="34">
        <f>+'Semana 2-5'!G27</f>
        <v>35.93</v>
      </c>
      <c r="H167" s="34">
        <f>+'Semana 2-5'!H27</f>
        <v>0</v>
      </c>
      <c r="I167" s="34" t="str">
        <f>+'Semana 2-5'!I27</f>
        <v/>
      </c>
      <c r="J167" s="34"/>
    </row>
    <row r="168" spans="1:10" x14ac:dyDescent="0.25">
      <c r="A168" s="34" t="str">
        <f>+'Semana 2-5'!A28</f>
        <v>SP-10</v>
      </c>
      <c r="B168" s="34" t="str">
        <f>+'Semana 2-5'!B28</f>
        <v>SP-411a</v>
      </c>
      <c r="C168" s="34" t="str">
        <f>+'Semana 2-5'!C28</f>
        <v>Inhibidor de Corrosión</v>
      </c>
      <c r="D168" s="34" t="str">
        <f>+'Semana 2-5'!D28</f>
        <v>CY51W</v>
      </c>
      <c r="E168" s="120">
        <f t="shared" si="4"/>
        <v>45317</v>
      </c>
      <c r="F168" s="34"/>
      <c r="G168" s="34">
        <f>+'Semana 2-5'!G28</f>
        <v>30.27</v>
      </c>
      <c r="H168" s="34">
        <f>+'Semana 2-5'!H28</f>
        <v>0</v>
      </c>
      <c r="I168" s="34" t="str">
        <f>+'Semana 2-5'!I28</f>
        <v/>
      </c>
      <c r="J168" s="34"/>
    </row>
    <row r="169" spans="1:10" x14ac:dyDescent="0.25">
      <c r="A169" s="34" t="str">
        <f>+'Semana 2-5'!A29</f>
        <v>SP-10</v>
      </c>
      <c r="B169" s="34" t="str">
        <f>+'Semana 2-5'!B29</f>
        <v>SP-411a</v>
      </c>
      <c r="C169" s="34" t="str">
        <f>+'Semana 2-5'!C29</f>
        <v>Biocida</v>
      </c>
      <c r="D169" s="34" t="str">
        <f>+'Semana 2-5'!D29</f>
        <v>BX960</v>
      </c>
      <c r="E169" s="120">
        <f t="shared" si="4"/>
        <v>45317</v>
      </c>
      <c r="F169" s="34"/>
      <c r="G169" s="34">
        <f>+'Semana 2-5'!G29</f>
        <v>30.27</v>
      </c>
      <c r="H169" s="34">
        <f>+'Semana 2-5'!H29</f>
        <v>0</v>
      </c>
      <c r="I169" s="34" t="str">
        <f>+'Semana 2-5'!I29</f>
        <v/>
      </c>
      <c r="J169" s="34"/>
    </row>
    <row r="170" spans="1:10" x14ac:dyDescent="0.25">
      <c r="A170" s="34" t="str">
        <f>+'Semana 2-5'!A30</f>
        <v>PB- 03</v>
      </c>
      <c r="B170" s="34" t="str">
        <f>+'Semana 2-5'!B30</f>
        <v>PuB-98[00]a</v>
      </c>
      <c r="C170" s="34" t="str">
        <f>+'Semana 2-5'!C30</f>
        <v>Inhibidor de Corrosión</v>
      </c>
      <c r="D170" s="34" t="str">
        <f>+'Semana 2-5'!D30</f>
        <v>CY51W</v>
      </c>
      <c r="E170" s="120">
        <f t="shared" si="4"/>
        <v>45317</v>
      </c>
      <c r="F170" s="34"/>
      <c r="G170" s="34">
        <f>+'Semana 2-5'!G30</f>
        <v>27.1</v>
      </c>
      <c r="H170" s="34">
        <f>+'Semana 2-5'!H30</f>
        <v>0</v>
      </c>
      <c r="I170" s="34" t="str">
        <f>+'Semana 2-5'!I30</f>
        <v/>
      </c>
      <c r="J170" s="34"/>
    </row>
    <row r="171" spans="1:10" x14ac:dyDescent="0.25">
      <c r="A171" s="34" t="str">
        <f>+'Semana 2-5'!A31</f>
        <v>PB- 03</v>
      </c>
      <c r="B171" s="34" t="str">
        <f>+'Semana 2-5'!B31</f>
        <v>PuB-98[00]a</v>
      </c>
      <c r="C171" s="34" t="str">
        <f>+'Semana 2-5'!C31</f>
        <v>Biocida</v>
      </c>
      <c r="D171" s="34" t="str">
        <f>+'Semana 2-5'!D31</f>
        <v>BX960</v>
      </c>
      <c r="E171" s="120">
        <f t="shared" si="4"/>
        <v>45317</v>
      </c>
      <c r="F171" s="34"/>
      <c r="G171" s="34">
        <f>+'Semana 2-5'!G31</f>
        <v>27.1</v>
      </c>
      <c r="H171" s="34">
        <f>+'Semana 2-5'!H31</f>
        <v>0</v>
      </c>
      <c r="I171" s="34" t="str">
        <f>+'Semana 2-5'!I31</f>
        <v/>
      </c>
      <c r="J171" s="34"/>
    </row>
    <row r="172" spans="1:10" x14ac:dyDescent="0.25">
      <c r="A172" s="34" t="str">
        <f>+'Semana 2-5'!A32</f>
        <v/>
      </c>
      <c r="B172" s="34">
        <f>+'Semana 2-5'!B32</f>
        <v>0</v>
      </c>
      <c r="C172" s="34">
        <f>+'Semana 2-5'!C32</f>
        <v>0</v>
      </c>
      <c r="D172" s="34" t="str">
        <f>+'Semana 2-5'!D32</f>
        <v>CONSUMO DIARIO</v>
      </c>
      <c r="E172" s="120">
        <f t="shared" si="4"/>
        <v>45317</v>
      </c>
      <c r="F172" s="34"/>
      <c r="G172" s="34">
        <f>+'Semana 2-5'!G32</f>
        <v>0</v>
      </c>
      <c r="H172" s="34">
        <f>+'Semana 2-5'!H32</f>
        <v>0</v>
      </c>
      <c r="I172" s="34" t="str">
        <f>+'Semana 2-5'!I32</f>
        <v/>
      </c>
      <c r="J172" s="34"/>
    </row>
    <row r="173" spans="1:10" x14ac:dyDescent="0.25">
      <c r="A173" s="34">
        <f>+'Semana 2-5'!A33</f>
        <v>0</v>
      </c>
      <c r="B173" s="34">
        <f>+'Semana 2-5'!B33</f>
        <v>0</v>
      </c>
      <c r="C173" s="34">
        <f>+'Semana 2-5'!C33</f>
        <v>0</v>
      </c>
      <c r="D173" s="34" t="str">
        <f>+'Semana 2-5'!D33</f>
        <v>CY51W</v>
      </c>
      <c r="E173" s="120">
        <f t="shared" si="4"/>
        <v>45317</v>
      </c>
      <c r="F173" s="34"/>
      <c r="G173" s="34">
        <f>+'Semana 2-5'!G33</f>
        <v>603.48</v>
      </c>
      <c r="H173" s="34">
        <f>+'Semana 2-5'!H33</f>
        <v>0</v>
      </c>
      <c r="I173" s="34">
        <f>+'Semana 2-5'!I33</f>
        <v>0</v>
      </c>
      <c r="J173" s="34"/>
    </row>
    <row r="174" spans="1:10" x14ac:dyDescent="0.25">
      <c r="A174" s="34">
        <f>+'Semana 2-5'!A34</f>
        <v>0</v>
      </c>
      <c r="B174" s="34">
        <f>+'Semana 2-5'!B34</f>
        <v>0</v>
      </c>
      <c r="C174" s="34">
        <f>+'Semana 2-5'!C34</f>
        <v>0</v>
      </c>
      <c r="D174" s="34" t="str">
        <f>+'Semana 2-5'!D34</f>
        <v>BX960</v>
      </c>
      <c r="E174" s="120">
        <f t="shared" si="4"/>
        <v>45317</v>
      </c>
      <c r="F174" s="34"/>
      <c r="G174" s="34">
        <f>+'Semana 2-5'!G34</f>
        <v>402.53000000000003</v>
      </c>
      <c r="H174" s="34">
        <f>+'Semana 2-5'!H34</f>
        <v>0</v>
      </c>
      <c r="I174" s="34">
        <f>+'Semana 2-5'!I34</f>
        <v>0</v>
      </c>
      <c r="J174" s="34"/>
    </row>
    <row r="175" spans="1:10" x14ac:dyDescent="0.25">
      <c r="A175" s="34">
        <f>+'Semana 2-5'!A35</f>
        <v>0</v>
      </c>
      <c r="B175" s="34">
        <f>+'Semana 2-5'!B35</f>
        <v>0</v>
      </c>
      <c r="C175" s="34">
        <f>+'Semana 2-5'!C35</f>
        <v>0</v>
      </c>
      <c r="D175" s="34" t="str">
        <f>+'Semana 2-5'!D35</f>
        <v>TOTAL</v>
      </c>
      <c r="E175" s="120">
        <f t="shared" si="4"/>
        <v>45317</v>
      </c>
      <c r="F175" s="34"/>
      <c r="G175" s="34">
        <f>+'Semana 2-5'!G35</f>
        <v>1006.01</v>
      </c>
      <c r="H175" s="34">
        <f>+'Semana 2-5'!H35</f>
        <v>0</v>
      </c>
      <c r="I175" s="34">
        <f>+'Semana 2-5'!I35</f>
        <v>0</v>
      </c>
      <c r="J175" s="34"/>
    </row>
    <row r="176" spans="1:10" x14ac:dyDescent="0.25">
      <c r="A176" s="34">
        <f>+'Semana 2-5'!A36</f>
        <v>0</v>
      </c>
      <c r="B176" s="34">
        <f>+'Semana 2-5'!B36</f>
        <v>0</v>
      </c>
      <c r="C176" s="34">
        <f>+'Semana 2-5'!C36</f>
        <v>0</v>
      </c>
      <c r="D176" s="34">
        <f>+'Semana 2-5'!D36</f>
        <v>0</v>
      </c>
      <c r="E176" s="120">
        <f t="shared" si="4"/>
        <v>45317</v>
      </c>
      <c r="F176" s="34"/>
      <c r="G176" s="34">
        <f>+'Semana 2-5'!G36</f>
        <v>0</v>
      </c>
      <c r="H176" s="34">
        <f>+'Semana 2-5'!H36</f>
        <v>0</v>
      </c>
      <c r="I176" s="34">
        <f>+'Semana 2-5'!I36</f>
        <v>0</v>
      </c>
      <c r="J176" s="34"/>
    </row>
    <row r="177" spans="1:10" x14ac:dyDescent="0.25">
      <c r="A177" s="34">
        <f>+'Semana 2-5'!A37</f>
        <v>0</v>
      </c>
      <c r="B177" s="34">
        <f>+'Semana 2-5'!B37</f>
        <v>0</v>
      </c>
      <c r="C177" s="34">
        <f>+'Semana 2-5'!C37</f>
        <v>0</v>
      </c>
      <c r="D177" s="34">
        <f>+'Semana 2-5'!D37</f>
        <v>0</v>
      </c>
      <c r="E177" s="120">
        <f t="shared" si="4"/>
        <v>45317</v>
      </c>
      <c r="F177" s="34"/>
      <c r="G177" s="34">
        <f>+'Semana 2-5'!G37</f>
        <v>0</v>
      </c>
      <c r="H177" s="34">
        <f>+'Semana 2-5'!H37</f>
        <v>0</v>
      </c>
      <c r="I177" s="34">
        <f>+'Semana 2-5'!I37</f>
        <v>0</v>
      </c>
      <c r="J177" s="34"/>
    </row>
    <row r="178" spans="1:10" x14ac:dyDescent="0.25">
      <c r="A178" s="34">
        <f>+'Semana 2-5'!A37</f>
        <v>0</v>
      </c>
      <c r="B178" s="34">
        <f>+'Semana 2-5'!B37</f>
        <v>0</v>
      </c>
      <c r="C178" s="34">
        <f>+'Semana 2-5'!C37</f>
        <v>0</v>
      </c>
      <c r="D178" s="34">
        <f>+'Semana 2-5'!D37</f>
        <v>0</v>
      </c>
      <c r="E178" s="120">
        <f t="shared" si="4"/>
        <v>45317</v>
      </c>
      <c r="F178" s="34"/>
      <c r="G178" s="34">
        <f>+'Semana 2-5'!G37</f>
        <v>0</v>
      </c>
      <c r="H178" s="34">
        <f>+'Semana 2-5'!H37</f>
        <v>0</v>
      </c>
      <c r="I178" s="34">
        <f>+'Semana 2-5'!I37</f>
        <v>0</v>
      </c>
      <c r="J178" s="34"/>
    </row>
    <row r="179" spans="1:10" x14ac:dyDescent="0.25">
      <c r="A179" s="34">
        <f>+'Semana 2-5'!A38</f>
        <v>0</v>
      </c>
      <c r="B179" s="34">
        <f>+'Semana 2-5'!B38</f>
        <v>0</v>
      </c>
      <c r="C179" s="34">
        <f>+'Semana 2-5'!C38</f>
        <v>0</v>
      </c>
      <c r="D179" s="34">
        <f>+'Semana 2-5'!D38</f>
        <v>0</v>
      </c>
      <c r="E179" s="120">
        <f t="shared" si="4"/>
        <v>45317</v>
      </c>
      <c r="F179" s="34"/>
      <c r="G179" s="34">
        <f>+'Semana 2-5'!G38</f>
        <v>0</v>
      </c>
      <c r="H179" s="34">
        <f>+'Semana 2-5'!H38</f>
        <v>0</v>
      </c>
      <c r="I179" s="34">
        <f>+'Semana 2-5'!I38</f>
        <v>0</v>
      </c>
      <c r="J179" s="34"/>
    </row>
    <row r="180" spans="1:10" x14ac:dyDescent="0.25">
      <c r="A180" s="34">
        <f>+'Semana 2-5'!A39</f>
        <v>0</v>
      </c>
      <c r="B180" s="34">
        <f>+'Semana 2-5'!B39</f>
        <v>0</v>
      </c>
      <c r="C180" s="34">
        <f>+'Semana 2-5'!C39</f>
        <v>0</v>
      </c>
      <c r="D180" s="34">
        <f>+'Semana 2-5'!D39</f>
        <v>0</v>
      </c>
      <c r="E180" s="120">
        <f t="shared" si="4"/>
        <v>45317</v>
      </c>
      <c r="F180" s="34"/>
      <c r="G180" s="34">
        <f>+'Semana 2-5'!G39</f>
        <v>0</v>
      </c>
      <c r="H180" s="34">
        <f>+'Semana 2-5'!H39</f>
        <v>0</v>
      </c>
      <c r="I180" s="34">
        <f>+'Semana 2-5'!I39</f>
        <v>0</v>
      </c>
      <c r="J180" s="34"/>
    </row>
    <row r="181" spans="1:10" x14ac:dyDescent="0.25">
      <c r="A181" s="34">
        <f>+'Semana 2-5'!A40</f>
        <v>0</v>
      </c>
      <c r="B181" s="34">
        <f>+'Semana 2-5'!B40</f>
        <v>0</v>
      </c>
      <c r="C181" s="34">
        <f>+'Semana 2-5'!C40</f>
        <v>0</v>
      </c>
      <c r="D181" s="34">
        <f>+'Semana 2-5'!D40</f>
        <v>0</v>
      </c>
      <c r="E181" s="120">
        <f t="shared" si="4"/>
        <v>45317</v>
      </c>
      <c r="F181" s="34"/>
      <c r="G181" s="34">
        <f>+'Semana 2-5'!G40</f>
        <v>0</v>
      </c>
      <c r="H181" s="34">
        <f>+'Semana 2-5'!H40</f>
        <v>0</v>
      </c>
      <c r="I181" s="34">
        <f>+'Semana 2-5'!I40</f>
        <v>0</v>
      </c>
      <c r="J181" s="34"/>
    </row>
  </sheetData>
  <mergeCells count="11">
    <mergeCell ref="C2:J4"/>
    <mergeCell ref="B6:C6"/>
    <mergeCell ref="D6:J6"/>
    <mergeCell ref="B48:C48"/>
    <mergeCell ref="D48:J48"/>
    <mergeCell ref="B81:C81"/>
    <mergeCell ref="D81:J81"/>
    <mergeCell ref="B119:C119"/>
    <mergeCell ref="D119:J119"/>
    <mergeCell ref="B147:C147"/>
    <mergeCell ref="D147:J147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>
    <tabColor theme="4"/>
    <pageSetUpPr fitToPage="1"/>
  </sheetPr>
  <dimension ref="A1:K70"/>
  <sheetViews>
    <sheetView workbookViewId="0">
      <selection activeCell="H16" sqref="H16"/>
    </sheetView>
  </sheetViews>
  <sheetFormatPr baseColWidth="10" defaultColWidth="11.42578125" defaultRowHeight="15" x14ac:dyDescent="0.25"/>
  <cols>
    <col min="1" max="1" width="17" style="4" bestFit="1" customWidth="1"/>
    <col min="2" max="2" width="14.140625" style="4" bestFit="1" customWidth="1"/>
    <col min="3" max="3" width="21" style="4" bestFit="1" customWidth="1"/>
    <col min="4" max="4" width="11.42578125" style="4" bestFit="1" customWidth="1"/>
    <col min="5" max="5" width="7.140625" style="4" bestFit="1" customWidth="1"/>
    <col min="6" max="6" width="6.28515625" style="4" bestFit="1" customWidth="1"/>
    <col min="7" max="7" width="11.5703125" style="4" bestFit="1" customWidth="1"/>
    <col min="8" max="8" width="29.7109375" style="4" bestFit="1" customWidth="1"/>
    <col min="9" max="9" width="11.140625" style="4" bestFit="1" customWidth="1"/>
    <col min="10" max="10" width="19.42578125" style="4" bestFit="1" customWidth="1"/>
    <col min="11" max="16384" width="11.42578125" style="4"/>
  </cols>
  <sheetData>
    <row r="1" spans="1:11" x14ac:dyDescent="0.25">
      <c r="A1" s="4" t="s">
        <v>947</v>
      </c>
      <c r="B1" s="4">
        <f>COUNTA(B9:B54)</f>
        <v>33</v>
      </c>
    </row>
    <row r="2" spans="1:11" ht="15.75" thickBot="1" x14ac:dyDescent="0.3"/>
    <row r="3" spans="1:11" ht="15" customHeight="1" x14ac:dyDescent="0.25">
      <c r="A3" s="31"/>
      <c r="B3" s="143" t="s">
        <v>990</v>
      </c>
      <c r="C3" s="143"/>
      <c r="D3" s="143"/>
      <c r="E3" s="143"/>
      <c r="F3" s="143"/>
      <c r="G3" s="143"/>
      <c r="H3" s="143"/>
      <c r="I3" s="143"/>
      <c r="J3" s="144"/>
    </row>
    <row r="4" spans="1:11" ht="20.25" x14ac:dyDescent="0.25">
      <c r="A4" s="27"/>
      <c r="B4" s="134"/>
      <c r="C4" s="134"/>
      <c r="D4" s="134"/>
      <c r="E4" s="134"/>
      <c r="F4" s="134"/>
      <c r="G4" s="134"/>
      <c r="H4" s="134"/>
      <c r="I4" s="134"/>
      <c r="J4" s="146"/>
    </row>
    <row r="5" spans="1:11" ht="21" thickBot="1" x14ac:dyDescent="0.3">
      <c r="A5" s="29"/>
      <c r="B5" s="148"/>
      <c r="C5" s="148"/>
      <c r="D5" s="148"/>
      <c r="E5" s="148"/>
      <c r="F5" s="148"/>
      <c r="G5" s="148"/>
      <c r="H5" s="148"/>
      <c r="I5" s="148"/>
      <c r="J5" s="149"/>
    </row>
    <row r="7" spans="1:11" ht="18" x14ac:dyDescent="0.25">
      <c r="A7" s="102" t="s">
        <v>949</v>
      </c>
      <c r="B7" s="165">
        <f>'Semana 1-1'!B7:C7+14</f>
        <v>45320</v>
      </c>
      <c r="C7" s="165"/>
      <c r="D7" s="166" t="s">
        <v>950</v>
      </c>
      <c r="E7" s="166"/>
      <c r="F7" s="166"/>
      <c r="G7" s="166"/>
      <c r="H7" s="166"/>
      <c r="I7" s="166"/>
      <c r="J7" s="166"/>
      <c r="K7" s="141" t="s">
        <v>951</v>
      </c>
    </row>
    <row r="8" spans="1:11" x14ac:dyDescent="0.25">
      <c r="A8" s="53" t="s">
        <v>952</v>
      </c>
      <c r="B8" s="53" t="s">
        <v>15</v>
      </c>
      <c r="C8" s="53" t="s">
        <v>953</v>
      </c>
      <c r="D8" s="53" t="s">
        <v>562</v>
      </c>
      <c r="E8" s="53" t="s">
        <v>954</v>
      </c>
      <c r="F8" s="53" t="s">
        <v>955</v>
      </c>
      <c r="G8" s="53" t="s">
        <v>956</v>
      </c>
      <c r="H8" s="53" t="s">
        <v>957</v>
      </c>
      <c r="I8" s="53" t="s">
        <v>958</v>
      </c>
      <c r="J8" s="53" t="s">
        <v>959</v>
      </c>
      <c r="K8" s="141"/>
    </row>
    <row r="9" spans="1:11" x14ac:dyDescent="0.25">
      <c r="A9" s="34" t="str">
        <f>IFERROR(VLOOKUP(B9,'PLANILLA GENERAL'!H2:$BA$698,46,FALSE),"")</f>
        <v>PB- 02</v>
      </c>
      <c r="B9" s="34" t="s">
        <v>58</v>
      </c>
      <c r="C9" s="34" t="s">
        <v>963</v>
      </c>
      <c r="D9" s="34" t="str">
        <f>IF(C9="inhibidor de corrosión","CY51W","BX960")</f>
        <v>CY51W</v>
      </c>
      <c r="E9" s="34"/>
      <c r="F9" s="34"/>
      <c r="G9" s="56">
        <f>IFERROR(_xlfn.IFS(D9=Referencias!$K$32,VLOOKUP(B9,Intermedia!$B$4:$D$240,3,FALSE),D9=Referencias!$K$25,VLOOKUP(B9,Intermedia!$B$4:$D$240,2,FALSE)),"")</f>
        <v>66.180000000000007</v>
      </c>
      <c r="H9" s="34"/>
      <c r="I9" s="34" t="str">
        <f>IFERROR(VLOOKUP(IF(AND(B9=B8,B8=B7),CONCATENATE(B9,"_2"),IF(B9=B8,CONCATENATE(B9,"_1"),B9)),Intermedia!$I$3:$O$3997,7,FALSE),"")</f>
        <v/>
      </c>
      <c r="J9" s="34" t="str">
        <f>IFERROR(VLOOKUP(B9,'PLANILLA GENERAL'!$H$2:$BA$447,30,FALSE),"")</f>
        <v>Cavidad Progresiva</v>
      </c>
      <c r="K9" s="118" t="s">
        <v>961</v>
      </c>
    </row>
    <row r="10" spans="1:11" x14ac:dyDescent="0.25">
      <c r="A10" s="34" t="str">
        <f>IFERROR(VLOOKUP(B10,'PLANILLA GENERAL'!H3:$BA$698,46,FALSE),"")</f>
        <v>PB- 02</v>
      </c>
      <c r="B10" s="34" t="s">
        <v>58</v>
      </c>
      <c r="C10" s="34" t="s">
        <v>962</v>
      </c>
      <c r="D10" s="34" t="str">
        <f t="shared" ref="D10:D41" si="0">IF(C10="inhibidor de corrosión","CY51W","BX960")</f>
        <v>BX960</v>
      </c>
      <c r="E10" s="34"/>
      <c r="F10" s="34"/>
      <c r="G10" s="56">
        <f>IFERROR(_xlfn.IFS(D10=Referencias!$K$32,VLOOKUP(B10,Intermedia!$B$4:$D$240,3,FALSE),D10=Referencias!$K$25,VLOOKUP(B10,Intermedia!$B$4:$D$240,2,FALSE)),"")</f>
        <v>63.03</v>
      </c>
      <c r="H10" s="34"/>
      <c r="I10" s="34" t="str">
        <f>IFERROR(VLOOKUP(IF(AND(B10=B9,B9=B8),CONCATENATE(B10,"_2"),IF(B10=B9,CONCATENATE(B10,"_1"),B10)),Intermedia!$I$3:$O$3997,7,FALSE),"")</f>
        <v/>
      </c>
      <c r="J10" s="34" t="str">
        <f>IFERROR(VLOOKUP(B10,'PLANILLA GENERAL'!$H$2:$BA$447,30,FALSE),"")</f>
        <v>Cavidad Progresiva</v>
      </c>
      <c r="K10" s="118" t="s">
        <v>961</v>
      </c>
    </row>
    <row r="11" spans="1:11" x14ac:dyDescent="0.25">
      <c r="A11" s="34" t="str">
        <f>IFERROR(VLOOKUP(B11,'PLANILLA GENERAL'!H4:$BA$698,46,FALSE),"")</f>
        <v>PB- 04</v>
      </c>
      <c r="B11" t="s">
        <v>98</v>
      </c>
      <c r="C11" s="34" t="s">
        <v>962</v>
      </c>
      <c r="D11" s="34" t="str">
        <f t="shared" si="0"/>
        <v>BX960</v>
      </c>
      <c r="E11" s="34"/>
      <c r="F11" s="34"/>
      <c r="G11" s="56">
        <f>IFERROR(_xlfn.IFS(D11=Referencias!$K$32,VLOOKUP(B11,Intermedia!$B$4:$D$240,3,FALSE),D11=Referencias!$K$25,VLOOKUP(B11,Intermedia!$B$4:$D$240,2,FALSE)),"")</f>
        <v>20.59</v>
      </c>
      <c r="H11" s="34"/>
      <c r="I11" s="34" t="str">
        <f>IFERROR(VLOOKUP(IF(AND(B11=B10,B10=B9),CONCATENATE(B11,"_2"),IF(B11=B10,CONCATENATE(B11,"_1"),B11)),Intermedia!$I$3:$O$3997,7,FALSE),"")</f>
        <v>Q</v>
      </c>
      <c r="J11" s="34" t="str">
        <f>IFERROR(VLOOKUP(B11,'PLANILLA GENERAL'!$H$2:$BA$447,30,FALSE),"")</f>
        <v>Bombeo Mecánico</v>
      </c>
      <c r="K11" s="118" t="s">
        <v>961</v>
      </c>
    </row>
    <row r="12" spans="1:11" x14ac:dyDescent="0.25">
      <c r="A12" s="34" t="str">
        <f>IFERROR(VLOOKUP(B12,'PLANILLA GENERAL'!H5:$BA$698,46,FALSE),"")</f>
        <v>PB- 03</v>
      </c>
      <c r="B12" s="34" t="s">
        <v>65</v>
      </c>
      <c r="C12" s="34" t="s">
        <v>963</v>
      </c>
      <c r="D12" s="34" t="str">
        <f t="shared" si="0"/>
        <v>CY51W</v>
      </c>
      <c r="E12" s="34"/>
      <c r="F12" s="34"/>
      <c r="G12" s="56">
        <f>IFERROR(_xlfn.IFS(D12=Referencias!$K$32,VLOOKUP(B12,Intermedia!$B$4:$D$240,3,FALSE),D12=Referencias!$K$25,VLOOKUP(B12,Intermedia!$B$4:$D$240,2,FALSE)),"")</f>
        <v>41.66</v>
      </c>
      <c r="H12" s="34"/>
      <c r="I12" s="34" t="str">
        <f>IFERROR(VLOOKUP(IF(AND(B12=B11,B11=B10),CONCATENATE(B12,"_2"),IF(B12=B11,CONCATENATE(B12,"_1"),B12)),Intermedia!$I$3:$O$3997,7,FALSE),"")</f>
        <v/>
      </c>
      <c r="J12" s="34" t="str">
        <f>IFERROR(VLOOKUP(B12,'PLANILLA GENERAL'!$H$2:$BA$447,30,FALSE),"")</f>
        <v>Cavidad Progresiva</v>
      </c>
      <c r="K12" s="118" t="s">
        <v>961</v>
      </c>
    </row>
    <row r="13" spans="1:11" x14ac:dyDescent="0.25">
      <c r="A13" s="34" t="str">
        <f>IFERROR(VLOOKUP(B13,'PLANILLA GENERAL'!H6:$BA$698,46,FALSE),"")</f>
        <v>PB- 03</v>
      </c>
      <c r="B13" s="34" t="s">
        <v>64</v>
      </c>
      <c r="C13" s="34" t="s">
        <v>963</v>
      </c>
      <c r="D13" s="34" t="str">
        <f t="shared" ref="D13" si="1">IF(C13="inhibidor de corrosión","CY51W","BX960")</f>
        <v>CY51W</v>
      </c>
      <c r="E13" s="34"/>
      <c r="F13" s="34"/>
      <c r="G13" s="56">
        <f>IFERROR(_xlfn.IFS(D13=Referencias!$K$32,VLOOKUP(B13,Intermedia!$B$4:$D$240,3,FALSE),D13=Referencias!$K$25,VLOOKUP(B13,Intermedia!$B$4:$D$240,2,FALSE)),"")</f>
        <v>24.01</v>
      </c>
      <c r="H13" s="34"/>
      <c r="I13" s="34" t="str">
        <f>IFERROR(VLOOKUP(IF(AND(B13=B12,B12=B11),CONCATENATE(B13,"_2"),IF(B13=B12,CONCATENATE(B13,"_1"),B13)),Intermedia!$I$3:$O$3997,7,FALSE),"")</f>
        <v/>
      </c>
      <c r="J13" s="34" t="str">
        <f>IFERROR(VLOOKUP(B13,'PLANILLA GENERAL'!$H$2:$BA$447,30,FALSE),"")</f>
        <v>Bombeo Mecánico</v>
      </c>
      <c r="K13" s="119" t="s">
        <v>964</v>
      </c>
    </row>
    <row r="14" spans="1:11" x14ac:dyDescent="0.25">
      <c r="A14" s="34" t="str">
        <f>IFERROR(VLOOKUP(B14,'PLANILLA GENERAL'!H7:$BA$698,46,FALSE),"")</f>
        <v>SP- 01</v>
      </c>
      <c r="B14" s="34" t="s">
        <v>118</v>
      </c>
      <c r="C14" s="34" t="s">
        <v>963</v>
      </c>
      <c r="D14" s="34" t="str">
        <f t="shared" si="0"/>
        <v>CY51W</v>
      </c>
      <c r="E14" s="34"/>
      <c r="F14" s="34"/>
      <c r="G14" s="56">
        <f>IFERROR(_xlfn.IFS(D14=Referencias!$K$32,VLOOKUP(B14,Intermedia!$B$4:$D$240,3,FALSE),D14=Referencias!$K$25,VLOOKUP(B14,Intermedia!$B$4:$D$240,2,FALSE)),"")</f>
        <v>77.7</v>
      </c>
      <c r="H14" s="34"/>
      <c r="I14" s="34" t="str">
        <f>IFERROR(VLOOKUP(IF(AND(B14=B13,B13=B12),CONCATENATE(B14,"_2"),IF(B14=B13,CONCATENATE(B14,"_1"),B14)),Intermedia!$I$3:$O$3997,7,FALSE),"")</f>
        <v/>
      </c>
      <c r="J14" s="34" t="str">
        <f>IFERROR(VLOOKUP(B14,'PLANILLA GENERAL'!$H$2:$BA$447,30,FALSE),"")</f>
        <v>Cavidad Progresiva</v>
      </c>
      <c r="K14" s="119" t="s">
        <v>964</v>
      </c>
    </row>
    <row r="15" spans="1:11" x14ac:dyDescent="0.25">
      <c r="A15" s="34" t="str">
        <f>IFERROR(VLOOKUP(B15,'PLANILLA GENERAL'!H8:$BA$698,46,FALSE),"")</f>
        <v>SP- 01</v>
      </c>
      <c r="B15" s="34" t="s">
        <v>123</v>
      </c>
      <c r="C15" s="34" t="s">
        <v>963</v>
      </c>
      <c r="D15" s="34" t="str">
        <f t="shared" si="0"/>
        <v>CY51W</v>
      </c>
      <c r="E15" s="34"/>
      <c r="F15" s="34"/>
      <c r="G15" s="56">
        <f>IFERROR(_xlfn.IFS(D15=Referencias!$K$32,VLOOKUP(B15,Intermedia!$B$4:$D$240,3,FALSE),D15=Referencias!$K$25,VLOOKUP(B15,Intermedia!$B$4:$D$240,2,FALSE)),"")</f>
        <v>60.47</v>
      </c>
      <c r="H15" s="34"/>
      <c r="I15" s="34" t="str">
        <f>IFERROR(VLOOKUP(IF(AND(B15=B14,B14=B13),CONCATENATE(B15,"_2"),IF(B15=B14,CONCATENATE(B15,"_1"),B15)),Intermedia!$I$3:$O$3997,7,FALSE),"")</f>
        <v/>
      </c>
      <c r="J15" s="34" t="str">
        <f>IFERROR(VLOOKUP(B15,'PLANILLA GENERAL'!$H$2:$BA$447,30,FALSE),"")</f>
        <v>Cavidad Progresiva</v>
      </c>
      <c r="K15" s="119" t="s">
        <v>964</v>
      </c>
    </row>
    <row r="16" spans="1:11" x14ac:dyDescent="0.25">
      <c r="A16" s="34" t="str">
        <f>IFERROR(VLOOKUP(B16,'PLANILLA GENERAL'!H9:$BA$698,46,FALSE),"")</f>
        <v>SP- 01</v>
      </c>
      <c r="B16" s="34" t="s">
        <v>123</v>
      </c>
      <c r="C16" s="34" t="s">
        <v>962</v>
      </c>
      <c r="D16" s="34" t="str">
        <f t="shared" si="0"/>
        <v>BX960</v>
      </c>
      <c r="E16" s="34"/>
      <c r="F16" s="34"/>
      <c r="G16" s="56">
        <f>IFERROR(_xlfn.IFS(D16=Referencias!$K$32,VLOOKUP(B16,Intermedia!$B$4:$D$240,3,FALSE),D16=Referencias!$K$25,VLOOKUP(B16,Intermedia!$B$4:$D$240,2,FALSE)),"")</f>
        <v>71.27</v>
      </c>
      <c r="H16" s="34"/>
      <c r="I16" s="34" t="str">
        <f>IFERROR(VLOOKUP(IF(AND(B16=B15,B15=B14),CONCATENATE(B16,"_2"),IF(B16=B15,CONCATENATE(B16,"_1"),B16)),Intermedia!$I$3:$O$3997,7,FALSE),"")</f>
        <v/>
      </c>
      <c r="J16" s="34" t="str">
        <f>IFERROR(VLOOKUP(B16,'PLANILLA GENERAL'!$H$2:$BA$447,30,FALSE),"")</f>
        <v>Cavidad Progresiva</v>
      </c>
      <c r="K16" s="119" t="s">
        <v>964</v>
      </c>
    </row>
    <row r="17" spans="1:11" x14ac:dyDescent="0.25">
      <c r="A17" s="34" t="str">
        <f>IFERROR(VLOOKUP(B17,'PLANILLA GENERAL'!H10:$BA$698,46,FALSE),"")</f>
        <v>SP- 01</v>
      </c>
      <c r="B17" s="34" t="s">
        <v>124</v>
      </c>
      <c r="C17" s="34" t="s">
        <v>962</v>
      </c>
      <c r="D17" s="34" t="str">
        <f t="shared" si="0"/>
        <v>BX960</v>
      </c>
      <c r="E17" s="34"/>
      <c r="F17" s="34"/>
      <c r="G17" s="56">
        <f>IFERROR(_xlfn.IFS(D17=Referencias!$K$32,VLOOKUP(B17,Intermedia!$B$4:$D$240,3,FALSE),D17=Referencias!$K$25,VLOOKUP(B17,Intermedia!$B$4:$D$240,2,FALSE)),"")</f>
        <v>22.86</v>
      </c>
      <c r="H17" s="34"/>
      <c r="I17" s="34" t="str">
        <f>IFERROR(VLOOKUP(IF(AND(B17=B16,B16=B15),CONCATENATE(B17,"_2"),IF(B17=B16,CONCATENATE(B17,"_1"),B17)),Intermedia!$I$3:$O$3997,7,FALSE),"")</f>
        <v/>
      </c>
      <c r="J17" s="34" t="str">
        <f>IFERROR(VLOOKUP(B17,'PLANILLA GENERAL'!$H$2:$BA$447,30,FALSE),"")</f>
        <v>Electro Sumergible</v>
      </c>
      <c r="K17" s="119" t="s">
        <v>964</v>
      </c>
    </row>
    <row r="18" spans="1:11" x14ac:dyDescent="0.25">
      <c r="A18" s="34" t="str">
        <f>IFERROR(VLOOKUP(B18,'PLANILLA GENERAL'!H11:$BA$698,46,FALSE),"")</f>
        <v>SP- 01</v>
      </c>
      <c r="B18" s="34" t="s">
        <v>134</v>
      </c>
      <c r="C18" s="34" t="s">
        <v>962</v>
      </c>
      <c r="D18" s="34" t="str">
        <f t="shared" si="0"/>
        <v>BX960</v>
      </c>
      <c r="E18" s="34"/>
      <c r="F18" s="34"/>
      <c r="G18" s="56">
        <f>IFERROR(_xlfn.IFS(D18=Referencias!$K$32,VLOOKUP(B18,Intermedia!$B$4:$D$240,3,FALSE),D18=Referencias!$K$25,VLOOKUP(B18,Intermedia!$B$4:$D$240,2,FALSE)),"")</f>
        <v>79.569999999999993</v>
      </c>
      <c r="H18" s="34"/>
      <c r="I18" s="34" t="str">
        <f>IFERROR(VLOOKUP(IF(AND(B18=B17,B17=B16),CONCATENATE(B18,"_2"),IF(B18=B17,CONCATENATE(B18,"_1"),B18)),Intermedia!$I$3:$O$3997,7,FALSE),"")</f>
        <v/>
      </c>
      <c r="J18" s="34" t="str">
        <f>IFERROR(VLOOKUP(B18,'PLANILLA GENERAL'!$H$2:$BA$447,30,FALSE),"")</f>
        <v>Cavidad Progresiva</v>
      </c>
      <c r="K18" s="119" t="s">
        <v>964</v>
      </c>
    </row>
    <row r="19" spans="1:11" x14ac:dyDescent="0.25">
      <c r="A19" s="34" t="str">
        <f>IFERROR(VLOOKUP(B19,'PLANILLA GENERAL'!H12:$BA$698,46,FALSE),"")</f>
        <v>SP- 01</v>
      </c>
      <c r="B19" s="34" t="s">
        <v>134</v>
      </c>
      <c r="C19" s="34" t="s">
        <v>963</v>
      </c>
      <c r="D19" s="34" t="str">
        <f t="shared" si="0"/>
        <v>CY51W</v>
      </c>
      <c r="E19" s="34"/>
      <c r="F19" s="34"/>
      <c r="G19" s="56">
        <f>IFERROR(_xlfn.IFS(D19=Referencias!$K$32,VLOOKUP(B19,Intermedia!$B$4:$D$240,3,FALSE),D19=Referencias!$K$25,VLOOKUP(B19,Intermedia!$B$4:$D$240,2,FALSE)),"")</f>
        <v>79.569999999999993</v>
      </c>
      <c r="H19" s="34"/>
      <c r="I19" s="34" t="str">
        <f>IFERROR(VLOOKUP(IF(AND(B19=B18,B18=B17),CONCATENATE(B19,"_2"),IF(B19=B18,CONCATENATE(B19,"_1"),B19)),Intermedia!$I$3:$O$3997,7,FALSE),"")</f>
        <v/>
      </c>
      <c r="J19" s="34" t="str">
        <f>IFERROR(VLOOKUP(B19,'PLANILLA GENERAL'!$H$2:$BA$447,30,FALSE),"")</f>
        <v>Cavidad Progresiva</v>
      </c>
      <c r="K19" s="119" t="s">
        <v>964</v>
      </c>
    </row>
    <row r="20" spans="1:11" x14ac:dyDescent="0.25">
      <c r="A20" s="34" t="str">
        <f>IFERROR(VLOOKUP(B20,'PLANILLA GENERAL'!H13:$BA$698,46,FALSE),"")</f>
        <v>SP- 01</v>
      </c>
      <c r="B20" s="34" t="s">
        <v>139</v>
      </c>
      <c r="C20" s="34" t="s">
        <v>963</v>
      </c>
      <c r="D20" s="34" t="str">
        <f t="shared" si="0"/>
        <v>CY51W</v>
      </c>
      <c r="E20" s="34"/>
      <c r="F20" s="34"/>
      <c r="G20" s="56">
        <f>IFERROR(_xlfn.IFS(D20=Referencias!$K$32,VLOOKUP(B20,Intermedia!$B$4:$D$240,3,FALSE),D20=Referencias!$K$25,VLOOKUP(B20,Intermedia!$B$4:$D$240,2,FALSE)),"")</f>
        <v>35.729999999999997</v>
      </c>
      <c r="H20" s="34" t="s">
        <v>991</v>
      </c>
      <c r="I20" s="34" t="str">
        <f>IFERROR(VLOOKUP(IF(AND(B20=B19,B19=B18),CONCATENATE(B20,"_2"),IF(B20=B19,CONCATENATE(B20,"_1"),B20)),Intermedia!$I$3:$O$3997,7,FALSE),"")</f>
        <v/>
      </c>
      <c r="J20" s="34" t="str">
        <f>IFERROR(VLOOKUP(B20,'PLANILLA GENERAL'!$H$2:$BA$447,30,FALSE),"")</f>
        <v>Bombeo Mecánico</v>
      </c>
      <c r="K20" s="119" t="s">
        <v>964</v>
      </c>
    </row>
    <row r="21" spans="1:11" x14ac:dyDescent="0.25">
      <c r="A21" s="34" t="str">
        <f>IFERROR(VLOOKUP(B21,'PLANILLA GENERAL'!H14:$BA$698,46,FALSE),"")</f>
        <v>SP- 01</v>
      </c>
      <c r="B21" s="34" t="s">
        <v>139</v>
      </c>
      <c r="C21" s="34" t="s">
        <v>962</v>
      </c>
      <c r="D21" s="34" t="str">
        <f t="shared" si="0"/>
        <v>BX960</v>
      </c>
      <c r="E21" s="34"/>
      <c r="F21" s="34"/>
      <c r="G21" s="56">
        <f>IFERROR(_xlfn.IFS(D21=Referencias!$K$32,VLOOKUP(B21,Intermedia!$B$4:$D$240,3,FALSE),D21=Referencias!$K$25,VLOOKUP(B21,Intermedia!$B$4:$D$240,2,FALSE)),"")</f>
        <v>31.32</v>
      </c>
      <c r="H21" s="34"/>
      <c r="I21" s="34" t="str">
        <f>IFERROR(VLOOKUP(IF(AND(B21=B20,B20=B19),CONCATENATE(B21,"_2"),IF(B21=B20,CONCATENATE(B21,"_1"),B21)),Intermedia!$I$3:$O$3997,7,FALSE),"")</f>
        <v/>
      </c>
      <c r="J21" s="34" t="str">
        <f>IFERROR(VLOOKUP(B21,'PLANILLA GENERAL'!$H$2:$BA$447,30,FALSE),"")</f>
        <v>Bombeo Mecánico</v>
      </c>
      <c r="K21" s="119" t="s">
        <v>964</v>
      </c>
    </row>
    <row r="22" spans="1:11" x14ac:dyDescent="0.25">
      <c r="A22" s="34" t="str">
        <f>IFERROR(VLOOKUP(B22,'PLANILLA GENERAL'!H15:$BA$698,46,FALSE),"")</f>
        <v>SP- 01</v>
      </c>
      <c r="B22" s="34" t="s">
        <v>140</v>
      </c>
      <c r="C22" s="34" t="s">
        <v>963</v>
      </c>
      <c r="D22" s="34" t="str">
        <f t="shared" si="0"/>
        <v>CY51W</v>
      </c>
      <c r="E22" s="34"/>
      <c r="F22" s="34"/>
      <c r="G22" s="56">
        <f>IFERROR(_xlfn.IFS(D22=Referencias!$K$32,VLOOKUP(B22,Intermedia!$B$4:$D$240,3,FALSE),D22=Referencias!$K$25,VLOOKUP(B22,Intermedia!$B$4:$D$240,2,FALSE)),"")</f>
        <v>20</v>
      </c>
      <c r="H22" s="34"/>
      <c r="I22" s="34" t="str">
        <f>IFERROR(VLOOKUP(IF(AND(B22=B21,B21=B20),CONCATENATE(B22,"_2"),IF(B22=B21,CONCATENATE(B22,"_1"),B22)),Intermedia!$I$3:$O$3997,7,FALSE),"")</f>
        <v/>
      </c>
      <c r="J22" s="34" t="str">
        <f>IFERROR(VLOOKUP(B22,'PLANILLA GENERAL'!$H$2:$BA$447,30,FALSE),"")</f>
        <v>Cavidad Progresiva</v>
      </c>
      <c r="K22" s="119" t="s">
        <v>964</v>
      </c>
    </row>
    <row r="23" spans="1:11" x14ac:dyDescent="0.25">
      <c r="A23" s="34" t="str">
        <f>IFERROR(VLOOKUP(B23,'PLANILLA GENERAL'!H16:$BA$698,46,FALSE),"")</f>
        <v>SP- 01</v>
      </c>
      <c r="B23" s="34" t="s">
        <v>143</v>
      </c>
      <c r="C23" s="34" t="s">
        <v>962</v>
      </c>
      <c r="D23" s="34" t="str">
        <f t="shared" si="0"/>
        <v>BX960</v>
      </c>
      <c r="E23" s="34"/>
      <c r="F23" s="34"/>
      <c r="G23" s="56">
        <f>IFERROR(_xlfn.IFS(D23=Referencias!$K$32,VLOOKUP(B23,Intermedia!$B$4:$D$240,3,FALSE),D23=Referencias!$K$25,VLOOKUP(B23,Intermedia!$B$4:$D$240,2,FALSE)),"")</f>
        <v>63.79</v>
      </c>
      <c r="H23" s="34"/>
      <c r="I23" s="34" t="str">
        <f>IFERROR(VLOOKUP(IF(AND(B23=B22,B22=B21),CONCATENATE(B23,"_2"),IF(B23=B22,CONCATENATE(B23,"_1"),B23)),Intermedia!$I$3:$O$3997,7,FALSE),"")</f>
        <v/>
      </c>
      <c r="J23" s="34" t="str">
        <f>IFERROR(VLOOKUP(B23,'PLANILLA GENERAL'!$H$2:$BA$447,30,FALSE),"")</f>
        <v>Cavidad Progresiva</v>
      </c>
      <c r="K23" s="119" t="s">
        <v>964</v>
      </c>
    </row>
    <row r="24" spans="1:11" x14ac:dyDescent="0.25">
      <c r="A24" s="34" t="str">
        <f>IFERROR(VLOOKUP(B24,'PLANILLA GENERAL'!H17:$BA$698,46,FALSE),"")</f>
        <v>SP- 01</v>
      </c>
      <c r="B24" s="34" t="s">
        <v>143</v>
      </c>
      <c r="C24" s="34" t="s">
        <v>963</v>
      </c>
      <c r="D24" s="34" t="str">
        <f t="shared" si="0"/>
        <v>CY51W</v>
      </c>
      <c r="E24" s="34"/>
      <c r="F24" s="34"/>
      <c r="G24" s="56">
        <f>IFERROR(_xlfn.IFS(D24=Referencias!$K$32,VLOOKUP(B24,Intermedia!$B$4:$D$240,3,FALSE),D24=Referencias!$K$25,VLOOKUP(B24,Intermedia!$B$4:$D$240,2,FALSE)),"")</f>
        <v>83.35</v>
      </c>
      <c r="H24" s="34"/>
      <c r="I24" s="34" t="str">
        <f>IFERROR(VLOOKUP(IF(AND(B24=B23,B23=B22),CONCATENATE(B24,"_2"),IF(B24=B23,CONCATENATE(B24,"_1"),B24)),Intermedia!$I$3:$O$3997,7,FALSE),"")</f>
        <v/>
      </c>
      <c r="J24" s="34" t="str">
        <f>IFERROR(VLOOKUP(B24,'PLANILLA GENERAL'!$H$2:$BA$447,30,FALSE),"")</f>
        <v>Cavidad Progresiva</v>
      </c>
      <c r="K24" s="119" t="s">
        <v>964</v>
      </c>
    </row>
    <row r="25" spans="1:11" x14ac:dyDescent="0.25">
      <c r="A25" s="34" t="str">
        <f>IFERROR(VLOOKUP(B25,'PLANILLA GENERAL'!H18:$BA$698,46,FALSE),"")</f>
        <v>SP- 06</v>
      </c>
      <c r="B25" s="34" t="s">
        <v>234</v>
      </c>
      <c r="C25" s="34" t="s">
        <v>963</v>
      </c>
      <c r="D25" s="34" t="str">
        <f t="shared" si="0"/>
        <v>CY51W</v>
      </c>
      <c r="E25" s="34"/>
      <c r="F25" s="34"/>
      <c r="G25" s="56">
        <f>IFERROR(_xlfn.IFS(D25=Referencias!$K$32,VLOOKUP(B25,Intermedia!$B$4:$D$240,3,FALSE),D25=Referencias!$K$25,VLOOKUP(B25,Intermedia!$B$4:$D$240,2,FALSE)),"")</f>
        <v>20</v>
      </c>
      <c r="H25" s="34"/>
      <c r="I25" s="34" t="str">
        <f>IFERROR(VLOOKUP(IF(AND(B25=B24,B24=B23),CONCATENATE(B25,"_2"),IF(B25=B24,CONCATENATE(B25,"_1"),B25)),Intermedia!$I$3:$O$3997,7,FALSE),"")</f>
        <v/>
      </c>
      <c r="J25" s="34" t="str">
        <f>IFERROR(VLOOKUP(B25,'PLANILLA GENERAL'!$H$2:$BA$447,30,FALSE),"")</f>
        <v>Cavidad Progresiva</v>
      </c>
      <c r="K25" s="119" t="s">
        <v>964</v>
      </c>
    </row>
    <row r="26" spans="1:11" x14ac:dyDescent="0.25">
      <c r="A26" s="34" t="str">
        <f>IFERROR(VLOOKUP(B26,'PLANILLA GENERAL'!H19:$BA$698,46,FALSE),"")</f>
        <v>SP- 06</v>
      </c>
      <c r="B26" s="34" t="s">
        <v>243</v>
      </c>
      <c r="C26" s="34" t="s">
        <v>963</v>
      </c>
      <c r="D26" s="34" t="str">
        <f t="shared" si="0"/>
        <v>CY51W</v>
      </c>
      <c r="E26" s="34"/>
      <c r="F26" s="34"/>
      <c r="G26" s="56">
        <f>IFERROR(_xlfn.IFS(D26=Referencias!$K$32,VLOOKUP(B26,Intermedia!$B$4:$D$240,3,FALSE),D26=Referencias!$K$25,VLOOKUP(B26,Intermedia!$B$4:$D$240,2,FALSE)),"")</f>
        <v>24.92</v>
      </c>
      <c r="H26" s="34"/>
      <c r="I26" s="34" t="str">
        <f>IFERROR(VLOOKUP(IF(AND(B26=B25,B25=B24),CONCATENATE(B26,"_2"),IF(B26=B25,CONCATENATE(B26,"_1"),B26)),Intermedia!$I$3:$O$3997,7,FALSE),"")</f>
        <v/>
      </c>
      <c r="J26" s="34" t="str">
        <f>IFERROR(VLOOKUP(B26,'PLANILLA GENERAL'!$H$2:$BA$447,30,FALSE),"")</f>
        <v>Bombeo Mecánico</v>
      </c>
      <c r="K26" s="119" t="s">
        <v>964</v>
      </c>
    </row>
    <row r="27" spans="1:11" x14ac:dyDescent="0.25">
      <c r="A27" s="34" t="str">
        <f>IFERROR(VLOOKUP(B27,'PLANILLA GENERAL'!H20:$BA$698,46,FALSE),"")</f>
        <v>SP- 06</v>
      </c>
      <c r="B27" s="34" t="s">
        <v>243</v>
      </c>
      <c r="C27" s="34" t="s">
        <v>962</v>
      </c>
      <c r="D27" s="34" t="str">
        <f t="shared" si="0"/>
        <v>BX960</v>
      </c>
      <c r="E27" s="34"/>
      <c r="F27" s="34"/>
      <c r="G27" s="56">
        <f>IFERROR(_xlfn.IFS(D27=Referencias!$K$32,VLOOKUP(B27,Intermedia!$B$4:$D$240,3,FALSE),D27=Referencias!$K$25,VLOOKUP(B27,Intermedia!$B$4:$D$240,2,FALSE)),"")</f>
        <v>24.92</v>
      </c>
      <c r="H27" s="34"/>
      <c r="I27" s="34" t="str">
        <f>IFERROR(VLOOKUP(IF(AND(B27=B26,B26=B25),CONCATENATE(B27,"_2"),IF(B27=B26,CONCATENATE(B27,"_1"),B27)),Intermedia!$I$3:$O$3997,7,FALSE),"")</f>
        <v/>
      </c>
      <c r="J27" s="34" t="str">
        <f>IFERROR(VLOOKUP(B27,'PLANILLA GENERAL'!$H$2:$BA$447,30,FALSE),"")</f>
        <v>Bombeo Mecánico</v>
      </c>
      <c r="K27" s="119" t="s">
        <v>964</v>
      </c>
    </row>
    <row r="28" spans="1:11" x14ac:dyDescent="0.25">
      <c r="A28" s="34" t="str">
        <f>IFERROR(VLOOKUP(B28,'PLANILLA GENERAL'!H21:$BA$698,46,FALSE),"")</f>
        <v>SP- 06</v>
      </c>
      <c r="B28" s="34" t="s">
        <v>249</v>
      </c>
      <c r="C28" s="34" t="s">
        <v>962</v>
      </c>
      <c r="D28" s="34" t="str">
        <f t="shared" si="0"/>
        <v>BX960</v>
      </c>
      <c r="E28" s="34"/>
      <c r="F28" s="34"/>
      <c r="G28" s="56">
        <f>IFERROR(_xlfn.IFS(D28=Referencias!$K$32,VLOOKUP(B28,Intermedia!$B$4:$D$240,3,FALSE),D28=Referencias!$K$25,VLOOKUP(B28,Intermedia!$B$4:$D$240,2,FALSE)),"")</f>
        <v>72.2</v>
      </c>
      <c r="H28" s="34" t="s">
        <v>967</v>
      </c>
      <c r="I28" s="34" t="str">
        <f>IFERROR(VLOOKUP(IF(AND(B28=B27,B27=B26),CONCATENATE(B28,"_2"),IF(B28=B27,CONCATENATE(B28,"_1"),B28)),Intermedia!$I$3:$O$3997,7,FALSE),"")</f>
        <v/>
      </c>
      <c r="J28" s="34" t="str">
        <f>IFERROR(VLOOKUP(B28,'PLANILLA GENERAL'!$H$2:$BA$447,30,FALSE),"")</f>
        <v>Electro Sumergible</v>
      </c>
      <c r="K28" s="117" t="s">
        <v>966</v>
      </c>
    </row>
    <row r="29" spans="1:11" x14ac:dyDescent="0.25">
      <c r="A29" s="34" t="str">
        <f>IFERROR(VLOOKUP(B29,'PLANILLA GENERAL'!H22:$BA$698,46,FALSE),"")</f>
        <v>SP- 06</v>
      </c>
      <c r="B29" s="34" t="s">
        <v>250</v>
      </c>
      <c r="C29" s="34" t="s">
        <v>963</v>
      </c>
      <c r="D29" s="34" t="str">
        <f t="shared" si="0"/>
        <v>CY51W</v>
      </c>
      <c r="E29" s="34"/>
      <c r="F29" s="34"/>
      <c r="G29" s="56">
        <f>IFERROR(_xlfn.IFS(D29=Referencias!$K$32,VLOOKUP(B29,Intermedia!$B$4:$D$240,3,FALSE),D29=Referencias!$K$25,VLOOKUP(B29,Intermedia!$B$4:$D$240,2,FALSE)),"")</f>
        <v>23.31</v>
      </c>
      <c r="H29" s="34"/>
      <c r="I29" s="34" t="str">
        <f>IFERROR(VLOOKUP(IF(AND(B29=B28,B28=B27),CONCATENATE(B29,"_2"),IF(B29=B28,CONCATENATE(B29,"_1"),B29)),Intermedia!$I$3:$O$3997,7,FALSE),"")</f>
        <v/>
      </c>
      <c r="J29" s="34" t="str">
        <f>IFERROR(VLOOKUP(B29,'PLANILLA GENERAL'!$H$2:$BA$447,30,FALSE),"")</f>
        <v>Cavidad Progresiva</v>
      </c>
      <c r="K29" s="117" t="s">
        <v>966</v>
      </c>
    </row>
    <row r="30" spans="1:11" x14ac:dyDescent="0.25">
      <c r="A30" s="34" t="str">
        <f>IFERROR(VLOOKUP(B30,'PLANILLA GENERAL'!H23:$BA$698,46,FALSE),"")</f>
        <v>SP- 06</v>
      </c>
      <c r="B30" s="34" t="s">
        <v>261</v>
      </c>
      <c r="C30" s="34" t="s">
        <v>962</v>
      </c>
      <c r="D30" s="34" t="str">
        <f t="shared" si="0"/>
        <v>BX960</v>
      </c>
      <c r="E30" s="34"/>
      <c r="F30" s="34"/>
      <c r="G30" s="56">
        <f>IFERROR(_xlfn.IFS(D30=Referencias!$K$32,VLOOKUP(B30,Intermedia!$B$4:$D$240,3,FALSE),D30=Referencias!$K$25,VLOOKUP(B30,Intermedia!$B$4:$D$240,2,FALSE)),"")</f>
        <v>31.42</v>
      </c>
      <c r="H30" s="34" t="s">
        <v>968</v>
      </c>
      <c r="I30" s="34" t="str">
        <f>IFERROR(VLOOKUP(IF(AND(B30=B29,B29=B28),CONCATENATE(B30,"_2"),IF(B30=B29,CONCATENATE(B30,"_1"),B30)),Intermedia!$I$3:$O$3997,7,FALSE),"")</f>
        <v/>
      </c>
      <c r="J30" s="34" t="str">
        <f>IFERROR(VLOOKUP(B30,'PLANILLA GENERAL'!$H$2:$BA$447,30,FALSE),"")</f>
        <v>Cavidad Progresiva</v>
      </c>
      <c r="K30" s="117" t="s">
        <v>966</v>
      </c>
    </row>
    <row r="31" spans="1:11" x14ac:dyDescent="0.25">
      <c r="A31" s="34" t="str">
        <f>IFERROR(VLOOKUP(B31,'PLANILLA GENERAL'!H24:$BA$698,46,FALSE),"")</f>
        <v>SP- 06</v>
      </c>
      <c r="B31" s="34" t="s">
        <v>265</v>
      </c>
      <c r="C31" s="34" t="s">
        <v>963</v>
      </c>
      <c r="D31" s="34" t="str">
        <f t="shared" si="0"/>
        <v>CY51W</v>
      </c>
      <c r="E31" s="34"/>
      <c r="F31" s="34"/>
      <c r="G31" s="56">
        <f>IFERROR(_xlfn.IFS(D31=Referencias!$K$32,VLOOKUP(B31,Intermedia!$B$4:$D$240,3,FALSE),D31=Referencias!$K$25,VLOOKUP(B31,Intermedia!$B$4:$D$240,2,FALSE)),"")</f>
        <v>29.74</v>
      </c>
      <c r="H31" s="34"/>
      <c r="I31" s="34" t="str">
        <f>IFERROR(VLOOKUP(IF(AND(B31=B30,B30=B29),CONCATENATE(B31,"_2"),IF(B31=B30,CONCATENATE(B31,"_1"),B31)),Intermedia!$I$3:$O$3997,7,FALSE),"")</f>
        <v/>
      </c>
      <c r="J31" s="34" t="str">
        <f>IFERROR(VLOOKUP(B31,'PLANILLA GENERAL'!$H$2:$BA$447,30,FALSE),"")</f>
        <v>Bombeo Mecánico</v>
      </c>
      <c r="K31" s="117" t="s">
        <v>966</v>
      </c>
    </row>
    <row r="32" spans="1:11" x14ac:dyDescent="0.25">
      <c r="A32" s="34" t="str">
        <f>IFERROR(VLOOKUP(B32,'PLANILLA GENERAL'!H25:$BA$698,46,FALSE),"")</f>
        <v>SP- 06</v>
      </c>
      <c r="B32" s="34" t="s">
        <v>265</v>
      </c>
      <c r="C32" s="34" t="s">
        <v>962</v>
      </c>
      <c r="D32" s="34" t="str">
        <f t="shared" si="0"/>
        <v>BX960</v>
      </c>
      <c r="E32" s="34"/>
      <c r="F32" s="34"/>
      <c r="G32" s="56">
        <f>IFERROR(_xlfn.IFS(D32=Referencias!$K$32,VLOOKUP(B32,Intermedia!$B$4:$D$240,3,FALSE),D32=Referencias!$K$25,VLOOKUP(B32,Intermedia!$B$4:$D$240,2,FALSE)),"")</f>
        <v>63.74</v>
      </c>
      <c r="H32" s="34"/>
      <c r="I32" s="34" t="str">
        <f>IFERROR(VLOOKUP(IF(AND(B32=B31,B31=B30),CONCATENATE(B32,"_2"),IF(B32=B31,CONCATENATE(B32,"_1"),B32)),Intermedia!$I$3:$O$3997,7,FALSE),"")</f>
        <v/>
      </c>
      <c r="J32" s="34" t="str">
        <f>IFERROR(VLOOKUP(B32,'PLANILLA GENERAL'!$H$2:$BA$447,30,FALSE),"")</f>
        <v>Bombeo Mecánico</v>
      </c>
      <c r="K32" s="117" t="s">
        <v>966</v>
      </c>
    </row>
    <row r="33" spans="1:11" x14ac:dyDescent="0.25">
      <c r="A33" s="34" t="str">
        <f>IFERROR(VLOOKUP(B33,'PLANILLA GENERAL'!H26:$BA$698,46,FALSE),"")</f>
        <v>SP- 06</v>
      </c>
      <c r="B33" s="34" t="s">
        <v>268</v>
      </c>
      <c r="C33" s="34" t="s">
        <v>963</v>
      </c>
      <c r="D33" s="34" t="str">
        <f t="shared" si="0"/>
        <v>CY51W</v>
      </c>
      <c r="E33" s="34"/>
      <c r="F33" s="34"/>
      <c r="G33" s="56">
        <f>IFERROR(_xlfn.IFS(D33=Referencias!$K$32,VLOOKUP(B33,Intermedia!$B$4:$D$240,3,FALSE),D33=Referencias!$K$25,VLOOKUP(B33,Intermedia!$B$4:$D$240,2,FALSE)),"")</f>
        <v>20</v>
      </c>
      <c r="H33" s="34" t="s">
        <v>969</v>
      </c>
      <c r="I33" s="34" t="str">
        <f>IFERROR(VLOOKUP(IF(AND(B33=B32,B32=B31),CONCATENATE(B33,"_2"),IF(B33=B32,CONCATENATE(B33,"_1"),B33)),Intermedia!$I$3:$O$3997,7,FALSE),"")</f>
        <v/>
      </c>
      <c r="J33" s="34" t="str">
        <f>IFERROR(VLOOKUP(B33,'PLANILLA GENERAL'!$H$2:$BA$447,30,FALSE),"")</f>
        <v>Bombeo Mecánico</v>
      </c>
      <c r="K33" s="117" t="s">
        <v>966</v>
      </c>
    </row>
    <row r="34" spans="1:11" x14ac:dyDescent="0.25">
      <c r="A34" s="34" t="str">
        <f>IFERROR(VLOOKUP(B34,'PLANILLA GENERAL'!H27:$BA$698,46,FALSE),"")</f>
        <v>SP- 06</v>
      </c>
      <c r="B34" s="34" t="s">
        <v>281</v>
      </c>
      <c r="C34" s="34" t="s">
        <v>963</v>
      </c>
      <c r="D34" s="34" t="str">
        <f t="shared" si="0"/>
        <v>CY51W</v>
      </c>
      <c r="E34" s="34"/>
      <c r="F34" s="34"/>
      <c r="G34" s="56">
        <f>IFERROR(_xlfn.IFS(D34=Referencias!$K$32,VLOOKUP(B34,Intermedia!$B$4:$D$240,3,FALSE),D34=Referencias!$K$25,VLOOKUP(B34,Intermedia!$B$4:$D$240,2,FALSE)),"")</f>
        <v>33.229999999999997</v>
      </c>
      <c r="H34" s="34"/>
      <c r="I34" s="34" t="str">
        <f>IFERROR(VLOOKUP(IF(AND(B34=B33,B33=B32),CONCATENATE(B34,"_2"),IF(B34=B33,CONCATENATE(B34,"_1"),B34)),Intermedia!$I$3:$O$3997,7,FALSE),"")</f>
        <v/>
      </c>
      <c r="J34" s="34" t="str">
        <f>IFERROR(VLOOKUP(B34,'PLANILLA GENERAL'!$H$2:$BA$447,30,FALSE),"")</f>
        <v>Bombeo Mecánico</v>
      </c>
      <c r="K34" s="117" t="s">
        <v>966</v>
      </c>
    </row>
    <row r="35" spans="1:11" x14ac:dyDescent="0.25">
      <c r="A35" s="34" t="str">
        <f>IFERROR(VLOOKUP(B35,'PLANILLA GENERAL'!H28:$BA$698,46,FALSE),"")</f>
        <v/>
      </c>
      <c r="B35" s="34" t="s">
        <v>284</v>
      </c>
      <c r="C35" s="34" t="s">
        <v>963</v>
      </c>
      <c r="D35" s="34" t="str">
        <f t="shared" si="0"/>
        <v>CY51W</v>
      </c>
      <c r="E35" s="34"/>
      <c r="F35" s="34"/>
      <c r="G35" s="56" t="str">
        <f>IFERROR(_xlfn.IFS(D35=Referencias!$K$32,VLOOKUP(B35,Intermedia!$B$4:$D$240,3,FALSE),D35=Referencias!$K$25,VLOOKUP(B35,Intermedia!$B$4:$D$240,2,FALSE)),"")</f>
        <v/>
      </c>
      <c r="H35" s="34"/>
      <c r="I35" s="34" t="str">
        <f>IFERROR(VLOOKUP(IF(AND(B35=B34,B34=B33),CONCATENATE(B35,"_2"),IF(B35=B34,CONCATENATE(B35,"_1"),B35)),Intermedia!$I$3:$O$3997,7,FALSE),"")</f>
        <v/>
      </c>
      <c r="J35" s="34" t="str">
        <f>IFERROR(VLOOKUP(B35,'PLANILLA GENERAL'!$H$2:$BA$447,30,FALSE),"")</f>
        <v/>
      </c>
      <c r="K35" s="117" t="s">
        <v>966</v>
      </c>
    </row>
    <row r="36" spans="1:11" s="15" customFormat="1" x14ac:dyDescent="0.25">
      <c r="A36" s="34" t="str">
        <f>IFERROR(VLOOKUP(B36,'PLANILLA GENERAL'!H29:$BA$698,46,FALSE),"")</f>
        <v>SP- 09</v>
      </c>
      <c r="B36" s="35" t="s">
        <v>357</v>
      </c>
      <c r="C36" s="35" t="s">
        <v>962</v>
      </c>
      <c r="D36" s="35" t="str">
        <f t="shared" si="0"/>
        <v>BX960</v>
      </c>
      <c r="E36" s="35"/>
      <c r="F36" s="35"/>
      <c r="G36" s="56">
        <f>IFERROR(_xlfn.IFS(D36=Referencias!$K$32,VLOOKUP(B36,Intermedia!$B$4:$D$223,3,FALSE),D36=Referencias!$K$25,VLOOKUP(B36,Intermedia!$B$4:$D$223,2,FALSE)),"")</f>
        <v>20</v>
      </c>
      <c r="H36" s="34"/>
      <c r="I36" s="34" t="str">
        <f>IFERROR(VLOOKUP(IF(AND(B36=B35,B35=B34),CONCATENATE(B36,"_2"),IF(B36=B35,CONCATENATE(B36,"_1"),B36)),Intermedia!$I$3:$O$3997,7,FALSE),"")</f>
        <v/>
      </c>
      <c r="J36" s="34" t="str">
        <f>IFERROR(VLOOKUP(B36,'PLANILLA GENERAL'!$H$2:$BA$447,30,FALSE),"")</f>
        <v>Bombeo Mecánico</v>
      </c>
      <c r="K36" s="118" t="s">
        <v>961</v>
      </c>
    </row>
    <row r="37" spans="1:11" x14ac:dyDescent="0.25">
      <c r="A37" s="34" t="str">
        <f>IFERROR(VLOOKUP(B37,'PLANILLA GENERAL'!H30:$BA$698,46,FALSE),"")</f>
        <v>SP- 09</v>
      </c>
      <c r="B37" s="34" t="s">
        <v>357</v>
      </c>
      <c r="C37" s="34" t="s">
        <v>963</v>
      </c>
      <c r="D37" s="35" t="str">
        <f t="shared" si="0"/>
        <v>CY51W</v>
      </c>
      <c r="E37" s="34"/>
      <c r="F37" s="34"/>
      <c r="G37" s="56">
        <f>IFERROR(_xlfn.IFS(D37=Referencias!$K$32,VLOOKUP(B37,Intermedia!$B$4:$D$223,3,FALSE),D37=Referencias!$K$25,VLOOKUP(B37,Intermedia!$B$4:$D$223,2,FALSE)),"")</f>
        <v>20</v>
      </c>
      <c r="H37" s="34"/>
      <c r="I37" s="34" t="str">
        <f>IFERROR(VLOOKUP(IF(AND(B37=B36,B36=B35),CONCATENATE(B37,"_2"),IF(B37=B36,CONCATENATE(B37,"_1"),B37)),Intermedia!$I$3:$O$3997,7,FALSE),"")</f>
        <v/>
      </c>
      <c r="J37" s="34" t="str">
        <f>IFERROR(VLOOKUP(B37,'PLANILLA GENERAL'!$H$2:$BA$447,30,FALSE),"")</f>
        <v>Bombeo Mecánico</v>
      </c>
      <c r="K37" s="118" t="s">
        <v>961</v>
      </c>
    </row>
    <row r="38" spans="1:11" x14ac:dyDescent="0.25">
      <c r="A38" s="34" t="str">
        <f>IFERROR(VLOOKUP(B38,'PLANILLA GENERAL'!H31:$BA$698,46,FALSE),"")</f>
        <v>PB- 04</v>
      </c>
      <c r="B38" s="34" t="s">
        <v>80</v>
      </c>
      <c r="C38" s="35" t="s">
        <v>962</v>
      </c>
      <c r="D38" s="35" t="str">
        <f t="shared" si="0"/>
        <v>BX960</v>
      </c>
      <c r="E38" s="34"/>
      <c r="F38" s="34"/>
      <c r="G38" s="56">
        <f>IFERROR(_xlfn.IFS(D38=Referencias!$K$32,VLOOKUP(B38,Intermedia!$B$4:$D$223,3,FALSE),D38=Referencias!$K$25,VLOOKUP(B38,Intermedia!$B$4:$D$223,2,FALSE)),"")</f>
        <v>25.17</v>
      </c>
      <c r="H38" s="34"/>
      <c r="I38" s="34" t="str">
        <f>IFERROR(VLOOKUP(IF(AND(B38=B37,B37=B36),CONCATENATE(B38,"_2"),IF(B38=B37,CONCATENATE(B38,"_1"),B38)),Intermedia!$I$3:$O$3997,7,FALSE),"")</f>
        <v/>
      </c>
      <c r="J38" s="34" t="str">
        <f>IFERROR(VLOOKUP(B38,'PLANILLA GENERAL'!$H$2:$BA$447,30,FALSE),"")</f>
        <v>Cavidad Progresiva</v>
      </c>
      <c r="K38" s="118" t="s">
        <v>961</v>
      </c>
    </row>
    <row r="39" spans="1:11" x14ac:dyDescent="0.25">
      <c r="A39" s="34" t="str">
        <f>IFERROR(VLOOKUP(B39,'PLANILLA GENERAL'!H32:$BA$698,46,FALSE),"")</f>
        <v>PB- 04</v>
      </c>
      <c r="B39" s="34" t="s">
        <v>80</v>
      </c>
      <c r="C39" s="34" t="s">
        <v>963</v>
      </c>
      <c r="D39" s="35" t="str">
        <f t="shared" si="0"/>
        <v>CY51W</v>
      </c>
      <c r="E39" s="34"/>
      <c r="F39" s="34"/>
      <c r="G39" s="56">
        <f>IFERROR(_xlfn.IFS(D39=Referencias!$K$32,VLOOKUP(B39,Intermedia!$B$4:$D$223,3,FALSE),D39=Referencias!$K$25,VLOOKUP(B39,Intermedia!$B$4:$D$223,2,FALSE)),"")</f>
        <v>25.17</v>
      </c>
      <c r="H39" s="34"/>
      <c r="I39" s="34" t="str">
        <f>IFERROR(VLOOKUP(IF(AND(B39=B38,B38=B37),CONCATENATE(B39,"_2"),IF(B39=B38,CONCATENATE(B39,"_1"),B39)),Intermedia!$I$3:$O$3997,7,FALSE),"")</f>
        <v/>
      </c>
      <c r="J39" s="34" t="str">
        <f>IFERROR(VLOOKUP(B39,'PLANILLA GENERAL'!$H$2:$BA$447,30,FALSE),"")</f>
        <v>Cavidad Progresiva</v>
      </c>
      <c r="K39" s="118" t="s">
        <v>961</v>
      </c>
    </row>
    <row r="40" spans="1:11" x14ac:dyDescent="0.25">
      <c r="A40" s="34" t="str">
        <f>IFERROR(VLOOKUP(B40,'PLANILLA GENERAL'!H33:$BA$698,46,FALSE),"")</f>
        <v>PB- 01</v>
      </c>
      <c r="B40" s="34" t="s">
        <v>33</v>
      </c>
      <c r="C40" s="35" t="s">
        <v>962</v>
      </c>
      <c r="D40" s="35" t="str">
        <f t="shared" si="0"/>
        <v>BX960</v>
      </c>
      <c r="E40" s="34"/>
      <c r="F40" s="34"/>
      <c r="G40" s="56">
        <f>IFERROR(_xlfn.IFS(D40=Referencias!$K$32,VLOOKUP(B40,Intermedia!$B$4:$D$223,3,FALSE),D40=Referencias!$K$25,VLOOKUP(B40,Intermedia!$B$4:$D$223,2,FALSE)),"")</f>
        <v>45.43</v>
      </c>
      <c r="H40" s="34" t="s">
        <v>970</v>
      </c>
      <c r="I40" s="34" t="str">
        <f>IFERROR(VLOOKUP(IF(AND(B40=B39,B39=B38),CONCATENATE(B40,"_2"),IF(B40=B39,CONCATENATE(B40,"_1"),B40)),Intermedia!$I$3:$O$3997,7,FALSE),"")</f>
        <v/>
      </c>
      <c r="J40" s="34" t="str">
        <f>IFERROR(VLOOKUP(B40,'PLANILLA GENERAL'!$H$2:$BA$447,30,FALSE),"")</f>
        <v>Cavidad Progresiva</v>
      </c>
      <c r="K40" s="118" t="s">
        <v>961</v>
      </c>
    </row>
    <row r="41" spans="1:11" x14ac:dyDescent="0.25">
      <c r="A41" s="34" t="str">
        <f>IFERROR(VLOOKUP(B41,'PLANILLA GENERAL'!H34:$BA$698,46,FALSE),"")</f>
        <v/>
      </c>
      <c r="B41" s="34" t="s">
        <v>111</v>
      </c>
      <c r="C41" s="35" t="s">
        <v>962</v>
      </c>
      <c r="D41" s="35" t="str">
        <f t="shared" si="0"/>
        <v>BX960</v>
      </c>
      <c r="E41" s="34"/>
      <c r="F41" s="34"/>
      <c r="G41" s="56">
        <f>IFERROR(_xlfn.IFS(D41=Referencias!$K$32,VLOOKUP(B41,Intermedia!$B$4:$D$223,3,FALSE),D41=Referencias!$K$25,VLOOKUP(B41,Intermedia!$B$4:$D$223,2,FALSE)),"")</f>
        <v>20</v>
      </c>
      <c r="H41" s="34"/>
      <c r="I41" s="34" t="str">
        <f>IFERROR(VLOOKUP(IF(AND(B41=B40,B40=B39),CONCATENATE(B41,"_2"),IF(B41=B40,CONCATENATE(B41,"_1"),B41)),Intermedia!$I$3:$O$3997,7,FALSE),"")</f>
        <v>Q</v>
      </c>
      <c r="J41" s="34" t="str">
        <f>IFERROR(VLOOKUP(B41,'PLANILLA GENERAL'!$H$2:$BA$447,30,FALSE),"")</f>
        <v>Cavidad Progresiva</v>
      </c>
      <c r="K41" s="118" t="s">
        <v>961</v>
      </c>
    </row>
    <row r="42" spans="1:11" x14ac:dyDescent="0.25">
      <c r="A42" s="34" t="str">
        <f>IFERROR(VLOOKUP(B42,'PLANILLA GENERAL'!H35:$BA$698,46,FALSE),"")</f>
        <v/>
      </c>
      <c r="D42" s="150" t="s">
        <v>971</v>
      </c>
      <c r="E42" s="150"/>
      <c r="F42" s="150"/>
      <c r="G42" s="150"/>
      <c r="H42" s="88"/>
      <c r="I42" s="34" t="str">
        <f>IFERROR(VLOOKUP(IF(AND(B42=B41,B41=B40),CONCATENATE(B42,"_2"),IF(B42=B41,CONCATENATE(B42,"_1"),B42)),Intermedia!$I$3:$O$3997,7,FALSE),"")</f>
        <v/>
      </c>
      <c r="J42" s="34" t="str">
        <f>IFERROR(VLOOKUP(B42,'PLANILLA GENERAL'!$H$2:$BA$447,30,FALSE),"")</f>
        <v/>
      </c>
    </row>
    <row r="43" spans="1:11" x14ac:dyDescent="0.25">
      <c r="A43" s="34" t="str">
        <f>IFERROR(VLOOKUP(B43,'PLANILLA GENERAL'!H36:$BA$698,46,FALSE),"")</f>
        <v/>
      </c>
      <c r="D43" s="151" t="s">
        <v>566</v>
      </c>
      <c r="E43" s="151"/>
      <c r="F43" s="151"/>
      <c r="G43" s="56">
        <f>SUMIF($D$9:D40,D43,$G$9:G40)</f>
        <v>685.03999999999985</v>
      </c>
      <c r="H43" s="34"/>
      <c r="I43" s="34" t="str">
        <f>IFERROR(VLOOKUP(IF(AND(B43=B42,B42=B41),CONCATENATE(B43,"_2"),IF(B43=B42,CONCATENATE(B43,"_1"),B43)),Intermedia!$I$3:$O$3997,7,FALSE),"")</f>
        <v/>
      </c>
      <c r="J43" s="34" t="str">
        <f>IFERROR(VLOOKUP(B43,'PLANILLA GENERAL'!$H$2:$BA$447,30,FALSE),"")</f>
        <v/>
      </c>
    </row>
    <row r="44" spans="1:11" x14ac:dyDescent="0.25">
      <c r="A44" s="34" t="str">
        <f>IFERROR(VLOOKUP(B44,'PLANILLA GENERAL'!H37:$BA$698,46,FALSE),"")</f>
        <v/>
      </c>
      <c r="D44" s="151" t="s">
        <v>565</v>
      </c>
      <c r="E44" s="151"/>
      <c r="F44" s="151"/>
      <c r="G44" s="56">
        <f>SUMIF($D$9:D42,D44,$G$9:G42)</f>
        <v>655.30999999999995</v>
      </c>
      <c r="H44" s="34"/>
      <c r="I44" s="34" t="str">
        <f>IFERROR(VLOOKUP(IF(AND(B44=B43,B43=B42),CONCATENATE(B44,"_2"),IF(B44=B43,CONCATENATE(B44,"_1"),B44)),Intermedia!$I$3:$O$3997,7,FALSE),"")</f>
        <v/>
      </c>
      <c r="J44" s="34" t="str">
        <f>IFERROR(VLOOKUP(B44,'PLANILLA GENERAL'!$H$2:$BA$447,30,FALSE),"")</f>
        <v/>
      </c>
    </row>
    <row r="45" spans="1:11" x14ac:dyDescent="0.25">
      <c r="A45" s="34" t="str">
        <f>IFERROR(VLOOKUP(B45,'PLANILLA GENERAL'!H38:$BA$698,46,FALSE),"")</f>
        <v/>
      </c>
      <c r="D45" s="151" t="s">
        <v>972</v>
      </c>
      <c r="E45" s="151"/>
      <c r="F45" s="151"/>
      <c r="G45" s="56">
        <f>+G43+G44</f>
        <v>1340.35</v>
      </c>
      <c r="H45" s="34"/>
      <c r="I45" s="34" t="str">
        <f>IFERROR(VLOOKUP(IF(AND(B45=B44,B44=B43),CONCATENATE(B45,"_2"),IF(B45=B44,CONCATENATE(B45,"_1"),B45)),Intermedia!$I$3:$O$3997,7,FALSE),"")</f>
        <v/>
      </c>
      <c r="J45" s="34" t="str">
        <f>IFERROR(VLOOKUP(B45,'PLANILLA GENERAL'!$H$2:$BA$447,30,FALSE),"")</f>
        <v/>
      </c>
    </row>
    <row r="46" spans="1:11" ht="3.75" customHeight="1" x14ac:dyDescent="0.25">
      <c r="A46" s="34" t="str">
        <f>IFERROR(VLOOKUP(B46,'PLANILLA GENERAL'!H39:$BA$698,46,FALSE),"")</f>
        <v/>
      </c>
      <c r="B46" s="34"/>
      <c r="H46" s="34"/>
      <c r="I46" s="34" t="str">
        <f>IFERROR(VLOOKUP(IF(AND(B46=B45,B45=B44),CONCATENATE(B46,"_2"),IF(B46=B45,CONCATENATE(B46,"_1"),B46)),Intermedia!$I$3:$O$3997,7,FALSE),"")</f>
        <v/>
      </c>
      <c r="J46" s="34" t="str">
        <f>IFERROR(VLOOKUP(B46,'PLANILLA GENERAL'!$H$2:$BA$447,30,FALSE),"")</f>
        <v/>
      </c>
    </row>
    <row r="47" spans="1:11" ht="4.5" customHeight="1" x14ac:dyDescent="0.25">
      <c r="A47" s="34" t="str">
        <f>IFERROR(VLOOKUP(B47,'PLANILLA GENERAL'!H40:$BA$698,46,FALSE),"")</f>
        <v/>
      </c>
      <c r="H47" s="34"/>
      <c r="I47" s="34" t="str">
        <f>IFERROR(VLOOKUP(IF(AND(B47=B46,B46=B45),CONCATENATE(B47,"_2"),IF(B47=B46,CONCATENATE(B47,"_1"),B47)),Intermedia!$I$3:$O$3997,7,FALSE),"")</f>
        <v/>
      </c>
      <c r="J47" s="34" t="str">
        <f>IFERROR(VLOOKUP(B47,'PLANILLA GENERAL'!$H$2:$BA$447,30,FALSE),"")</f>
        <v/>
      </c>
    </row>
    <row r="48" spans="1:11" x14ac:dyDescent="0.25">
      <c r="A48" s="34" t="str">
        <f>IFERROR(VLOOKUP(B48,'PLANILLA GENERAL'!H41:$BA$698,46,FALSE),"")</f>
        <v/>
      </c>
      <c r="D48" s="126" t="s">
        <v>973</v>
      </c>
      <c r="E48" s="126"/>
      <c r="F48" s="126"/>
      <c r="G48" s="126"/>
      <c r="H48" s="34"/>
      <c r="I48" s="34" t="str">
        <f>IFERROR(VLOOKUP(IF(AND(B48=B47,B47=B46),CONCATENATE(B48,"_2"),IF(B48=B47,CONCATENATE(B48,"_1"),B48)),Intermedia!$I$3:$O$3997,7,FALSE),"")</f>
        <v/>
      </c>
      <c r="J48" s="34" t="str">
        <f>IFERROR(VLOOKUP(B48,'PLANILLA GENERAL'!$H$2:$BA$447,30,FALSE),"")</f>
        <v/>
      </c>
    </row>
    <row r="49" spans="1:10" x14ac:dyDescent="0.25">
      <c r="A49" s="34" t="str">
        <f>IFERROR(VLOOKUP(B49,'PLANILLA GENERAL'!H42:$BA$698,46,FALSE),"")</f>
        <v/>
      </c>
      <c r="D49" s="151" t="s">
        <v>566</v>
      </c>
      <c r="E49" s="151"/>
      <c r="F49" s="151"/>
      <c r="G49" s="56">
        <f>+G43+'Semana 3-2'!G39+'Semana 3-3'!G32+'Semana 3-4'!G33+'Semana 3-5'!G37</f>
        <v>2496.9300000000003</v>
      </c>
      <c r="H49" s="34"/>
      <c r="I49" s="34" t="str">
        <f>IFERROR(VLOOKUP(IF(AND(B49=B48,B48=B47),CONCATENATE(B49,"_2"),IF(B49=B48,CONCATENATE(B49,"_1"),B49)),Intermedia!$I$3:$O$3997,7,FALSE),"")</f>
        <v/>
      </c>
      <c r="J49" s="34" t="str">
        <f>IFERROR(VLOOKUP(B49,'PLANILLA GENERAL'!$H$2:$BA$447,30,FALSE),"")</f>
        <v/>
      </c>
    </row>
    <row r="50" spans="1:10" x14ac:dyDescent="0.25">
      <c r="A50" s="34" t="str">
        <f>IFERROR(VLOOKUP(B50,'PLANILLA GENERAL'!H43:$BA$698,46,FALSE),"")</f>
        <v/>
      </c>
      <c r="D50" s="151" t="s">
        <v>565</v>
      </c>
      <c r="E50" s="151"/>
      <c r="F50" s="151"/>
      <c r="G50" s="56">
        <f>+G44+'Semana 3-2'!G40+'Semana 3-3'!G33+'Semana 3-4'!G34+'Semana 3-5'!G38</f>
        <v>2488.3000000000002</v>
      </c>
      <c r="H50" s="34"/>
      <c r="I50" s="34" t="str">
        <f>IFERROR(VLOOKUP(IF(AND(B50=B49,B49=B48),CONCATENATE(B50,"_2"),IF(B50=B49,CONCATENATE(B50,"_1"),B50)),Intermedia!$I$3:$O$3997,7,FALSE),"")</f>
        <v/>
      </c>
      <c r="J50" s="34" t="str">
        <f>IFERROR(VLOOKUP(B50,'PLANILLA GENERAL'!$H$2:$BA$447,30,FALSE),"")</f>
        <v/>
      </c>
    </row>
    <row r="51" spans="1:10" x14ac:dyDescent="0.25">
      <c r="A51" s="34" t="str">
        <f>IFERROR(VLOOKUP(B51,'PLANILLA GENERAL'!H44:$BA$698,46,FALSE),"")</f>
        <v/>
      </c>
      <c r="D51" s="151" t="s">
        <v>972</v>
      </c>
      <c r="E51" s="151"/>
      <c r="F51" s="151"/>
      <c r="G51" s="56">
        <f>G50+G49</f>
        <v>4985.2300000000005</v>
      </c>
      <c r="H51" s="34"/>
      <c r="I51" s="34" t="str">
        <f>IFERROR(VLOOKUP(IF(AND(B51=B50,B50=B49),CONCATENATE(B51,"_2"),IF(B51=B50,CONCATENATE(B51,"_1"),B51)),Intermedia!$I$3:$O$3997,7,FALSE),"")</f>
        <v/>
      </c>
      <c r="J51" s="34" t="str">
        <f>IFERROR(VLOOKUP(B51,'PLANILLA GENERAL'!$H$2:$BA$447,30,FALSE),"")</f>
        <v/>
      </c>
    </row>
    <row r="52" spans="1:10" x14ac:dyDescent="0.25">
      <c r="A52" s="34" t="str">
        <f>IFERROR(VLOOKUP(B52,'PLANILLA GENERAL'!H45:$BA$698,46,FALSE),"")</f>
        <v/>
      </c>
      <c r="H52" s="34"/>
      <c r="I52" s="34" t="str">
        <f>IFERROR(VLOOKUP(IF(AND(B52=B51,B51=B50),CONCATENATE(B52,"_2"),IF(B52=B51,CONCATENATE(B52,"_1"),B52)),Intermedia!$I$3:$O$3997,7,FALSE),"")</f>
        <v/>
      </c>
      <c r="J52" s="34" t="str">
        <f>IFERROR(VLOOKUP(B52,'PLANILLA GENERAL'!$H$2:$BA$447,30,FALSE),"")</f>
        <v/>
      </c>
    </row>
    <row r="53" spans="1:10" x14ac:dyDescent="0.25">
      <c r="A53" s="34" t="str">
        <f>IFERROR(VLOOKUP(B53,'PLANILLA GENERAL'!H46:$BA$698,46,FALSE),"")</f>
        <v/>
      </c>
      <c r="H53" s="34"/>
      <c r="I53" s="34" t="str">
        <f>IFERROR(VLOOKUP(IF(AND(B53=B52,B52=B51),CONCATENATE(B53,"_2"),IF(B53=B52,CONCATENATE(B53,"_1"),B53)),Intermedia!$I$3:$O$3997,7,FALSE),"")</f>
        <v/>
      </c>
      <c r="J53" s="34" t="str">
        <f>IFERROR(VLOOKUP(B53,'PLANILLA GENERAL'!$H$2:$BA$447,30,FALSE),"")</f>
        <v/>
      </c>
    </row>
    <row r="54" spans="1:10" x14ac:dyDescent="0.25">
      <c r="A54" s="34" t="str">
        <f>IFERROR(VLOOKUP(B54,'PLANILLA GENERAL'!H47:$BA$698,46,FALSE),"")</f>
        <v/>
      </c>
      <c r="H54" s="34"/>
      <c r="I54" s="34" t="str">
        <f>IFERROR(VLOOKUP(IF(AND(B54=B53,B53=B52),CONCATENATE(B54,"_2"),IF(B54=B53,CONCATENATE(B54,"_1"),B54)),Intermedia!$I$3:$O$3997,7,FALSE),"")</f>
        <v/>
      </c>
      <c r="J54" s="34" t="str">
        <f>IFERROR(VLOOKUP(B54,'PLANILLA GENERAL'!$H$2:$BA$447,30,FALSE),"")</f>
        <v/>
      </c>
    </row>
    <row r="55" spans="1:10" x14ac:dyDescent="0.25">
      <c r="A55" s="34" t="str">
        <f>IFERROR(VLOOKUP(B55,'PLANILLA GENERAL'!H48:$BA$698,46,FALSE),"")</f>
        <v/>
      </c>
      <c r="H55" s="34"/>
      <c r="I55" s="34" t="str">
        <f>IFERROR(VLOOKUP(IF(AND(B55=B54,B54=B53),CONCATENATE(B55,"_2"),IF(B55=B54,CONCATENATE(B55,"_1"),B55)),Intermedia!$I$3:$O$3997,7,FALSE),"")</f>
        <v/>
      </c>
      <c r="J55" s="34" t="str">
        <f>IFERROR(VLOOKUP(B55,'PLANILLA GENERAL'!$H$2:$BA$447,30,FALSE),"")</f>
        <v/>
      </c>
    </row>
    <row r="56" spans="1:10" x14ac:dyDescent="0.25">
      <c r="A56" s="34" t="str">
        <f>IFERROR(VLOOKUP(B56,'PLANILLA GENERAL'!H49:$BA$698,46,FALSE),"")</f>
        <v/>
      </c>
      <c r="H56" s="34"/>
      <c r="I56" s="34" t="str">
        <f>IFERROR(VLOOKUP(IF(AND(B56=B55,B55=B54),CONCATENATE(B56,"_2"),IF(B56=B55,CONCATENATE(B56,"_1"),B56)),Intermedia!$I$3:$O$3997,7,FALSE),"")</f>
        <v/>
      </c>
      <c r="J56" s="34" t="str">
        <f>IFERROR(VLOOKUP(B56,'PLANILLA GENERAL'!$H$2:$BA$447,30,FALSE),"")</f>
        <v/>
      </c>
    </row>
    <row r="57" spans="1:10" x14ac:dyDescent="0.25">
      <c r="A57" s="34" t="str">
        <f>IFERROR(VLOOKUP(B57,'PLANILLA GENERAL'!H50:$BA$698,46,FALSE),"")</f>
        <v/>
      </c>
      <c r="H57" s="34"/>
      <c r="I57" s="34" t="str">
        <f>IFERROR(VLOOKUP(IF(AND(B57=B56,B56=B55),CONCATENATE(B57,"_2"),IF(B57=B56,CONCATENATE(B57,"_1"),B57)),Intermedia!$I$3:$O$3997,7,FALSE),"")</f>
        <v/>
      </c>
      <c r="J57" s="34" t="str">
        <f>IFERROR(VLOOKUP(B57,'PLANILLA GENERAL'!$H$2:$BA$447,30,FALSE),"")</f>
        <v/>
      </c>
    </row>
    <row r="58" spans="1:10" x14ac:dyDescent="0.25">
      <c r="A58" s="34" t="str">
        <f>IFERROR(VLOOKUP(B58,'PLANILLA GENERAL'!H51:$BA$698,46,FALSE),"")</f>
        <v/>
      </c>
      <c r="H58" s="34"/>
      <c r="I58" s="34" t="str">
        <f>IFERROR(VLOOKUP(IF(AND(B58=B57,B57=B56),CONCATENATE(B58,"_2"),IF(B58=B57,CONCATENATE(B58,"_1"),B58)),Intermedia!$I$3:$O$3997,7,FALSE),"")</f>
        <v/>
      </c>
      <c r="J58" s="34" t="str">
        <f>IFERROR(VLOOKUP(B58,'PLANILLA GENERAL'!$H$2:$BA$447,30,FALSE),"")</f>
        <v/>
      </c>
    </row>
    <row r="59" spans="1:10" x14ac:dyDescent="0.25">
      <c r="A59" s="34" t="str">
        <f>IFERROR(VLOOKUP(B59,'PLANILLA GENERAL'!H52:$BA$698,46,FALSE),"")</f>
        <v/>
      </c>
      <c r="H59" s="34"/>
      <c r="I59" s="34" t="str">
        <f>IFERROR(VLOOKUP(IF(AND(B59=B58,B58=B57),CONCATENATE(B59,"_2"),IF(B59=B58,CONCATENATE(B59,"_1"),B59)),Intermedia!$I$3:$O$3997,7,FALSE),"")</f>
        <v/>
      </c>
      <c r="J59" s="34" t="str">
        <f>IFERROR(VLOOKUP(B59,'PLANILLA GENERAL'!$H$2:$BA$447,30,FALSE),"")</f>
        <v/>
      </c>
    </row>
    <row r="60" spans="1:10" x14ac:dyDescent="0.25">
      <c r="A60" s="34" t="str">
        <f>IFERROR(VLOOKUP(B60,'PLANILLA GENERAL'!H53:$BA$698,46,FALSE),"")</f>
        <v/>
      </c>
      <c r="H60" s="34"/>
      <c r="I60" s="34" t="str">
        <f>IFERROR(VLOOKUP(IF(AND(B60=B59,B59=B58),CONCATENATE(B60,"_2"),IF(B60=B59,CONCATENATE(B60,"_1"),B60)),Intermedia!$I$3:$O$3997,7,FALSE),"")</f>
        <v/>
      </c>
      <c r="J60" s="34" t="str">
        <f>IFERROR(VLOOKUP(B60,'PLANILLA GENERAL'!$H$2:$BA$447,30,FALSE),"")</f>
        <v/>
      </c>
    </row>
    <row r="61" spans="1:10" x14ac:dyDescent="0.25">
      <c r="A61" s="34" t="str">
        <f>IFERROR(VLOOKUP(B61,'PLANILLA GENERAL'!H54:$BA$698,46,FALSE),"")</f>
        <v/>
      </c>
      <c r="H61" s="34"/>
      <c r="I61" s="34" t="str">
        <f>IFERROR(VLOOKUP(IF(AND(B61=B60,B60=B59),CONCATENATE(B61,"_2"),IF(B61=B60,CONCATENATE(B61,"_1"),B61)),Intermedia!$I$3:$O$3997,7,FALSE),"")</f>
        <v/>
      </c>
      <c r="J61" s="34" t="str">
        <f>IFERROR(VLOOKUP(B61,'PLANILLA GENERAL'!$H$2:$BA$447,30,FALSE),"")</f>
        <v/>
      </c>
    </row>
    <row r="62" spans="1:10" x14ac:dyDescent="0.25">
      <c r="A62" s="34" t="str">
        <f>IFERROR(VLOOKUP(B62,'PLANILLA GENERAL'!H55:$BA$698,46,FALSE),"")</f>
        <v/>
      </c>
      <c r="H62" s="34"/>
      <c r="I62" s="34" t="str">
        <f>IFERROR(VLOOKUP(IF(AND(B62=B61,B61=B60),CONCATENATE(B62,"_2"),IF(B62=B61,CONCATENATE(B62,"_1"),B62)),Intermedia!$I$3:$O$3997,7,FALSE),"")</f>
        <v/>
      </c>
      <c r="J62" s="34" t="str">
        <f>IFERROR(VLOOKUP(B62,'PLANILLA GENERAL'!$H$2:$BA$447,30,FALSE),"")</f>
        <v/>
      </c>
    </row>
    <row r="63" spans="1:10" x14ac:dyDescent="0.25">
      <c r="A63" s="34" t="str">
        <f>IFERROR(VLOOKUP(B63,'PLANILLA GENERAL'!H56:$BA$698,46,FALSE),"")</f>
        <v/>
      </c>
      <c r="H63" s="34"/>
      <c r="I63" s="34" t="str">
        <f>IFERROR(VLOOKUP(IF(AND(B63=B62,B62=B61),CONCATENATE(B63,"_2"),IF(B63=B62,CONCATENATE(B63,"_1"),B63)),Intermedia!$I$3:$O$3997,7,FALSE),"")</f>
        <v/>
      </c>
      <c r="J63" s="34" t="str">
        <f>IFERROR(VLOOKUP(B63,'PLANILLA GENERAL'!$H$2:$BA$447,30,FALSE),"")</f>
        <v/>
      </c>
    </row>
    <row r="64" spans="1:10" x14ac:dyDescent="0.25">
      <c r="A64" s="34" t="str">
        <f>IFERROR(VLOOKUP(B64,'PLANILLA GENERAL'!H57:$BA$698,46,FALSE),"")</f>
        <v/>
      </c>
      <c r="H64" s="34"/>
      <c r="I64" s="34" t="str">
        <f>IFERROR(VLOOKUP(IF(AND(B64=B63,B63=B62),CONCATENATE(B64,"_2"),IF(B64=B63,CONCATENATE(B64,"_1"),B64)),Intermedia!$I$3:$O$3997,7,FALSE),"")</f>
        <v/>
      </c>
      <c r="J64" s="34" t="str">
        <f>IFERROR(VLOOKUP(B64,'PLANILLA GENERAL'!$H$2:$BA$447,30,FALSE),"")</f>
        <v/>
      </c>
    </row>
    <row r="65" spans="1:10" x14ac:dyDescent="0.25">
      <c r="A65" s="34" t="str">
        <f>IFERROR(VLOOKUP(B65,'PLANILLA GENERAL'!H57:$BA$698,46,FALSE),"")</f>
        <v/>
      </c>
      <c r="H65" s="34"/>
      <c r="I65" s="34" t="str">
        <f>IFERROR(VLOOKUP(IF(AND(B65=B64,B64=B63),CONCATENATE(B65,"_2"),IF(B65=B64,CONCATENATE(B65,"_1"),B65)),Intermedia!$I$3:$O$3997,7,FALSE),"")</f>
        <v/>
      </c>
      <c r="J65" s="34" t="str">
        <f>IFERROR(VLOOKUP(B65,'PLANILLA GENERAL'!$H$2:$BA$447,30,FALSE),"")</f>
        <v/>
      </c>
    </row>
    <row r="66" spans="1:10" x14ac:dyDescent="0.25">
      <c r="A66" s="34" t="str">
        <f>IFERROR(VLOOKUP(B66,'PLANILLA GENERAL'!H56:$BA$698,46,FALSE),"")</f>
        <v/>
      </c>
      <c r="H66" s="34"/>
      <c r="I66" s="34" t="str">
        <f>IFERROR(VLOOKUP(IF(AND(B66=B65,B65=B64),CONCATENATE(B66,"_2"),IF(B66=B65,CONCATENATE(B66,"_1"),B66)),Intermedia!$I$3:$O$3997,7,FALSE),"")</f>
        <v/>
      </c>
      <c r="J66" s="34" t="str">
        <f>IFERROR(VLOOKUP(B66,'PLANILLA GENERAL'!$H$2:$BA$447,30,FALSE),"")</f>
        <v/>
      </c>
    </row>
    <row r="67" spans="1:10" x14ac:dyDescent="0.25">
      <c r="A67" s="34" t="str">
        <f>IFERROR(VLOOKUP(B67,'PLANILLA GENERAL'!H57:$BA$698,46,FALSE),"")</f>
        <v/>
      </c>
      <c r="H67" s="34"/>
      <c r="I67" s="34" t="str">
        <f>IFERROR(VLOOKUP(IF(AND(B67=B66,B66=B65),CONCATENATE(B67,"_2"),IF(B67=B66,CONCATENATE(B67,"_1"),B67)),Intermedia!$I$3:$O$3997,7,FALSE),"")</f>
        <v/>
      </c>
      <c r="J67" s="34" t="str">
        <f>IFERROR(VLOOKUP(B67,'PLANILLA GENERAL'!$H$2:$BA$447,30,FALSE),"")</f>
        <v/>
      </c>
    </row>
    <row r="68" spans="1:10" x14ac:dyDescent="0.25">
      <c r="A68" s="34" t="str">
        <f>IFERROR(VLOOKUP(B68,'PLANILLA GENERAL'!H56:$BA$698,46,FALSE),"")</f>
        <v/>
      </c>
      <c r="I68" s="34" t="str">
        <f>IFERROR(VLOOKUP(IF(AND(B68=B67,B67=B66),CONCATENATE(B68,"_2"),IF(B68=B67,CONCATENATE(B68,"_1"),B68)),Intermedia!$I$3:$O$3997,7,FALSE),"")</f>
        <v/>
      </c>
      <c r="J68" s="34" t="str">
        <f>IFERROR(VLOOKUP(B68,'PLANILLA GENERAL'!$H$2:$BA$447,30,FALSE),"")</f>
        <v/>
      </c>
    </row>
    <row r="69" spans="1:10" x14ac:dyDescent="0.25">
      <c r="A69" s="34" t="str">
        <f>IFERROR(VLOOKUP(B69,'PLANILLA GENERAL'!H55:$BA$698,46,FALSE),"")</f>
        <v/>
      </c>
      <c r="I69" s="34" t="str">
        <f>IFERROR(VLOOKUP(IF(AND(B69=B68,B68=B67),CONCATENATE(B69,"_2"),IF(B69=B68,CONCATENATE(B69,"_1"),B69)),Intermedia!$I$3:$O$3997,7,FALSE),"")</f>
        <v/>
      </c>
      <c r="J69" s="34" t="str">
        <f>IFERROR(VLOOKUP(B69,'PLANILLA GENERAL'!$H$2:$BA$447,30,FALSE),"")</f>
        <v/>
      </c>
    </row>
    <row r="70" spans="1:10" x14ac:dyDescent="0.25">
      <c r="A70" s="34" t="str">
        <f>IFERROR(VLOOKUP(B70,'PLANILLA GENERAL'!H56:$BA$698,46,FALSE),"")</f>
        <v/>
      </c>
      <c r="I70" s="34" t="str">
        <f>IFERROR(VLOOKUP(IF(AND(B70=B69,B69=B68),CONCATENATE(B70,"_2"),IF(B70=B69,CONCATENATE(B70,"_1"),B70)),Intermedia!$I$3:$O$3997,7,FALSE),"")</f>
        <v/>
      </c>
      <c r="J70" s="34" t="str">
        <f>IFERROR(VLOOKUP(B70,'PLANILLA GENERAL'!$H$2:$BA$447,30,FALSE),"")</f>
        <v/>
      </c>
    </row>
  </sheetData>
  <autoFilter ref="A8:J45" xr:uid="{00000000-0009-0000-0000-00000F000000}"/>
  <mergeCells count="12">
    <mergeCell ref="K7:K8"/>
    <mergeCell ref="D51:F51"/>
    <mergeCell ref="D44:F44"/>
    <mergeCell ref="D45:F45"/>
    <mergeCell ref="D48:G48"/>
    <mergeCell ref="D49:F49"/>
    <mergeCell ref="D50:F50"/>
    <mergeCell ref="B3:J5"/>
    <mergeCell ref="B7:C7"/>
    <mergeCell ref="D7:J7"/>
    <mergeCell ref="D42:G42"/>
    <mergeCell ref="D43:F43"/>
  </mergeCells>
  <printOptions horizontalCentered="1" verticalCentered="1"/>
  <pageMargins left="0" right="0" top="0" bottom="0" header="0.31496062992125984" footer="0.31496062992125984"/>
  <pageSetup paperSize="9" scale="90" fitToHeight="2" orientation="landscape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>
    <tabColor theme="4"/>
    <pageSetUpPr fitToPage="1"/>
  </sheetPr>
  <dimension ref="A1:K41"/>
  <sheetViews>
    <sheetView workbookViewId="0">
      <selection activeCell="I9" sqref="I9:J32"/>
    </sheetView>
  </sheetViews>
  <sheetFormatPr baseColWidth="10" defaultColWidth="11.42578125" defaultRowHeight="15" x14ac:dyDescent="0.25"/>
  <cols>
    <col min="1" max="1" width="17" style="4" bestFit="1" customWidth="1"/>
    <col min="2" max="2" width="14.28515625" style="4" bestFit="1" customWidth="1"/>
    <col min="3" max="3" width="21" style="4" bestFit="1" customWidth="1"/>
    <col min="4" max="4" width="11.42578125" style="4" bestFit="1" customWidth="1"/>
    <col min="5" max="5" width="7.140625" style="4" bestFit="1" customWidth="1"/>
    <col min="6" max="6" width="6.28515625" style="4" bestFit="1" customWidth="1"/>
    <col min="7" max="7" width="11.5703125" style="4" bestFit="1" customWidth="1"/>
    <col min="8" max="8" width="10.7109375" style="4" bestFit="1" customWidth="1"/>
    <col min="9" max="9" width="11.140625" style="4" bestFit="1" customWidth="1"/>
    <col min="10" max="10" width="19.42578125" style="4" bestFit="1" customWidth="1"/>
    <col min="11" max="16384" width="11.42578125" style="4"/>
  </cols>
  <sheetData>
    <row r="1" spans="1:11" x14ac:dyDescent="0.25">
      <c r="A1" s="4" t="s">
        <v>947</v>
      </c>
      <c r="B1" s="4">
        <f>COUNTA(B9:B103)</f>
        <v>29</v>
      </c>
    </row>
    <row r="2" spans="1:11" ht="15.75" thickBot="1" x14ac:dyDescent="0.3"/>
    <row r="3" spans="1:11" x14ac:dyDescent="0.25">
      <c r="A3" s="31"/>
      <c r="B3" s="32"/>
      <c r="C3" s="142" t="s">
        <v>990</v>
      </c>
      <c r="D3" s="143"/>
      <c r="E3" s="143"/>
      <c r="F3" s="143"/>
      <c r="G3" s="143"/>
      <c r="H3" s="143"/>
      <c r="I3" s="143"/>
      <c r="J3" s="144"/>
    </row>
    <row r="4" spans="1:11" ht="20.25" x14ac:dyDescent="0.25">
      <c r="A4" s="27"/>
      <c r="B4" s="28"/>
      <c r="C4" s="145"/>
      <c r="D4" s="134"/>
      <c r="E4" s="134"/>
      <c r="F4" s="134"/>
      <c r="G4" s="134"/>
      <c r="H4" s="134"/>
      <c r="I4" s="134"/>
      <c r="J4" s="146"/>
    </row>
    <row r="5" spans="1:11" ht="21" thickBot="1" x14ac:dyDescent="0.3">
      <c r="A5" s="29"/>
      <c r="B5" s="30"/>
      <c r="C5" s="147"/>
      <c r="D5" s="148"/>
      <c r="E5" s="148"/>
      <c r="F5" s="148"/>
      <c r="G5" s="148"/>
      <c r="H5" s="148"/>
      <c r="I5" s="148"/>
      <c r="J5" s="149"/>
    </row>
    <row r="6" spans="1:11" ht="15.75" thickBot="1" x14ac:dyDescent="0.3"/>
    <row r="7" spans="1:11" ht="18" x14ac:dyDescent="0.25">
      <c r="A7" s="49" t="s">
        <v>975</v>
      </c>
      <c r="B7" s="154">
        <f>'Semana 3-1'!B7:C7+1</f>
        <v>45321</v>
      </c>
      <c r="C7" s="155"/>
      <c r="D7" s="156" t="s">
        <v>976</v>
      </c>
      <c r="E7" s="157"/>
      <c r="F7" s="157"/>
      <c r="G7" s="157"/>
      <c r="H7" s="157"/>
      <c r="I7" s="157"/>
      <c r="J7" s="160"/>
      <c r="K7" s="141" t="s">
        <v>951</v>
      </c>
    </row>
    <row r="8" spans="1:11" x14ac:dyDescent="0.25">
      <c r="A8" s="53" t="s">
        <v>952</v>
      </c>
      <c r="B8" s="53" t="s">
        <v>15</v>
      </c>
      <c r="C8" s="53" t="s">
        <v>953</v>
      </c>
      <c r="D8" s="53" t="s">
        <v>562</v>
      </c>
      <c r="E8" s="53" t="s">
        <v>954</v>
      </c>
      <c r="F8" s="53" t="s">
        <v>955</v>
      </c>
      <c r="G8" s="53" t="s">
        <v>956</v>
      </c>
      <c r="H8" s="53" t="s">
        <v>957</v>
      </c>
      <c r="I8" s="53" t="s">
        <v>958</v>
      </c>
      <c r="J8" s="53" t="s">
        <v>959</v>
      </c>
      <c r="K8" s="141"/>
    </row>
    <row r="9" spans="1:11" x14ac:dyDescent="0.25">
      <c r="A9" s="34" t="str">
        <f>IFERROR(VLOOKUP(B9,'PLANILLA GENERAL'!H2:$BA$698,46,FALSE),"")</f>
        <v>SP- 01</v>
      </c>
      <c r="B9" s="34" t="s">
        <v>122</v>
      </c>
      <c r="C9" s="34" t="s">
        <v>963</v>
      </c>
      <c r="D9" s="34" t="str">
        <f>IF(C9="inhibidor de corrosión","CY51W","BX960")</f>
        <v>CY51W</v>
      </c>
      <c r="E9" s="34"/>
      <c r="F9" s="34"/>
      <c r="G9" s="56">
        <f>IFERROR(_xlfn.IFS(D9=Referencias!$K$32,VLOOKUP(B9,Intermedia!$B$4:$D$240,3,FALSE),D9=Referencias!$K$25,VLOOKUP(B9,Intermedia!$B$4:$D$240,2,FALSE)),"")</f>
        <v>61.07</v>
      </c>
      <c r="H9" s="34"/>
      <c r="I9" s="34" t="str">
        <f>IFERROR(VLOOKUP(IF(AND(B9=B8,B8=B7),CONCATENATE(B9,"_2"),IF(B9=B8,CONCATENATE(B9,"_1"),B9)),Intermedia!$I$3:$O$3997,7,FALSE),"")</f>
        <v/>
      </c>
      <c r="J9" s="34" t="str">
        <f>IFERROR(VLOOKUP(B9,'PLANILLA GENERAL'!$H$2:$BA$447,30,FALSE),"")</f>
        <v>Cavidad Progresiva</v>
      </c>
      <c r="K9" s="117" t="s">
        <v>966</v>
      </c>
    </row>
    <row r="10" spans="1:11" x14ac:dyDescent="0.25">
      <c r="A10" s="34" t="str">
        <f>IFERROR(VLOOKUP(B10,'PLANILLA GENERAL'!H3:$BA$698,46,FALSE),"")</f>
        <v>SP- 01</v>
      </c>
      <c r="B10" s="34" t="s">
        <v>122</v>
      </c>
      <c r="C10" s="34" t="s">
        <v>962</v>
      </c>
      <c r="D10" s="34" t="str">
        <f t="shared" ref="D10:D31" si="0">IF(C10="inhibidor de corrosión","CY51W","BX960")</f>
        <v>BX960</v>
      </c>
      <c r="E10" s="34"/>
      <c r="F10" s="34"/>
      <c r="G10" s="56">
        <f>IFERROR(_xlfn.IFS(D10=Referencias!$K$32,VLOOKUP(B10,Intermedia!$B$4:$D$240,3,FALSE),D10=Referencias!$K$25,VLOOKUP(B10,Intermedia!$B$4:$D$240,2,FALSE)),"")</f>
        <v>40.89</v>
      </c>
      <c r="H10" s="34" t="s">
        <v>977</v>
      </c>
      <c r="I10" s="34" t="str">
        <f>IFERROR(VLOOKUP(IF(AND(B10=B9,B9=B8),CONCATENATE(B10,"_2"),IF(B10=B9,CONCATENATE(B10,"_1"),B10)),Intermedia!$I$3:$O$3997,7,FALSE),"")</f>
        <v/>
      </c>
      <c r="J10" s="34" t="str">
        <f>IFERROR(VLOOKUP(B10,'PLANILLA GENERAL'!$H$2:$BA$447,30,FALSE),"")</f>
        <v>Cavidad Progresiva</v>
      </c>
      <c r="K10" s="117" t="s">
        <v>966</v>
      </c>
    </row>
    <row r="11" spans="1:11" x14ac:dyDescent="0.25">
      <c r="A11" s="34" t="str">
        <f>IFERROR(VLOOKUP(B11,'PLANILLA GENERAL'!H4:$BA$698,46,FALSE),"")</f>
        <v>SP- 01</v>
      </c>
      <c r="B11" s="34" t="s">
        <v>127</v>
      </c>
      <c r="C11" s="34" t="s">
        <v>962</v>
      </c>
      <c r="D11" s="34" t="str">
        <f t="shared" si="0"/>
        <v>BX960</v>
      </c>
      <c r="E11" s="34"/>
      <c r="F11" s="34"/>
      <c r="G11" s="56">
        <f>IFERROR(_xlfn.IFS(D11=Referencias!$K$32,VLOOKUP(B11,Intermedia!$B$4:$D$240,3,FALSE),D11=Referencias!$K$25,VLOOKUP(B11,Intermedia!$B$4:$D$240,2,FALSE)),"")</f>
        <v>53.16</v>
      </c>
      <c r="H11" s="34"/>
      <c r="I11" s="34" t="str">
        <f>IFERROR(VLOOKUP(IF(AND(B11=B10,B10=B9),CONCATENATE(B11,"_2"),IF(B11=B10,CONCATENATE(B11,"_1"),B11)),Intermedia!$I$3:$O$3997,7,FALSE),"")</f>
        <v/>
      </c>
      <c r="J11" s="34" t="str">
        <f>IFERROR(VLOOKUP(B11,'PLANILLA GENERAL'!$H$2:$BA$447,30,FALSE),"")</f>
        <v>Electro Sumergible</v>
      </c>
      <c r="K11" s="117" t="s">
        <v>966</v>
      </c>
    </row>
    <row r="12" spans="1:11" x14ac:dyDescent="0.25">
      <c r="A12" s="34" t="str">
        <f>IFERROR(VLOOKUP(B12,'PLANILLA GENERAL'!H5:$BA$698,46,FALSE),"")</f>
        <v>SP- 02</v>
      </c>
      <c r="B12" s="34" t="s">
        <v>151</v>
      </c>
      <c r="C12" s="34" t="s">
        <v>963</v>
      </c>
      <c r="D12" s="34" t="str">
        <f t="shared" si="0"/>
        <v>CY51W</v>
      </c>
      <c r="E12" s="34"/>
      <c r="F12" s="34"/>
      <c r="G12" s="56">
        <f>IFERROR(_xlfn.IFS(D12=Referencias!$K$32,VLOOKUP(B12,Intermedia!$B$4:$D$240,3,FALSE),D12=Referencias!$K$25,VLOOKUP(B12,Intermedia!$B$4:$D$240,2,FALSE)),"")</f>
        <v>34.65</v>
      </c>
      <c r="H12" s="34"/>
      <c r="I12" s="34" t="str">
        <f>IFERROR(VLOOKUP(IF(AND(B12=B11,B11=B10),CONCATENATE(B12,"_2"),IF(B12=B11,CONCATENATE(B12,"_1"),B12)),Intermedia!$I$3:$O$3997,7,FALSE),"")</f>
        <v/>
      </c>
      <c r="J12" s="34" t="str">
        <f>IFERROR(VLOOKUP(B12,'PLANILLA GENERAL'!$H$2:$BA$447,30,FALSE),"")</f>
        <v>Cavidad Progresiva</v>
      </c>
      <c r="K12" s="118" t="s">
        <v>961</v>
      </c>
    </row>
    <row r="13" spans="1:11" x14ac:dyDescent="0.25">
      <c r="A13" s="34" t="str">
        <f>IFERROR(VLOOKUP(B13,'PLANILLA GENERAL'!H6:$BA$698,46,FALSE),"")</f>
        <v>SP- 02</v>
      </c>
      <c r="B13" s="34" t="s">
        <v>151</v>
      </c>
      <c r="C13" s="34" t="s">
        <v>962</v>
      </c>
      <c r="D13" s="34" t="str">
        <f t="shared" si="0"/>
        <v>BX960</v>
      </c>
      <c r="E13" s="34"/>
      <c r="F13" s="34"/>
      <c r="G13" s="56">
        <f>IFERROR(_xlfn.IFS(D13=Referencias!$K$32,VLOOKUP(B13,Intermedia!$B$4:$D$240,3,FALSE),D13=Referencias!$K$25,VLOOKUP(B13,Intermedia!$B$4:$D$240,2,FALSE)),"")</f>
        <v>34.65</v>
      </c>
      <c r="H13" s="34"/>
      <c r="I13" s="34" t="str">
        <f>IFERROR(VLOOKUP(IF(AND(B13=B12,B12=B11),CONCATENATE(B13,"_2"),IF(B13=B12,CONCATENATE(B13,"_1"),B13)),Intermedia!$I$3:$O$3997,7,FALSE),"")</f>
        <v/>
      </c>
      <c r="J13" s="34" t="str">
        <f>IFERROR(VLOOKUP(B13,'PLANILLA GENERAL'!$H$2:$BA$447,30,FALSE),"")</f>
        <v>Cavidad Progresiva</v>
      </c>
      <c r="K13" s="118" t="s">
        <v>961</v>
      </c>
    </row>
    <row r="14" spans="1:11" x14ac:dyDescent="0.25">
      <c r="A14" s="34" t="str">
        <f>IFERROR(VLOOKUP(B14,'PLANILLA GENERAL'!H7:$BA$698,46,FALSE),"")</f>
        <v>SP- 02</v>
      </c>
      <c r="B14" s="34" t="s">
        <v>172</v>
      </c>
      <c r="C14" s="34" t="s">
        <v>962</v>
      </c>
      <c r="D14" s="34" t="str">
        <f t="shared" si="0"/>
        <v>BX960</v>
      </c>
      <c r="E14" s="34"/>
      <c r="F14" s="34"/>
      <c r="G14" s="56">
        <f>IFERROR(_xlfn.IFS(D14=Referencias!$K$32,VLOOKUP(B14,Intermedia!$B$4:$D$240,3,FALSE),D14=Referencias!$K$25,VLOOKUP(B14,Intermedia!$B$4:$D$240,2,FALSE)),"")</f>
        <v>70.62</v>
      </c>
      <c r="H14" s="34"/>
      <c r="I14" s="34" t="str">
        <f>IFERROR(VLOOKUP(IF(AND(B14=B13,B13=B12),CONCATENATE(B14,"_2"),IF(B14=B13,CONCATENATE(B14,"_1"),B14)),Intermedia!$I$3:$O$3997,7,FALSE),"")</f>
        <v/>
      </c>
      <c r="J14" s="34" t="str">
        <f>IFERROR(VLOOKUP(B14,'PLANILLA GENERAL'!$H$2:$BA$447,30,FALSE),"")</f>
        <v>Electro Sumergible</v>
      </c>
      <c r="K14" s="118" t="s">
        <v>961</v>
      </c>
    </row>
    <row r="15" spans="1:11" x14ac:dyDescent="0.25">
      <c r="A15" s="34" t="str">
        <f>IFERROR(VLOOKUP(B15,'PLANILLA GENERAL'!H8:$BA$698,46,FALSE),"")</f>
        <v>SP- 01</v>
      </c>
      <c r="B15" s="34" t="s">
        <v>131</v>
      </c>
      <c r="C15" s="34" t="s">
        <v>962</v>
      </c>
      <c r="D15" s="34" t="str">
        <f t="shared" si="0"/>
        <v>BX960</v>
      </c>
      <c r="E15" s="34"/>
      <c r="F15" s="34"/>
      <c r="G15" s="56">
        <f>IFERROR(_xlfn.IFS(D15=Referencias!$K$32,VLOOKUP(B15,Intermedia!$B$4:$D$240,3,FALSE),D15=Referencias!$K$25,VLOOKUP(B15,Intermedia!$B$4:$D$240,2,FALSE)),"")</f>
        <v>34.380000000000003</v>
      </c>
      <c r="H15" s="34"/>
      <c r="I15" s="34" t="str">
        <f>IFERROR(VLOOKUP(IF(AND(B15=B14,B14=B13),CONCATENATE(B15,"_2"),IF(B15=B14,CONCATENATE(B15,"_1"),B15)),Intermedia!$I$3:$O$3997,7,FALSE),"")</f>
        <v/>
      </c>
      <c r="J15" s="34" t="str">
        <f>IFERROR(VLOOKUP(B15,'PLANILLA GENERAL'!$H$2:$BA$447,30,FALSE),"")</f>
        <v>Cavidad Progresiva</v>
      </c>
      <c r="K15" s="117" t="s">
        <v>966</v>
      </c>
    </row>
    <row r="16" spans="1:11" x14ac:dyDescent="0.25">
      <c r="A16" s="34" t="str">
        <f>IFERROR(VLOOKUP(B16,'PLANILLA GENERAL'!H9:$BA$698,46,FALSE),"")</f>
        <v>SP- 01</v>
      </c>
      <c r="B16" s="34" t="s">
        <v>131</v>
      </c>
      <c r="C16" s="34" t="s">
        <v>963</v>
      </c>
      <c r="D16" s="34" t="str">
        <f t="shared" si="0"/>
        <v>CY51W</v>
      </c>
      <c r="E16" s="34"/>
      <c r="F16" s="34"/>
      <c r="G16" s="56">
        <f>IFERROR(_xlfn.IFS(D16=Referencias!$K$32,VLOOKUP(B16,Intermedia!$B$4:$D$240,3,FALSE),D16=Referencias!$K$25,VLOOKUP(B16,Intermedia!$B$4:$D$240,2,FALSE)),"")</f>
        <v>22.92</v>
      </c>
      <c r="H16" s="34"/>
      <c r="I16" s="34" t="str">
        <f>IFERROR(VLOOKUP(IF(AND(B16=B15,B15=B14),CONCATENATE(B16,"_2"),IF(B16=B15,CONCATENATE(B16,"_1"),B16)),Intermedia!$I$3:$O$3997,7,FALSE),"")</f>
        <v/>
      </c>
      <c r="J16" s="34" t="str">
        <f>IFERROR(VLOOKUP(B16,'PLANILLA GENERAL'!$H$2:$BA$447,30,FALSE),"")</f>
        <v>Cavidad Progresiva</v>
      </c>
      <c r="K16" s="117" t="s">
        <v>966</v>
      </c>
    </row>
    <row r="17" spans="1:11" x14ac:dyDescent="0.25">
      <c r="A17" s="34" t="str">
        <f>IFERROR(VLOOKUP(B17,'PLANILLA GENERAL'!H10:$BA$698,46,FALSE),"")</f>
        <v>SP- 02</v>
      </c>
      <c r="B17" s="34" t="s">
        <v>152</v>
      </c>
      <c r="C17" s="34" t="s">
        <v>963</v>
      </c>
      <c r="D17" s="34" t="str">
        <f t="shared" si="0"/>
        <v>CY51W</v>
      </c>
      <c r="E17" s="34"/>
      <c r="F17" s="34"/>
      <c r="G17" s="56">
        <f>IFERROR(_xlfn.IFS(D17=Referencias!$K$32,VLOOKUP(B17,Intermedia!$B$4:$D$240,3,FALSE),D17=Referencias!$K$25,VLOOKUP(B17,Intermedia!$B$4:$D$240,2,FALSE)),"")</f>
        <v>40.15</v>
      </c>
      <c r="H17" s="34"/>
      <c r="I17" s="34" t="str">
        <f>IFERROR(VLOOKUP(IF(AND(B17=B16,B16=B15),CONCATENATE(B17,"_2"),IF(B17=B16,CONCATENATE(B17,"_1"),B17)),Intermedia!$I$3:$O$3997,7,FALSE),"")</f>
        <v/>
      </c>
      <c r="J17" s="34" t="str">
        <f>IFERROR(VLOOKUP(B17,'PLANILLA GENERAL'!$H$2:$BA$447,30,FALSE),"")</f>
        <v>Cavidad Progresiva</v>
      </c>
      <c r="K17" s="118" t="s">
        <v>961</v>
      </c>
    </row>
    <row r="18" spans="1:11" x14ac:dyDescent="0.25">
      <c r="A18" s="34" t="str">
        <f>IFERROR(VLOOKUP(B18,'PLANILLA GENERAL'!H11:$BA$698,46,FALSE),"")</f>
        <v>SP- 02</v>
      </c>
      <c r="B18" s="34" t="s">
        <v>152</v>
      </c>
      <c r="C18" s="34" t="s">
        <v>962</v>
      </c>
      <c r="D18" s="34" t="str">
        <f t="shared" si="0"/>
        <v>BX960</v>
      </c>
      <c r="E18" s="34"/>
      <c r="F18" s="34"/>
      <c r="G18" s="56">
        <f>IFERROR(_xlfn.IFS(D18=Referencias!$K$32,VLOOKUP(B18,Intermedia!$B$4:$D$240,3,FALSE),D18=Referencias!$K$25,VLOOKUP(B18,Intermedia!$B$4:$D$240,2,FALSE)),"")</f>
        <v>40.15</v>
      </c>
      <c r="H18" s="34"/>
      <c r="I18" s="34" t="str">
        <f>IFERROR(VLOOKUP(IF(AND(B18=B17,B17=B16),CONCATENATE(B18,"_2"),IF(B18=B17,CONCATENATE(B18,"_1"),B18)),Intermedia!$I$3:$O$3997,7,FALSE),"")</f>
        <v/>
      </c>
      <c r="J18" s="34" t="str">
        <f>IFERROR(VLOOKUP(B18,'PLANILLA GENERAL'!$H$2:$BA$447,30,FALSE),"")</f>
        <v>Cavidad Progresiva</v>
      </c>
      <c r="K18" s="118" t="s">
        <v>961</v>
      </c>
    </row>
    <row r="19" spans="1:11" x14ac:dyDescent="0.25">
      <c r="A19" s="34" t="str">
        <f>IFERROR(VLOOKUP(B19,'PLANILLA GENERAL'!H12:$BA$698,46,FALSE),"")</f>
        <v>SP- 02</v>
      </c>
      <c r="B19" s="34" t="s">
        <v>156</v>
      </c>
      <c r="C19" s="34" t="s">
        <v>963</v>
      </c>
      <c r="D19" s="34" t="str">
        <f t="shared" si="0"/>
        <v>CY51W</v>
      </c>
      <c r="E19" s="34"/>
      <c r="F19" s="34"/>
      <c r="G19" s="56">
        <f>IFERROR(_xlfn.IFS(D19=Referencias!$K$32,VLOOKUP(B19,Intermedia!$B$4:$D$240,3,FALSE),D19=Referencias!$K$25,VLOOKUP(B19,Intermedia!$B$4:$D$240,2,FALSE)),"")</f>
        <v>38.200000000000003</v>
      </c>
      <c r="H19" s="34"/>
      <c r="I19" s="34" t="str">
        <f>IFERROR(VLOOKUP(IF(AND(B19=B18,B18=B17),CONCATENATE(B19,"_2"),IF(B19=B18,CONCATENATE(B19,"_1"),B19)),Intermedia!$I$3:$O$3997,7,FALSE),"")</f>
        <v/>
      </c>
      <c r="J19" s="34" t="str">
        <f>IFERROR(VLOOKUP(B19,'PLANILLA GENERAL'!$H$2:$BA$447,30,FALSE),"")</f>
        <v>Bombeo Mecánico</v>
      </c>
      <c r="K19" s="118" t="s">
        <v>961</v>
      </c>
    </row>
    <row r="20" spans="1:11" x14ac:dyDescent="0.25">
      <c r="A20" s="34" t="str">
        <f>IFERROR(VLOOKUP(B20,'PLANILLA GENERAL'!H13:$BA$698,46,FALSE),"")</f>
        <v>SP- 02</v>
      </c>
      <c r="B20" s="34" t="s">
        <v>157</v>
      </c>
      <c r="C20" s="34" t="s">
        <v>963</v>
      </c>
      <c r="D20" s="34" t="str">
        <f t="shared" si="0"/>
        <v>CY51W</v>
      </c>
      <c r="E20" s="34"/>
      <c r="F20" s="34"/>
      <c r="G20" s="56">
        <f>IFERROR(_xlfn.IFS(D20=Referencias!$K$32,VLOOKUP(B20,Intermedia!$B$4:$D$240,3,FALSE),D20=Referencias!$K$25,VLOOKUP(B20,Intermedia!$B$4:$D$240,2,FALSE)),"")</f>
        <v>40.89</v>
      </c>
      <c r="H20" s="34"/>
      <c r="I20" s="34" t="str">
        <f>IFERROR(VLOOKUP(IF(AND(B20=B19,B19=B18),CONCATENATE(B20,"_2"),IF(B20=B19,CONCATENATE(B20,"_1"),B20)),Intermedia!$I$3:$O$3997,7,FALSE),"")</f>
        <v/>
      </c>
      <c r="J20" s="34" t="str">
        <f>IFERROR(VLOOKUP(B20,'PLANILLA GENERAL'!$H$2:$BA$447,30,FALSE),"")</f>
        <v>Cavidad Progresiva</v>
      </c>
      <c r="K20" s="118" t="s">
        <v>961</v>
      </c>
    </row>
    <row r="21" spans="1:11" x14ac:dyDescent="0.25">
      <c r="A21" s="34" t="str">
        <f>IFERROR(VLOOKUP(B21,'PLANILLA GENERAL'!H14:$BA$698,46,FALSE),"")</f>
        <v>SP- 02</v>
      </c>
      <c r="B21" s="34" t="s">
        <v>158</v>
      </c>
      <c r="C21" s="34" t="s">
        <v>963</v>
      </c>
      <c r="D21" s="34" t="str">
        <f t="shared" si="0"/>
        <v>CY51W</v>
      </c>
      <c r="E21" s="34"/>
      <c r="F21" s="34"/>
      <c r="G21" s="56">
        <f>IFERROR(_xlfn.IFS(D21=Referencias!$K$32,VLOOKUP(B21,Intermedia!$B$4:$D$240,3,FALSE),D21=Referencias!$K$25,VLOOKUP(B21,Intermedia!$B$4:$D$240,2,FALSE)),"")</f>
        <v>54.09</v>
      </c>
      <c r="H21" s="34"/>
      <c r="I21" s="34" t="str">
        <f>IFERROR(VLOOKUP(IF(AND(B21=B20,B20=B19),CONCATENATE(B21,"_2"),IF(B21=B20,CONCATENATE(B21,"_1"),B21)),Intermedia!$I$3:$O$3997,7,FALSE),"")</f>
        <v/>
      </c>
      <c r="J21" s="34" t="str">
        <f>IFERROR(VLOOKUP(B21,'PLANILLA GENERAL'!$H$2:$BA$447,30,FALSE),"")</f>
        <v>Electro Sumergible</v>
      </c>
      <c r="K21" s="117" t="s">
        <v>966</v>
      </c>
    </row>
    <row r="22" spans="1:11" x14ac:dyDescent="0.25">
      <c r="A22" s="34" t="str">
        <f>IFERROR(VLOOKUP(B22,'PLANILLA GENERAL'!H15:$BA$698,46,FALSE),"")</f>
        <v>SP- 06</v>
      </c>
      <c r="B22" s="34" t="s">
        <v>229</v>
      </c>
      <c r="C22" s="34" t="s">
        <v>963</v>
      </c>
      <c r="D22" s="34" t="str">
        <f t="shared" si="0"/>
        <v>CY51W</v>
      </c>
      <c r="E22" s="34"/>
      <c r="F22" s="34"/>
      <c r="G22" s="56">
        <f>IFERROR(_xlfn.IFS(D22=Referencias!$K$32,VLOOKUP(B22,Intermedia!$B$4:$D$240,3,FALSE),D22=Referencias!$K$25,VLOOKUP(B22,Intermedia!$B$4:$D$240,2,FALSE)),"")</f>
        <v>59.23</v>
      </c>
      <c r="H22" s="34"/>
      <c r="I22" s="34" t="str">
        <f>IFERROR(VLOOKUP(IF(AND(B22=B21,B21=B20),CONCATENATE(B22,"_2"),IF(B22=B21,CONCATENATE(B22,"_1"),B22)),Intermedia!$I$3:$O$3997,7,FALSE),"")</f>
        <v/>
      </c>
      <c r="J22" s="34" t="str">
        <f>IFERROR(VLOOKUP(B22,'PLANILLA GENERAL'!$H$2:$BA$447,30,FALSE),"")</f>
        <v>Cavidad Progresiva</v>
      </c>
      <c r="K22" s="117" t="s">
        <v>966</v>
      </c>
    </row>
    <row r="23" spans="1:11" x14ac:dyDescent="0.25">
      <c r="A23" s="34" t="str">
        <f>IFERROR(VLOOKUP(B23,'PLANILLA GENERAL'!H16:$BA$698,46,FALSE),"")</f>
        <v>SP- 06</v>
      </c>
      <c r="B23" s="34" t="s">
        <v>253</v>
      </c>
      <c r="C23" s="34" t="s">
        <v>962</v>
      </c>
      <c r="D23" s="34" t="str">
        <f t="shared" si="0"/>
        <v>BX960</v>
      </c>
      <c r="E23" s="34"/>
      <c r="F23" s="34"/>
      <c r="G23" s="56">
        <f>IFERROR(_xlfn.IFS(D23=Referencias!$K$32,VLOOKUP(B23,Intermedia!$B$4:$D$240,3,FALSE),D23=Referencias!$K$25,VLOOKUP(B23,Intermedia!$B$4:$D$240,2,FALSE)),"")</f>
        <v>48.73</v>
      </c>
      <c r="H23" s="34"/>
      <c r="I23" s="34" t="str">
        <f>IFERROR(VLOOKUP(IF(AND(B23=B22,B22=B21),CONCATENATE(B23,"_2"),IF(B23=B22,CONCATENATE(B23,"_1"),B23)),Intermedia!$I$3:$O$3997,7,FALSE),"")</f>
        <v/>
      </c>
      <c r="J23" s="34" t="str">
        <f>IFERROR(VLOOKUP(B23,'PLANILLA GENERAL'!$H$2:$BA$447,30,FALSE),"")</f>
        <v>Electro Sumergible</v>
      </c>
      <c r="K23" s="117" t="s">
        <v>966</v>
      </c>
    </row>
    <row r="24" spans="1:11" x14ac:dyDescent="0.25">
      <c r="A24" s="34" t="str">
        <f>IFERROR(VLOOKUP(B24,'PLANILLA GENERAL'!H17:$BA$698,46,FALSE),"")</f>
        <v>SP- 06</v>
      </c>
      <c r="B24" s="34" t="s">
        <v>274</v>
      </c>
      <c r="C24" s="34" t="s">
        <v>963</v>
      </c>
      <c r="D24" s="34" t="str">
        <f t="shared" si="0"/>
        <v>CY51W</v>
      </c>
      <c r="E24" s="34"/>
      <c r="F24" s="34"/>
      <c r="G24" s="56">
        <f>IFERROR(_xlfn.IFS(D24=Referencias!$K$32,VLOOKUP(B24,Intermedia!$B$4:$D$240,3,FALSE),D24=Referencias!$K$25,VLOOKUP(B24,Intermedia!$B$4:$D$240,2,FALSE)),"")</f>
        <v>32.979999999999997</v>
      </c>
      <c r="H24" s="34"/>
      <c r="I24" s="34" t="str">
        <f>IFERROR(VLOOKUP(IF(AND(B24=B23,B23=B22),CONCATENATE(B24,"_2"),IF(B24=B23,CONCATENATE(B24,"_1"),B24)),Intermedia!$I$3:$O$3997,7,FALSE),"")</f>
        <v/>
      </c>
      <c r="J24" s="34" t="str">
        <f>IFERROR(VLOOKUP(B24,'PLANILLA GENERAL'!$H$2:$BA$447,30,FALSE),"")</f>
        <v>Bombeo Mecánico</v>
      </c>
      <c r="K24" s="117" t="s">
        <v>966</v>
      </c>
    </row>
    <row r="25" spans="1:11" x14ac:dyDescent="0.25">
      <c r="A25" s="34" t="str">
        <f>IFERROR(VLOOKUP(B25,'PLANILLA GENERAL'!H18:$BA$698,46,FALSE),"")</f>
        <v>SP- 06</v>
      </c>
      <c r="B25" s="34" t="s">
        <v>292</v>
      </c>
      <c r="C25" s="34" t="s">
        <v>963</v>
      </c>
      <c r="D25" s="34" t="str">
        <f t="shared" si="0"/>
        <v>CY51W</v>
      </c>
      <c r="E25" s="34"/>
      <c r="F25" s="34"/>
      <c r="G25" s="56">
        <f>IFERROR(_xlfn.IFS(D25=Referencias!$K$32,VLOOKUP(B25,Intermedia!$B$4:$D$240,3,FALSE),D25=Referencias!$K$25,VLOOKUP(B25,Intermedia!$B$4:$D$240,2,FALSE)),"")</f>
        <v>20</v>
      </c>
      <c r="H25" s="34"/>
      <c r="I25" s="34" t="str">
        <f>IFERROR(VLOOKUP(IF(AND(B25=B24,B24=B23),CONCATENATE(B25,"_2"),IF(B25=B24,CONCATENATE(B25,"_1"),B25)),Intermedia!$I$3:$O$3997,7,FALSE),"")</f>
        <v/>
      </c>
      <c r="J25" s="34" t="str">
        <f>IFERROR(VLOOKUP(B25,'PLANILLA GENERAL'!$H$2:$BA$447,30,FALSE),"")</f>
        <v>Bombeo Mecánico</v>
      </c>
      <c r="K25" s="117" t="s">
        <v>966</v>
      </c>
    </row>
    <row r="26" spans="1:11" x14ac:dyDescent="0.25">
      <c r="A26" s="34" t="str">
        <f>IFERROR(VLOOKUP(B26,'PLANILLA GENERAL'!H19:$BA$698,46,FALSE),"")</f>
        <v>SP- 06</v>
      </c>
      <c r="B26" s="34" t="s">
        <v>294</v>
      </c>
      <c r="C26" s="34" t="s">
        <v>963</v>
      </c>
      <c r="D26" s="34" t="str">
        <f t="shared" si="0"/>
        <v>CY51W</v>
      </c>
      <c r="E26" s="34"/>
      <c r="F26" s="34"/>
      <c r="G26" s="56">
        <f>IFERROR(_xlfn.IFS(D26=Referencias!$K$32,VLOOKUP(B26,Intermedia!$B$4:$D$240,3,FALSE),D26=Referencias!$K$25,VLOOKUP(B26,Intermedia!$B$4:$D$240,2,FALSE)),"")</f>
        <v>20</v>
      </c>
      <c r="H26" s="34" t="s">
        <v>969</v>
      </c>
      <c r="I26" s="34" t="str">
        <f>IFERROR(VLOOKUP(IF(AND(B26=B25,B25=B24),CONCATENATE(B26,"_2"),IF(B26=B25,CONCATENATE(B26,"_1"),B26)),Intermedia!$I$3:$O$3997,7,FALSE),"")</f>
        <v/>
      </c>
      <c r="J26" s="34" t="str">
        <f>IFERROR(VLOOKUP(B26,'PLANILLA GENERAL'!$H$2:$BA$447,30,FALSE),"")</f>
        <v>Bombeo Mecánico</v>
      </c>
      <c r="K26" s="117" t="s">
        <v>966</v>
      </c>
    </row>
    <row r="27" spans="1:11" x14ac:dyDescent="0.25">
      <c r="A27" s="34" t="str">
        <f>IFERROR(VLOOKUP(B27,'PLANILLA GENERAL'!H20:$BA$698,46,FALSE),"")</f>
        <v>SP- 06</v>
      </c>
      <c r="B27" s="34" t="s">
        <v>294</v>
      </c>
      <c r="C27" s="34" t="s">
        <v>962</v>
      </c>
      <c r="D27" s="34" t="str">
        <f t="shared" si="0"/>
        <v>BX960</v>
      </c>
      <c r="E27" s="34"/>
      <c r="F27" s="34"/>
      <c r="G27" s="56">
        <f>IFERROR(_xlfn.IFS(D27=Referencias!$K$32,VLOOKUP(B27,Intermedia!$B$4:$D$240,3,FALSE),D27=Referencias!$K$25,VLOOKUP(B27,Intermedia!$B$4:$D$240,2,FALSE)),"")</f>
        <v>22.92</v>
      </c>
      <c r="H27" s="34"/>
      <c r="I27" s="34" t="str">
        <f>IFERROR(VLOOKUP(IF(AND(B27=B26,B26=B25),CONCATENATE(B27,"_2"),IF(B27=B26,CONCATENATE(B27,"_1"),B27)),Intermedia!$I$3:$O$3997,7,FALSE),"")</f>
        <v/>
      </c>
      <c r="J27" s="34" t="str">
        <f>IFERROR(VLOOKUP(B27,'PLANILLA GENERAL'!$H$2:$BA$447,30,FALSE),"")</f>
        <v>Bombeo Mecánico</v>
      </c>
      <c r="K27" s="117" t="s">
        <v>966</v>
      </c>
    </row>
    <row r="28" spans="1:11" x14ac:dyDescent="0.25">
      <c r="A28" s="34" t="str">
        <f>IFERROR(VLOOKUP(B28,'PLANILLA GENERAL'!H21:$BA$698,46,FALSE),"")</f>
        <v>SP- 07</v>
      </c>
      <c r="B28" s="34" t="s">
        <v>301</v>
      </c>
      <c r="C28" s="34" t="s">
        <v>963</v>
      </c>
      <c r="D28" s="34" t="str">
        <f t="shared" si="0"/>
        <v>CY51W</v>
      </c>
      <c r="E28" s="34"/>
      <c r="F28" s="34"/>
      <c r="G28" s="56">
        <f>IFERROR(_xlfn.IFS(D28=Referencias!$K$32,VLOOKUP(B28,Intermedia!$B$4:$D$240,3,FALSE),D28=Referencias!$K$25,VLOOKUP(B28,Intermedia!$B$4:$D$240,2,FALSE)),"")</f>
        <v>22.81</v>
      </c>
      <c r="H28" s="34"/>
      <c r="I28" s="34" t="str">
        <f>IFERROR(VLOOKUP(IF(AND(B28=B27,B27=B26),CONCATENATE(B28,"_2"),IF(B28=B27,CONCATENATE(B28,"_1"),B28)),Intermedia!$I$3:$O$3997,7,FALSE),"")</f>
        <v/>
      </c>
      <c r="J28" s="34" t="str">
        <f>IFERROR(VLOOKUP(B28,'PLANILLA GENERAL'!$H$2:$BA$447,30,FALSE),"")</f>
        <v>Bombeo Mecánico</v>
      </c>
      <c r="K28" s="117" t="s">
        <v>966</v>
      </c>
    </row>
    <row r="29" spans="1:11" x14ac:dyDescent="0.25">
      <c r="A29" s="34" t="str">
        <f>IFERROR(VLOOKUP(B29,'PLANILLA GENERAL'!H22:$BA$698,46,FALSE),"")</f>
        <v>SP-10</v>
      </c>
      <c r="B29" s="34" t="s">
        <v>373</v>
      </c>
      <c r="C29" s="34" t="s">
        <v>962</v>
      </c>
      <c r="D29" s="34" t="str">
        <f t="shared" si="0"/>
        <v>BX960</v>
      </c>
      <c r="E29" s="34"/>
      <c r="F29" s="34"/>
      <c r="G29" s="56">
        <f>IFERROR(_xlfn.IFS(D29=Referencias!$K$32,VLOOKUP(B29,Intermedia!$B$4:$D$240,3,FALSE),D29=Referencias!$K$25,VLOOKUP(B29,Intermedia!$B$4:$D$240,2,FALSE)),"")</f>
        <v>29.27</v>
      </c>
      <c r="H29" s="34"/>
      <c r="I29" s="34" t="str">
        <f>IFERROR(VLOOKUP(IF(AND(B29=B28,B28=B27),CONCATENATE(B29,"_2"),IF(B29=B28,CONCATENATE(B29,"_1"),B29)),Intermedia!$I$3:$O$3997,7,FALSE),"")</f>
        <v/>
      </c>
      <c r="J29" s="34" t="str">
        <f>IFERROR(VLOOKUP(B29,'PLANILLA GENERAL'!$H$2:$BA$447,30,FALSE),"")</f>
        <v>Cavidad Progresiva</v>
      </c>
      <c r="K29" s="117" t="s">
        <v>966</v>
      </c>
    </row>
    <row r="30" spans="1:11" x14ac:dyDescent="0.25">
      <c r="A30" s="34" t="str">
        <f>IFERROR(VLOOKUP(B30,'PLANILLA GENERAL'!H23:$BA$698,46,FALSE),"")</f>
        <v>SP- 02</v>
      </c>
      <c r="B30" s="3" t="s">
        <v>146</v>
      </c>
      <c r="C30" s="34" t="s">
        <v>963</v>
      </c>
      <c r="D30" s="34" t="str">
        <f t="shared" si="0"/>
        <v>CY51W</v>
      </c>
      <c r="E30" s="34"/>
      <c r="F30" s="34"/>
      <c r="G30" s="56">
        <f>IFERROR(_xlfn.IFS(D30=Referencias!$K$32,VLOOKUP(B30,Intermedia!$B$4:$D$240,3,FALSE),D30=Referencias!$K$25,VLOOKUP(B30,Intermedia!$B$4:$D$240,2,FALSE)),"")</f>
        <v>41.16</v>
      </c>
      <c r="H30" s="34"/>
      <c r="I30" s="34" t="str">
        <f>IFERROR(VLOOKUP(IF(AND(B30=B29,B29=B28),CONCATENATE(B30,"_2"),IF(B30=B29,CONCATENATE(B30,"_1"),B30)),Intermedia!$I$3:$O$3997,7,FALSE),"")</f>
        <v/>
      </c>
      <c r="J30" s="34" t="str">
        <f>IFERROR(VLOOKUP(B30,'PLANILLA GENERAL'!$H$2:$BA$447,30,FALSE),"")</f>
        <v>Cavidad Progresiva</v>
      </c>
      <c r="K30" s="117" t="s">
        <v>966</v>
      </c>
    </row>
    <row r="31" spans="1:11" x14ac:dyDescent="0.25">
      <c r="A31" s="34" t="str">
        <f>IFERROR(VLOOKUP(B31,'PLANILLA GENERAL'!H24:$BA$698,46,FALSE),"")</f>
        <v>SP- 04</v>
      </c>
      <c r="B31" s="34" t="s">
        <v>216</v>
      </c>
      <c r="C31" s="34" t="s">
        <v>963</v>
      </c>
      <c r="D31" s="34" t="str">
        <f t="shared" si="0"/>
        <v>CY51W</v>
      </c>
      <c r="E31" s="34"/>
      <c r="F31" s="34"/>
      <c r="G31" s="56">
        <f>IFERROR(_xlfn.IFS(D31=Referencias!$K$32,VLOOKUP(B31,Intermedia!$B$4:$D$240,3,FALSE),D31=Referencias!$K$25,VLOOKUP(B31,Intermedia!$B$4:$D$240,2,FALSE)),"")</f>
        <v>20</v>
      </c>
      <c r="H31" s="34" t="s">
        <v>969</v>
      </c>
      <c r="I31" s="34" t="str">
        <f>IFERROR(VLOOKUP(IF(AND(B31=B30,B30=B29),CONCATENATE(B31,"_2"),IF(B31=B30,CONCATENATE(B31,"_1"),B31)),Intermedia!$I$3:$O$3997,7,FALSE),"")</f>
        <v/>
      </c>
      <c r="J31" s="34" t="str">
        <f>IFERROR(VLOOKUP(B31,'PLANILLA GENERAL'!$H$2:$BA$447,30,FALSE),"")</f>
        <v>Cavidad Progresiva</v>
      </c>
      <c r="K31" s="117" t="s">
        <v>966</v>
      </c>
    </row>
    <row r="32" spans="1:11" x14ac:dyDescent="0.25">
      <c r="A32" s="34" t="str">
        <f>IFERROR(VLOOKUP(B32,'PLANILLA GENERAL'!H25:$BA$698,46,FALSE),"")</f>
        <v>SP- 04</v>
      </c>
      <c r="B32" s="34" t="s">
        <v>216</v>
      </c>
      <c r="C32" s="34" t="s">
        <v>962</v>
      </c>
      <c r="D32" s="34" t="str">
        <f>IF(C32="inhibidor de corrosión","CY51W","BX960")</f>
        <v>BX960</v>
      </c>
      <c r="E32" s="34"/>
      <c r="F32" s="34"/>
      <c r="G32" s="56">
        <f>IFERROR(_xlfn.IFS(D32=Referencias!$K$32,VLOOKUP(B32,Intermedia!$B$4:$D$240,3,FALSE),D32=Referencias!$K$25,VLOOKUP(B32,Intermedia!$B$4:$D$240,2,FALSE)),"")</f>
        <v>39.08</v>
      </c>
      <c r="H32" s="34"/>
      <c r="I32" s="34" t="str">
        <f>IFERROR(VLOOKUP(IF(AND(B32=B31,B31=B30),CONCATENATE(B32,"_2"),IF(B32=B31,CONCATENATE(B32,"_1"),B32)),Intermedia!$I$3:$O$3997,7,FALSE),"")</f>
        <v/>
      </c>
      <c r="J32" s="34" t="str">
        <f>IFERROR(VLOOKUP(B32,'PLANILLA GENERAL'!$H$2:$BA$447,30,FALSE),"")</f>
        <v>Cavidad Progresiva</v>
      </c>
      <c r="K32" s="117" t="s">
        <v>966</v>
      </c>
    </row>
    <row r="33" spans="1:11" x14ac:dyDescent="0.25">
      <c r="A33" s="34" t="str">
        <f>IFERROR(VLOOKUP(B33,'PLANILLA GENERAL'!H26:$BA$698,46,FALSE),"")</f>
        <v>SP- 02</v>
      </c>
      <c r="B33" s="4" t="s">
        <v>145</v>
      </c>
      <c r="C33" s="96" t="s">
        <v>963</v>
      </c>
      <c r="D33" s="96" t="str">
        <f t="shared" ref="D33" si="1">IF(C33="inhibidor de corrosión","CY51W","BX960")</f>
        <v>CY51W</v>
      </c>
      <c r="E33" s="96"/>
      <c r="F33" s="96"/>
      <c r="G33" s="56">
        <f>IFERROR(_xlfn.IFS(D33=Referencias!$K$32,VLOOKUP(B33,Intermedia!$B$4:$D$240,3,FALSE),D33=Referencias!$K$25,VLOOKUP(B33,Intermedia!$B$4:$D$240,2,FALSE)),"")</f>
        <v>20</v>
      </c>
      <c r="H33" s="34" t="s">
        <v>968</v>
      </c>
      <c r="I33" s="34" t="str">
        <f>IFERROR(VLOOKUP(IF(AND(B33=B32,B32=B31),CONCATENATE(B33,"_2"),IF(B33=B32,CONCATENATE(B33,"_1"),B33)),Intermedia!$I$3:$O$3997,7,FALSE),"")</f>
        <v/>
      </c>
      <c r="J33" s="34" t="str">
        <f>IFERROR(VLOOKUP(B33,'PLANILLA GENERAL'!$H$2:$BA$447,30,FALSE),"")</f>
        <v>Cavidad Progresiva</v>
      </c>
      <c r="K33" s="117" t="s">
        <v>966</v>
      </c>
    </row>
    <row r="34" spans="1:11" x14ac:dyDescent="0.25">
      <c r="A34" s="34" t="str">
        <f>IFERROR(VLOOKUP(B34,'PLANILLA GENERAL'!H23:$BA$698,46,FALSE),"")</f>
        <v>SP- 07</v>
      </c>
      <c r="B34" s="34" t="s">
        <v>312</v>
      </c>
      <c r="C34" s="34" t="s">
        <v>963</v>
      </c>
      <c r="D34" s="96" t="str">
        <f t="shared" ref="D34:D37" si="2">IF(C34="inhibidor de corrosión","CY51W","BX960")</f>
        <v>CY51W</v>
      </c>
      <c r="E34" s="96"/>
      <c r="F34" s="96"/>
      <c r="G34" s="97">
        <f>IFERROR(_xlfn.IFS(D34=Referencias!$K$32,VLOOKUP(B34,Intermedia!$B$4:$D$240,3,FALSE),D34=Referencias!$K$25,VLOOKUP(B34,Intermedia!$B$4:$D$240,2,FALSE)),"")</f>
        <v>49.98</v>
      </c>
      <c r="H34" s="96"/>
      <c r="I34" s="34" t="str">
        <f>IFERROR(VLOOKUP(IF(AND(B34=B33,B33=B31),CONCATENATE(B34,"_2"),IF(B34=B33,CONCATENATE(B34,"_1"),B34)),Intermedia!$I$3:$O$3997,7,FALSE),"")</f>
        <v/>
      </c>
      <c r="J34" s="34" t="str">
        <f>IFERROR(VLOOKUP(B34,'PLANILLA GENERAL'!$H$2:$BA$447,30,FALSE),"")</f>
        <v>Cavidad Progresiva</v>
      </c>
      <c r="K34" s="117" t="s">
        <v>966</v>
      </c>
    </row>
    <row r="35" spans="1:11" x14ac:dyDescent="0.25">
      <c r="A35" s="96" t="str">
        <f>IFERROR(VLOOKUP(B35,'PLANILLA GENERAL'!H26:$BA$698,46,FALSE),"")</f>
        <v>SP- 07</v>
      </c>
      <c r="B35" s="96" t="s">
        <v>312</v>
      </c>
      <c r="C35" s="96" t="s">
        <v>962</v>
      </c>
      <c r="D35" s="96" t="str">
        <f t="shared" si="2"/>
        <v>BX960</v>
      </c>
      <c r="E35" s="96"/>
      <c r="F35" s="96"/>
      <c r="G35" s="97">
        <f>IFERROR(_xlfn.IFS(D35=Referencias!$K$32,VLOOKUP(B35,Intermedia!$B$4:$D$240,3,FALSE),D35=Referencias!$K$25,VLOOKUP(B35,Intermedia!$B$4:$D$240,2,FALSE)),"")</f>
        <v>96.38</v>
      </c>
      <c r="H35" s="96" t="s">
        <v>968</v>
      </c>
      <c r="I35" s="96" t="str">
        <f>IFERROR(VLOOKUP(IF(AND(B35=B34,B34=B33),CONCATENATE(B35,"_2"),IF(B35=B34,CONCATENATE(B35,"_1"),B35)),Intermedia!$I$3:$O$3997,7,FALSE),"")</f>
        <v/>
      </c>
      <c r="J35" s="96" t="str">
        <f>IFERROR(VLOOKUP(B35,'PLANILLA GENERAL'!$H$2:$BA$447,30,FALSE),"")</f>
        <v>Cavidad Progresiva</v>
      </c>
      <c r="K35" s="122" t="s">
        <v>966</v>
      </c>
    </row>
    <row r="36" spans="1:11" x14ac:dyDescent="0.25">
      <c r="A36" s="96" t="str">
        <f>IFERROR(VLOOKUP(B36,'PLANILLA GENERAL'!H27:$BA$698,46,FALSE),"")</f>
        <v>SP- 07</v>
      </c>
      <c r="B36" s="34" t="s">
        <v>328</v>
      </c>
      <c r="C36" s="34" t="s">
        <v>963</v>
      </c>
      <c r="D36" s="96" t="str">
        <f t="shared" si="2"/>
        <v>CY51W</v>
      </c>
      <c r="E36" s="34"/>
      <c r="F36" s="34"/>
      <c r="G36" s="97">
        <f>IFERROR(_xlfn.IFS(D36=Referencias!$K$32,VLOOKUP(B36,Intermedia!$B$4:$D$240,3,FALSE),D36=Referencias!$K$25,VLOOKUP(B36,Intermedia!$B$4:$D$240,2,FALSE)),"")</f>
        <v>23.51</v>
      </c>
      <c r="H36" s="34"/>
      <c r="I36" s="96" t="str">
        <f>IFERROR(VLOOKUP(IF(AND(B36=B35,B35=B34),CONCATENATE(B36,"_2"),IF(B36=B35,CONCATENATE(B36,"_1"),B36)),Intermedia!$I$3:$O$3997,7,FALSE),"")</f>
        <v/>
      </c>
      <c r="J36" s="96" t="str">
        <f>IFERROR(VLOOKUP(B36,'PLANILLA GENERAL'!$H$2:$BA$447,30,FALSE),"")</f>
        <v>Bombeo Mecánico</v>
      </c>
      <c r="K36" s="122" t="s">
        <v>966</v>
      </c>
    </row>
    <row r="37" spans="1:11" x14ac:dyDescent="0.25">
      <c r="A37" s="34" t="str">
        <f>IFERROR(VLOOKUP(B37,'PLANILLA GENERAL'!H28:$BA$698,46,FALSE),"")</f>
        <v>SP- 07</v>
      </c>
      <c r="B37" s="34" t="s">
        <v>328</v>
      </c>
      <c r="C37" s="34" t="s">
        <v>962</v>
      </c>
      <c r="D37" s="96" t="str">
        <f t="shared" si="2"/>
        <v>BX960</v>
      </c>
      <c r="E37" s="34"/>
      <c r="F37" s="34"/>
      <c r="G37" s="97">
        <f>IFERROR(_xlfn.IFS(D37=Referencias!$K$32,VLOOKUP(B37,Intermedia!$B$4:$D$240,3,FALSE),D37=Referencias!$K$25,VLOOKUP(B37,Intermedia!$B$4:$D$240,2,FALSE)),"")</f>
        <v>23.51</v>
      </c>
      <c r="H37" s="34"/>
      <c r="I37" s="96" t="str">
        <f>IFERROR(VLOOKUP(IF(AND(B37=B36,B36=B35),CONCATENATE(B37,"_2"),IF(B37=B36,CONCATENATE(B37,"_1"),B37)),Intermedia!$I$3:$O$3997,7,FALSE),"")</f>
        <v/>
      </c>
      <c r="J37" s="96" t="str">
        <f>IFERROR(VLOOKUP(B37,'PLANILLA GENERAL'!$H$2:$BA$447,30,FALSE),"")</f>
        <v>Bombeo Mecánico</v>
      </c>
      <c r="K37" s="122" t="s">
        <v>966</v>
      </c>
    </row>
    <row r="38" spans="1:11" x14ac:dyDescent="0.25">
      <c r="A38" s="88" t="str">
        <f>IFERROR(VLOOKUP(B38,'PLANILLA GENERAL'!H25:$BA$698,46,FALSE),"")</f>
        <v/>
      </c>
      <c r="D38" s="150" t="s">
        <v>971</v>
      </c>
      <c r="E38" s="150"/>
      <c r="F38" s="150"/>
      <c r="G38" s="150"/>
      <c r="I38" s="88" t="str">
        <f>IFERROR(VLOOKUP(IF(AND(B38=B33,B33=B31),CONCATENATE(B38,"_2"),IF(B38=B33,CONCATENATE(B38,"_1"),B38)),Intermedia!$I$3:$O$3997,7,FALSE),"")</f>
        <v/>
      </c>
      <c r="J38" s="88" t="str">
        <f>IFERROR(VLOOKUP(B38,'PLANILLA GENERAL'!$H$2:$BA$447,30,FALSE),"")</f>
        <v/>
      </c>
    </row>
    <row r="39" spans="1:11" x14ac:dyDescent="0.25">
      <c r="D39" s="151" t="s">
        <v>566</v>
      </c>
      <c r="E39" s="151"/>
      <c r="F39" s="151"/>
      <c r="G39" s="56">
        <f>SUMIF($D$9:D35,D39,$G$9:G35)</f>
        <v>578.13000000000011</v>
      </c>
    </row>
    <row r="40" spans="1:11" x14ac:dyDescent="0.25">
      <c r="D40" s="151" t="s">
        <v>565</v>
      </c>
      <c r="E40" s="151"/>
      <c r="F40" s="151"/>
      <c r="G40" s="56">
        <f>SUMIF($D$9:D38,D40,$G$9:G38)</f>
        <v>533.74</v>
      </c>
    </row>
    <row r="41" spans="1:11" x14ac:dyDescent="0.25">
      <c r="D41" s="151" t="s">
        <v>972</v>
      </c>
      <c r="E41" s="151"/>
      <c r="F41" s="151"/>
      <c r="G41" s="56">
        <f>+G39+G40</f>
        <v>1111.8700000000001</v>
      </c>
    </row>
  </sheetData>
  <autoFilter ref="A8:J41" xr:uid="{00000000-0009-0000-0000-000010000000}"/>
  <mergeCells count="8">
    <mergeCell ref="K7:K8"/>
    <mergeCell ref="D40:F40"/>
    <mergeCell ref="D41:F41"/>
    <mergeCell ref="C3:J5"/>
    <mergeCell ref="B7:C7"/>
    <mergeCell ref="D7:J7"/>
    <mergeCell ref="D38:G38"/>
    <mergeCell ref="D39:F39"/>
  </mergeCells>
  <printOptions horizontalCentered="1" verticalCentered="1"/>
  <pageMargins left="0" right="0.70866141732283472" top="0" bottom="0" header="0.31496062992125984" footer="0"/>
  <pageSetup paperSize="9" scale="97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000-000000000000}">
          <x14:formula1>
            <xm:f>Referencias!$H$3:$H$671</xm:f>
          </x14:formula1>
          <xm:sqref>B30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>
    <tabColor theme="4"/>
    <pageSetUpPr fitToPage="1"/>
  </sheetPr>
  <dimension ref="A1:K39"/>
  <sheetViews>
    <sheetView topLeftCell="A7" workbookViewId="0">
      <selection activeCell="I9" sqref="I9:J38"/>
    </sheetView>
  </sheetViews>
  <sheetFormatPr baseColWidth="10" defaultColWidth="11.42578125" defaultRowHeight="15" x14ac:dyDescent="0.25"/>
  <cols>
    <col min="1" max="1" width="17.85546875" style="4" bestFit="1" customWidth="1"/>
    <col min="2" max="2" width="13.28515625" style="4" bestFit="1" customWidth="1"/>
    <col min="3" max="3" width="21" style="4" bestFit="1" customWidth="1"/>
    <col min="4" max="4" width="11.42578125" style="4" bestFit="1" customWidth="1"/>
    <col min="5" max="5" width="7.140625" style="4" bestFit="1" customWidth="1"/>
    <col min="6" max="6" width="6.28515625" style="4" bestFit="1" customWidth="1"/>
    <col min="7" max="7" width="11.5703125" style="4" bestFit="1" customWidth="1"/>
    <col min="8" max="8" width="20.140625" style="4" bestFit="1" customWidth="1"/>
    <col min="9" max="9" width="11.140625" style="4" bestFit="1" customWidth="1"/>
    <col min="10" max="10" width="19.42578125" style="4" bestFit="1" customWidth="1"/>
    <col min="11" max="16384" width="11.42578125" style="4"/>
  </cols>
  <sheetData>
    <row r="1" spans="1:11" x14ac:dyDescent="0.25">
      <c r="A1" s="4" t="s">
        <v>947</v>
      </c>
      <c r="B1" s="4">
        <f>COUNTA(B9:B89)</f>
        <v>21</v>
      </c>
    </row>
    <row r="2" spans="1:11" ht="15.75" thickBot="1" x14ac:dyDescent="0.3"/>
    <row r="3" spans="1:11" ht="15" customHeight="1" x14ac:dyDescent="0.25">
      <c r="A3" s="31"/>
      <c r="B3" s="143" t="s">
        <v>990</v>
      </c>
      <c r="C3" s="143"/>
      <c r="D3" s="143"/>
      <c r="E3" s="143"/>
      <c r="F3" s="143"/>
      <c r="G3" s="143"/>
      <c r="H3" s="143"/>
      <c r="I3" s="143"/>
      <c r="J3" s="144"/>
    </row>
    <row r="4" spans="1:11" ht="20.25" x14ac:dyDescent="0.25">
      <c r="A4" s="27"/>
      <c r="B4" s="134"/>
      <c r="C4" s="134"/>
      <c r="D4" s="134"/>
      <c r="E4" s="134"/>
      <c r="F4" s="134"/>
      <c r="G4" s="134"/>
      <c r="H4" s="134"/>
      <c r="I4" s="134"/>
      <c r="J4" s="146"/>
    </row>
    <row r="5" spans="1:11" ht="21" thickBot="1" x14ac:dyDescent="0.3">
      <c r="A5" s="29"/>
      <c r="B5" s="148"/>
      <c r="C5" s="148"/>
      <c r="D5" s="148"/>
      <c r="E5" s="148"/>
      <c r="F5" s="148"/>
      <c r="G5" s="148"/>
      <c r="H5" s="148"/>
      <c r="I5" s="148"/>
      <c r="J5" s="149"/>
    </row>
    <row r="6" spans="1:11" ht="15.75" thickBot="1" x14ac:dyDescent="0.3"/>
    <row r="7" spans="1:11" ht="18" x14ac:dyDescent="0.25">
      <c r="A7" s="49" t="s">
        <v>978</v>
      </c>
      <c r="B7" s="154">
        <f>'Semana 3-1'!B7:C7+2</f>
        <v>45322</v>
      </c>
      <c r="C7" s="155"/>
      <c r="D7" s="156" t="s">
        <v>979</v>
      </c>
      <c r="E7" s="157"/>
      <c r="F7" s="157"/>
      <c r="G7" s="157"/>
      <c r="H7" s="157"/>
      <c r="I7" s="157"/>
      <c r="J7" s="160"/>
      <c r="K7" s="141" t="s">
        <v>951</v>
      </c>
    </row>
    <row r="8" spans="1:11" x14ac:dyDescent="0.25">
      <c r="A8" s="53" t="s">
        <v>952</v>
      </c>
      <c r="B8" s="53" t="s">
        <v>15</v>
      </c>
      <c r="C8" s="53" t="s">
        <v>953</v>
      </c>
      <c r="D8" s="53" t="s">
        <v>562</v>
      </c>
      <c r="E8" s="53" t="s">
        <v>954</v>
      </c>
      <c r="F8" s="53" t="s">
        <v>955</v>
      </c>
      <c r="G8" s="53" t="s">
        <v>956</v>
      </c>
      <c r="H8" s="53" t="s">
        <v>957</v>
      </c>
      <c r="I8" s="53" t="s">
        <v>958</v>
      </c>
      <c r="J8" s="53" t="s">
        <v>959</v>
      </c>
      <c r="K8" s="141"/>
    </row>
    <row r="9" spans="1:11" x14ac:dyDescent="0.25">
      <c r="A9" s="34" t="str">
        <f>IFERROR(VLOOKUP(B9,'PLANILLA GENERAL'!H3:$BA$698,46,FALSE),"")</f>
        <v>SP- 06</v>
      </c>
      <c r="B9" s="34" t="s">
        <v>221</v>
      </c>
      <c r="C9" s="34" t="s">
        <v>962</v>
      </c>
      <c r="D9" s="34" t="str">
        <f t="shared" ref="D9:D29" si="0">IF(C9="inhibidor de corrosión","CY51W","BX960")</f>
        <v>BX960</v>
      </c>
      <c r="E9" s="34"/>
      <c r="F9" s="34"/>
      <c r="G9" s="56">
        <f>IFERROR(_xlfn.IFS(D9=Referencias!$K$32,VLOOKUP(B9,Intermedia!$B$4:$D$240,3,FALSE),D9=Referencias!$K$25,VLOOKUP(B9,Intermedia!$B$4:$D$240,2,FALSE)),"")</f>
        <v>51.37</v>
      </c>
      <c r="H9" s="34"/>
      <c r="I9" s="34" t="str">
        <f>IFERROR(VLOOKUP(IF(AND(B9=B8,B8=B7),CONCATENATE(B9,"_2"),IF(B9=B8,CONCATENATE(B9,"_1"),B9)),Intermedia!$I$3:$O$3997,7,FALSE),"")</f>
        <v/>
      </c>
      <c r="J9" s="34" t="str">
        <f>IFERROR(VLOOKUP(B9,'PLANILLA GENERAL'!$H$2:$BA$447,30,FALSE),"")</f>
        <v>Electro Sumergible</v>
      </c>
      <c r="K9" s="117" t="s">
        <v>966</v>
      </c>
    </row>
    <row r="10" spans="1:11" x14ac:dyDescent="0.25">
      <c r="A10" s="34" t="str">
        <f>IFERROR(VLOOKUP(B10,'PLANILLA GENERAL'!H4:$BA$698,46,FALSE),"")</f>
        <v>SP- 06</v>
      </c>
      <c r="B10" s="34" t="s">
        <v>224</v>
      </c>
      <c r="C10" s="34" t="s">
        <v>963</v>
      </c>
      <c r="D10" s="34" t="str">
        <f t="shared" si="0"/>
        <v>CY51W</v>
      </c>
      <c r="E10" s="34"/>
      <c r="F10" s="34"/>
      <c r="G10" s="56">
        <f>IFERROR(_xlfn.IFS(D10=Referencias!$K$32,VLOOKUP(B10,Intermedia!$B$4:$D$240,3,FALSE),D10=Referencias!$K$25,VLOOKUP(B10,Intermedia!$B$4:$D$240,2,FALSE)),"")</f>
        <v>20</v>
      </c>
      <c r="H10" s="34"/>
      <c r="I10" s="34" t="str">
        <f>IFERROR(VLOOKUP(IF(AND(B10=B9,B9=B8),CONCATENATE(B10,"_2"),IF(B10=B9,CONCATENATE(B10,"_1"),B10)),Intermedia!$I$3:$O$3997,7,FALSE),"")</f>
        <v/>
      </c>
      <c r="J10" s="34" t="str">
        <f>IFERROR(VLOOKUP(B10,'PLANILLA GENERAL'!$H$2:$BA$447,30,FALSE),"")</f>
        <v>Cavidad Progresiva</v>
      </c>
      <c r="K10" s="117" t="s">
        <v>966</v>
      </c>
    </row>
    <row r="11" spans="1:11" x14ac:dyDescent="0.25">
      <c r="A11" s="34" t="str">
        <f>IFERROR(VLOOKUP(B11,'PLANILLA GENERAL'!H5:$BA$698,46,FALSE),"")</f>
        <v>SP- 06</v>
      </c>
      <c r="B11" s="34" t="s">
        <v>247</v>
      </c>
      <c r="C11" s="34" t="s">
        <v>963</v>
      </c>
      <c r="D11" s="34" t="str">
        <f t="shared" si="0"/>
        <v>CY51W</v>
      </c>
      <c r="E11" s="34"/>
      <c r="F11" s="34"/>
      <c r="G11" s="56">
        <f>IFERROR(_xlfn.IFS(D11=Referencias!$K$32,VLOOKUP(B11,Intermedia!$B$4:$D$240,3,FALSE),D11=Referencias!$K$25,VLOOKUP(B11,Intermedia!$B$4:$D$240,2,FALSE)),"")</f>
        <v>35.78</v>
      </c>
      <c r="H11" s="34"/>
      <c r="I11" s="34" t="str">
        <f>IFERROR(VLOOKUP(IF(AND(B11=B10,B10=B9),CONCATENATE(B11,"_2"),IF(B11=B10,CONCATENATE(B11,"_1"),B11)),Intermedia!$I$3:$O$3997,7,FALSE),"")</f>
        <v/>
      </c>
      <c r="J11" s="34" t="str">
        <f>IFERROR(VLOOKUP(B11,'PLANILLA GENERAL'!$H$2:$BA$447,30,FALSE),"")</f>
        <v>Cavidad Progresiva</v>
      </c>
      <c r="K11" s="117" t="s">
        <v>966</v>
      </c>
    </row>
    <row r="12" spans="1:11" x14ac:dyDescent="0.25">
      <c r="A12" s="34" t="str">
        <f>IFERROR(VLOOKUP(B12,'PLANILLA GENERAL'!H6:$BA$698,46,FALSE),"")</f>
        <v/>
      </c>
      <c r="B12" s="34" t="s">
        <v>260</v>
      </c>
      <c r="C12" s="34" t="s">
        <v>962</v>
      </c>
      <c r="D12" s="34" t="str">
        <f t="shared" si="0"/>
        <v>BX960</v>
      </c>
      <c r="E12" s="34"/>
      <c r="F12" s="34"/>
      <c r="G12" s="56" t="str">
        <f>IFERROR(_xlfn.IFS(D12=Referencias!$K$32,VLOOKUP(B12,Intermedia!$B$4:$D$240,3,FALSE),D12=Referencias!$K$25,VLOOKUP(B12,Intermedia!$B$4:$D$240,2,FALSE)),"")</f>
        <v/>
      </c>
      <c r="H12" s="34"/>
      <c r="I12" s="34" t="str">
        <f>IFERROR(VLOOKUP(IF(AND(B12=B11,B11=B10),CONCATENATE(B12,"_2"),IF(B12=B11,CONCATENATE(B12,"_1"),B12)),Intermedia!$I$3:$O$3997,7,FALSE),"")</f>
        <v/>
      </c>
      <c r="J12" s="34" t="str">
        <f>IFERROR(VLOOKUP(B12,'PLANILLA GENERAL'!$H$2:$BA$447,30,FALSE),"")</f>
        <v/>
      </c>
      <c r="K12" s="117" t="s">
        <v>966</v>
      </c>
    </row>
    <row r="13" spans="1:11" x14ac:dyDescent="0.25">
      <c r="A13" s="34" t="str">
        <f>IFERROR(VLOOKUP(B13,'PLANILLA GENERAL'!H7:$BA$698,46,FALSE),"")</f>
        <v>SP- 06</v>
      </c>
      <c r="B13" s="34" t="s">
        <v>262</v>
      </c>
      <c r="C13" s="34" t="s">
        <v>963</v>
      </c>
      <c r="D13" s="34" t="str">
        <f t="shared" si="0"/>
        <v>CY51W</v>
      </c>
      <c r="E13" s="34"/>
      <c r="F13" s="34"/>
      <c r="G13" s="56">
        <f>IFERROR(_xlfn.IFS(D13=Referencias!$K$32,VLOOKUP(B13,Intermedia!$B$4:$D$240,3,FALSE),D13=Referencias!$K$25,VLOOKUP(B13,Intermedia!$B$4:$D$240,2,FALSE)),"")</f>
        <v>20</v>
      </c>
      <c r="H13" s="34"/>
      <c r="I13" s="34" t="str">
        <f>IFERROR(VLOOKUP(IF(AND(B13=B12,B12=B11),CONCATENATE(B13,"_2"),IF(B13=B12,CONCATENATE(B13,"_1"),B13)),Intermedia!$I$3:$O$3997,7,FALSE),"")</f>
        <v/>
      </c>
      <c r="J13" s="34" t="str">
        <f>IFERROR(VLOOKUP(B13,'PLANILLA GENERAL'!$H$2:$BA$447,30,FALSE),"")</f>
        <v>Bombeo Mecánico</v>
      </c>
      <c r="K13" s="117" t="s">
        <v>966</v>
      </c>
    </row>
    <row r="14" spans="1:11" x14ac:dyDescent="0.25">
      <c r="A14" s="34" t="str">
        <f>IFERROR(VLOOKUP(B14,'PLANILLA GENERAL'!H8:$BA$698,46,FALSE),"")</f>
        <v>SP- 06</v>
      </c>
      <c r="B14" s="34" t="s">
        <v>262</v>
      </c>
      <c r="C14" s="34" t="s">
        <v>962</v>
      </c>
      <c r="D14" s="34" t="str">
        <f t="shared" si="0"/>
        <v>BX960</v>
      </c>
      <c r="E14" s="34"/>
      <c r="F14" s="34"/>
      <c r="G14" s="56">
        <f>IFERROR(_xlfn.IFS(D14=Referencias!$K$32,VLOOKUP(B14,Intermedia!$B$4:$D$240,3,FALSE),D14=Referencias!$K$25,VLOOKUP(B14,Intermedia!$B$4:$D$240,2,FALSE)),"")</f>
        <v>34.76</v>
      </c>
      <c r="H14" s="34"/>
      <c r="I14" s="34" t="str">
        <f>IFERROR(VLOOKUP(IF(AND(B14=B13,B13=B12),CONCATENATE(B14,"_2"),IF(B14=B13,CONCATENATE(B14,"_1"),B14)),Intermedia!$I$3:$O$3997,7,FALSE),"")</f>
        <v/>
      </c>
      <c r="J14" s="34" t="str">
        <f>IFERROR(VLOOKUP(B14,'PLANILLA GENERAL'!$H$2:$BA$447,30,FALSE),"")</f>
        <v>Bombeo Mecánico</v>
      </c>
      <c r="K14" s="117" t="s">
        <v>966</v>
      </c>
    </row>
    <row r="15" spans="1:11" x14ac:dyDescent="0.25">
      <c r="A15" s="34" t="str">
        <f>IFERROR(VLOOKUP(B15,'PLANILLA GENERAL'!H9:$BA$698,46,FALSE),"")</f>
        <v>SP- 06</v>
      </c>
      <c r="B15" s="34" t="s">
        <v>263</v>
      </c>
      <c r="C15" s="34" t="s">
        <v>963</v>
      </c>
      <c r="D15" s="34" t="str">
        <f t="shared" si="0"/>
        <v>CY51W</v>
      </c>
      <c r="E15" s="34"/>
      <c r="F15" s="34"/>
      <c r="G15" s="56">
        <f>IFERROR(_xlfn.IFS(D15=Referencias!$K$32,VLOOKUP(B15,Intermedia!$B$4:$D$240,3,FALSE),D15=Referencias!$K$25,VLOOKUP(B15,Intermedia!$B$4:$D$240,2,FALSE)),"")</f>
        <v>37.65</v>
      </c>
      <c r="H15" s="34"/>
      <c r="I15" s="34" t="str">
        <f>IFERROR(VLOOKUP(IF(AND(B15=B14,B14=B13),CONCATENATE(B15,"_2"),IF(B15=B14,CONCATENATE(B15,"_1"),B15)),Intermedia!$I$3:$O$3997,7,FALSE),"")</f>
        <v/>
      </c>
      <c r="J15" s="34" t="str">
        <f>IFERROR(VLOOKUP(B15,'PLANILLA GENERAL'!$H$2:$BA$447,30,FALSE),"")</f>
        <v>Bombeo Mecánico</v>
      </c>
      <c r="K15" s="117" t="s">
        <v>966</v>
      </c>
    </row>
    <row r="16" spans="1:11" x14ac:dyDescent="0.25">
      <c r="A16" s="34" t="str">
        <f>IFERROR(VLOOKUP(B16,'PLANILLA GENERAL'!H10:$BA$698,46,FALSE),"")</f>
        <v>SP- 06</v>
      </c>
      <c r="B16" s="34" t="s">
        <v>263</v>
      </c>
      <c r="C16" s="34" t="s">
        <v>962</v>
      </c>
      <c r="D16" s="34" t="str">
        <f t="shared" si="0"/>
        <v>BX960</v>
      </c>
      <c r="E16" s="34"/>
      <c r="F16" s="34"/>
      <c r="G16" s="56">
        <f>IFERROR(_xlfn.IFS(D16=Referencias!$K$32,VLOOKUP(B16,Intermedia!$B$4:$D$240,3,FALSE),D16=Referencias!$K$25,VLOOKUP(B16,Intermedia!$B$4:$D$240,2,FALSE)),"")</f>
        <v>28.23</v>
      </c>
      <c r="H16" s="34"/>
      <c r="I16" s="34" t="str">
        <f>IFERROR(VLOOKUP(IF(AND(B16=B15,B15=B14),CONCATENATE(B16,"_2"),IF(B16=B15,CONCATENATE(B16,"_1"),B16)),Intermedia!$I$3:$O$3997,7,FALSE),"")</f>
        <v/>
      </c>
      <c r="J16" s="34" t="str">
        <f>IFERROR(VLOOKUP(B16,'PLANILLA GENERAL'!$H$2:$BA$447,30,FALSE),"")</f>
        <v>Bombeo Mecánico</v>
      </c>
      <c r="K16" s="117" t="s">
        <v>966</v>
      </c>
    </row>
    <row r="17" spans="1:11" x14ac:dyDescent="0.25">
      <c r="A17" s="34" t="str">
        <f>IFERROR(VLOOKUP(B17,'PLANILLA GENERAL'!H11:$BA$698,46,FALSE),"")</f>
        <v>SP- 07</v>
      </c>
      <c r="B17" s="34" t="s">
        <v>300</v>
      </c>
      <c r="C17" s="34" t="s">
        <v>963</v>
      </c>
      <c r="D17" s="34" t="str">
        <f t="shared" si="0"/>
        <v>CY51W</v>
      </c>
      <c r="E17" s="34"/>
      <c r="F17" s="34"/>
      <c r="G17" s="56">
        <f>IFERROR(_xlfn.IFS(D17=Referencias!$K$32,VLOOKUP(B17,Intermedia!$B$4:$D$240,3,FALSE),D17=Referencias!$K$25,VLOOKUP(B17,Intermedia!$B$4:$D$240,2,FALSE)),"")</f>
        <v>20.53</v>
      </c>
      <c r="H17" s="34"/>
      <c r="I17" s="34" t="str">
        <f>IFERROR(VLOOKUP(IF(AND(B17=B16,B16=B15),CONCATENATE(B17,"_2"),IF(B17=B16,CONCATENATE(B17,"_1"),B17)),Intermedia!$I$3:$O$3997,7,FALSE),"")</f>
        <v/>
      </c>
      <c r="J17" s="34" t="str">
        <f>IFERROR(VLOOKUP(B17,'PLANILLA GENERAL'!$H$2:$BA$447,30,FALSE),"")</f>
        <v>Bombeo Mecánico</v>
      </c>
      <c r="K17" s="117" t="s">
        <v>966</v>
      </c>
    </row>
    <row r="18" spans="1:11" x14ac:dyDescent="0.25">
      <c r="A18" s="34" t="str">
        <f>IFERROR(VLOOKUP(B18,'PLANILLA GENERAL'!H12:$BA$698,46,FALSE),"")</f>
        <v>SP- 07</v>
      </c>
      <c r="B18" s="34" t="s">
        <v>307</v>
      </c>
      <c r="C18" s="34" t="s">
        <v>962</v>
      </c>
      <c r="D18" s="34" t="str">
        <f t="shared" si="0"/>
        <v>BX960</v>
      </c>
      <c r="E18" s="34"/>
      <c r="F18" s="34"/>
      <c r="G18" s="56">
        <f>IFERROR(_xlfn.IFS(D18=Referencias!$K$32,VLOOKUP(B18,Intermedia!$B$4:$D$240,3,FALSE),D18=Referencias!$K$25,VLOOKUP(B18,Intermedia!$B$4:$D$240,2,FALSE)),"")</f>
        <v>20</v>
      </c>
      <c r="H18" s="34"/>
      <c r="I18" s="34" t="str">
        <f>IFERROR(VLOOKUP(IF(AND(B18=B17,B17=B16),CONCATENATE(B18,"_2"),IF(B18=B17,CONCATENATE(B18,"_1"),B18)),Intermedia!$I$3:$O$3997,7,FALSE),"")</f>
        <v/>
      </c>
      <c r="J18" s="34" t="str">
        <f>IFERROR(VLOOKUP(B18,'PLANILLA GENERAL'!$H$2:$BA$447,30,FALSE),"")</f>
        <v>Cavidad Progresiva</v>
      </c>
      <c r="K18" s="117" t="s">
        <v>966</v>
      </c>
    </row>
    <row r="19" spans="1:11" x14ac:dyDescent="0.25">
      <c r="A19" s="34" t="str">
        <f>IFERROR(VLOOKUP(B19,'PLANILLA GENERAL'!H13:$BA$698,46,FALSE),"")</f>
        <v>SP- 07</v>
      </c>
      <c r="B19" s="34" t="s">
        <v>309</v>
      </c>
      <c r="C19" s="34" t="s">
        <v>963</v>
      </c>
      <c r="D19" s="34" t="str">
        <f t="shared" si="0"/>
        <v>CY51W</v>
      </c>
      <c r="E19" s="34"/>
      <c r="F19" s="34"/>
      <c r="G19" s="56">
        <f>IFERROR(_xlfn.IFS(D19=Referencias!$K$32,VLOOKUP(B19,Intermedia!$B$4:$D$240,3,FALSE),D19=Referencias!$K$25,VLOOKUP(B19,Intermedia!$B$4:$D$240,2,FALSE)),"")</f>
        <v>20</v>
      </c>
      <c r="H19" s="34" t="s">
        <v>980</v>
      </c>
      <c r="I19" s="34" t="str">
        <f>IFERROR(VLOOKUP(IF(AND(B19=B18,B18=B17),CONCATENATE(B19,"_2"),IF(B19=B18,CONCATENATE(B19,"_1"),B19)),Intermedia!$I$3:$O$3997,7,FALSE),"")</f>
        <v/>
      </c>
      <c r="J19" s="34" t="str">
        <f>IFERROR(VLOOKUP(B19,'PLANILLA GENERAL'!$H$2:$BA$447,30,FALSE),"")</f>
        <v>Bombeo Mecánico</v>
      </c>
      <c r="K19" s="117" t="s">
        <v>966</v>
      </c>
    </row>
    <row r="20" spans="1:11" x14ac:dyDescent="0.25">
      <c r="A20" s="34" t="str">
        <f>IFERROR(VLOOKUP(B20,'PLANILLA GENERAL'!H14:$BA$698,46,FALSE),"")</f>
        <v>SP- 07</v>
      </c>
      <c r="B20" s="34" t="s">
        <v>318</v>
      </c>
      <c r="C20" s="34" t="s">
        <v>963</v>
      </c>
      <c r="D20" s="34" t="str">
        <f t="shared" si="0"/>
        <v>CY51W</v>
      </c>
      <c r="E20" s="34"/>
      <c r="F20" s="34"/>
      <c r="G20" s="56">
        <f>IFERROR(_xlfn.IFS(D20=Referencias!$K$32,VLOOKUP(B20,Intermedia!$B$4:$D$240,3,FALSE),D20=Referencias!$K$25,VLOOKUP(B20,Intermedia!$B$4:$D$240,2,FALSE)),"")</f>
        <v>101.56</v>
      </c>
      <c r="H20" s="34"/>
      <c r="I20" s="34" t="str">
        <f>IFERROR(VLOOKUP(IF(AND(B20=B19,B19=B18),CONCATENATE(B20,"_2"),IF(B20=B19,CONCATENATE(B20,"_1"),B20)),Intermedia!$I$3:$O$3997,7,FALSE),"")</f>
        <v/>
      </c>
      <c r="J20" s="34" t="str">
        <f>IFERROR(VLOOKUP(B20,'PLANILLA GENERAL'!$H$2:$BA$447,30,FALSE),"")</f>
        <v>Bombeo Mecánico</v>
      </c>
      <c r="K20" s="117" t="s">
        <v>966</v>
      </c>
    </row>
    <row r="21" spans="1:11" x14ac:dyDescent="0.25">
      <c r="A21" s="34" t="str">
        <f>IFERROR(VLOOKUP(B21,'PLANILLA GENERAL'!H15:$BA$698,46,FALSE),"")</f>
        <v>SP- 07</v>
      </c>
      <c r="B21" s="35" t="s">
        <v>297</v>
      </c>
      <c r="C21" s="35" t="s">
        <v>963</v>
      </c>
      <c r="D21" s="35" t="str">
        <f t="shared" si="0"/>
        <v>CY51W</v>
      </c>
      <c r="E21" s="35"/>
      <c r="F21" s="35"/>
      <c r="G21" s="56">
        <f>IFERROR(_xlfn.IFS(D21=Referencias!$K$32,VLOOKUP(B21,Intermedia!$B$4:$D$240,3,FALSE),D21=Referencias!$K$25,VLOOKUP(B21,Intermedia!$B$4:$D$240,2,FALSE)),"")</f>
        <v>20</v>
      </c>
      <c r="H21" s="35"/>
      <c r="I21" s="34" t="str">
        <f>IFERROR(VLOOKUP(IF(AND(B21=B20,B20=B19),CONCATENATE(B21,"_2"),IF(B21=B20,CONCATENATE(B21,"_1"),B21)),Intermedia!$I$3:$O$3997,7,FALSE),"")</f>
        <v/>
      </c>
      <c r="J21" s="34" t="str">
        <f>IFERROR(VLOOKUP(B21,'PLANILLA GENERAL'!$H$2:$BA$447,30,FALSE),"")</f>
        <v>Bombeo Mecánico</v>
      </c>
      <c r="K21" s="117" t="s">
        <v>966</v>
      </c>
    </row>
    <row r="22" spans="1:11" x14ac:dyDescent="0.25">
      <c r="A22" s="34" t="str">
        <f>IFERROR(VLOOKUP(B22,'PLANILLA GENERAL'!H16:$BA$698,46,FALSE),"")</f>
        <v>SP- 07</v>
      </c>
      <c r="B22" s="34" t="s">
        <v>324</v>
      </c>
      <c r="C22" s="34" t="s">
        <v>963</v>
      </c>
      <c r="D22" s="34" t="str">
        <f t="shared" si="0"/>
        <v>CY51W</v>
      </c>
      <c r="E22" s="34"/>
      <c r="F22" s="34"/>
      <c r="G22" s="56">
        <f>IFERROR(_xlfn.IFS(D22=Referencias!$K$32,VLOOKUP(B22,Intermedia!$B$4:$D$240,3,FALSE),D22=Referencias!$K$25,VLOOKUP(B22,Intermedia!$B$4:$D$240,2,FALSE)),"")</f>
        <v>20</v>
      </c>
      <c r="H22" s="34"/>
      <c r="I22" s="34" t="str">
        <f>IFERROR(VLOOKUP(IF(AND(B22=B21,B21=B20),CONCATENATE(B22,"_2"),IF(B22=B21,CONCATENATE(B22,"_1"),B22)),Intermedia!$I$3:$O$3997,7,FALSE),"")</f>
        <v/>
      </c>
      <c r="J22" s="34" t="str">
        <f>IFERROR(VLOOKUP(B22,'PLANILLA GENERAL'!$H$2:$BA$447,30,FALSE),"")</f>
        <v>Cavidad Progresiva</v>
      </c>
      <c r="K22" s="117" t="s">
        <v>966</v>
      </c>
    </row>
    <row r="23" spans="1:11" x14ac:dyDescent="0.25">
      <c r="A23" s="34" t="str">
        <f>IFERROR(VLOOKUP(B23,'PLANILLA GENERAL'!H17:$BA$698,46,FALSE),"")</f>
        <v>SP- 09</v>
      </c>
      <c r="B23" s="34" t="s">
        <v>358</v>
      </c>
      <c r="C23" s="34" t="s">
        <v>962</v>
      </c>
      <c r="D23" s="34" t="str">
        <f t="shared" si="0"/>
        <v>BX960</v>
      </c>
      <c r="E23" s="34"/>
      <c r="F23" s="34"/>
      <c r="G23" s="56">
        <f>IFERROR(_xlfn.IFS(D23=Referencias!$K$32,VLOOKUP(B23,Intermedia!$B$4:$D$240,3,FALSE),D23=Referencias!$K$25,VLOOKUP(B23,Intermedia!$B$4:$D$240,2,FALSE)),"")</f>
        <v>25.21</v>
      </c>
      <c r="H23" s="34"/>
      <c r="I23" s="34" t="str">
        <f>IFERROR(VLOOKUP(IF(AND(B23=B22,B22=B21),CONCATENATE(B23,"_2"),IF(B23=B22,CONCATENATE(B23,"_1"),B23)),Intermedia!$I$3:$O$3997,7,FALSE),"")</f>
        <v/>
      </c>
      <c r="J23" s="34" t="str">
        <f>IFERROR(VLOOKUP(B23,'PLANILLA GENERAL'!$H$2:$BA$447,30,FALSE),"")</f>
        <v>Electro Sumergible</v>
      </c>
      <c r="K23" s="117" t="s">
        <v>966</v>
      </c>
    </row>
    <row r="24" spans="1:11" x14ac:dyDescent="0.25">
      <c r="A24" s="34" t="str">
        <f>IFERROR(VLOOKUP(B24,'PLANILLA GENERAL'!H18:$BA$698,46,FALSE),"")</f>
        <v>SP- 09</v>
      </c>
      <c r="B24" s="34" t="s">
        <v>334</v>
      </c>
      <c r="C24" s="34" t="s">
        <v>962</v>
      </c>
      <c r="D24" s="34" t="str">
        <f t="shared" si="0"/>
        <v>BX960</v>
      </c>
      <c r="E24" s="34"/>
      <c r="F24" s="34"/>
      <c r="G24" s="56">
        <f>IFERROR(_xlfn.IFS(D24=Referencias!$K$32,VLOOKUP(B24,Intermedia!$B$4:$D$240,3,FALSE),D24=Referencias!$K$25,VLOOKUP(B24,Intermedia!$B$4:$D$240,2,FALSE)),"")</f>
        <v>93.55</v>
      </c>
      <c r="H24" s="34"/>
      <c r="I24" s="34" t="str">
        <f>IFERROR(VLOOKUP(IF(AND(B24=B23,B23=B22),CONCATENATE(B24,"_2"),IF(B24=B23,CONCATENATE(B24,"_1"),B24)),Intermedia!$I$3:$O$3997,7,FALSE),"")</f>
        <v/>
      </c>
      <c r="J24" s="34" t="str">
        <f>IFERROR(VLOOKUP(B24,'PLANILLA GENERAL'!$H$2:$BA$447,30,FALSE),"")</f>
        <v>Electro Sumergible</v>
      </c>
      <c r="K24" s="117" t="s">
        <v>966</v>
      </c>
    </row>
    <row r="25" spans="1:11" x14ac:dyDescent="0.25">
      <c r="A25" s="34" t="str">
        <f>IFERROR(VLOOKUP(B25,'PLANILLA GENERAL'!H19:$BA$698,46,FALSE),"")</f>
        <v>SP- 09</v>
      </c>
      <c r="B25" s="34" t="s">
        <v>336</v>
      </c>
      <c r="C25" s="34" t="s">
        <v>962</v>
      </c>
      <c r="D25" s="34" t="str">
        <f t="shared" si="0"/>
        <v>BX960</v>
      </c>
      <c r="E25" s="34"/>
      <c r="F25" s="34"/>
      <c r="G25" s="56">
        <f>IFERROR(_xlfn.IFS(D25=Referencias!$K$32,VLOOKUP(B25,Intermedia!$B$4:$D$240,3,FALSE),D25=Referencias!$K$25,VLOOKUP(B25,Intermedia!$B$4:$D$240,2,FALSE)),"")</f>
        <v>20.55</v>
      </c>
      <c r="H25" s="34"/>
      <c r="I25" s="34" t="str">
        <f>IFERROR(VLOOKUP(IF(AND(B25=B24,B24=B23),CONCATENATE(B25,"_2"),IF(B25=B24,CONCATENATE(B25,"_1"),B25)),Intermedia!$I$3:$O$3997,7,FALSE),"")</f>
        <v/>
      </c>
      <c r="J25" s="34" t="str">
        <f>IFERROR(VLOOKUP(B25,'PLANILLA GENERAL'!$H$2:$BA$447,30,FALSE),"")</f>
        <v>Electro Sumergible</v>
      </c>
      <c r="K25" s="117" t="s">
        <v>966</v>
      </c>
    </row>
    <row r="26" spans="1:11" x14ac:dyDescent="0.25">
      <c r="A26" s="34" t="str">
        <f>IFERROR(VLOOKUP(B26,'PLANILLA GENERAL'!H20:$BA$698,46,FALSE),"")</f>
        <v>SP- 09</v>
      </c>
      <c r="B26" s="34" t="s">
        <v>355</v>
      </c>
      <c r="C26" s="34" t="s">
        <v>962</v>
      </c>
      <c r="D26" s="34" t="str">
        <f t="shared" si="0"/>
        <v>BX960</v>
      </c>
      <c r="E26" s="34"/>
      <c r="F26" s="34"/>
      <c r="G26" s="56">
        <f>IFERROR(_xlfn.IFS(D26=Referencias!$K$32,VLOOKUP(B26,Intermedia!$B$4:$D$240,3,FALSE),D26=Referencias!$K$25,VLOOKUP(B26,Intermedia!$B$4:$D$240,2,FALSE)),"")</f>
        <v>43.16</v>
      </c>
      <c r="H26" s="34" t="s">
        <v>970</v>
      </c>
      <c r="I26" s="34" t="str">
        <f>IFERROR(VLOOKUP(IF(AND(B26=B25,B25=B24),CONCATENATE(B26,"_2"),IF(B26=B25,CONCATENATE(B26,"_1"),B26)),Intermedia!$I$3:$O$3997,7,FALSE),"")</f>
        <v/>
      </c>
      <c r="J26" s="34" t="str">
        <f>IFERROR(VLOOKUP(B26,'PLANILLA GENERAL'!$H$2:$BA$447,30,FALSE),"")</f>
        <v>Bombeo Mecánico</v>
      </c>
      <c r="K26" s="117" t="s">
        <v>966</v>
      </c>
    </row>
    <row r="27" spans="1:11" x14ac:dyDescent="0.25">
      <c r="A27" s="34" t="str">
        <f>IFERROR(VLOOKUP(B27,'PLANILLA GENERAL'!H21:$BA$698,46,FALSE),"")</f>
        <v>SP- 09</v>
      </c>
      <c r="B27" s="34" t="s">
        <v>355</v>
      </c>
      <c r="C27" s="34" t="s">
        <v>963</v>
      </c>
      <c r="D27" s="34" t="str">
        <f t="shared" si="0"/>
        <v>CY51W</v>
      </c>
      <c r="E27" s="34"/>
      <c r="F27" s="34"/>
      <c r="G27" s="56">
        <f>IFERROR(_xlfn.IFS(D27=Referencias!$K$32,VLOOKUP(B27,Intermedia!$B$4:$D$240,3,FALSE),D27=Referencias!$K$25,VLOOKUP(B27,Intermedia!$B$4:$D$240,2,FALSE)),"")</f>
        <v>63.99</v>
      </c>
      <c r="H27" s="34"/>
      <c r="I27" s="34" t="str">
        <f>IFERROR(VLOOKUP(IF(AND(B27=B26,B26=B25),CONCATENATE(B27,"_2"),IF(B27=B26,CONCATENATE(B27,"_1"),B27)),Intermedia!$I$3:$O$3997,7,FALSE),"")</f>
        <v/>
      </c>
      <c r="J27" s="34" t="str">
        <f>IFERROR(VLOOKUP(B27,'PLANILLA GENERAL'!$H$2:$BA$447,30,FALSE),"")</f>
        <v>Bombeo Mecánico</v>
      </c>
      <c r="K27" s="117" t="s">
        <v>966</v>
      </c>
    </row>
    <row r="28" spans="1:11" x14ac:dyDescent="0.25">
      <c r="A28" s="34" t="str">
        <f>IFERROR(VLOOKUP(B28,'PLANILLA GENERAL'!H22:$BA$698,46,FALSE),"")</f>
        <v>SP- 06</v>
      </c>
      <c r="B28" s="34" t="s">
        <v>223</v>
      </c>
      <c r="C28" s="34" t="s">
        <v>963</v>
      </c>
      <c r="D28" s="34" t="str">
        <f t="shared" si="0"/>
        <v>CY51W</v>
      </c>
      <c r="E28" s="34"/>
      <c r="F28" s="34"/>
      <c r="G28" s="56">
        <f>IFERROR(_xlfn.IFS(D28=Referencias!$K$32,VLOOKUP(B28,Intermedia!$B$4:$D$240,3,FALSE),D28=Referencias!$K$25,VLOOKUP(B28,Intermedia!$B$4:$D$240,2,FALSE)),"")</f>
        <v>20</v>
      </c>
      <c r="H28" s="34" t="s">
        <v>968</v>
      </c>
      <c r="I28" s="34" t="str">
        <f>IFERROR(VLOOKUP(IF(AND(B28=B27,B27=B26),CONCATENATE(B28,"_2"),IF(B28=B27,CONCATENATE(B28,"_1"),B28)),Intermedia!$I$3:$O$3997,7,FALSE),"")</f>
        <v/>
      </c>
      <c r="J28" s="34" t="str">
        <f>IFERROR(VLOOKUP(B28,'PLANILLA GENERAL'!$H$2:$BA$447,30,FALSE),"")</f>
        <v>Cavidad Progresiva</v>
      </c>
      <c r="K28" s="117" t="s">
        <v>966</v>
      </c>
    </row>
    <row r="29" spans="1:11" x14ac:dyDescent="0.25">
      <c r="A29" s="34" t="str">
        <f>IFERROR(VLOOKUP(B29,'PLANILLA GENERAL'!H23:$BA$698,46,FALSE),"")</f>
        <v>SP- 02</v>
      </c>
      <c r="B29" s="34" t="s">
        <v>167</v>
      </c>
      <c r="C29" s="34" t="s">
        <v>963</v>
      </c>
      <c r="D29" s="34" t="str">
        <f t="shared" si="0"/>
        <v>CY51W</v>
      </c>
      <c r="E29" s="34"/>
      <c r="F29" s="34"/>
      <c r="G29" s="56">
        <f>IFERROR(_xlfn.IFS(D29=Referencias!$K$32,VLOOKUP(B29,Intermedia!$B$4:$D$240,3,FALSE),D29=Referencias!$K$25,VLOOKUP(B29,Intermedia!$B$4:$D$240,2,FALSE)),"")</f>
        <v>32.97</v>
      </c>
      <c r="H29" s="34" t="s">
        <v>968</v>
      </c>
      <c r="I29" s="34" t="str">
        <f>IFERROR(VLOOKUP(IF(AND(B29=B28,B28=B27),CONCATENATE(B29,"_2"),IF(B29=B28,CONCATENATE(B29,"_1"),B29)),Intermedia!$I$3:$O$3997,7,FALSE),"")</f>
        <v/>
      </c>
      <c r="J29" s="34" t="str">
        <f>IFERROR(VLOOKUP(B29,'PLANILLA GENERAL'!$H$2:$BA$447,30,FALSE),"")</f>
        <v>Bombeo Mecánico</v>
      </c>
      <c r="K29" s="117" t="s">
        <v>966</v>
      </c>
    </row>
    <row r="30" spans="1:11" x14ac:dyDescent="0.25">
      <c r="A30" s="34" t="str">
        <f>IFERROR(VLOOKUP(B30,'PLANILLA GENERAL'!H24:$BA$698,46,FALSE),"")</f>
        <v/>
      </c>
      <c r="B30" s="34"/>
      <c r="C30" s="34"/>
      <c r="D30" s="34"/>
      <c r="E30" s="34"/>
      <c r="F30" s="34"/>
      <c r="G30" s="56" t="str">
        <f>IFERROR(_xlfn.IFS(D30=Referencias!$K$32,VLOOKUP(B30,Intermedia!$B$4:$D$240,3,FALSE),D30=Referencias!$K$25,VLOOKUP(B30,Intermedia!$B$4:$D$240,2,FALSE)),"")</f>
        <v/>
      </c>
      <c r="H30" s="34"/>
      <c r="I30" s="34" t="str">
        <f>IFERROR(VLOOKUP(IF(AND(B30=B29,B29=B28),CONCATENATE(B30,"_2"),IF(B30=B29,CONCATENATE(B30,"_1"),B30)),Intermedia!$I$3:$O$3997,7,FALSE),"")</f>
        <v/>
      </c>
      <c r="J30" s="34" t="str">
        <f>IFERROR(VLOOKUP(B30,'PLANILLA GENERAL'!$H$2:$BA$447,30,FALSE),"")</f>
        <v/>
      </c>
    </row>
    <row r="31" spans="1:11" x14ac:dyDescent="0.25">
      <c r="A31" s="34" t="str">
        <f>IFERROR(VLOOKUP(B31,'PLANILLA GENERAL'!H25:$BA$698,46,FALSE),"")</f>
        <v/>
      </c>
      <c r="D31" s="150" t="s">
        <v>971</v>
      </c>
      <c r="E31" s="150"/>
      <c r="F31" s="150"/>
      <c r="G31" s="150"/>
      <c r="H31" s="34"/>
      <c r="I31" s="34" t="str">
        <f>IFERROR(VLOOKUP(IF(AND(B31=B30,B30=B29),CONCATENATE(B31,"_2"),IF(B31=B30,CONCATENATE(B31,"_1"),B31)),Intermedia!$I$3:$O$3997,7,FALSE),"")</f>
        <v/>
      </c>
      <c r="J31" s="34" t="str">
        <f>IFERROR(VLOOKUP(B31,'PLANILLA GENERAL'!$H$2:$BA$447,30,FALSE),"")</f>
        <v/>
      </c>
    </row>
    <row r="32" spans="1:11" x14ac:dyDescent="0.25">
      <c r="A32" s="34" t="str">
        <f>IFERROR(VLOOKUP(B32,'PLANILLA GENERAL'!H26:$BA$698,46,FALSE),"")</f>
        <v/>
      </c>
      <c r="D32" s="151" t="s">
        <v>566</v>
      </c>
      <c r="E32" s="151"/>
      <c r="F32" s="151"/>
      <c r="G32" s="56">
        <f>SUMIF($D$9:D30,D32,$G$9:G30)</f>
        <v>412.48</v>
      </c>
      <c r="H32" s="34"/>
      <c r="I32" s="34" t="str">
        <f>IFERROR(VLOOKUP(IF(AND(B32=B31,B31=B30),CONCATENATE(B32,"_2"),IF(B32=B31,CONCATENATE(B32,"_1"),B32)),Intermedia!$I$3:$O$3997,7,FALSE),"")</f>
        <v/>
      </c>
      <c r="J32" s="34" t="str">
        <f>IFERROR(VLOOKUP(B32,'PLANILLA GENERAL'!$H$2:$BA$447,30,FALSE),"")</f>
        <v/>
      </c>
    </row>
    <row r="33" spans="1:10" x14ac:dyDescent="0.25">
      <c r="A33" s="34" t="str">
        <f>IFERROR(VLOOKUP(B33,'PLANILLA GENERAL'!H27:$BA$698,46,FALSE),"")</f>
        <v/>
      </c>
      <c r="D33" s="151" t="s">
        <v>565</v>
      </c>
      <c r="E33" s="151"/>
      <c r="F33" s="151"/>
      <c r="G33" s="56">
        <f>SUMIF($D$9:D31,D33,$G$9:G31)</f>
        <v>316.83000000000004</v>
      </c>
      <c r="H33" s="34"/>
      <c r="I33" s="34" t="str">
        <f>IFERROR(VLOOKUP(IF(AND(B33=B32,B32=B31),CONCATENATE(B33,"_2"),IF(B33=B32,CONCATENATE(B33,"_1"),B33)),Intermedia!$I$3:$O$3997,7,FALSE),"")</f>
        <v/>
      </c>
      <c r="J33" s="34" t="str">
        <f>IFERROR(VLOOKUP(B33,'PLANILLA GENERAL'!$H$2:$BA$447,30,FALSE),"")</f>
        <v/>
      </c>
    </row>
    <row r="34" spans="1:10" x14ac:dyDescent="0.25">
      <c r="A34" s="34" t="str">
        <f>IFERROR(VLOOKUP(B34,'PLANILLA GENERAL'!H28:$BA$698,46,FALSE),"")</f>
        <v/>
      </c>
      <c r="D34" s="151" t="s">
        <v>972</v>
      </c>
      <c r="E34" s="151"/>
      <c r="F34" s="151"/>
      <c r="G34" s="56">
        <f>+G32+G33</f>
        <v>729.31000000000006</v>
      </c>
      <c r="H34" s="34"/>
      <c r="I34" s="34" t="str">
        <f>IFERROR(VLOOKUP(IF(AND(B34=B33,B33=B32),CONCATENATE(B34,"_2"),IF(B34=B33,CONCATENATE(B34,"_1"),B34)),Intermedia!$I$3:$O$3997,7,FALSE),"")</f>
        <v/>
      </c>
      <c r="J34" s="34" t="str">
        <f>IFERROR(VLOOKUP(B34,'PLANILLA GENERAL'!$H$2:$BA$447,30,FALSE),"")</f>
        <v/>
      </c>
    </row>
    <row r="35" spans="1:10" x14ac:dyDescent="0.25">
      <c r="A35" s="34" t="str">
        <f>IFERROR(VLOOKUP(B35,'PLANILLA GENERAL'!H29:$BA$698,46,FALSE),"")</f>
        <v/>
      </c>
      <c r="H35" s="34"/>
      <c r="I35" s="34" t="str">
        <f>IFERROR(VLOOKUP(IF(AND(B35=B34,B34=B33),CONCATENATE(B35,"_2"),IF(B35=B34,CONCATENATE(B35,"_1"),B35)),Intermedia!$I$3:$O$3997,7,FALSE),"")</f>
        <v/>
      </c>
      <c r="J35" s="34" t="str">
        <f>IFERROR(VLOOKUP(B35,'PLANILLA GENERAL'!$H$2:$BA$447,30,FALSE),"")</f>
        <v/>
      </c>
    </row>
    <row r="36" spans="1:10" x14ac:dyDescent="0.25">
      <c r="A36" s="34" t="str">
        <f>IFERROR(VLOOKUP(B36,'PLANILLA GENERAL'!H30:$BA$698,46,FALSE),"")</f>
        <v/>
      </c>
      <c r="H36" s="34"/>
      <c r="I36" s="34" t="str">
        <f>IFERROR(VLOOKUP(IF(AND(B36=B35,B35=B34),CONCATENATE(B36,"_2"),IF(B36=B35,CONCATENATE(B36,"_1"),B36)),Intermedia!$I$3:$O$3997,7,FALSE),"")</f>
        <v/>
      </c>
      <c r="J36" s="34" t="str">
        <f>IFERROR(VLOOKUP(B36,'PLANILLA GENERAL'!$H$2:$BA$447,30,FALSE),"")</f>
        <v/>
      </c>
    </row>
    <row r="37" spans="1:10" x14ac:dyDescent="0.25">
      <c r="A37" s="34" t="str">
        <f>IFERROR(VLOOKUP(B37,'PLANILLA GENERAL'!H31:$BA$698,46,FALSE),"")</f>
        <v/>
      </c>
      <c r="H37" s="34"/>
      <c r="I37" s="34" t="str">
        <f>IFERROR(VLOOKUP(IF(AND(B37=B36,B36=B35),CONCATENATE(B37,"_2"),IF(B37=B36,CONCATENATE(B37,"_1"),B37)),Intermedia!$I$3:$O$3997,7,FALSE),"")</f>
        <v/>
      </c>
      <c r="J37" s="34" t="str">
        <f>IFERROR(VLOOKUP(B37,'PLANILLA GENERAL'!$H$2:$BA$447,30,FALSE),"")</f>
        <v/>
      </c>
    </row>
    <row r="38" spans="1:10" x14ac:dyDescent="0.25">
      <c r="A38" s="34" t="str">
        <f>IFERROR(VLOOKUP(B38,'PLANILLA GENERAL'!H32:$BA$698,46,FALSE),"")</f>
        <v/>
      </c>
      <c r="H38" s="34"/>
      <c r="I38" s="34" t="str">
        <f>IFERROR(VLOOKUP(IF(AND(B38=B37,B37=B36),CONCATENATE(B38,"_2"),IF(B38=B37,CONCATENATE(B38,"_1"),B38)),Intermedia!$I$3:$O$3997,7,FALSE),"")</f>
        <v/>
      </c>
      <c r="J38" s="34" t="str">
        <f>IFERROR(VLOOKUP(B38,'PLANILLA GENERAL'!$H$2:$BA$447,30,FALSE),"")</f>
        <v/>
      </c>
    </row>
    <row r="39" spans="1:10" x14ac:dyDescent="0.25">
      <c r="A39" s="34" t="str">
        <f>IFERROR(VLOOKUP(B39,'PLANILLA GENERAL'!H32:$BA$698,46,FALSE),"")</f>
        <v/>
      </c>
      <c r="H39" s="34"/>
      <c r="I39" s="34" t="str">
        <f>IFERROR(VLOOKUP(IF(AND(B39=B38,B38=B37),CONCATENATE(B39,"_2"),IF(B39=B38,CONCATENATE(B39,"_1"),B39)),Intermedia!$I$3:$O$3997,7,FALSE),"")</f>
        <v/>
      </c>
      <c r="J39" s="34" t="str">
        <f>IFERROR(VLOOKUP(B39,'PLANILLA GENERAL'!$H$2:$BA$447,30,FALSE),"")</f>
        <v/>
      </c>
    </row>
  </sheetData>
  <autoFilter ref="A8:J8" xr:uid="{00000000-0009-0000-0000-000011000000}"/>
  <mergeCells count="8">
    <mergeCell ref="K7:K8"/>
    <mergeCell ref="B3:J5"/>
    <mergeCell ref="D33:F33"/>
    <mergeCell ref="D34:F34"/>
    <mergeCell ref="B7:C7"/>
    <mergeCell ref="D7:J7"/>
    <mergeCell ref="D31:G31"/>
    <mergeCell ref="D32:F32"/>
  </mergeCells>
  <printOptions horizontalCentered="1" verticalCentered="1"/>
  <pageMargins left="0" right="0" top="0" bottom="0" header="0.31496062992125984" footer="0.31496062992125984"/>
  <pageSetup paperSize="9" scale="95" orientation="landscape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>
    <tabColor theme="4"/>
    <pageSetUpPr fitToPage="1"/>
  </sheetPr>
  <dimension ref="A1:K51"/>
  <sheetViews>
    <sheetView workbookViewId="0">
      <selection activeCell="I9" sqref="I9:J49"/>
    </sheetView>
  </sheetViews>
  <sheetFormatPr baseColWidth="10" defaultColWidth="11.42578125" defaultRowHeight="15" x14ac:dyDescent="0.25"/>
  <cols>
    <col min="1" max="1" width="17" style="4" bestFit="1" customWidth="1"/>
    <col min="2" max="2" width="13.28515625" style="4" bestFit="1" customWidth="1"/>
    <col min="3" max="3" width="21" style="4" bestFit="1" customWidth="1"/>
    <col min="4" max="4" width="11.42578125" style="4" bestFit="1" customWidth="1"/>
    <col min="5" max="5" width="7.140625" style="4" bestFit="1" customWidth="1"/>
    <col min="6" max="6" width="6.28515625" style="4" bestFit="1" customWidth="1"/>
    <col min="7" max="7" width="11.5703125" style="4" bestFit="1" customWidth="1"/>
    <col min="8" max="8" width="29.7109375" style="4" bestFit="1" customWidth="1"/>
    <col min="9" max="9" width="11.140625" style="4" bestFit="1" customWidth="1"/>
    <col min="10" max="10" width="19.42578125" style="4" bestFit="1" customWidth="1"/>
    <col min="11" max="16384" width="11.42578125" style="4"/>
  </cols>
  <sheetData>
    <row r="1" spans="1:11" x14ac:dyDescent="0.25">
      <c r="A1" s="4" t="s">
        <v>947</v>
      </c>
      <c r="B1" s="4">
        <f>COUNTA(B9:B71)</f>
        <v>23</v>
      </c>
    </row>
    <row r="2" spans="1:11" ht="15.75" thickBot="1" x14ac:dyDescent="0.3"/>
    <row r="3" spans="1:11" ht="15" customHeight="1" x14ac:dyDescent="0.25">
      <c r="A3" s="31"/>
      <c r="B3" s="143" t="s">
        <v>990</v>
      </c>
      <c r="C3" s="143"/>
      <c r="D3" s="143"/>
      <c r="E3" s="143"/>
      <c r="F3" s="143"/>
      <c r="G3" s="143"/>
      <c r="H3" s="143"/>
      <c r="I3" s="143"/>
      <c r="J3" s="144"/>
    </row>
    <row r="4" spans="1:11" ht="20.25" x14ac:dyDescent="0.25">
      <c r="A4" s="27"/>
      <c r="B4" s="134"/>
      <c r="C4" s="134"/>
      <c r="D4" s="134"/>
      <c r="E4" s="134"/>
      <c r="F4" s="134"/>
      <c r="G4" s="134"/>
      <c r="H4" s="134"/>
      <c r="I4" s="134"/>
      <c r="J4" s="146"/>
    </row>
    <row r="5" spans="1:11" ht="21" thickBot="1" x14ac:dyDescent="0.3">
      <c r="A5" s="29"/>
      <c r="B5" s="148"/>
      <c r="C5" s="148"/>
      <c r="D5" s="148"/>
      <c r="E5" s="148"/>
      <c r="F5" s="148"/>
      <c r="G5" s="148"/>
      <c r="H5" s="148"/>
      <c r="I5" s="148"/>
      <c r="J5" s="149"/>
    </row>
    <row r="6" spans="1:11" ht="15.75" thickBot="1" x14ac:dyDescent="0.3"/>
    <row r="7" spans="1:11" ht="18" x14ac:dyDescent="0.25">
      <c r="A7" s="49" t="s">
        <v>982</v>
      </c>
      <c r="B7" s="154">
        <f>'Semana 3-1'!B7:C7+3</f>
        <v>45323</v>
      </c>
      <c r="C7" s="155"/>
      <c r="D7" s="156" t="s">
        <v>992</v>
      </c>
      <c r="E7" s="157"/>
      <c r="F7" s="157"/>
      <c r="G7" s="157"/>
      <c r="H7" s="157"/>
      <c r="I7" s="157"/>
      <c r="J7" s="160"/>
      <c r="K7" s="141" t="s">
        <v>951</v>
      </c>
    </row>
    <row r="8" spans="1:11" ht="15" customHeight="1" x14ac:dyDescent="0.25">
      <c r="A8" s="53" t="s">
        <v>952</v>
      </c>
      <c r="B8" s="53" t="s">
        <v>15</v>
      </c>
      <c r="C8" s="53" t="s">
        <v>953</v>
      </c>
      <c r="D8" s="53" t="s">
        <v>562</v>
      </c>
      <c r="E8" s="53" t="s">
        <v>954</v>
      </c>
      <c r="F8" s="53" t="s">
        <v>955</v>
      </c>
      <c r="G8" s="53" t="s">
        <v>956</v>
      </c>
      <c r="H8" s="53" t="s">
        <v>957</v>
      </c>
      <c r="I8" s="53" t="s">
        <v>958</v>
      </c>
      <c r="J8" s="53" t="s">
        <v>959</v>
      </c>
      <c r="K8" s="141"/>
    </row>
    <row r="9" spans="1:11" x14ac:dyDescent="0.25">
      <c r="A9" s="34" t="str">
        <f>IFERROR(VLOOKUP(B9,'PLANILLA GENERAL'!H3:$BA$698,46,FALSE),"")</f>
        <v>SP- 03</v>
      </c>
      <c r="B9" s="34" t="s">
        <v>193</v>
      </c>
      <c r="C9" s="34" t="s">
        <v>962</v>
      </c>
      <c r="D9" s="34" t="str">
        <f t="shared" ref="D9:D31" si="0">IF(C9="inhibidor de corrosión","CY51W","BX960")</f>
        <v>BX960</v>
      </c>
      <c r="E9" s="34"/>
      <c r="F9" s="34"/>
      <c r="G9" s="56">
        <f>IFERROR(_xlfn.IFS(D9=Referencias!$K$32,VLOOKUP(B9,Intermedia!$B$4:$D$240,3,FALSE),D9=Referencias!$K$25,VLOOKUP(B9,Intermedia!$B$4:$D$240,2,FALSE)),"")</f>
        <v>46.06</v>
      </c>
      <c r="H9" s="34" t="s">
        <v>967</v>
      </c>
      <c r="I9" s="34" t="str">
        <f>IFERROR(VLOOKUP(IF(AND(B9=B8,B8=B7),CONCATENATE(B9,"_2"),IF(B9=B8,CONCATENATE(B9,"_1"),B9)),Intermedia!$I$3:$O$3997,7,FALSE),"")</f>
        <v/>
      </c>
      <c r="J9" s="34" t="str">
        <f>IFERROR(VLOOKUP(B9,'PLANILLA GENERAL'!$H$2:$BA$447,30,FALSE),"")</f>
        <v>Electro Sumergible</v>
      </c>
      <c r="K9" s="117" t="s">
        <v>966</v>
      </c>
    </row>
    <row r="10" spans="1:11" x14ac:dyDescent="0.25">
      <c r="A10" s="34" t="str">
        <f>IFERROR(VLOOKUP(B10,'PLANILLA GENERAL'!H4:$BA$698,46,FALSE),"")</f>
        <v>SP- 03</v>
      </c>
      <c r="B10" s="34" t="s">
        <v>197</v>
      </c>
      <c r="C10" s="34" t="s">
        <v>963</v>
      </c>
      <c r="D10" s="34" t="str">
        <f t="shared" si="0"/>
        <v>CY51W</v>
      </c>
      <c r="E10" s="34"/>
      <c r="F10" s="34"/>
      <c r="G10" s="56">
        <f>IFERROR(_xlfn.IFS(D10=Referencias!$K$32,VLOOKUP(B10,Intermedia!$B$4:$D$240,3,FALSE),D10=Referencias!$K$25,VLOOKUP(B10,Intermedia!$B$4:$D$240,2,FALSE)),"")</f>
        <v>29.28</v>
      </c>
      <c r="H10" s="34"/>
      <c r="I10" s="34" t="str">
        <f>IFERROR(VLOOKUP(IF(AND(B10=B9,B9=B8),CONCATENATE(B10,"_2"),IF(B10=B9,CONCATENATE(B10,"_1"),B10)),Intermedia!$I$3:$O$3997,7,FALSE),"")</f>
        <v/>
      </c>
      <c r="J10" s="34" t="str">
        <f>IFERROR(VLOOKUP(B10,'PLANILLA GENERAL'!$H$2:$BA$447,30,FALSE),"")</f>
        <v>Bombeo Mecánico</v>
      </c>
      <c r="K10" s="117" t="s">
        <v>966</v>
      </c>
    </row>
    <row r="11" spans="1:11" x14ac:dyDescent="0.25">
      <c r="A11" s="34" t="str">
        <f>IFERROR(VLOOKUP(B11,'PLANILLA GENERAL'!H5:$BA$698,46,FALSE),"")</f>
        <v>SP- 03</v>
      </c>
      <c r="B11" s="34" t="s">
        <v>197</v>
      </c>
      <c r="C11" s="34" t="s">
        <v>962</v>
      </c>
      <c r="D11" s="34" t="str">
        <f t="shared" si="0"/>
        <v>BX960</v>
      </c>
      <c r="E11" s="34"/>
      <c r="F11" s="34"/>
      <c r="G11" s="56">
        <f>IFERROR(_xlfn.IFS(D11=Referencias!$K$32,VLOOKUP(B11,Intermedia!$B$4:$D$240,3,FALSE),D11=Referencias!$K$25,VLOOKUP(B11,Intermedia!$B$4:$D$240,2,FALSE)),"")</f>
        <v>57.04</v>
      </c>
      <c r="H11" s="34"/>
      <c r="I11" s="34" t="str">
        <f>IFERROR(VLOOKUP(IF(AND(B11=B10,B10=B9),CONCATENATE(B11,"_2"),IF(B11=B10,CONCATENATE(B11,"_1"),B11)),Intermedia!$I$3:$O$3997,7,FALSE),"")</f>
        <v/>
      </c>
      <c r="J11" s="34" t="str">
        <f>IFERROR(VLOOKUP(B11,'PLANILLA GENERAL'!$H$2:$BA$447,30,FALSE),"")</f>
        <v>Bombeo Mecánico</v>
      </c>
      <c r="K11" s="117" t="s">
        <v>966</v>
      </c>
    </row>
    <row r="12" spans="1:11" x14ac:dyDescent="0.25">
      <c r="A12" s="34" t="str">
        <f>IFERROR(VLOOKUP(B12,'PLANILLA GENERAL'!H6:$BA$698,46,FALSE),"")</f>
        <v>SP- 03</v>
      </c>
      <c r="B12" s="34" t="s">
        <v>198</v>
      </c>
      <c r="C12" s="34" t="s">
        <v>963</v>
      </c>
      <c r="D12" s="34" t="str">
        <f t="shared" si="0"/>
        <v>CY51W</v>
      </c>
      <c r="E12" s="34"/>
      <c r="F12" s="34"/>
      <c r="G12" s="56">
        <f>IFERROR(_xlfn.IFS(D12=Referencias!$K$32,VLOOKUP(B12,Intermedia!$B$4:$D$240,3,FALSE),D12=Referencias!$K$25,VLOOKUP(B12,Intermedia!$B$4:$D$240,2,FALSE)),"")</f>
        <v>36.22</v>
      </c>
      <c r="H12" s="34"/>
      <c r="I12" s="34" t="str">
        <f>IFERROR(VLOOKUP(IF(AND(B12=B11,B11=B10),CONCATENATE(B12,"_2"),IF(B12=B11,CONCATENATE(B12,"_1"),B12)),Intermedia!$I$3:$O$3997,7,FALSE),"")</f>
        <v/>
      </c>
      <c r="J12" s="34" t="str">
        <f>IFERROR(VLOOKUP(B12,'PLANILLA GENERAL'!$H$2:$BA$447,30,FALSE),"")</f>
        <v>Cavidad Progresiva</v>
      </c>
      <c r="K12" s="117" t="s">
        <v>966</v>
      </c>
    </row>
    <row r="13" spans="1:11" x14ac:dyDescent="0.25">
      <c r="A13" s="34" t="str">
        <f>IFERROR(VLOOKUP(B13,'PLANILLA GENERAL'!H7:$BA$698,46,FALSE),"")</f>
        <v>SP- 03</v>
      </c>
      <c r="B13" s="34" t="s">
        <v>198</v>
      </c>
      <c r="C13" s="34" t="s">
        <v>962</v>
      </c>
      <c r="D13" s="34" t="str">
        <f t="shared" si="0"/>
        <v>BX960</v>
      </c>
      <c r="E13" s="34"/>
      <c r="F13" s="34"/>
      <c r="G13" s="56">
        <f>IFERROR(_xlfn.IFS(D13=Referencias!$K$32,VLOOKUP(B13,Intermedia!$B$4:$D$240,3,FALSE),D13=Referencias!$K$25,VLOOKUP(B13,Intermedia!$B$4:$D$240,2,FALSE)),"")</f>
        <v>35.82</v>
      </c>
      <c r="H13" s="34"/>
      <c r="I13" s="34" t="str">
        <f>IFERROR(VLOOKUP(IF(AND(B13=B12,B12=B11),CONCATENATE(B13,"_2"),IF(B13=B12,CONCATENATE(B13,"_1"),B13)),Intermedia!$I$3:$O$3997,7,FALSE),"")</f>
        <v/>
      </c>
      <c r="J13" s="34" t="str">
        <f>IFERROR(VLOOKUP(B13,'PLANILLA GENERAL'!$H$2:$BA$447,30,FALSE),"")</f>
        <v>Cavidad Progresiva</v>
      </c>
      <c r="K13" s="117" t="s">
        <v>966</v>
      </c>
    </row>
    <row r="14" spans="1:11" x14ac:dyDescent="0.25">
      <c r="A14" s="34" t="str">
        <f>IFERROR(VLOOKUP(B14,'PLANILLA GENERAL'!H8:$BA$698,46,FALSE),"")</f>
        <v>SP- 04</v>
      </c>
      <c r="B14" s="34" t="s">
        <v>201</v>
      </c>
      <c r="C14" s="34" t="s">
        <v>962</v>
      </c>
      <c r="D14" s="34" t="str">
        <f t="shared" si="0"/>
        <v>BX960</v>
      </c>
      <c r="E14" s="34"/>
      <c r="F14" s="34"/>
      <c r="G14" s="56">
        <f>IFERROR(_xlfn.IFS(D14=Referencias!$K$32,VLOOKUP(B14,Intermedia!$B$4:$D$240,3,FALSE),D14=Referencias!$K$25,VLOOKUP(B14,Intermedia!$B$4:$D$240,2,FALSE)),"")</f>
        <v>47.36</v>
      </c>
      <c r="H14" s="34" t="s">
        <v>965</v>
      </c>
      <c r="I14" s="34" t="str">
        <f>IFERROR(VLOOKUP(IF(AND(B14=B13,B13=B12),CONCATENATE(B14,"_2"),IF(B14=B13,CONCATENATE(B14,"_1"),B14)),Intermedia!$I$3:$O$3997,7,FALSE),"")</f>
        <v/>
      </c>
      <c r="J14" s="34" t="str">
        <f>IFERROR(VLOOKUP(B14,'PLANILLA GENERAL'!$H$2:$BA$447,30,FALSE),"")</f>
        <v>Bombeo Mecánico</v>
      </c>
      <c r="K14" s="117" t="s">
        <v>966</v>
      </c>
    </row>
    <row r="15" spans="1:11" x14ac:dyDescent="0.25">
      <c r="A15" s="34" t="str">
        <f>IFERROR(VLOOKUP(B15,'PLANILLA GENERAL'!H9:$BA$698,46,FALSE),"")</f>
        <v>SP- 04</v>
      </c>
      <c r="B15" s="34" t="s">
        <v>205</v>
      </c>
      <c r="C15" s="34" t="s">
        <v>963</v>
      </c>
      <c r="D15" s="34" t="str">
        <f t="shared" si="0"/>
        <v>CY51W</v>
      </c>
      <c r="E15" s="34"/>
      <c r="F15" s="34"/>
      <c r="G15" s="56">
        <f>IFERROR(_xlfn.IFS(D15=Referencias!$K$32,VLOOKUP(B15,Intermedia!$B$4:$D$240,3,FALSE),D15=Referencias!$K$25,VLOOKUP(B15,Intermedia!$B$4:$D$240,2,FALSE)),"")</f>
        <v>35.06</v>
      </c>
      <c r="H15" s="34"/>
      <c r="I15" s="34" t="str">
        <f>IFERROR(VLOOKUP(IF(AND(B15=B14,B14=B13),CONCATENATE(B15,"_2"),IF(B15=B14,CONCATENATE(B15,"_1"),B15)),Intermedia!$I$3:$O$3997,7,FALSE),"")</f>
        <v/>
      </c>
      <c r="J15" s="34" t="str">
        <f>IFERROR(VLOOKUP(B15,'PLANILLA GENERAL'!$H$2:$BA$447,30,FALSE),"")</f>
        <v>Bombeo Mecánico</v>
      </c>
      <c r="K15" s="117" t="s">
        <v>966</v>
      </c>
    </row>
    <row r="16" spans="1:11" x14ac:dyDescent="0.25">
      <c r="A16" s="34" t="str">
        <f>IFERROR(VLOOKUP(B16,'PLANILLA GENERAL'!H10:$BA$698,46,FALSE),"")</f>
        <v>SP- 04</v>
      </c>
      <c r="B16" s="34" t="s">
        <v>209</v>
      </c>
      <c r="C16" s="34" t="s">
        <v>963</v>
      </c>
      <c r="D16" s="34" t="str">
        <f t="shared" si="0"/>
        <v>CY51W</v>
      </c>
      <c r="E16" s="34"/>
      <c r="F16" s="34"/>
      <c r="G16" s="56">
        <f>IFERROR(_xlfn.IFS(D16=Referencias!$K$32,VLOOKUP(B16,Intermedia!$B$4:$D$240,3,FALSE),D16=Referencias!$K$25,VLOOKUP(B16,Intermedia!$B$4:$D$240,2,FALSE)),"")</f>
        <v>56.67</v>
      </c>
      <c r="H16" s="34"/>
      <c r="I16" s="34" t="str">
        <f>IFERROR(VLOOKUP(IF(AND(B16=B15,B15=B14),CONCATENATE(B16,"_2"),IF(B16=B15,CONCATENATE(B16,"_1"),B16)),Intermedia!$I$3:$O$3997,7,FALSE),"")</f>
        <v/>
      </c>
      <c r="J16" s="34" t="str">
        <f>IFERROR(VLOOKUP(B16,'PLANILLA GENERAL'!$H$2:$BA$447,30,FALSE),"")</f>
        <v>Electro Sumergible</v>
      </c>
      <c r="K16" s="117" t="s">
        <v>966</v>
      </c>
    </row>
    <row r="17" spans="1:11" x14ac:dyDescent="0.25">
      <c r="A17" s="34" t="str">
        <f>IFERROR(VLOOKUP(B17,'PLANILLA GENERAL'!H11:$BA$698,46,FALSE),"")</f>
        <v>SP- 04</v>
      </c>
      <c r="B17" s="34" t="s">
        <v>210</v>
      </c>
      <c r="C17" s="34" t="s">
        <v>963</v>
      </c>
      <c r="D17" s="34" t="str">
        <f t="shared" si="0"/>
        <v>CY51W</v>
      </c>
      <c r="E17" s="34"/>
      <c r="F17" s="34"/>
      <c r="G17" s="56">
        <f>IFERROR(_xlfn.IFS(D17=Referencias!$K$32,VLOOKUP(B17,Intermedia!$B$4:$D$240,3,FALSE),D17=Referencias!$K$25,VLOOKUP(B17,Intermedia!$B$4:$D$240,2,FALSE)),"")</f>
        <v>30.2</v>
      </c>
      <c r="H17" s="34"/>
      <c r="I17" s="34" t="str">
        <f>IFERROR(VLOOKUP(IF(AND(B17=B16,B16=B15),CONCATENATE(B17,"_2"),IF(B17=B16,CONCATENATE(B17,"_1"),B17)),Intermedia!$I$3:$O$3997,7,FALSE),"")</f>
        <v/>
      </c>
      <c r="J17" s="34" t="str">
        <f>IFERROR(VLOOKUP(B17,'PLANILLA GENERAL'!$H$2:$BA$447,30,FALSE),"")</f>
        <v>Electro Sumergible</v>
      </c>
      <c r="K17" s="117" t="s">
        <v>966</v>
      </c>
    </row>
    <row r="18" spans="1:11" x14ac:dyDescent="0.25">
      <c r="A18" s="34" t="str">
        <f>IFERROR(VLOOKUP(B18,'PLANILLA GENERAL'!H12:$BA$698,46,FALSE),"")</f>
        <v>SP- 07</v>
      </c>
      <c r="B18" s="34" t="s">
        <v>302</v>
      </c>
      <c r="C18" s="34" t="s">
        <v>963</v>
      </c>
      <c r="D18" s="34" t="str">
        <f t="shared" si="0"/>
        <v>CY51W</v>
      </c>
      <c r="E18" s="34"/>
      <c r="F18" s="34"/>
      <c r="G18" s="56">
        <f>IFERROR(_xlfn.IFS(D18=Referencias!$K$32,VLOOKUP(B18,Intermedia!$B$4:$D$240,3,FALSE),D18=Referencias!$K$25,VLOOKUP(B18,Intermedia!$B$4:$D$240,2,FALSE)),"")</f>
        <v>37.25</v>
      </c>
      <c r="H18" s="34"/>
      <c r="I18" s="34" t="str">
        <f>IFERROR(VLOOKUP(IF(AND(B18=B17,B17=B16),CONCATENATE(B18,"_2"),IF(B18=B17,CONCATENATE(B18,"_1"),B18)),Intermedia!$I$3:$O$3997,7,FALSE),"")</f>
        <v/>
      </c>
      <c r="J18" s="34" t="str">
        <f>IFERROR(VLOOKUP(B18,'PLANILLA GENERAL'!$H$2:$BA$447,30,FALSE),"")</f>
        <v>Cavidad Progresiva</v>
      </c>
      <c r="K18" s="117" t="s">
        <v>966</v>
      </c>
    </row>
    <row r="19" spans="1:11" x14ac:dyDescent="0.25">
      <c r="A19" s="34" t="str">
        <f>IFERROR(VLOOKUP(B19,'PLANILLA GENERAL'!H13:$BA$698,46,FALSE),"")</f>
        <v>SP- 07</v>
      </c>
      <c r="B19" s="34" t="s">
        <v>302</v>
      </c>
      <c r="C19" s="34" t="s">
        <v>962</v>
      </c>
      <c r="D19" s="34" t="str">
        <f t="shared" si="0"/>
        <v>BX960</v>
      </c>
      <c r="E19" s="34"/>
      <c r="F19" s="34"/>
      <c r="G19" s="56">
        <f>IFERROR(_xlfn.IFS(D19=Referencias!$K$32,VLOOKUP(B19,Intermedia!$B$4:$D$240,3,FALSE),D19=Referencias!$K$25,VLOOKUP(B19,Intermedia!$B$4:$D$240,2,FALSE)),"")</f>
        <v>37.25</v>
      </c>
      <c r="H19" s="34"/>
      <c r="I19" s="34" t="str">
        <f>IFERROR(VLOOKUP(IF(AND(B19=B18,B18=B17),CONCATENATE(B19,"_2"),IF(B19=B18,CONCATENATE(B19,"_1"),B19)),Intermedia!$I$3:$O$3997,7,FALSE),"")</f>
        <v/>
      </c>
      <c r="J19" s="34" t="str">
        <f>IFERROR(VLOOKUP(B19,'PLANILLA GENERAL'!$H$2:$BA$447,30,FALSE),"")</f>
        <v>Cavidad Progresiva</v>
      </c>
      <c r="K19" s="117" t="s">
        <v>966</v>
      </c>
    </row>
    <row r="20" spans="1:11" x14ac:dyDescent="0.25">
      <c r="A20" s="34" t="str">
        <f>IFERROR(VLOOKUP(B20,'PLANILLA GENERAL'!H14:$BA$698,46,FALSE),"")</f>
        <v>SP- 07</v>
      </c>
      <c r="B20" s="34" t="s">
        <v>304</v>
      </c>
      <c r="C20" s="34" t="s">
        <v>963</v>
      </c>
      <c r="D20" s="34" t="str">
        <f t="shared" si="0"/>
        <v>CY51W</v>
      </c>
      <c r="E20" s="34"/>
      <c r="F20" s="34"/>
      <c r="G20" s="56">
        <f>IFERROR(_xlfn.IFS(D20=Referencias!$K$32,VLOOKUP(B20,Intermedia!$B$4:$D$240,3,FALSE),D20=Referencias!$K$25,VLOOKUP(B20,Intermedia!$B$4:$D$240,2,FALSE)),"")</f>
        <v>62.38</v>
      </c>
      <c r="H20" s="34"/>
      <c r="I20" s="34" t="str">
        <f>IFERROR(VLOOKUP(IF(AND(B20=B19,B19=B18),CONCATENATE(B20,"_2"),IF(B20=B19,CONCATENATE(B20,"_1"),B20)),Intermedia!$I$3:$O$3997,7,FALSE),"")</f>
        <v/>
      </c>
      <c r="J20" s="34" t="str">
        <f>IFERROR(VLOOKUP(B20,'PLANILLA GENERAL'!$H$2:$BA$447,30,FALSE),"")</f>
        <v>Cavidad Progresiva</v>
      </c>
      <c r="K20" s="117" t="s">
        <v>966</v>
      </c>
    </row>
    <row r="21" spans="1:11" x14ac:dyDescent="0.25">
      <c r="A21" s="34" t="str">
        <f>IFERROR(VLOOKUP(B21,'PLANILLA GENERAL'!H15:$BA$698,46,FALSE),"")</f>
        <v>SP- 07</v>
      </c>
      <c r="B21" s="34" t="s">
        <v>311</v>
      </c>
      <c r="C21" s="34" t="s">
        <v>963</v>
      </c>
      <c r="D21" s="34" t="str">
        <f t="shared" si="0"/>
        <v>CY51W</v>
      </c>
      <c r="E21" s="34"/>
      <c r="F21" s="34"/>
      <c r="G21" s="56">
        <f>IFERROR(_xlfn.IFS(D21=Referencias!$K$32,VLOOKUP(B21,Intermedia!$B$4:$D$240,3,FALSE),D21=Referencias!$K$25,VLOOKUP(B21,Intermedia!$B$4:$D$240,2,FALSE)),"")</f>
        <v>35.25</v>
      </c>
      <c r="H21" s="34"/>
      <c r="I21" s="34" t="str">
        <f>IFERROR(VLOOKUP(IF(AND(B21=B20,B20=B19),CONCATENATE(B21,"_2"),IF(B21=B20,CONCATENATE(B21,"_1"),B21)),Intermedia!$I$3:$O$3997,7,FALSE),"")</f>
        <v/>
      </c>
      <c r="J21" s="34" t="str">
        <f>IFERROR(VLOOKUP(B21,'PLANILLA GENERAL'!$H$2:$BA$447,30,FALSE),"")</f>
        <v>Bombeo Mecánico</v>
      </c>
      <c r="K21" s="117" t="s">
        <v>966</v>
      </c>
    </row>
    <row r="22" spans="1:11" x14ac:dyDescent="0.25">
      <c r="A22" s="34" t="str">
        <f>IFERROR(VLOOKUP(B22,'PLANILLA GENERAL'!H16:$BA$698,46,FALSE),"")</f>
        <v>SP- 07</v>
      </c>
      <c r="B22" s="34" t="s">
        <v>311</v>
      </c>
      <c r="C22" s="34" t="s">
        <v>962</v>
      </c>
      <c r="D22" s="34" t="str">
        <f t="shared" si="0"/>
        <v>BX960</v>
      </c>
      <c r="E22" s="34"/>
      <c r="F22" s="34"/>
      <c r="G22" s="56">
        <f>IFERROR(_xlfn.IFS(D22=Referencias!$K$32,VLOOKUP(B22,Intermedia!$B$4:$D$240,3,FALSE),D22=Referencias!$K$25,VLOOKUP(B22,Intermedia!$B$4:$D$240,2,FALSE)),"")</f>
        <v>28.2</v>
      </c>
      <c r="H22" s="34"/>
      <c r="I22" s="34" t="str">
        <f>IFERROR(VLOOKUP(IF(AND(B22=B21,B21=B20),CONCATENATE(B22,"_2"),IF(B22=B21,CONCATENATE(B22,"_1"),B22)),Intermedia!$I$3:$O$3997,7,FALSE),"")</f>
        <v/>
      </c>
      <c r="J22" s="34" t="str">
        <f>IFERROR(VLOOKUP(B22,'PLANILLA GENERAL'!$H$2:$BA$447,30,FALSE),"")</f>
        <v>Bombeo Mecánico</v>
      </c>
      <c r="K22" s="117" t="s">
        <v>966</v>
      </c>
    </row>
    <row r="23" spans="1:11" x14ac:dyDescent="0.25">
      <c r="A23" s="34" t="str">
        <f>IFERROR(VLOOKUP(B23,'PLANILLA GENERAL'!H17:$BA$698,46,FALSE),"")</f>
        <v>SP- 07</v>
      </c>
      <c r="B23" s="34" t="s">
        <v>315</v>
      </c>
      <c r="C23" s="34" t="s">
        <v>963</v>
      </c>
      <c r="D23" s="34" t="str">
        <f t="shared" si="0"/>
        <v>CY51W</v>
      </c>
      <c r="E23" s="34"/>
      <c r="F23" s="34"/>
      <c r="G23" s="56">
        <f>IFERROR(_xlfn.IFS(D23=Referencias!$K$32,VLOOKUP(B23,Intermedia!$B$4:$D$240,3,FALSE),D23=Referencias!$K$25,VLOOKUP(B23,Intermedia!$B$4:$D$240,2,FALSE)),"")</f>
        <v>33</v>
      </c>
      <c r="H23" s="34"/>
      <c r="I23" s="34" t="str">
        <f>IFERROR(VLOOKUP(IF(AND(B23=B22,B22=B21),CONCATENATE(B23,"_2"),IF(B23=B22,CONCATENATE(B23,"_1"),B23)),Intermedia!$I$3:$O$3997,7,FALSE),"")</f>
        <v/>
      </c>
      <c r="J23" s="34" t="str">
        <f>IFERROR(VLOOKUP(B23,'PLANILLA GENERAL'!$H$2:$BA$447,30,FALSE),"")</f>
        <v>Cavidad Progresiva</v>
      </c>
      <c r="K23" s="117" t="s">
        <v>966</v>
      </c>
    </row>
    <row r="24" spans="1:11" x14ac:dyDescent="0.25">
      <c r="A24" s="34" t="str">
        <f>IFERROR(VLOOKUP(B24,'PLANILLA GENERAL'!H18:$BA$698,46,FALSE),"")</f>
        <v>SP- 07</v>
      </c>
      <c r="B24" s="34" t="s">
        <v>315</v>
      </c>
      <c r="C24" s="34" t="s">
        <v>962</v>
      </c>
      <c r="D24" s="34" t="str">
        <f t="shared" si="0"/>
        <v>BX960</v>
      </c>
      <c r="E24" s="34"/>
      <c r="F24" s="34"/>
      <c r="G24" s="56">
        <f>IFERROR(_xlfn.IFS(D24=Referencias!$K$32,VLOOKUP(B24,Intermedia!$B$4:$D$240,3,FALSE),D24=Referencias!$K$25,VLOOKUP(B24,Intermedia!$B$4:$D$240,2,FALSE)),"")</f>
        <v>20.329999999999998</v>
      </c>
      <c r="H24" s="34"/>
      <c r="I24" s="34" t="str">
        <f>IFERROR(VLOOKUP(IF(AND(B24=B23,B23=B22),CONCATENATE(B24,"_2"),IF(B24=B23,CONCATENATE(B24,"_1"),B24)),Intermedia!$I$3:$O$3997,7,FALSE),"")</f>
        <v/>
      </c>
      <c r="J24" s="34" t="str">
        <f>IFERROR(VLOOKUP(B24,'PLANILLA GENERAL'!$H$2:$BA$447,30,FALSE),"")</f>
        <v>Cavidad Progresiva</v>
      </c>
      <c r="K24" s="117" t="s">
        <v>966</v>
      </c>
    </row>
    <row r="25" spans="1:11" x14ac:dyDescent="0.25">
      <c r="A25" s="34" t="str">
        <f>IFERROR(VLOOKUP(B25,'PLANILLA GENERAL'!H19:$BA$698,46,FALSE),"")</f>
        <v>SP- 09</v>
      </c>
      <c r="B25" s="34" t="s">
        <v>346</v>
      </c>
      <c r="C25" s="34" t="s">
        <v>963</v>
      </c>
      <c r="D25" s="34" t="str">
        <f t="shared" si="0"/>
        <v>CY51W</v>
      </c>
      <c r="E25" s="34"/>
      <c r="F25" s="34"/>
      <c r="G25" s="56">
        <f>IFERROR(_xlfn.IFS(D25=Referencias!$K$32,VLOOKUP(B25,Intermedia!$B$4:$D$240,3,FALSE),D25=Referencias!$K$25,VLOOKUP(B25,Intermedia!$B$4:$D$240,2,FALSE)),"")</f>
        <v>20</v>
      </c>
      <c r="H25" s="34"/>
      <c r="I25" s="34" t="str">
        <f>IFERROR(VLOOKUP(IF(AND(B25=B24,B24=B23),CONCATENATE(B25,"_2"),IF(B25=B24,CONCATENATE(B25,"_1"),B25)),Intermedia!$I$3:$O$3997,7,FALSE),"")</f>
        <v/>
      </c>
      <c r="J25" s="34" t="str">
        <f>IFERROR(VLOOKUP(B25,'PLANILLA GENERAL'!$H$2:$BA$447,30,FALSE),"")</f>
        <v>Cavidad Progresiva</v>
      </c>
      <c r="K25" s="117" t="s">
        <v>966</v>
      </c>
    </row>
    <row r="26" spans="1:11" x14ac:dyDescent="0.25">
      <c r="A26" s="34" t="str">
        <f>IFERROR(VLOOKUP(B26,'PLANILLA GENERAL'!H20:$BA$698,46,FALSE),"")</f>
        <v>SP- 09</v>
      </c>
      <c r="B26" s="34" t="s">
        <v>346</v>
      </c>
      <c r="C26" s="34" t="s">
        <v>962</v>
      </c>
      <c r="D26" s="34" t="str">
        <f t="shared" si="0"/>
        <v>BX960</v>
      </c>
      <c r="E26" s="34"/>
      <c r="F26" s="34"/>
      <c r="G26" s="56">
        <f>IFERROR(_xlfn.IFS(D26=Referencias!$K$32,VLOOKUP(B26,Intermedia!$B$4:$D$240,3,FALSE),D26=Referencias!$K$25,VLOOKUP(B26,Intermedia!$B$4:$D$240,2,FALSE)),"")</f>
        <v>20.170000000000002</v>
      </c>
      <c r="H26" s="34"/>
      <c r="I26" s="34" t="str">
        <f>IFERROR(VLOOKUP(IF(AND(B26=B25,B25=B24),CONCATENATE(B26,"_2"),IF(B26=B25,CONCATENATE(B26,"_1"),B26)),Intermedia!$I$3:$O$3997,7,FALSE),"")</f>
        <v/>
      </c>
      <c r="J26" s="34" t="str">
        <f>IFERROR(VLOOKUP(B26,'PLANILLA GENERAL'!$H$2:$BA$447,30,FALSE),"")</f>
        <v>Cavidad Progresiva</v>
      </c>
      <c r="K26" s="117" t="s">
        <v>966</v>
      </c>
    </row>
    <row r="27" spans="1:11" x14ac:dyDescent="0.25">
      <c r="A27" s="34" t="str">
        <f>IFERROR(VLOOKUP(B27,'PLANILLA GENERAL'!H21:$BA$698,46,FALSE),"")</f>
        <v>SP- 06</v>
      </c>
      <c r="B27" s="35" t="s">
        <v>237</v>
      </c>
      <c r="C27" s="35" t="s">
        <v>963</v>
      </c>
      <c r="D27" s="34" t="str">
        <f t="shared" si="0"/>
        <v>CY51W</v>
      </c>
      <c r="E27" s="34"/>
      <c r="F27" s="34"/>
      <c r="G27" s="56">
        <f>IFERROR(_xlfn.IFS(D27=Referencias!$K$32,VLOOKUP(B27,Intermedia!$B$4:$D$240,3,FALSE),D27=Referencias!$K$25,VLOOKUP(B27,Intermedia!$B$4:$D$240,2,FALSE)),"")</f>
        <v>23.4</v>
      </c>
      <c r="H27" s="34" t="s">
        <v>965</v>
      </c>
      <c r="I27" s="34" t="str">
        <f>IFERROR(VLOOKUP(IF(AND(B27=B26,B26=B25),CONCATENATE(B27,"_2"),IF(B27=B26,CONCATENATE(B27,"_1"),B27)),Intermedia!$I$3:$O$3997,7,FALSE),"")</f>
        <v/>
      </c>
      <c r="J27" s="34" t="str">
        <f>IFERROR(VLOOKUP(B27,'PLANILLA GENERAL'!$H$2:$BA$447,30,FALSE),"")</f>
        <v>Bombeo Mecánico</v>
      </c>
      <c r="K27" s="117" t="s">
        <v>966</v>
      </c>
    </row>
    <row r="28" spans="1:11" x14ac:dyDescent="0.25">
      <c r="A28" s="34" t="str">
        <f>IFERROR(VLOOKUP(B28,'PLANILLA GENERAL'!H22:$BA$698,46,FALSE),"")</f>
        <v>SP- 06</v>
      </c>
      <c r="B28" s="35" t="s">
        <v>237</v>
      </c>
      <c r="C28" s="35" t="s">
        <v>962</v>
      </c>
      <c r="D28" s="34" t="str">
        <f t="shared" si="0"/>
        <v>BX960</v>
      </c>
      <c r="E28" s="34"/>
      <c r="F28" s="34"/>
      <c r="G28" s="56">
        <f>IFERROR(_xlfn.IFS(D28=Referencias!$K$32,VLOOKUP(B28,Intermedia!$B$4:$D$240,3,FALSE),D28=Referencias!$K$25,VLOOKUP(B28,Intermedia!$B$4:$D$240,2,FALSE)),"")</f>
        <v>34.04</v>
      </c>
      <c r="H28" s="34"/>
      <c r="I28" s="34" t="str">
        <f>IFERROR(VLOOKUP(IF(AND(B28=B27,B27=B26),CONCATENATE(B28,"_2"),IF(B28=B27,CONCATENATE(B28,"_1"),B28)),Intermedia!$I$3:$O$3997,7,FALSE),"")</f>
        <v/>
      </c>
      <c r="J28" s="34" t="str">
        <f>IFERROR(VLOOKUP(B28,'PLANILLA GENERAL'!$H$2:$BA$447,30,FALSE),"")</f>
        <v>Bombeo Mecánico</v>
      </c>
      <c r="K28" s="117" t="s">
        <v>966</v>
      </c>
    </row>
    <row r="29" spans="1:11" x14ac:dyDescent="0.25">
      <c r="A29" s="34" t="str">
        <f>IFERROR(VLOOKUP(B29,'PLANILLA GENERAL'!H23:$BA$698,46,FALSE),"")</f>
        <v>SP- 04</v>
      </c>
      <c r="B29" s="34" t="s">
        <v>201</v>
      </c>
      <c r="C29" s="34" t="s">
        <v>963</v>
      </c>
      <c r="D29" s="34" t="str">
        <f t="shared" si="0"/>
        <v>CY51W</v>
      </c>
      <c r="E29" s="34"/>
      <c r="F29" s="34"/>
      <c r="G29" s="56">
        <f>IFERROR(_xlfn.IFS(D29=Referencias!$K$32,VLOOKUP(B29,Intermedia!$B$4:$D$240,3,FALSE),D29=Referencias!$K$25,VLOOKUP(B29,Intermedia!$B$4:$D$240,2,FALSE)),"")</f>
        <v>47.36</v>
      </c>
      <c r="H29" s="34"/>
      <c r="I29" s="34" t="str">
        <f>IFERROR(VLOOKUP(IF(AND(B29=B28,B28=B27),CONCATENATE(B29,"_2"),IF(B29=B28,CONCATENATE(B29,"_1"),B29)),Intermedia!$I$3:$O$3997,7,FALSE),"")</f>
        <v/>
      </c>
      <c r="J29" s="34" t="str">
        <f>IFERROR(VLOOKUP(B29,'PLANILLA GENERAL'!$H$2:$BA$447,30,FALSE),"")</f>
        <v>Bombeo Mecánico</v>
      </c>
      <c r="K29" s="117" t="s">
        <v>966</v>
      </c>
    </row>
    <row r="30" spans="1:11" x14ac:dyDescent="0.25">
      <c r="A30" s="34" t="str">
        <f>IFERROR(VLOOKUP(B30,'PLANILLA GENERAL'!H24:$BA$698,46,FALSE),"")</f>
        <v>SP- 06</v>
      </c>
      <c r="B30" s="34" t="s">
        <v>296</v>
      </c>
      <c r="C30" s="35" t="s">
        <v>962</v>
      </c>
      <c r="D30" s="34" t="str">
        <f t="shared" si="0"/>
        <v>BX960</v>
      </c>
      <c r="E30" s="34"/>
      <c r="F30" s="34"/>
      <c r="G30" s="56">
        <f>IFERROR(_xlfn.IFS(D30=Referencias!$K$32,VLOOKUP(B30,Intermedia!$B$4:$D$240,3,FALSE),D30=Referencias!$K$25,VLOOKUP(B30,Intermedia!$B$4:$D$240,2,FALSE)),"")</f>
        <v>22.32</v>
      </c>
      <c r="H30" s="34"/>
      <c r="I30" s="34" t="str">
        <f>IFERROR(VLOOKUP(IF(AND(B30=B29,B29=B28),CONCATENATE(B30,"_2"),IF(B30=B29,CONCATENATE(B30,"_1"),B30)),Intermedia!$I$3:$O$3997,7,FALSE),"")</f>
        <v/>
      </c>
      <c r="J30" s="34" t="str">
        <f>IFERROR(VLOOKUP(B30,'PLANILLA GENERAL'!$H$2:$BA$447,30,FALSE),"")</f>
        <v>Cavidad Progresiva</v>
      </c>
      <c r="K30" s="117" t="s">
        <v>966</v>
      </c>
    </row>
    <row r="31" spans="1:11" x14ac:dyDescent="0.25">
      <c r="A31" s="34" t="str">
        <f>IFERROR(VLOOKUP(B31,'PLANILLA GENERAL'!H25:$BA$698,46,FALSE),"")</f>
        <v>SP- 06</v>
      </c>
      <c r="B31" s="34" t="s">
        <v>296</v>
      </c>
      <c r="C31" s="34" t="s">
        <v>963</v>
      </c>
      <c r="D31" s="34" t="str">
        <f t="shared" si="0"/>
        <v>CY51W</v>
      </c>
      <c r="E31" s="34"/>
      <c r="F31" s="34"/>
      <c r="G31" s="56">
        <f>IFERROR(_xlfn.IFS(D31=Referencias!$K$32,VLOOKUP(B31,Intermedia!$B$4:$D$240,3,FALSE),D31=Referencias!$K$25,VLOOKUP(B31,Intermedia!$B$4:$D$240,2,FALSE)),"")</f>
        <v>22.32</v>
      </c>
      <c r="H31" s="34"/>
      <c r="I31" s="34" t="str">
        <f>IFERROR(VLOOKUP(IF(AND(B31=B30,B30=B29),CONCATENATE(B31,"_2"),IF(B31=B30,CONCATENATE(B31,"_1"),B31)),Intermedia!$I$3:$O$3997,7,FALSE),"")</f>
        <v/>
      </c>
      <c r="J31" s="34" t="str">
        <f>IFERROR(VLOOKUP(B31,'PLANILLA GENERAL'!$H$2:$BA$447,30,FALSE),"")</f>
        <v>Cavidad Progresiva</v>
      </c>
      <c r="K31" s="117" t="s">
        <v>966</v>
      </c>
    </row>
    <row r="32" spans="1:11" x14ac:dyDescent="0.25">
      <c r="A32" s="34" t="str">
        <f>IFERROR(VLOOKUP(B32,'PLANILLA GENERAL'!H26:$BA$698,46,FALSE),"")</f>
        <v/>
      </c>
      <c r="D32" s="150" t="s">
        <v>971</v>
      </c>
      <c r="E32" s="150"/>
      <c r="F32" s="150"/>
      <c r="G32" s="150"/>
      <c r="H32" s="88"/>
      <c r="I32" s="34" t="str">
        <f>IFERROR(VLOOKUP(IF(AND(B32=B31,B31=B30),CONCATENATE(B32,"_2"),IF(B32=B31,CONCATENATE(B32,"_1"),B32)),Intermedia!$I$3:$O$3997,7,FALSE),"")</f>
        <v/>
      </c>
      <c r="J32" s="34" t="str">
        <f>IFERROR(VLOOKUP(B32,'PLANILLA GENERAL'!$H$2:$BA$447,30,FALSE),"")</f>
        <v/>
      </c>
    </row>
    <row r="33" spans="1:10" x14ac:dyDescent="0.25">
      <c r="A33" s="34" t="str">
        <f>IFERROR(VLOOKUP(B33,'PLANILLA GENERAL'!H27:$BA$698,46,FALSE),"")</f>
        <v/>
      </c>
      <c r="D33" s="151" t="s">
        <v>566</v>
      </c>
      <c r="E33" s="151"/>
      <c r="F33" s="151"/>
      <c r="G33" s="56">
        <f>SUMIF($D$9:D29,D33,$G$9:G29)</f>
        <v>446.07</v>
      </c>
      <c r="H33" s="34"/>
      <c r="I33" s="34" t="str">
        <f>IFERROR(VLOOKUP(IF(AND(B33=B32,B32=B31),CONCATENATE(B33,"_2"),IF(B33=B32,CONCATENATE(B33,"_1"),B33)),Intermedia!$I$3:$O$3997,7,FALSE),"")</f>
        <v/>
      </c>
      <c r="J33" s="34" t="str">
        <f>IFERROR(VLOOKUP(B33,'PLANILLA GENERAL'!$H$2:$BA$447,30,FALSE),"")</f>
        <v/>
      </c>
    </row>
    <row r="34" spans="1:10" x14ac:dyDescent="0.25">
      <c r="A34" s="34" t="str">
        <f>IFERROR(VLOOKUP(B34,'PLANILLA GENERAL'!H28:$BA$698,46,FALSE),"")</f>
        <v/>
      </c>
      <c r="D34" s="151" t="s">
        <v>565</v>
      </c>
      <c r="E34" s="151"/>
      <c r="F34" s="151"/>
      <c r="G34" s="56">
        <f>SUMIF($D$9:D32,D34,$G$9:G32)</f>
        <v>348.59</v>
      </c>
      <c r="H34" s="34"/>
      <c r="I34" s="34" t="str">
        <f>IFERROR(VLOOKUP(IF(AND(B34=B33,B33=B32),CONCATENATE(B34,"_2"),IF(B34=B33,CONCATENATE(B34,"_1"),B34)),Intermedia!$I$3:$O$3997,7,FALSE),"")</f>
        <v/>
      </c>
      <c r="J34" s="34" t="str">
        <f>IFERROR(VLOOKUP(B34,'PLANILLA GENERAL'!$H$2:$BA$447,30,FALSE),"")</f>
        <v/>
      </c>
    </row>
    <row r="35" spans="1:10" x14ac:dyDescent="0.25">
      <c r="A35" s="34" t="str">
        <f>IFERROR(VLOOKUP(B35,'PLANILLA GENERAL'!H29:$BA$698,46,FALSE),"")</f>
        <v/>
      </c>
      <c r="D35" s="151" t="s">
        <v>972</v>
      </c>
      <c r="E35" s="151"/>
      <c r="F35" s="151"/>
      <c r="G35" s="56">
        <f>+G33+G34</f>
        <v>794.66</v>
      </c>
      <c r="H35" s="34"/>
      <c r="I35" s="34" t="str">
        <f>IFERROR(VLOOKUP(IF(AND(B35=B34,B34=B33),CONCATENATE(B35,"_2"),IF(B35=B34,CONCATENATE(B35,"_1"),B35)),Intermedia!$I$3:$O$3997,7,FALSE),"")</f>
        <v/>
      </c>
      <c r="J35" s="34" t="str">
        <f>IFERROR(VLOOKUP(B35,'PLANILLA GENERAL'!$H$2:$BA$447,30,FALSE),"")</f>
        <v/>
      </c>
    </row>
    <row r="36" spans="1:10" x14ac:dyDescent="0.25">
      <c r="A36" s="34" t="str">
        <f>IFERROR(VLOOKUP(B36,'PLANILLA GENERAL'!H30:$BA$698,46,FALSE),"")</f>
        <v/>
      </c>
      <c r="H36" s="34"/>
      <c r="I36" s="34" t="str">
        <f>IFERROR(VLOOKUP(IF(AND(B36=B35,B35=B34),CONCATENATE(B36,"_2"),IF(B36=B35,CONCATENATE(B36,"_1"),B36)),Intermedia!$I$3:$O$3997,7,FALSE),"")</f>
        <v/>
      </c>
      <c r="J36" s="34" t="str">
        <f>IFERROR(VLOOKUP(B36,'PLANILLA GENERAL'!$H$2:$BA$447,30,FALSE),"")</f>
        <v/>
      </c>
    </row>
    <row r="37" spans="1:10" x14ac:dyDescent="0.25">
      <c r="A37" s="34" t="str">
        <f>IFERROR(VLOOKUP(B37,'PLANILLA GENERAL'!H31:$BA$698,46,FALSE),"")</f>
        <v/>
      </c>
      <c r="H37" s="34"/>
      <c r="I37" s="34" t="str">
        <f>IFERROR(VLOOKUP(IF(AND(B37=B36,B36=B35),CONCATENATE(B37,"_2"),IF(B37=B36,CONCATENATE(B37,"_1"),B37)),Intermedia!$I$3:$O$3997,7,FALSE),"")</f>
        <v/>
      </c>
      <c r="J37" s="34" t="str">
        <f>IFERROR(VLOOKUP(B37,'PLANILLA GENERAL'!$H$2:$BA$447,30,FALSE),"")</f>
        <v/>
      </c>
    </row>
    <row r="38" spans="1:10" x14ac:dyDescent="0.25">
      <c r="A38" s="34" t="str">
        <f>IFERROR(VLOOKUP(B38,'PLANILLA GENERAL'!H32:$BA$698,46,FALSE),"")</f>
        <v/>
      </c>
      <c r="H38" s="34"/>
      <c r="I38" s="34" t="str">
        <f>IFERROR(VLOOKUP(IF(AND(B38=B37,B37=B36),CONCATENATE(B38,"_2"),IF(B38=B37,CONCATENATE(B38,"_1"),B38)),Intermedia!$I$3:$O$3997,7,FALSE),"")</f>
        <v/>
      </c>
      <c r="J38" s="34" t="str">
        <f>IFERROR(VLOOKUP(B38,'PLANILLA GENERAL'!$H$2:$BA$447,30,FALSE),"")</f>
        <v/>
      </c>
    </row>
    <row r="39" spans="1:10" x14ac:dyDescent="0.25">
      <c r="A39" s="34" t="str">
        <f>IFERROR(VLOOKUP(B39,'PLANILLA GENERAL'!H33:$BA$698,46,FALSE),"")</f>
        <v/>
      </c>
      <c r="H39" s="34"/>
      <c r="I39" s="34" t="str">
        <f>IFERROR(VLOOKUP(IF(AND(B39=B38,B38=B37),CONCATENATE(B39,"_2"),IF(B39=B38,CONCATENATE(B39,"_1"),B39)),Intermedia!$I$3:$O$3997,7,FALSE),"")</f>
        <v/>
      </c>
      <c r="J39" s="34" t="str">
        <f>IFERROR(VLOOKUP(B39,'PLANILLA GENERAL'!$H$2:$BA$447,30,FALSE),"")</f>
        <v/>
      </c>
    </row>
    <row r="40" spans="1:10" x14ac:dyDescent="0.25">
      <c r="A40" s="34" t="str">
        <f>IFERROR(VLOOKUP(B40,'PLANILLA GENERAL'!H34:$BA$698,46,FALSE),"")</f>
        <v/>
      </c>
      <c r="H40" s="34"/>
      <c r="I40" s="34" t="str">
        <f>IFERROR(VLOOKUP(IF(AND(B40=B39,B39=B38),CONCATENATE(B40,"_2"),IF(B40=B39,CONCATENATE(B40,"_1"),B40)),Intermedia!$I$3:$O$3997,7,FALSE),"")</f>
        <v/>
      </c>
      <c r="J40" s="34" t="str">
        <f>IFERROR(VLOOKUP(B40,'PLANILLA GENERAL'!$H$2:$BA$447,30,FALSE),"")</f>
        <v/>
      </c>
    </row>
    <row r="41" spans="1:10" x14ac:dyDescent="0.25">
      <c r="A41" s="34" t="str">
        <f>IFERROR(VLOOKUP(B41,'PLANILLA GENERAL'!H35:$BA$698,46,FALSE),"")</f>
        <v/>
      </c>
      <c r="H41" s="34"/>
      <c r="I41" s="34" t="str">
        <f>IFERROR(VLOOKUP(IF(AND(B41=B40,B40=B39),CONCATENATE(B41,"_2"),IF(B41=B40,CONCATENATE(B41,"_1"),B41)),Intermedia!$I$3:$O$3997,7,FALSE),"")</f>
        <v/>
      </c>
      <c r="J41" s="34" t="str">
        <f>IFERROR(VLOOKUP(B41,'PLANILLA GENERAL'!$H$2:$BA$447,30,FALSE),"")</f>
        <v/>
      </c>
    </row>
    <row r="42" spans="1:10" x14ac:dyDescent="0.25">
      <c r="A42" s="34" t="str">
        <f>IFERROR(VLOOKUP(B42,'PLANILLA GENERAL'!H36:$BA$698,46,FALSE),"")</f>
        <v/>
      </c>
      <c r="H42" s="34"/>
      <c r="I42" s="34" t="str">
        <f>IFERROR(VLOOKUP(IF(AND(B42=B41,B41=B40),CONCATENATE(B42,"_2"),IF(B42=B41,CONCATENATE(B42,"_1"),B42)),Intermedia!$I$3:$O$3997,7,FALSE),"")</f>
        <v/>
      </c>
      <c r="J42" s="34" t="str">
        <f>IFERROR(VLOOKUP(B42,'PLANILLA GENERAL'!$H$2:$BA$447,30,FALSE),"")</f>
        <v/>
      </c>
    </row>
    <row r="43" spans="1:10" x14ac:dyDescent="0.25">
      <c r="A43" s="34" t="str">
        <f>IFERROR(VLOOKUP(B43,'PLANILLA GENERAL'!H37:$BA$698,46,FALSE),"")</f>
        <v/>
      </c>
      <c r="H43" s="34"/>
      <c r="I43" s="34" t="str">
        <f>IFERROR(VLOOKUP(IF(AND(B43=B42,B42=B41),CONCATENATE(B43,"_2"),IF(B43=B42,CONCATENATE(B43,"_1"),B43)),Intermedia!$I$3:$O$3997,7,FALSE),"")</f>
        <v/>
      </c>
      <c r="J43" s="34" t="str">
        <f>IFERROR(VLOOKUP(B43,'PLANILLA GENERAL'!$H$2:$BA$447,30,FALSE),"")</f>
        <v/>
      </c>
    </row>
    <row r="44" spans="1:10" x14ac:dyDescent="0.25">
      <c r="A44" s="34" t="str">
        <f>IFERROR(VLOOKUP(B44,'PLANILLA GENERAL'!H38:$BA$698,46,FALSE),"")</f>
        <v/>
      </c>
      <c r="H44" s="34"/>
      <c r="I44" s="34" t="str">
        <f>IFERROR(VLOOKUP(IF(AND(B44=B43,B43=B42),CONCATENATE(B44,"_2"),IF(B44=B43,CONCATENATE(B44,"_1"),B44)),Intermedia!$I$3:$O$3997,7,FALSE),"")</f>
        <v/>
      </c>
      <c r="J44" s="34" t="str">
        <f>IFERROR(VLOOKUP(B44,'PLANILLA GENERAL'!$H$2:$BA$447,30,FALSE),"")</f>
        <v/>
      </c>
    </row>
    <row r="45" spans="1:10" x14ac:dyDescent="0.25">
      <c r="A45" s="34" t="str">
        <f>IFERROR(VLOOKUP(B45,'PLANILLA GENERAL'!H39:$BA$698,46,FALSE),"")</f>
        <v/>
      </c>
      <c r="H45" s="34"/>
      <c r="I45" s="34" t="str">
        <f>IFERROR(VLOOKUP(IF(AND(B45=B44,B44=B43),CONCATENATE(B45,"_2"),IF(B45=B44,CONCATENATE(B45,"_1"),B45)),Intermedia!$I$3:$O$3997,7,FALSE),"")</f>
        <v/>
      </c>
      <c r="J45" s="34" t="str">
        <f>IFERROR(VLOOKUP(B45,'PLANILLA GENERAL'!$H$2:$BA$447,30,FALSE),"")</f>
        <v/>
      </c>
    </row>
    <row r="46" spans="1:10" x14ac:dyDescent="0.25">
      <c r="A46" s="34" t="str">
        <f>IFERROR(VLOOKUP(B46,'PLANILLA GENERAL'!H40:$BA$698,46,FALSE),"")</f>
        <v/>
      </c>
      <c r="H46" s="34"/>
      <c r="I46" s="34" t="str">
        <f>IFERROR(VLOOKUP(IF(AND(B46=B45,B45=B44),CONCATENATE(B46,"_2"),IF(B46=B45,CONCATENATE(B46,"_1"),B46)),Intermedia!$I$3:$O$3997,7,FALSE),"")</f>
        <v/>
      </c>
      <c r="J46" s="34" t="str">
        <f>IFERROR(VLOOKUP(B46,'PLANILLA GENERAL'!$H$2:$BA$447,30,FALSE),"")</f>
        <v/>
      </c>
    </row>
    <row r="47" spans="1:10" x14ac:dyDescent="0.25">
      <c r="A47" s="34" t="str">
        <f>IFERROR(VLOOKUP(B47,'PLANILLA GENERAL'!H41:$BA$698,46,FALSE),"")</f>
        <v/>
      </c>
      <c r="H47" s="34"/>
      <c r="I47" s="34" t="str">
        <f>IFERROR(VLOOKUP(IF(AND(B47=B46,B46=B45),CONCATENATE(B47,"_2"),IF(B47=B46,CONCATENATE(B47,"_1"),B47)),Intermedia!$I$3:$O$3997,7,FALSE),"")</f>
        <v/>
      </c>
      <c r="J47" s="34" t="str">
        <f>IFERROR(VLOOKUP(B47,'PLANILLA GENERAL'!$H$2:$BA$447,30,FALSE),"")</f>
        <v/>
      </c>
    </row>
    <row r="48" spans="1:10" x14ac:dyDescent="0.25">
      <c r="A48" s="34" t="str">
        <f>IFERROR(VLOOKUP(B48,'PLANILLA GENERAL'!H42:$BA$698,46,FALSE),"")</f>
        <v/>
      </c>
      <c r="H48" s="34"/>
      <c r="I48" s="34" t="str">
        <f>IFERROR(VLOOKUP(IF(AND(B48=B47,B47=B46),CONCATENATE(B48,"_2"),IF(B48=B47,CONCATENATE(B48,"_1"),B48)),Intermedia!$I$3:$O$3997,7,FALSE),"")</f>
        <v/>
      </c>
      <c r="J48" s="34" t="str">
        <f>IFERROR(VLOOKUP(B48,'PLANILLA GENERAL'!$H$2:$BA$447,30,FALSE),"")</f>
        <v/>
      </c>
    </row>
    <row r="49" spans="1:10" x14ac:dyDescent="0.25">
      <c r="A49" s="34" t="str">
        <f>IFERROR(VLOOKUP(B49,'PLANILLA GENERAL'!H43:$BA$698,46,FALSE),"")</f>
        <v/>
      </c>
      <c r="H49" s="34"/>
      <c r="I49" s="34" t="str">
        <f>IFERROR(VLOOKUP(IF(AND(B49=B48,B48=B47),CONCATENATE(B49,"_2"),IF(B49=B48,CONCATENATE(B49,"_1"),B49)),Intermedia!$I$3:$O$3997,7,FALSE),"")</f>
        <v/>
      </c>
      <c r="J49" s="34" t="str">
        <f>IFERROR(VLOOKUP(B49,'PLANILLA GENERAL'!$H$2:$BA$447,30,FALSE),"")</f>
        <v/>
      </c>
    </row>
    <row r="50" spans="1:10" x14ac:dyDescent="0.25">
      <c r="A50" s="34" t="str">
        <f>IFERROR(VLOOKUP(B50,'PLANILLA GENERAL'!H44:$BA$698,46,FALSE),"")</f>
        <v/>
      </c>
      <c r="H50" s="34"/>
      <c r="I50" s="34" t="str">
        <f>IFERROR(VLOOKUP(IF(AND(B50=B49,B49=B48),CONCATENATE(B50,"_2"),IF(B50=B49,CONCATENATE(B50,"_1"),B50)),Intermedia!$I$3:$O$3997,7,FALSE),"")</f>
        <v/>
      </c>
      <c r="J50" s="34" t="str">
        <f>IFERROR(VLOOKUP(B50,'PLANILLA GENERAL'!$H$2:$BA$447,30,FALSE),"")</f>
        <v/>
      </c>
    </row>
    <row r="51" spans="1:10" x14ac:dyDescent="0.25">
      <c r="A51" s="34" t="str">
        <f>IFERROR(VLOOKUP(B51,'PLANILLA GENERAL'!H45:$BA$698,46,FALSE),"")</f>
        <v/>
      </c>
      <c r="H51" s="34"/>
      <c r="I51" s="34" t="str">
        <f>IFERROR(VLOOKUP(IF(AND(B51=B50,B50=B49),CONCATENATE(B51,"_2"),IF(B51=B50,CONCATENATE(B51,"_1"),B51)),Intermedia!$I$3:$O$3997,7,FALSE),"")</f>
        <v/>
      </c>
      <c r="J51" s="34" t="str">
        <f>IFERROR(VLOOKUP(B51,'PLANILLA GENERAL'!$H$2:$BA$447,30,FALSE),"")</f>
        <v/>
      </c>
    </row>
  </sheetData>
  <autoFilter ref="A8:J36" xr:uid="{00000000-0009-0000-0000-000012000000}"/>
  <mergeCells count="8">
    <mergeCell ref="K7:K8"/>
    <mergeCell ref="B3:J5"/>
    <mergeCell ref="D34:F34"/>
    <mergeCell ref="D35:F35"/>
    <mergeCell ref="B7:C7"/>
    <mergeCell ref="D7:J7"/>
    <mergeCell ref="D32:G32"/>
    <mergeCell ref="D33:F33"/>
  </mergeCells>
  <printOptions horizontalCentered="1" verticalCentered="1"/>
  <pageMargins left="0" right="0" top="0" bottom="0" header="0.31496062992125984" footer="0.31496062992125984"/>
  <pageSetup paperSize="9" scale="90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>
    <tabColor theme="4"/>
    <pageSetUpPr fitToPage="1"/>
  </sheetPr>
  <dimension ref="A1:K39"/>
  <sheetViews>
    <sheetView workbookViewId="0">
      <selection activeCell="I9" sqref="I9:J37"/>
    </sheetView>
  </sheetViews>
  <sheetFormatPr baseColWidth="10" defaultColWidth="11.42578125" defaultRowHeight="15" x14ac:dyDescent="0.25"/>
  <cols>
    <col min="1" max="1" width="17" style="4" bestFit="1" customWidth="1"/>
    <col min="2" max="2" width="11.28515625" style="4" bestFit="1" customWidth="1"/>
    <col min="3" max="3" width="21" style="4" bestFit="1" customWidth="1"/>
    <col min="4" max="4" width="11.42578125" style="4" bestFit="1" customWidth="1"/>
    <col min="5" max="5" width="7.140625" style="4" bestFit="1" customWidth="1"/>
    <col min="6" max="6" width="6.28515625" style="4" bestFit="1" customWidth="1"/>
    <col min="7" max="7" width="11.5703125" style="4" bestFit="1" customWidth="1"/>
    <col min="8" max="8" width="10.7109375" style="4" bestFit="1" customWidth="1"/>
    <col min="9" max="9" width="11.140625" style="4" bestFit="1" customWidth="1"/>
    <col min="10" max="10" width="19.42578125" style="4" bestFit="1" customWidth="1"/>
    <col min="11" max="11" width="11" style="4" customWidth="1"/>
    <col min="12" max="16384" width="11.42578125" style="4"/>
  </cols>
  <sheetData>
    <row r="1" spans="1:11" x14ac:dyDescent="0.25">
      <c r="A1" s="4" t="s">
        <v>947</v>
      </c>
      <c r="B1" s="4">
        <f>COUNTA(B9:B69)</f>
        <v>25</v>
      </c>
    </row>
    <row r="2" spans="1:11" ht="15.75" thickBot="1" x14ac:dyDescent="0.3"/>
    <row r="3" spans="1:11" ht="15" customHeight="1" x14ac:dyDescent="0.25">
      <c r="A3" s="31"/>
      <c r="B3" s="143" t="s">
        <v>990</v>
      </c>
      <c r="C3" s="143"/>
      <c r="D3" s="143"/>
      <c r="E3" s="143"/>
      <c r="F3" s="143"/>
      <c r="G3" s="143"/>
      <c r="H3" s="143"/>
      <c r="I3" s="143"/>
      <c r="J3" s="144"/>
    </row>
    <row r="4" spans="1:11" ht="20.25" x14ac:dyDescent="0.25">
      <c r="A4" s="27"/>
      <c r="B4" s="134"/>
      <c r="C4" s="134"/>
      <c r="D4" s="134"/>
      <c r="E4" s="134"/>
      <c r="F4" s="134"/>
      <c r="G4" s="134"/>
      <c r="H4" s="134"/>
      <c r="I4" s="134"/>
      <c r="J4" s="146"/>
    </row>
    <row r="5" spans="1:11" ht="21" thickBot="1" x14ac:dyDescent="0.3">
      <c r="A5" s="29"/>
      <c r="B5" s="148"/>
      <c r="C5" s="148"/>
      <c r="D5" s="148"/>
      <c r="E5" s="148"/>
      <c r="F5" s="148"/>
      <c r="G5" s="148"/>
      <c r="H5" s="148"/>
      <c r="I5" s="148"/>
      <c r="J5" s="149"/>
    </row>
    <row r="6" spans="1:11" ht="15.75" thickBot="1" x14ac:dyDescent="0.3"/>
    <row r="7" spans="1:11" ht="18" x14ac:dyDescent="0.25">
      <c r="A7" s="49" t="s">
        <v>984</v>
      </c>
      <c r="B7" s="154">
        <f>'Semana 3-1'!B7:C7+4</f>
        <v>45324</v>
      </c>
      <c r="C7" s="155"/>
      <c r="D7" s="156" t="s">
        <v>992</v>
      </c>
      <c r="E7" s="157"/>
      <c r="F7" s="157"/>
      <c r="G7" s="157"/>
      <c r="H7" s="157"/>
      <c r="I7" s="157"/>
      <c r="J7" s="160"/>
      <c r="K7" s="141" t="s">
        <v>951</v>
      </c>
    </row>
    <row r="8" spans="1:11" x14ac:dyDescent="0.25">
      <c r="A8" s="53" t="s">
        <v>952</v>
      </c>
      <c r="B8" s="53" t="s">
        <v>15</v>
      </c>
      <c r="C8" s="53" t="s">
        <v>953</v>
      </c>
      <c r="D8" s="53" t="s">
        <v>562</v>
      </c>
      <c r="E8" s="53" t="s">
        <v>954</v>
      </c>
      <c r="F8" s="53" t="s">
        <v>955</v>
      </c>
      <c r="G8" s="53" t="s">
        <v>956</v>
      </c>
      <c r="H8" s="53" t="s">
        <v>957</v>
      </c>
      <c r="I8" s="53" t="s">
        <v>958</v>
      </c>
      <c r="J8" s="53" t="s">
        <v>959</v>
      </c>
      <c r="K8" s="141"/>
    </row>
    <row r="9" spans="1:11" x14ac:dyDescent="0.25">
      <c r="A9" s="34" t="str">
        <f>IFERROR(VLOOKUP(B9,'PLANILLA GENERAL'!H2:$BA$698,46,FALSE),"")</f>
        <v>SP-10</v>
      </c>
      <c r="B9" s="34" t="s">
        <v>359</v>
      </c>
      <c r="C9" s="34" t="s">
        <v>963</v>
      </c>
      <c r="D9" s="34" t="str">
        <f>IF(C9="inhibidor de corrosión","CY51W","BX960")</f>
        <v>CY51W</v>
      </c>
      <c r="E9" s="34"/>
      <c r="F9" s="34"/>
      <c r="G9" s="56">
        <f>IFERROR(_xlfn.IFS(D9=Referencias!$K$32,VLOOKUP(B9,Intermedia!$B$4:$D$240,3,FALSE),D9=Referencias!$K$25,VLOOKUP(B9,Intermedia!$B$4:$D$240,2,FALSE)),"")</f>
        <v>27.34</v>
      </c>
      <c r="H9" s="34"/>
      <c r="I9" s="34" t="str">
        <f>IFERROR(VLOOKUP(IF(AND(B9=B8,B8=B7),CONCATENATE(B9,"_2"),IF(B9=B8,CONCATENATE(B9,"_1"),B9)),Intermedia!$I$3:$O$502,7,FALSE),"")</f>
        <v/>
      </c>
      <c r="J9" s="34" t="str">
        <f>IFERROR(VLOOKUP(B9,'PLANILLA GENERAL'!$H$2:$BA$447,30,FALSE),"")</f>
        <v>Bombeo Mecánico</v>
      </c>
      <c r="K9" s="117" t="s">
        <v>966</v>
      </c>
    </row>
    <row r="10" spans="1:11" x14ac:dyDescent="0.25">
      <c r="A10" s="34" t="str">
        <f>IFERROR(VLOOKUP(B10,'PLANILLA GENERAL'!H3:$BA$698,46,FALSE),"")</f>
        <v>SP-10</v>
      </c>
      <c r="B10" s="34" t="s">
        <v>360</v>
      </c>
      <c r="C10" s="34" t="s">
        <v>963</v>
      </c>
      <c r="D10" s="34" t="str">
        <f t="shared" ref="D10:D33" si="0">IF(C10="inhibidor de corrosión","CY51W","BX960")</f>
        <v>CY51W</v>
      </c>
      <c r="E10" s="34"/>
      <c r="F10" s="34"/>
      <c r="G10" s="56">
        <f>IFERROR(_xlfn.IFS(D10=Referencias!$K$32,VLOOKUP(B10,Intermedia!$B$4:$D$240,3,FALSE),D10=Referencias!$K$25,VLOOKUP(B10,Intermedia!$B$4:$D$240,2,FALSE)),"")</f>
        <v>43.64</v>
      </c>
      <c r="H10" s="34"/>
      <c r="I10" s="34" t="str">
        <f>IFERROR(VLOOKUP(IF(AND(B10=B9,B9=B8),CONCATENATE(B10,"_2"),IF(B10=B9,CONCATENATE(B10,"_1"),B10)),Intermedia!$I$3:$O$502,7,FALSE),"")</f>
        <v/>
      </c>
      <c r="J10" s="34" t="str">
        <f>IFERROR(VLOOKUP(B10,'PLANILLA GENERAL'!$H$2:$BA$447,30,FALSE),"")</f>
        <v>Cavidad Progresiva</v>
      </c>
      <c r="K10" s="117" t="s">
        <v>966</v>
      </c>
    </row>
    <row r="11" spans="1:11" x14ac:dyDescent="0.25">
      <c r="A11" s="34" t="str">
        <f>IFERROR(VLOOKUP(B11,'PLANILLA GENERAL'!H4:$BA$698,46,FALSE),"")</f>
        <v>SP-10</v>
      </c>
      <c r="B11" s="34" t="s">
        <v>360</v>
      </c>
      <c r="C11" s="34" t="s">
        <v>962</v>
      </c>
      <c r="D11" s="34" t="str">
        <f t="shared" si="0"/>
        <v>BX960</v>
      </c>
      <c r="E11" s="34"/>
      <c r="F11" s="34"/>
      <c r="G11" s="56">
        <f>IFERROR(_xlfn.IFS(D11=Referencias!$K$32,VLOOKUP(B11,Intermedia!$B$4:$D$240,3,FALSE),D11=Referencias!$K$25,VLOOKUP(B11,Intermedia!$B$4:$D$240,2,FALSE)),"")</f>
        <v>43.64</v>
      </c>
      <c r="H11" s="34"/>
      <c r="I11" s="34" t="str">
        <f>IFERROR(VLOOKUP(IF(AND(B11=B10,B10=B9),CONCATENATE(B11,"_2"),IF(B11=B10,CONCATENATE(B11,"_1"),B11)),Intermedia!$I$3:$O$502,7,FALSE),"")</f>
        <v/>
      </c>
      <c r="J11" s="34" t="str">
        <f>IFERROR(VLOOKUP(B11,'PLANILLA GENERAL'!$H$2:$BA$447,30,FALSE),"")</f>
        <v>Cavidad Progresiva</v>
      </c>
      <c r="K11" s="117" t="s">
        <v>966</v>
      </c>
    </row>
    <row r="12" spans="1:11" x14ac:dyDescent="0.25">
      <c r="A12" s="34" t="str">
        <f>IFERROR(VLOOKUP(B12,'PLANILLA GENERAL'!H5:$BA$698,46,FALSE),"")</f>
        <v>SP-10</v>
      </c>
      <c r="B12" s="34" t="s">
        <v>363</v>
      </c>
      <c r="C12" s="34" t="s">
        <v>962</v>
      </c>
      <c r="D12" s="34" t="str">
        <f t="shared" si="0"/>
        <v>BX960</v>
      </c>
      <c r="E12" s="34"/>
      <c r="F12" s="34"/>
      <c r="G12" s="56">
        <f>IFERROR(_xlfn.IFS(D12=Referencias!$K$32,VLOOKUP(B12,Intermedia!$B$4:$D$240,3,FALSE),D12=Referencias!$K$25,VLOOKUP(B12,Intermedia!$B$4:$D$240,2,FALSE)),"")</f>
        <v>65.37</v>
      </c>
      <c r="H12" s="34" t="s">
        <v>977</v>
      </c>
      <c r="I12" s="34" t="str">
        <f>IFERROR(VLOOKUP(IF(AND(B12=B11,B11=B10),CONCATENATE(B12,"_2"),IF(B12=B11,CONCATENATE(B12,"_1"),B12)),Intermedia!$I$3:$O$502,7,FALSE),"")</f>
        <v/>
      </c>
      <c r="J12" s="34" t="str">
        <f>IFERROR(VLOOKUP(B12,'PLANILLA GENERAL'!$H$2:$BA$447,30,FALSE),"")</f>
        <v>Cavidad Progresiva</v>
      </c>
      <c r="K12" s="117" t="s">
        <v>966</v>
      </c>
    </row>
    <row r="13" spans="1:11" x14ac:dyDescent="0.25">
      <c r="A13" s="34" t="str">
        <f>IFERROR(VLOOKUP(B13,'PLANILLA GENERAL'!H6:$BA$698,46,FALSE),"")</f>
        <v>SP-10</v>
      </c>
      <c r="B13" s="34" t="s">
        <v>363</v>
      </c>
      <c r="C13" s="34" t="s">
        <v>963</v>
      </c>
      <c r="D13" s="34" t="str">
        <f t="shared" si="0"/>
        <v>CY51W</v>
      </c>
      <c r="E13" s="34"/>
      <c r="F13" s="34"/>
      <c r="G13" s="56">
        <f>IFERROR(_xlfn.IFS(D13=Referencias!$K$32,VLOOKUP(B13,Intermedia!$B$4:$D$240,3,FALSE),D13=Referencias!$K$25,VLOOKUP(B13,Intermedia!$B$4:$D$240,2,FALSE)),"")</f>
        <v>33.9</v>
      </c>
      <c r="H13" s="34"/>
      <c r="I13" s="34" t="str">
        <f>IFERROR(VLOOKUP(IF(AND(B13=B12,B12=B11),CONCATENATE(B13,"_2"),IF(B13=B12,CONCATENATE(B13,"_1"),B13)),Intermedia!$I$3:$O$502,7,FALSE),"")</f>
        <v/>
      </c>
      <c r="J13" s="34" t="str">
        <f>IFERROR(VLOOKUP(B13,'PLANILLA GENERAL'!$H$2:$BA$447,30,FALSE),"")</f>
        <v>Cavidad Progresiva</v>
      </c>
      <c r="K13" s="117" t="s">
        <v>966</v>
      </c>
    </row>
    <row r="14" spans="1:11" x14ac:dyDescent="0.25">
      <c r="A14" s="34" t="str">
        <f>IFERROR(VLOOKUP(B14,'PLANILLA GENERAL'!H7:$BA$698,46,FALSE),"")</f>
        <v>SP-10</v>
      </c>
      <c r="B14" s="34" t="s">
        <v>375</v>
      </c>
      <c r="C14" s="34" t="s">
        <v>962</v>
      </c>
      <c r="D14" s="34" t="str">
        <f t="shared" si="0"/>
        <v>BX960</v>
      </c>
      <c r="E14" s="34"/>
      <c r="F14" s="34"/>
      <c r="G14" s="56">
        <f>IFERROR(_xlfn.IFS(D14=Referencias!$K$32,VLOOKUP(B14,Intermedia!$B$4:$D$240,3,FALSE),D14=Referencias!$K$25,VLOOKUP(B14,Intermedia!$B$4:$D$240,2,FALSE)),"")</f>
        <v>53.27</v>
      </c>
      <c r="H14" s="34" t="s">
        <v>965</v>
      </c>
      <c r="I14" s="34" t="str">
        <f>IFERROR(VLOOKUP(IF(AND(B14=B13,B13=B12),CONCATENATE(B14,"_2"),IF(B14=B13,CONCATENATE(B14,"_1"),B14)),Intermedia!$I$3:$O$502,7,FALSE),"")</f>
        <v/>
      </c>
      <c r="J14" s="34" t="str">
        <f>IFERROR(VLOOKUP(B14,'PLANILLA GENERAL'!$H$2:$BA$447,30,FALSE),"")</f>
        <v>Cavidad Progresiva</v>
      </c>
      <c r="K14" s="117" t="s">
        <v>966</v>
      </c>
    </row>
    <row r="15" spans="1:11" x14ac:dyDescent="0.25">
      <c r="A15" s="34" t="str">
        <f>IFERROR(VLOOKUP(B15,'PLANILLA GENERAL'!H8:$BA$698,46,FALSE),"")</f>
        <v>SP-10</v>
      </c>
      <c r="B15" s="34" t="s">
        <v>372</v>
      </c>
      <c r="C15" s="34" t="s">
        <v>962</v>
      </c>
      <c r="D15" s="34" t="str">
        <f t="shared" si="0"/>
        <v>BX960</v>
      </c>
      <c r="E15" s="34"/>
      <c r="F15" s="34"/>
      <c r="G15" s="56">
        <f>IFERROR(_xlfn.IFS(D15=Referencias!$K$32,VLOOKUP(B15,Intermedia!$B$4:$D$240,3,FALSE),D15=Referencias!$K$25,VLOOKUP(B15,Intermedia!$B$4:$D$240,2,FALSE)),"")</f>
        <v>46.46</v>
      </c>
      <c r="H15" s="34"/>
      <c r="I15" s="34" t="str">
        <f>IFERROR(VLOOKUP(IF(AND(B15=B14,B14=B13),CONCATENATE(B15,"_2"),IF(B15=B14,CONCATENATE(B15,"_1"),B15)),Intermedia!$I$3:$O$502,7,FALSE),"")</f>
        <v/>
      </c>
      <c r="J15" s="34" t="str">
        <f>IFERROR(VLOOKUP(B15,'PLANILLA GENERAL'!$H$2:$BA$447,30,FALSE),"")</f>
        <v>Cavidad Progresiva</v>
      </c>
      <c r="K15" s="117" t="s">
        <v>966</v>
      </c>
    </row>
    <row r="16" spans="1:11" x14ac:dyDescent="0.25">
      <c r="A16" s="34" t="str">
        <f>IFERROR(VLOOKUP(B16,'PLANILLA GENERAL'!H9:$BA$698,46,FALSE),"")</f>
        <v>SP-10</v>
      </c>
      <c r="B16" s="34" t="s">
        <v>382</v>
      </c>
      <c r="C16" s="34" t="s">
        <v>962</v>
      </c>
      <c r="D16" s="34" t="str">
        <f t="shared" si="0"/>
        <v>BX960</v>
      </c>
      <c r="E16" s="34"/>
      <c r="F16" s="34"/>
      <c r="G16" s="56">
        <f>IFERROR(_xlfn.IFS(D16=Referencias!$K$32,VLOOKUP(B16,Intermedia!$B$4:$D$240,3,FALSE),D16=Referencias!$K$25,VLOOKUP(B16,Intermedia!$B$4:$D$240,2,FALSE)),"")</f>
        <v>30.09</v>
      </c>
      <c r="H16" s="34" t="s">
        <v>969</v>
      </c>
      <c r="I16" s="34" t="str">
        <f>IFERROR(VLOOKUP(IF(AND(B16=B15,B15=B14),CONCATENATE(B16,"_2"),IF(B16=B15,CONCATENATE(B16,"_1"),B16)),Intermedia!$I$3:$O$502,7,FALSE),"")</f>
        <v/>
      </c>
      <c r="J16" s="34" t="str">
        <f>IFERROR(VLOOKUP(B16,'PLANILLA GENERAL'!$H$2:$BA$447,30,FALSE),"")</f>
        <v>Cavidad Progresiva</v>
      </c>
      <c r="K16" s="117" t="s">
        <v>966</v>
      </c>
    </row>
    <row r="17" spans="1:11" x14ac:dyDescent="0.25">
      <c r="A17" s="34" t="str">
        <f>IFERROR(VLOOKUP(B17,'PLANILLA GENERAL'!H10:$BA$698,46,FALSE),"")</f>
        <v>SP-10</v>
      </c>
      <c r="B17" s="34" t="s">
        <v>382</v>
      </c>
      <c r="C17" s="34" t="s">
        <v>963</v>
      </c>
      <c r="D17" s="34" t="str">
        <f t="shared" si="0"/>
        <v>CY51W</v>
      </c>
      <c r="E17" s="34"/>
      <c r="F17" s="34"/>
      <c r="G17" s="56">
        <f>IFERROR(_xlfn.IFS(D17=Referencias!$K$32,VLOOKUP(B17,Intermedia!$B$4:$D$240,3,FALSE),D17=Referencias!$K$25,VLOOKUP(B17,Intermedia!$B$4:$D$240,2,FALSE)),"")</f>
        <v>29.36</v>
      </c>
      <c r="H17" s="34"/>
      <c r="I17" s="34" t="str">
        <f>IFERROR(VLOOKUP(IF(AND(B17=B16,B16=B15),CONCATENATE(B17,"_2"),IF(B17=B16,CONCATENATE(B17,"_1"),B17)),Intermedia!$I$3:$O$502,7,FALSE),"")</f>
        <v/>
      </c>
      <c r="J17" s="34" t="str">
        <f>IFERROR(VLOOKUP(B17,'PLANILLA GENERAL'!$H$2:$BA$447,30,FALSE),"")</f>
        <v>Cavidad Progresiva</v>
      </c>
      <c r="K17" s="117" t="s">
        <v>966</v>
      </c>
    </row>
    <row r="18" spans="1:11" x14ac:dyDescent="0.25">
      <c r="A18" s="34" t="str">
        <f>IFERROR(VLOOKUP(B18,'PLANILLA GENERAL'!H11:$BA$698,46,FALSE),"")</f>
        <v>SP-10</v>
      </c>
      <c r="B18" s="34" t="s">
        <v>386</v>
      </c>
      <c r="C18" s="34" t="s">
        <v>962</v>
      </c>
      <c r="D18" s="34" t="str">
        <f t="shared" si="0"/>
        <v>BX960</v>
      </c>
      <c r="E18" s="34"/>
      <c r="F18" s="34"/>
      <c r="G18" s="56">
        <f>IFERROR(_xlfn.IFS(D18=Referencias!$K$32,VLOOKUP(B18,Intermedia!$B$4:$D$240,3,FALSE),D18=Referencias!$K$25,VLOOKUP(B18,Intermedia!$B$4:$D$240,2,FALSE)),"")</f>
        <v>20</v>
      </c>
      <c r="H18" s="34"/>
      <c r="I18" s="34" t="str">
        <f>IFERROR(VLOOKUP(IF(AND(B18=B17,B17=B16),CONCATENATE(B18,"_2"),IF(B18=B17,CONCATENATE(B18,"_1"),B18)),Intermedia!$I$3:$O$502,7,FALSE),"")</f>
        <v/>
      </c>
      <c r="J18" s="34" t="str">
        <f>IFERROR(VLOOKUP(B18,'PLANILLA GENERAL'!$H$2:$BA$447,30,FALSE),"")</f>
        <v>Bombeo Mecánico</v>
      </c>
      <c r="K18" s="117" t="s">
        <v>966</v>
      </c>
    </row>
    <row r="19" spans="1:11" x14ac:dyDescent="0.25">
      <c r="A19" s="34" t="str">
        <f>IFERROR(VLOOKUP(B19,'PLANILLA GENERAL'!H12:$BA$698,46,FALSE),"")</f>
        <v>SP-10</v>
      </c>
      <c r="B19" s="34" t="s">
        <v>386</v>
      </c>
      <c r="C19" s="34" t="s">
        <v>963</v>
      </c>
      <c r="D19" s="34" t="str">
        <f t="shared" si="0"/>
        <v>CY51W</v>
      </c>
      <c r="E19" s="34"/>
      <c r="F19" s="34"/>
      <c r="G19" s="56">
        <f>IFERROR(_xlfn.IFS(D19=Referencias!$K$32,VLOOKUP(B19,Intermedia!$B$4:$D$240,3,FALSE),D19=Referencias!$K$25,VLOOKUP(B19,Intermedia!$B$4:$D$240,2,FALSE)),"")</f>
        <v>20</v>
      </c>
      <c r="H19" s="34"/>
      <c r="I19" s="34" t="str">
        <f>IFERROR(VLOOKUP(IF(AND(B19=B18,B18=B17),CONCATENATE(B19,"_2"),IF(B19=B18,CONCATENATE(B19,"_1"),B19)),Intermedia!$I$3:$O$502,7,FALSE),"")</f>
        <v/>
      </c>
      <c r="J19" s="34" t="str">
        <f>IFERROR(VLOOKUP(B19,'PLANILLA GENERAL'!$H$2:$BA$447,30,FALSE),"")</f>
        <v>Bombeo Mecánico</v>
      </c>
      <c r="K19" s="117" t="s">
        <v>966</v>
      </c>
    </row>
    <row r="20" spans="1:11" x14ac:dyDescent="0.25">
      <c r="A20" s="34" t="str">
        <f>IFERROR(VLOOKUP(B20,'PLANILLA GENERAL'!H13:$BA$698,46,FALSE),"")</f>
        <v>SP- 07</v>
      </c>
      <c r="B20" s="34" t="s">
        <v>306</v>
      </c>
      <c r="C20" s="34" t="s">
        <v>963</v>
      </c>
      <c r="D20" s="34" t="str">
        <f t="shared" si="0"/>
        <v>CY51W</v>
      </c>
      <c r="E20" s="34"/>
      <c r="F20" s="34"/>
      <c r="G20" s="56">
        <f>IFERROR(_xlfn.IFS(D20=Referencias!$K$32,VLOOKUP(B20,Intermedia!$B$4:$D$240,3,FALSE),D20=Referencias!$K$25,VLOOKUP(B20,Intermedia!$B$4:$D$240,2,FALSE)),"")</f>
        <v>35.479999999999997</v>
      </c>
      <c r="H20" s="34"/>
      <c r="I20" s="34" t="str">
        <f>IFERROR(VLOOKUP(IF(AND(B20=B19,B19=B18),CONCATENATE(B20,"_2"),IF(B20=B19,CONCATENATE(B20,"_1"),B20)),Intermedia!$I$3:$O$502,7,FALSE),"")</f>
        <v/>
      </c>
      <c r="J20" s="34" t="str">
        <f>IFERROR(VLOOKUP(B20,'PLANILLA GENERAL'!$H$2:$BA$447,30,FALSE),"")</f>
        <v>Electro Sumergible</v>
      </c>
      <c r="K20" s="117" t="s">
        <v>966</v>
      </c>
    </row>
    <row r="21" spans="1:11" x14ac:dyDescent="0.25">
      <c r="A21" s="34" t="str">
        <f>IFERROR(VLOOKUP(B21,'PLANILLA GENERAL'!H14:$BA$698,46,FALSE),"")</f>
        <v>SP- 07</v>
      </c>
      <c r="B21" s="34" t="s">
        <v>306</v>
      </c>
      <c r="C21" s="34" t="s">
        <v>962</v>
      </c>
      <c r="D21" s="34" t="str">
        <f t="shared" si="0"/>
        <v>BX960</v>
      </c>
      <c r="E21" s="34"/>
      <c r="F21" s="34"/>
      <c r="G21" s="56">
        <f>IFERROR(_xlfn.IFS(D21=Referencias!$K$32,VLOOKUP(B21,Intermedia!$B$4:$D$240,3,FALSE),D21=Referencias!$K$25,VLOOKUP(B21,Intermedia!$B$4:$D$240,2,FALSE)),"")</f>
        <v>55.29</v>
      </c>
      <c r="H21" s="34"/>
      <c r="I21" s="34" t="str">
        <f>IFERROR(VLOOKUP(IF(AND(B21=B20,B20=B19),CONCATENATE(B21,"_2"),IF(B21=B20,CONCATENATE(B21,"_1"),B21)),Intermedia!$I$3:$O$502,7,FALSE),"")</f>
        <v/>
      </c>
      <c r="J21" s="34" t="str">
        <f>IFERROR(VLOOKUP(B21,'PLANILLA GENERAL'!$H$2:$BA$447,30,FALSE),"")</f>
        <v>Electro Sumergible</v>
      </c>
      <c r="K21" s="117" t="s">
        <v>966</v>
      </c>
    </row>
    <row r="22" spans="1:11" x14ac:dyDescent="0.25">
      <c r="A22" s="34" t="str">
        <f>IFERROR(VLOOKUP(B22,'PLANILLA GENERAL'!H15:$BA$698,46,FALSE),"")</f>
        <v>SP- 09</v>
      </c>
      <c r="B22" s="34" t="s">
        <v>340</v>
      </c>
      <c r="C22" s="34" t="s">
        <v>963</v>
      </c>
      <c r="D22" s="34" t="str">
        <f t="shared" si="0"/>
        <v>CY51W</v>
      </c>
      <c r="E22" s="34"/>
      <c r="F22" s="34"/>
      <c r="G22" s="56">
        <f>IFERROR(_xlfn.IFS(D22=Referencias!$K$32,VLOOKUP(B22,Intermedia!$B$4:$D$240,3,FALSE),D22=Referencias!$K$25,VLOOKUP(B22,Intermedia!$B$4:$D$240,2,FALSE)),"")</f>
        <v>20</v>
      </c>
      <c r="H22" s="34"/>
      <c r="I22" s="34" t="str">
        <f>IFERROR(VLOOKUP(IF(AND(B22=B21,B21=B20),CONCATENATE(B22,"_2"),IF(B22=B21,CONCATENATE(B22,"_1"),B22)),Intermedia!$I$3:$O$502,7,FALSE),"")</f>
        <v/>
      </c>
      <c r="J22" s="34" t="str">
        <f>IFERROR(VLOOKUP(B22,'PLANILLA GENERAL'!$H$2:$BA$447,30,FALSE),"")</f>
        <v>Bombeo Mecánico</v>
      </c>
      <c r="K22" s="117" t="s">
        <v>966</v>
      </c>
    </row>
    <row r="23" spans="1:11" x14ac:dyDescent="0.25">
      <c r="A23" s="34" t="str">
        <f>IFERROR(VLOOKUP(B23,'PLANILLA GENERAL'!H16:$BA$698,46,FALSE),"")</f>
        <v>SP- 09</v>
      </c>
      <c r="B23" s="34" t="s">
        <v>340</v>
      </c>
      <c r="C23" s="34" t="s">
        <v>962</v>
      </c>
      <c r="D23" s="34" t="str">
        <f t="shared" si="0"/>
        <v>BX960</v>
      </c>
      <c r="E23" s="34"/>
      <c r="F23" s="34"/>
      <c r="G23" s="56">
        <f>IFERROR(_xlfn.IFS(D23=Referencias!$K$32,VLOOKUP(B23,Intermedia!$B$4:$D$240,3,FALSE),D23=Referencias!$K$25,VLOOKUP(B23,Intermedia!$B$4:$D$240,2,FALSE)),"")</f>
        <v>39.369999999999997</v>
      </c>
      <c r="H23" s="34"/>
      <c r="I23" s="34" t="str">
        <f>IFERROR(VLOOKUP(IF(AND(B23=B22,B22=B21),CONCATENATE(B23,"_2"),IF(B23=B22,CONCATENATE(B23,"_1"),B23)),Intermedia!$I$3:$O$502,7,FALSE),"")</f>
        <v/>
      </c>
      <c r="J23" s="34" t="str">
        <f>IFERROR(VLOOKUP(B23,'PLANILLA GENERAL'!$H$2:$BA$447,30,FALSE),"")</f>
        <v>Bombeo Mecánico</v>
      </c>
      <c r="K23" s="117" t="s">
        <v>966</v>
      </c>
    </row>
    <row r="24" spans="1:11" x14ac:dyDescent="0.25">
      <c r="A24" s="34" t="str">
        <f>IFERROR(VLOOKUP(B24,'PLANILLA GENERAL'!H17:$BA$698,46,FALSE),"")</f>
        <v>SP- 09</v>
      </c>
      <c r="B24" s="34" t="s">
        <v>345</v>
      </c>
      <c r="C24" s="34" t="s">
        <v>963</v>
      </c>
      <c r="D24" s="34" t="str">
        <f t="shared" si="0"/>
        <v>CY51W</v>
      </c>
      <c r="E24" s="34"/>
      <c r="F24" s="34"/>
      <c r="G24" s="56">
        <f>IFERROR(_xlfn.IFS(D24=Referencias!$K$32,VLOOKUP(B24,Intermedia!$B$4:$D$240,3,FALSE),D24=Referencias!$K$25,VLOOKUP(B24,Intermedia!$B$4:$D$240,2,FALSE)),"")</f>
        <v>54.45</v>
      </c>
      <c r="H24" s="34" t="s">
        <v>985</v>
      </c>
      <c r="I24" s="34" t="str">
        <f>IFERROR(VLOOKUP(IF(AND(B24=B23,B23=B22),CONCATENATE(B24,"_2"),IF(B24=B23,CONCATENATE(B24,"_1"),B24)),Intermedia!$I$3:$O$502,7,FALSE),"")</f>
        <v/>
      </c>
      <c r="J24" s="34" t="str">
        <f>IFERROR(VLOOKUP(B24,'PLANILLA GENERAL'!$H$2:$BA$447,30,FALSE),"")</f>
        <v>Bombeo Mecánico</v>
      </c>
      <c r="K24" s="117" t="s">
        <v>966</v>
      </c>
    </row>
    <row r="25" spans="1:11" x14ac:dyDescent="0.25">
      <c r="A25" s="34" t="str">
        <f>IFERROR(VLOOKUP(B25,'PLANILLA GENERAL'!H18:$BA$698,46,FALSE),"")</f>
        <v>SP- 09</v>
      </c>
      <c r="B25" s="34" t="s">
        <v>345</v>
      </c>
      <c r="C25" s="34" t="s">
        <v>962</v>
      </c>
      <c r="D25" s="34" t="str">
        <f t="shared" si="0"/>
        <v>BX960</v>
      </c>
      <c r="E25" s="34"/>
      <c r="F25" s="34"/>
      <c r="G25" s="56">
        <f>IFERROR(_xlfn.IFS(D25=Referencias!$K$32,VLOOKUP(B25,Intermedia!$B$4:$D$240,3,FALSE),D25=Referencias!$K$25,VLOOKUP(B25,Intermedia!$B$4:$D$240,2,FALSE)),"")</f>
        <v>54.45</v>
      </c>
      <c r="H25" s="34"/>
      <c r="I25" s="34" t="str">
        <f>IFERROR(VLOOKUP(IF(AND(B25=B24,B24=B23),CONCATENATE(B25,"_2"),IF(B25=B24,CONCATENATE(B25,"_1"),B25)),Intermedia!$I$3:$O$502,7,FALSE),"")</f>
        <v/>
      </c>
      <c r="J25" s="34" t="str">
        <f>IFERROR(VLOOKUP(B25,'PLANILLA GENERAL'!$H$2:$BA$447,30,FALSE),"")</f>
        <v>Bombeo Mecánico</v>
      </c>
      <c r="K25" s="117" t="s">
        <v>966</v>
      </c>
    </row>
    <row r="26" spans="1:11" x14ac:dyDescent="0.25">
      <c r="A26" s="34" t="str">
        <f>IFERROR(VLOOKUP(B26,'PLANILLA GENERAL'!H19:$BA$698,46,FALSE),"")</f>
        <v>SP- 09</v>
      </c>
      <c r="B26" s="34" t="s">
        <v>348</v>
      </c>
      <c r="C26" s="34" t="s">
        <v>963</v>
      </c>
      <c r="D26" s="34" t="str">
        <f t="shared" si="0"/>
        <v>CY51W</v>
      </c>
      <c r="E26" s="34"/>
      <c r="F26" s="34"/>
      <c r="G26" s="56">
        <f>IFERROR(_xlfn.IFS(D26=Referencias!$K$32,VLOOKUP(B26,Intermedia!$B$4:$D$240,3,FALSE),D26=Referencias!$K$25,VLOOKUP(B26,Intermedia!$B$4:$D$240,2,FALSE)),"")</f>
        <v>20</v>
      </c>
      <c r="H26" s="34"/>
      <c r="I26" s="34" t="str">
        <f>IFERROR(VLOOKUP(IF(AND(B26=B25,B25=B24),CONCATENATE(B26,"_2"),IF(B26=B25,CONCATENATE(B26,"_1"),B26)),Intermedia!$I$3:$O$502,7,FALSE),"")</f>
        <v/>
      </c>
      <c r="J26" s="34" t="str">
        <f>IFERROR(VLOOKUP(B26,'PLANILLA GENERAL'!$H$2:$BA$447,30,FALSE),"")</f>
        <v>Bombeo Mecánico</v>
      </c>
      <c r="K26" s="117" t="s">
        <v>966</v>
      </c>
    </row>
    <row r="27" spans="1:11" x14ac:dyDescent="0.25">
      <c r="A27" s="34" t="str">
        <f>IFERROR(VLOOKUP(B27,'PLANILLA GENERAL'!H20:$BA$698,46,FALSE),"")</f>
        <v>SP- 09</v>
      </c>
      <c r="B27" s="34" t="s">
        <v>349</v>
      </c>
      <c r="C27" s="34" t="s">
        <v>963</v>
      </c>
      <c r="D27" s="34" t="str">
        <f t="shared" si="0"/>
        <v>CY51W</v>
      </c>
      <c r="E27" s="34"/>
      <c r="F27" s="34"/>
      <c r="G27" s="56">
        <f>IFERROR(_xlfn.IFS(D27=Referencias!$K$32,VLOOKUP(B27,Intermedia!$B$4:$D$240,3,FALSE),D27=Referencias!$K$25,VLOOKUP(B27,Intermedia!$B$4:$D$240,2,FALSE)),"")</f>
        <v>38.32</v>
      </c>
      <c r="H27" s="34"/>
      <c r="I27" s="34" t="str">
        <f>IFERROR(VLOOKUP(IF(AND(B27=B26,B26=B25),CONCATENATE(B27,"_2"),IF(B27=B26,CONCATENATE(B27,"_1"),B27)),Intermedia!$I$3:$O$502,7,FALSE),"")</f>
        <v/>
      </c>
      <c r="J27" s="34" t="str">
        <f>IFERROR(VLOOKUP(B27,'PLANILLA GENERAL'!$H$2:$BA$447,30,FALSE),"")</f>
        <v>Cavidad Progresiva</v>
      </c>
      <c r="K27" s="117" t="s">
        <v>966</v>
      </c>
    </row>
    <row r="28" spans="1:11" x14ac:dyDescent="0.25">
      <c r="A28" s="34" t="str">
        <f>IFERROR(VLOOKUP(B28,'PLANILLA GENERAL'!H21:$BA$698,46,FALSE),"")</f>
        <v>SP- 09</v>
      </c>
      <c r="B28" s="34" t="s">
        <v>350</v>
      </c>
      <c r="C28" s="34" t="s">
        <v>963</v>
      </c>
      <c r="D28" s="34" t="str">
        <f t="shared" si="0"/>
        <v>CY51W</v>
      </c>
      <c r="E28" s="34"/>
      <c r="F28" s="34"/>
      <c r="G28" s="56">
        <f>IFERROR(_xlfn.IFS(D28=Referencias!$K$32,VLOOKUP(B28,Intermedia!$B$4:$D$240,3,FALSE),D28=Referencias!$K$25,VLOOKUP(B28,Intermedia!$B$4:$D$240,2,FALSE)),"")</f>
        <v>20</v>
      </c>
      <c r="H28" s="34" t="s">
        <v>986</v>
      </c>
      <c r="I28" s="34" t="str">
        <f>IFERROR(VLOOKUP(IF(AND(B28=B27,B27=B26),CONCATENATE(B28,"_2"),IF(B28=B27,CONCATENATE(B28,"_1"),B28)),Intermedia!$I$3:$O$502,7,FALSE),"")</f>
        <v/>
      </c>
      <c r="J28" s="34" t="str">
        <f>IFERROR(VLOOKUP(B28,'PLANILLA GENERAL'!$H$2:$BA$447,30,FALSE),"")</f>
        <v>Cavidad Progresiva</v>
      </c>
      <c r="K28" s="117" t="s">
        <v>966</v>
      </c>
    </row>
    <row r="29" spans="1:11" x14ac:dyDescent="0.25">
      <c r="A29" s="34" t="str">
        <f>IFERROR(VLOOKUP(B29,'PLANILLA GENERAL'!H22:$BA$698,46,FALSE),"")</f>
        <v>SP- 09</v>
      </c>
      <c r="B29" s="34" t="s">
        <v>356</v>
      </c>
      <c r="C29" s="34" t="s">
        <v>962</v>
      </c>
      <c r="D29" s="34" t="str">
        <f t="shared" si="0"/>
        <v>BX960</v>
      </c>
      <c r="E29" s="34"/>
      <c r="F29" s="34"/>
      <c r="G29" s="56">
        <f>IFERROR(_xlfn.IFS(D29=Referencias!$K$32,VLOOKUP(B29,Intermedia!$B$4:$D$240,3,FALSE),D29=Referencias!$K$25,VLOOKUP(B29,Intermedia!$B$4:$D$240,2,FALSE)),"")</f>
        <v>50.64</v>
      </c>
      <c r="H29" s="34" t="s">
        <v>980</v>
      </c>
      <c r="I29" s="34" t="str">
        <f>IFERROR(VLOOKUP(IF(AND(B29=B28,B28=B27),CONCATENATE(B29,"_2"),IF(B29=B28,CONCATENATE(B29,"_1"),B29)),Intermedia!$I$3:$O$502,7,FALSE),"")</f>
        <v/>
      </c>
      <c r="J29" s="34" t="str">
        <f>IFERROR(VLOOKUP(B29,'PLANILLA GENERAL'!$H$2:$BA$447,30,FALSE),"")</f>
        <v>Bombeo Mecánico</v>
      </c>
      <c r="K29" s="117" t="s">
        <v>966</v>
      </c>
    </row>
    <row r="30" spans="1:11" x14ac:dyDescent="0.25">
      <c r="A30" s="34" t="str">
        <f>IFERROR(VLOOKUP(B30,'PLANILLA GENERAL'!H23:$BA$698,46,FALSE),"")</f>
        <v>SP- 09</v>
      </c>
      <c r="B30" s="34" t="s">
        <v>356</v>
      </c>
      <c r="C30" s="34" t="s">
        <v>963</v>
      </c>
      <c r="D30" s="34" t="str">
        <f t="shared" si="0"/>
        <v>CY51W</v>
      </c>
      <c r="E30" s="34"/>
      <c r="F30" s="34"/>
      <c r="G30" s="56">
        <f>IFERROR(_xlfn.IFS(D30=Referencias!$K$32,VLOOKUP(B30,Intermedia!$B$4:$D$240,3,FALSE),D30=Referencias!$K$25,VLOOKUP(B30,Intermedia!$B$4:$D$240,2,FALSE)),"")</f>
        <v>32.72</v>
      </c>
      <c r="H30" s="34"/>
      <c r="I30" s="34" t="str">
        <f>IFERROR(VLOOKUP(IF(AND(B30=B29,B29=B28),CONCATENATE(B30,"_2"),IF(B30=B29,CONCATENATE(B30,"_1"),B30)),Intermedia!$I$3:$O$502,7,FALSE),"")</f>
        <v/>
      </c>
      <c r="J30" s="34" t="str">
        <f>IFERROR(VLOOKUP(B30,'PLANILLA GENERAL'!$H$2:$BA$447,30,FALSE),"")</f>
        <v>Bombeo Mecánico</v>
      </c>
      <c r="K30" s="117" t="s">
        <v>966</v>
      </c>
    </row>
    <row r="31" spans="1:11" x14ac:dyDescent="0.25">
      <c r="A31" s="34" t="str">
        <f>IFERROR(VLOOKUP(B31,'PLANILLA GENERAL'!H24:$BA$698,46,FALSE),"")</f>
        <v>SP- 07</v>
      </c>
      <c r="B31" s="34" t="s">
        <v>331</v>
      </c>
      <c r="C31" s="34" t="s">
        <v>962</v>
      </c>
      <c r="D31" s="34" t="str">
        <f t="shared" si="0"/>
        <v>BX960</v>
      </c>
      <c r="E31" s="34"/>
      <c r="F31" s="34"/>
      <c r="G31" s="56">
        <f>IFERROR(_xlfn.IFS(D31=Referencias!$K$32,VLOOKUP(B31,Intermedia!$B$4:$D$240,3,FALSE),D31=Referencias!$K$25,VLOOKUP(B31,Intermedia!$B$4:$D$240,2,FALSE)),"")</f>
        <v>42.28</v>
      </c>
      <c r="H31" s="34"/>
      <c r="I31" s="34" t="str">
        <f>IFERROR(VLOOKUP(IF(AND(B31=B30,B30=B29),CONCATENATE(B31,"_2"),IF(B31=B30,CONCATENATE(B31,"_1"),B31)),Intermedia!$I$3:$O$502,7,FALSE),"")</f>
        <v/>
      </c>
      <c r="J31" s="34" t="str">
        <f>IFERROR(VLOOKUP(B31,'PLANILLA GENERAL'!$H$2:$BA$447,30,FALSE),"")</f>
        <v>Cavidad Progresiva</v>
      </c>
      <c r="K31" s="117" t="s">
        <v>966</v>
      </c>
    </row>
    <row r="32" spans="1:11" x14ac:dyDescent="0.25">
      <c r="A32" s="34" t="str">
        <f>IFERROR(VLOOKUP(B32,'PLANILLA GENERAL'!H25:$BA$698,46,FALSE),"")</f>
        <v>SP- 02</v>
      </c>
      <c r="B32" s="3" t="s">
        <v>153</v>
      </c>
      <c r="C32" s="34" t="s">
        <v>962</v>
      </c>
      <c r="D32" s="34" t="str">
        <f t="shared" si="0"/>
        <v>BX960</v>
      </c>
      <c r="E32" s="34"/>
      <c r="F32" s="34"/>
      <c r="G32" s="56">
        <f>IFERROR(_xlfn.IFS(D32=Referencias!$K$32,VLOOKUP(B32,Intermedia!$B$4:$D$240,3,FALSE),D32=Referencias!$K$25,VLOOKUP(B32,Intermedia!$B$4:$D$240,2,FALSE)),"")</f>
        <v>47.32</v>
      </c>
      <c r="H32" s="34"/>
      <c r="I32" s="34" t="str">
        <f>IFERROR(VLOOKUP(IF(AND(B32=B31,B31=B30),CONCATENATE(B32,"_2"),IF(B32=B31,CONCATENATE(B32,"_1"),B32)),Intermedia!$I$3:$O$502,7,FALSE),"")</f>
        <v/>
      </c>
      <c r="J32" s="34" t="str">
        <f>IFERROR(VLOOKUP(B32,'PLANILLA GENERAL'!$H$2:$BA$447,30,FALSE),"")</f>
        <v>Electro Sumergible</v>
      </c>
      <c r="K32" s="117" t="s">
        <v>966</v>
      </c>
    </row>
    <row r="33" spans="1:11" x14ac:dyDescent="0.25">
      <c r="A33" s="34" t="str">
        <f>IFERROR(VLOOKUP(B33,'PLANILLA GENERAL'!H26:$BA$698,46,FALSE),"")</f>
        <v>SP- 01</v>
      </c>
      <c r="B33" s="34" t="s">
        <v>126</v>
      </c>
      <c r="C33" s="34" t="s">
        <v>962</v>
      </c>
      <c r="D33" s="34" t="str">
        <f t="shared" si="0"/>
        <v>BX960</v>
      </c>
      <c r="E33" s="34"/>
      <c r="F33" s="34"/>
      <c r="G33" s="56">
        <f>IFERROR(_xlfn.IFS(D33=Referencias!$K$32,VLOOKUP(B33,Intermedia!$B$4:$D$240,3,FALSE),D33=Referencias!$K$25,VLOOKUP(B33,Intermedia!$B$4:$D$240,2,FALSE)),"")</f>
        <v>85.65</v>
      </c>
      <c r="H33" s="34"/>
      <c r="I33" s="34" t="str">
        <f>IFERROR(VLOOKUP(IF(AND(B33=B32,B32=B31),CONCATENATE(B33,"_2"),IF(B33=B32,CONCATENATE(B33,"_1"),B33)),Intermedia!$I$3:$O$502,7,FALSE),"")</f>
        <v/>
      </c>
      <c r="J33" s="34" t="str">
        <f>IFERROR(VLOOKUP(B33,'PLANILLA GENERAL'!$H$2:$BA$447,30,FALSE),"")</f>
        <v>Electro Sumergible</v>
      </c>
      <c r="K33" s="117" t="s">
        <v>966</v>
      </c>
    </row>
    <row r="34" spans="1:11" x14ac:dyDescent="0.25">
      <c r="A34" s="34" t="str">
        <f>IFERROR(VLOOKUP(B34,'PLANILLA GENERAL'!H27:$BA$698,46,FALSE),"")</f>
        <v/>
      </c>
      <c r="B34" s="34"/>
      <c r="C34" s="34"/>
      <c r="D34" s="34"/>
      <c r="E34" s="34"/>
      <c r="F34" s="34"/>
      <c r="G34" s="56" t="str">
        <f>IFERROR(_xlfn.IFS(D34=Referencias!$K$32,VLOOKUP(B34,Intermedia!$B$4:$D$240,3,FALSE),D34=Referencias!$K$25,VLOOKUP(B34,Intermedia!$B$4:$D$240,2,FALSE)),"")</f>
        <v/>
      </c>
      <c r="H34" s="34"/>
      <c r="I34" s="34" t="str">
        <f>IFERROR(VLOOKUP(IF(AND(B34=B33,B33=B32),CONCATENATE(B34,"_2"),IF(B34=B33,CONCATENATE(B34,"_1"),B34)),Intermedia!$I$3:$O$502,7,FALSE),"")</f>
        <v/>
      </c>
      <c r="J34" s="34" t="str">
        <f>IFERROR(VLOOKUP(B34,'PLANILLA GENERAL'!$H$2:$BA$447,30,FALSE),"")</f>
        <v/>
      </c>
    </row>
    <row r="35" spans="1:11" x14ac:dyDescent="0.25">
      <c r="A35" s="34" t="str">
        <f>IFERROR(VLOOKUP(B35,'PLANILLA GENERAL'!H28:$BA$698,46,FALSE),"")</f>
        <v/>
      </c>
      <c r="B35" s="34"/>
      <c r="C35" s="34"/>
      <c r="D35" s="34"/>
      <c r="E35" s="34"/>
      <c r="F35" s="34"/>
      <c r="G35" s="56" t="str">
        <f>IFERROR(_xlfn.IFS(D35=Referencias!$K$32,VLOOKUP(B35,Intermedia!$B$4:$D$240,3,FALSE),D35=Referencias!$K$25,VLOOKUP(B35,Intermedia!$B$4:$D$240,2,FALSE)),"")</f>
        <v/>
      </c>
      <c r="H35" s="34"/>
      <c r="I35" s="34" t="str">
        <f>IFERROR(VLOOKUP(IF(AND(B35=B34,B34=B33),CONCATENATE(B35,"_2"),IF(B35=B34,CONCATENATE(B35,"_1"),B35)),Intermedia!$I$3:$O$502,7,FALSE),"")</f>
        <v/>
      </c>
      <c r="J35" s="34" t="str">
        <f>IFERROR(VLOOKUP(B35,'PLANILLA GENERAL'!$H$2:$BA$447,30,FALSE),"")</f>
        <v/>
      </c>
    </row>
    <row r="36" spans="1:11" x14ac:dyDescent="0.25">
      <c r="A36" s="34" t="str">
        <f>IFERROR(VLOOKUP(B36,'PLANILLA GENERAL'!H29:$BA$698,46,FALSE),"")</f>
        <v/>
      </c>
      <c r="D36" s="150" t="s">
        <v>971</v>
      </c>
      <c r="E36" s="150"/>
      <c r="F36" s="150"/>
      <c r="G36" s="150"/>
      <c r="H36" s="34"/>
      <c r="I36" s="34" t="str">
        <f>IFERROR(VLOOKUP(IF(AND(B36=B35,B35=B34),CONCATENATE(B36,"_2"),IF(B36=B35,CONCATENATE(B36,"_1"),B36)),Intermedia!$I$3:$O$502,7,FALSE),"")</f>
        <v/>
      </c>
      <c r="J36" s="34" t="str">
        <f>IFERROR(VLOOKUP(B36,'PLANILLA GENERAL'!$H$2:$BA$447,30,FALSE),"")</f>
        <v/>
      </c>
    </row>
    <row r="37" spans="1:11" x14ac:dyDescent="0.25">
      <c r="A37" s="34" t="str">
        <f>IFERROR(VLOOKUP(B37,'PLANILLA GENERAL'!H30:$BA$698,46,FALSE),"")</f>
        <v/>
      </c>
      <c r="D37" s="151" t="s">
        <v>566</v>
      </c>
      <c r="E37" s="151"/>
      <c r="F37" s="151"/>
      <c r="G37" s="56">
        <f>SUMIF($D$9:D35,D37,$G$9:G35)</f>
        <v>375.21000000000004</v>
      </c>
      <c r="H37" s="34"/>
      <c r="I37" s="34" t="str">
        <f>IFERROR(VLOOKUP(IF(AND(B37=B36,B36=B35),CONCATENATE(B37,"_2"),IF(B37=B36,CONCATENATE(B37,"_1"),B37)),Intermedia!$I$3:$O$502,7,FALSE),"")</f>
        <v/>
      </c>
      <c r="J37" s="34" t="str">
        <f>IFERROR(VLOOKUP(B37,'PLANILLA GENERAL'!$H$2:$BA$447,30,FALSE),"")</f>
        <v/>
      </c>
    </row>
    <row r="38" spans="1:11" x14ac:dyDescent="0.25">
      <c r="D38" s="151" t="s">
        <v>565</v>
      </c>
      <c r="E38" s="151"/>
      <c r="F38" s="151"/>
      <c r="G38" s="56">
        <f>SUMIF($D$9:D36,D38,$G$9:G36)</f>
        <v>633.83000000000004</v>
      </c>
    </row>
    <row r="39" spans="1:11" x14ac:dyDescent="0.25">
      <c r="D39" s="151" t="s">
        <v>972</v>
      </c>
      <c r="E39" s="151"/>
      <c r="F39" s="151"/>
      <c r="G39" s="56">
        <f>+G37+G38</f>
        <v>1009.0400000000001</v>
      </c>
    </row>
  </sheetData>
  <autoFilter ref="A8:J8" xr:uid="{00000000-0009-0000-0000-000013000000}"/>
  <mergeCells count="8">
    <mergeCell ref="K7:K8"/>
    <mergeCell ref="B3:J5"/>
    <mergeCell ref="D38:F38"/>
    <mergeCell ref="D39:F39"/>
    <mergeCell ref="B7:C7"/>
    <mergeCell ref="D7:J7"/>
    <mergeCell ref="D36:G36"/>
    <mergeCell ref="D37:F37"/>
  </mergeCells>
  <printOptions horizontalCentered="1" verticalCentered="1"/>
  <pageMargins left="0" right="0" top="0" bottom="0" header="0.31496062992125984" footer="0.31496062992125984"/>
  <pageSetup paperSize="9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295F9-1718-4AFB-8579-7CFC0D33E14B}">
  <sheetPr codeName="Hoja33">
    <tabColor theme="4"/>
  </sheetPr>
  <dimension ref="A1:J165"/>
  <sheetViews>
    <sheetView topLeftCell="A151" workbookViewId="0">
      <selection activeCell="A8" sqref="A8:J165"/>
    </sheetView>
  </sheetViews>
  <sheetFormatPr baseColWidth="10" defaultColWidth="10.7109375" defaultRowHeight="15" x14ac:dyDescent="0.25"/>
  <cols>
    <col min="1" max="1" width="17.85546875" bestFit="1" customWidth="1"/>
    <col min="2" max="2" width="12.28515625" bestFit="1" customWidth="1"/>
    <col min="3" max="3" width="21" bestFit="1" customWidth="1"/>
    <col min="10" max="10" width="19.42578125" bestFit="1" customWidth="1"/>
  </cols>
  <sheetData>
    <row r="1" spans="1:10" ht="15.75" thickBot="1" x14ac:dyDescent="0.3"/>
    <row r="2" spans="1:10" x14ac:dyDescent="0.25">
      <c r="A2" s="31"/>
      <c r="B2" s="32"/>
      <c r="C2" s="142" t="s">
        <v>990</v>
      </c>
      <c r="D2" s="143"/>
      <c r="E2" s="143"/>
      <c r="F2" s="143"/>
      <c r="G2" s="143"/>
      <c r="H2" s="143"/>
      <c r="I2" s="143"/>
      <c r="J2" s="144"/>
    </row>
    <row r="3" spans="1:10" ht="20.25" x14ac:dyDescent="0.25">
      <c r="A3" s="27"/>
      <c r="B3" s="28"/>
      <c r="C3" s="145"/>
      <c r="D3" s="134"/>
      <c r="E3" s="134"/>
      <c r="F3" s="134"/>
      <c r="G3" s="134"/>
      <c r="H3" s="134"/>
      <c r="I3" s="134"/>
      <c r="J3" s="146"/>
    </row>
    <row r="4" spans="1:10" ht="21" thickBot="1" x14ac:dyDescent="0.3">
      <c r="A4" s="29"/>
      <c r="B4" s="30"/>
      <c r="C4" s="147"/>
      <c r="D4" s="148"/>
      <c r="E4" s="148"/>
      <c r="F4" s="148"/>
      <c r="G4" s="148"/>
      <c r="H4" s="148"/>
      <c r="I4" s="148"/>
      <c r="J4" s="149"/>
    </row>
    <row r="5" spans="1:10" ht="15.75" thickBot="1" x14ac:dyDescent="0.3">
      <c r="A5" s="4"/>
      <c r="B5" s="4"/>
      <c r="C5" s="4"/>
      <c r="D5" s="4"/>
      <c r="E5" s="4"/>
      <c r="F5" s="4"/>
      <c r="G5" s="4"/>
      <c r="H5" s="4"/>
      <c r="I5" s="4"/>
      <c r="J5" s="4"/>
    </row>
    <row r="6" spans="1:10" ht="18" x14ac:dyDescent="0.25">
      <c r="A6" s="49" t="s">
        <v>949</v>
      </c>
      <c r="B6" s="154">
        <f>+'Compilado Semana 1'!B6+14</f>
        <v>45320</v>
      </c>
      <c r="C6" s="155"/>
      <c r="D6" s="156" t="s">
        <v>950</v>
      </c>
      <c r="E6" s="157"/>
      <c r="F6" s="157"/>
      <c r="G6" s="157"/>
      <c r="H6" s="157"/>
      <c r="I6" s="157"/>
      <c r="J6" s="160"/>
    </row>
    <row r="7" spans="1:10" x14ac:dyDescent="0.25">
      <c r="A7" s="53" t="s">
        <v>952</v>
      </c>
      <c r="B7" s="53" t="s">
        <v>15</v>
      </c>
      <c r="C7" s="53" t="s">
        <v>953</v>
      </c>
      <c r="D7" s="53" t="s">
        <v>562</v>
      </c>
      <c r="E7" s="53" t="s">
        <v>954</v>
      </c>
      <c r="F7" s="53" t="s">
        <v>955</v>
      </c>
      <c r="G7" s="53" t="s">
        <v>956</v>
      </c>
      <c r="H7" s="53" t="s">
        <v>957</v>
      </c>
      <c r="I7" s="53" t="s">
        <v>958</v>
      </c>
      <c r="J7" s="53" t="s">
        <v>959</v>
      </c>
    </row>
    <row r="8" spans="1:10" x14ac:dyDescent="0.25">
      <c r="A8" s="34" t="str">
        <f>+'Semana 3-1'!A9</f>
        <v>PB- 02</v>
      </c>
      <c r="B8" s="34" t="str">
        <f>+'Semana 3-1'!B9</f>
        <v>PuB-31</v>
      </c>
      <c r="C8" s="34" t="str">
        <f>+'Semana 3-1'!C9</f>
        <v>Inhibidor de Corrosión</v>
      </c>
      <c r="D8" s="34" t="str">
        <f>+'Semana 3-1'!D9</f>
        <v>CY51W</v>
      </c>
      <c r="E8" s="120">
        <f>$B$6</f>
        <v>45320</v>
      </c>
      <c r="F8" s="34"/>
      <c r="G8" s="34">
        <f>+'Semana 3-1'!G9</f>
        <v>66.180000000000007</v>
      </c>
      <c r="H8" s="34">
        <f>+'Semana 3-1'!H9</f>
        <v>0</v>
      </c>
      <c r="I8" s="34" t="str">
        <f>+'Semana 3-1'!I9</f>
        <v/>
      </c>
      <c r="J8" s="34"/>
    </row>
    <row r="9" spans="1:10" x14ac:dyDescent="0.25">
      <c r="A9" s="34" t="str">
        <f>+'Semana 3-1'!A10</f>
        <v>PB- 02</v>
      </c>
      <c r="B9" s="34" t="str">
        <f>+'Semana 3-1'!B10</f>
        <v>PuB-31</v>
      </c>
      <c r="C9" s="34" t="str">
        <f>+'Semana 3-1'!C10</f>
        <v>Biocida</v>
      </c>
      <c r="D9" s="34" t="str">
        <f>+'Semana 3-1'!D10</f>
        <v>BX960</v>
      </c>
      <c r="E9" s="120">
        <f t="shared" ref="E9:E40" si="0">$B$6</f>
        <v>45320</v>
      </c>
      <c r="F9" s="34"/>
      <c r="G9" s="34">
        <f>+'Semana 3-1'!G10</f>
        <v>63.03</v>
      </c>
      <c r="H9" s="34">
        <f>+'Semana 3-1'!H10</f>
        <v>0</v>
      </c>
      <c r="I9" s="34" t="str">
        <f>+'Semana 3-1'!I10</f>
        <v/>
      </c>
      <c r="J9" s="34"/>
    </row>
    <row r="10" spans="1:10" x14ac:dyDescent="0.25">
      <c r="A10" s="34" t="str">
        <f>+'Semana 3-1'!A12</f>
        <v>PB- 03</v>
      </c>
      <c r="B10" s="34" t="str">
        <f>+'Semana 3-1'!B12</f>
        <v>PuB-153a</v>
      </c>
      <c r="C10" s="34" t="str">
        <f>+'Semana 3-1'!C12</f>
        <v>Inhibidor de Corrosión</v>
      </c>
      <c r="D10" s="34" t="str">
        <f>+'Semana 3-1'!D12</f>
        <v>CY51W</v>
      </c>
      <c r="E10" s="120">
        <f t="shared" si="0"/>
        <v>45320</v>
      </c>
      <c r="F10" s="34"/>
      <c r="G10" s="34">
        <f>+'Semana 3-1'!G12</f>
        <v>41.66</v>
      </c>
      <c r="H10" s="34">
        <f>+'Semana 3-1'!H12</f>
        <v>0</v>
      </c>
      <c r="I10" s="34" t="str">
        <f>+'Semana 3-1'!I12</f>
        <v/>
      </c>
      <c r="J10" s="34"/>
    </row>
    <row r="11" spans="1:10" x14ac:dyDescent="0.25">
      <c r="A11" s="34" t="str">
        <f>+'Semana 3-1'!A13</f>
        <v>PB- 03</v>
      </c>
      <c r="B11" s="34" t="str">
        <f>+'Semana 3-1'!B13</f>
        <v>PuB-109a</v>
      </c>
      <c r="C11" s="34" t="str">
        <f>+'Semana 3-1'!C13</f>
        <v>Inhibidor de Corrosión</v>
      </c>
      <c r="D11" s="34" t="str">
        <f>+'Semana 3-1'!D13</f>
        <v>CY51W</v>
      </c>
      <c r="E11" s="120">
        <f t="shared" si="0"/>
        <v>45320</v>
      </c>
      <c r="F11" s="34"/>
      <c r="G11" s="34">
        <f>+'Semana 3-1'!G13</f>
        <v>24.01</v>
      </c>
      <c r="H11" s="34">
        <f>+'Semana 3-1'!H13</f>
        <v>0</v>
      </c>
      <c r="I11" s="34" t="str">
        <f>+'Semana 3-1'!I13</f>
        <v/>
      </c>
      <c r="J11" s="34"/>
    </row>
    <row r="12" spans="1:10" x14ac:dyDescent="0.25">
      <c r="A12" s="34" t="str">
        <f>+'Semana 3-1'!A14</f>
        <v>SP- 01</v>
      </c>
      <c r="B12" s="34" t="str">
        <f>+'Semana 3-1'!B14</f>
        <v>SP-0289[00]a</v>
      </c>
      <c r="C12" s="34" t="str">
        <f>+'Semana 3-1'!C14</f>
        <v>Inhibidor de Corrosión</v>
      </c>
      <c r="D12" s="34" t="str">
        <f>+'Semana 3-1'!D14</f>
        <v>CY51W</v>
      </c>
      <c r="E12" s="120">
        <f t="shared" si="0"/>
        <v>45320</v>
      </c>
      <c r="F12" s="34"/>
      <c r="G12" s="34">
        <f>+'Semana 3-1'!G14</f>
        <v>77.7</v>
      </c>
      <c r="H12" s="34">
        <f>+'Semana 3-1'!H14</f>
        <v>0</v>
      </c>
      <c r="I12" s="34" t="str">
        <f>+'Semana 3-1'!I14</f>
        <v/>
      </c>
      <c r="J12" s="34"/>
    </row>
    <row r="13" spans="1:10" x14ac:dyDescent="0.25">
      <c r="A13" s="34" t="str">
        <f>+'Semana 3-1'!A15</f>
        <v>SP- 01</v>
      </c>
      <c r="B13" s="34" t="str">
        <f>+'Semana 3-1'!B15</f>
        <v>SP-22</v>
      </c>
      <c r="C13" s="34" t="str">
        <f>+'Semana 3-1'!C15</f>
        <v>Inhibidor de Corrosión</v>
      </c>
      <c r="D13" s="34" t="str">
        <f>+'Semana 3-1'!D15</f>
        <v>CY51W</v>
      </c>
      <c r="E13" s="120">
        <f t="shared" si="0"/>
        <v>45320</v>
      </c>
      <c r="F13" s="34"/>
      <c r="G13" s="34">
        <f>+'Semana 3-1'!G15</f>
        <v>60.47</v>
      </c>
      <c r="H13" s="34">
        <f>+'Semana 3-1'!H15</f>
        <v>0</v>
      </c>
      <c r="I13" s="34" t="str">
        <f>+'Semana 3-1'!I15</f>
        <v/>
      </c>
      <c r="J13" s="34"/>
    </row>
    <row r="14" spans="1:10" x14ac:dyDescent="0.25">
      <c r="A14" s="34" t="str">
        <f>+'Semana 3-1'!A16</f>
        <v>SP- 01</v>
      </c>
      <c r="B14" s="34" t="str">
        <f>+'Semana 3-1'!B16</f>
        <v>SP-22</v>
      </c>
      <c r="C14" s="34" t="str">
        <f>+'Semana 3-1'!C16</f>
        <v>Biocida</v>
      </c>
      <c r="D14" s="34" t="str">
        <f>+'Semana 3-1'!D16</f>
        <v>BX960</v>
      </c>
      <c r="E14" s="120">
        <f t="shared" si="0"/>
        <v>45320</v>
      </c>
      <c r="F14" s="34"/>
      <c r="G14" s="34">
        <f>+'Semana 3-1'!G16</f>
        <v>71.27</v>
      </c>
      <c r="H14" s="34">
        <f>+'Semana 3-1'!H16</f>
        <v>0</v>
      </c>
      <c r="I14" s="34" t="str">
        <f>+'Semana 3-1'!I16</f>
        <v/>
      </c>
      <c r="J14" s="34"/>
    </row>
    <row r="15" spans="1:10" x14ac:dyDescent="0.25">
      <c r="A15" s="34" t="str">
        <f>+'Semana 3-1'!A17</f>
        <v>SP- 01</v>
      </c>
      <c r="B15" s="34" t="str">
        <f>+'Semana 3-1'!B17</f>
        <v>SP-23</v>
      </c>
      <c r="C15" s="34" t="str">
        <f>+'Semana 3-1'!C17</f>
        <v>Biocida</v>
      </c>
      <c r="D15" s="34" t="str">
        <f>+'Semana 3-1'!D17</f>
        <v>BX960</v>
      </c>
      <c r="E15" s="120">
        <f t="shared" si="0"/>
        <v>45320</v>
      </c>
      <c r="F15" s="34"/>
      <c r="G15" s="34">
        <f>+'Semana 3-1'!G17</f>
        <v>22.86</v>
      </c>
      <c r="H15" s="34">
        <f>+'Semana 3-1'!H17</f>
        <v>0</v>
      </c>
      <c r="I15" s="34" t="str">
        <f>+'Semana 3-1'!I17</f>
        <v/>
      </c>
      <c r="J15" s="34"/>
    </row>
    <row r="16" spans="1:10" x14ac:dyDescent="0.25">
      <c r="A16" s="34" t="str">
        <f>+'Semana 3-1'!A18</f>
        <v>SP- 01</v>
      </c>
      <c r="B16" s="34" t="str">
        <f>+'Semana 3-1'!B18</f>
        <v>SP-31(I)[00]a</v>
      </c>
      <c r="C16" s="34" t="str">
        <f>+'Semana 3-1'!C18</f>
        <v>Biocida</v>
      </c>
      <c r="D16" s="34" t="str">
        <f>+'Semana 3-1'!D18</f>
        <v>BX960</v>
      </c>
      <c r="E16" s="120">
        <f t="shared" si="0"/>
        <v>45320</v>
      </c>
      <c r="F16" s="34"/>
      <c r="G16" s="34">
        <f>+'Semana 3-1'!G18</f>
        <v>79.569999999999993</v>
      </c>
      <c r="H16" s="34">
        <f>+'Semana 3-1'!H18</f>
        <v>0</v>
      </c>
      <c r="I16" s="34" t="str">
        <f>+'Semana 3-1'!I18</f>
        <v/>
      </c>
      <c r="J16" s="34"/>
    </row>
    <row r="17" spans="1:10" x14ac:dyDescent="0.25">
      <c r="A17" s="34" t="str">
        <f>+'Semana 3-1'!A19</f>
        <v>SP- 01</v>
      </c>
      <c r="B17" s="34" t="str">
        <f>+'Semana 3-1'!B19</f>
        <v>SP-31(I)[00]a</v>
      </c>
      <c r="C17" s="34" t="str">
        <f>+'Semana 3-1'!C19</f>
        <v>Inhibidor de Corrosión</v>
      </c>
      <c r="D17" s="34" t="str">
        <f>+'Semana 3-1'!D19</f>
        <v>CY51W</v>
      </c>
      <c r="E17" s="120">
        <f t="shared" si="0"/>
        <v>45320</v>
      </c>
      <c r="F17" s="34"/>
      <c r="G17" s="34">
        <f>+'Semana 3-1'!G19</f>
        <v>79.569999999999993</v>
      </c>
      <c r="H17" s="34">
        <f>+'Semana 3-1'!H19</f>
        <v>0</v>
      </c>
      <c r="I17" s="34" t="str">
        <f>+'Semana 3-1'!I19</f>
        <v/>
      </c>
      <c r="J17" s="34"/>
    </row>
    <row r="18" spans="1:10" x14ac:dyDescent="0.25">
      <c r="A18" s="34" t="str">
        <f>+'Semana 3-1'!A20</f>
        <v>SP- 01</v>
      </c>
      <c r="B18" s="34" t="str">
        <f>+'Semana 3-1'!B20</f>
        <v>SP-388a</v>
      </c>
      <c r="C18" s="34" t="str">
        <f>+'Semana 3-1'!C20</f>
        <v>Inhibidor de Corrosión</v>
      </c>
      <c r="D18" s="34" t="str">
        <f>+'Semana 3-1'!D20</f>
        <v>CY51W</v>
      </c>
      <c r="E18" s="120">
        <f t="shared" si="0"/>
        <v>45320</v>
      </c>
      <c r="F18" s="34"/>
      <c r="G18" s="34">
        <f>+'Semana 3-1'!G20</f>
        <v>35.729999999999997</v>
      </c>
      <c r="H18" s="34" t="str">
        <f>+'Semana 3-1'!H20</f>
        <v xml:space="preserve"> 2 hs</v>
      </c>
      <c r="I18" s="34" t="str">
        <f>+'Semana 3-1'!I20</f>
        <v/>
      </c>
      <c r="J18" s="34"/>
    </row>
    <row r="19" spans="1:10" x14ac:dyDescent="0.25">
      <c r="A19" s="34" t="str">
        <f>+'Semana 3-1'!A21</f>
        <v>SP- 01</v>
      </c>
      <c r="B19" s="34" t="str">
        <f>+'Semana 3-1'!B21</f>
        <v>SP-388a</v>
      </c>
      <c r="C19" s="34" t="str">
        <f>+'Semana 3-1'!C21</f>
        <v>Biocida</v>
      </c>
      <c r="D19" s="34" t="str">
        <f>+'Semana 3-1'!D21</f>
        <v>BX960</v>
      </c>
      <c r="E19" s="120">
        <f t="shared" si="0"/>
        <v>45320</v>
      </c>
      <c r="F19" s="34"/>
      <c r="G19" s="34">
        <f>+'Semana 3-1'!G21</f>
        <v>31.32</v>
      </c>
      <c r="H19" s="34">
        <f>+'Semana 3-1'!H21</f>
        <v>0</v>
      </c>
      <c r="I19" s="34" t="str">
        <f>+'Semana 3-1'!I21</f>
        <v/>
      </c>
      <c r="J19" s="34"/>
    </row>
    <row r="20" spans="1:10" x14ac:dyDescent="0.25">
      <c r="A20" s="34" t="str">
        <f>+'Semana 3-1'!A22</f>
        <v>SP- 01</v>
      </c>
      <c r="B20" s="34" t="str">
        <f>+'Semana 3-1'!B22</f>
        <v>SP-462a</v>
      </c>
      <c r="C20" s="34" t="str">
        <f>+'Semana 3-1'!C22</f>
        <v>Inhibidor de Corrosión</v>
      </c>
      <c r="D20" s="34" t="str">
        <f>+'Semana 3-1'!D22</f>
        <v>CY51W</v>
      </c>
      <c r="E20" s="120">
        <f t="shared" si="0"/>
        <v>45320</v>
      </c>
      <c r="F20" s="34"/>
      <c r="G20" s="34">
        <f>+'Semana 3-1'!G22</f>
        <v>20</v>
      </c>
      <c r="H20" s="34">
        <f>+'Semana 3-1'!H22</f>
        <v>0</v>
      </c>
      <c r="I20" s="34" t="str">
        <f>+'Semana 3-1'!I22</f>
        <v/>
      </c>
      <c r="J20" s="34"/>
    </row>
    <row r="21" spans="1:10" x14ac:dyDescent="0.25">
      <c r="A21" s="34" t="str">
        <f>+'Semana 3-1'!A23</f>
        <v>SP- 01</v>
      </c>
      <c r="B21" s="34" t="str">
        <f>+'Semana 3-1'!B23</f>
        <v>SP-8a(I)</v>
      </c>
      <c r="C21" s="34" t="str">
        <f>+'Semana 3-1'!C23</f>
        <v>Biocida</v>
      </c>
      <c r="D21" s="34" t="str">
        <f>+'Semana 3-1'!D23</f>
        <v>BX960</v>
      </c>
      <c r="E21" s="120">
        <f t="shared" si="0"/>
        <v>45320</v>
      </c>
      <c r="F21" s="34"/>
      <c r="G21" s="34">
        <f>+'Semana 3-1'!G23</f>
        <v>63.79</v>
      </c>
      <c r="H21" s="34">
        <f>+'Semana 3-1'!H23</f>
        <v>0</v>
      </c>
      <c r="I21" s="34" t="str">
        <f>+'Semana 3-1'!I23</f>
        <v/>
      </c>
      <c r="J21" s="34"/>
    </row>
    <row r="22" spans="1:10" x14ac:dyDescent="0.25">
      <c r="A22" s="34" t="str">
        <f>+'Semana 3-1'!A24</f>
        <v>SP- 01</v>
      </c>
      <c r="B22" s="34" t="str">
        <f>+'Semana 3-1'!B24</f>
        <v>SP-8a(I)</v>
      </c>
      <c r="C22" s="34" t="str">
        <f>+'Semana 3-1'!C24</f>
        <v>Inhibidor de Corrosión</v>
      </c>
      <c r="D22" s="34" t="str">
        <f>+'Semana 3-1'!D24</f>
        <v>CY51W</v>
      </c>
      <c r="E22" s="120">
        <f t="shared" si="0"/>
        <v>45320</v>
      </c>
      <c r="F22" s="34"/>
      <c r="G22" s="34">
        <f>+'Semana 3-1'!G24</f>
        <v>83.35</v>
      </c>
      <c r="H22" s="34">
        <f>+'Semana 3-1'!H24</f>
        <v>0</v>
      </c>
      <c r="I22" s="34" t="str">
        <f>+'Semana 3-1'!I24</f>
        <v/>
      </c>
      <c r="J22" s="34"/>
    </row>
    <row r="23" spans="1:10" x14ac:dyDescent="0.25">
      <c r="A23" s="34" t="str">
        <f>+'Semana 3-1'!A25</f>
        <v>SP- 06</v>
      </c>
      <c r="B23" s="34" t="str">
        <f>+'Semana 3-1'!B25</f>
        <v>SP-286a</v>
      </c>
      <c r="C23" s="34" t="str">
        <f>+'Semana 3-1'!C25</f>
        <v>Inhibidor de Corrosión</v>
      </c>
      <c r="D23" s="34" t="str">
        <f>+'Semana 3-1'!D25</f>
        <v>CY51W</v>
      </c>
      <c r="E23" s="120">
        <f t="shared" si="0"/>
        <v>45320</v>
      </c>
      <c r="F23" s="34"/>
      <c r="G23" s="34">
        <f>+'Semana 3-1'!G25</f>
        <v>20</v>
      </c>
      <c r="H23" s="34">
        <f>+'Semana 3-1'!H25</f>
        <v>0</v>
      </c>
      <c r="I23" s="34" t="str">
        <f>+'Semana 3-1'!I25</f>
        <v/>
      </c>
      <c r="J23" s="34"/>
    </row>
    <row r="24" spans="1:10" x14ac:dyDescent="0.25">
      <c r="A24" s="34" t="str">
        <f>+'Semana 3-1'!A26</f>
        <v>SP- 06</v>
      </c>
      <c r="B24" s="34" t="str">
        <f>+'Semana 3-1'!B26</f>
        <v>SP-305a</v>
      </c>
      <c r="C24" s="34" t="str">
        <f>+'Semana 3-1'!C26</f>
        <v>Inhibidor de Corrosión</v>
      </c>
      <c r="D24" s="34" t="str">
        <f>+'Semana 3-1'!D26</f>
        <v>CY51W</v>
      </c>
      <c r="E24" s="120">
        <f t="shared" si="0"/>
        <v>45320</v>
      </c>
      <c r="F24" s="34"/>
      <c r="G24" s="34">
        <f>+'Semana 3-1'!G26</f>
        <v>24.92</v>
      </c>
      <c r="H24" s="34">
        <f>+'Semana 3-1'!H26</f>
        <v>0</v>
      </c>
      <c r="I24" s="34" t="str">
        <f>+'Semana 3-1'!I26</f>
        <v/>
      </c>
      <c r="J24" s="34"/>
    </row>
    <row r="25" spans="1:10" x14ac:dyDescent="0.25">
      <c r="A25" s="34" t="str">
        <f>+'Semana 3-1'!A27</f>
        <v>SP- 06</v>
      </c>
      <c r="B25" s="34" t="str">
        <f>+'Semana 3-1'!B27</f>
        <v>SP-305a</v>
      </c>
      <c r="C25" s="34" t="str">
        <f>+'Semana 3-1'!C27</f>
        <v>Biocida</v>
      </c>
      <c r="D25" s="34" t="str">
        <f>+'Semana 3-1'!D27</f>
        <v>BX960</v>
      </c>
      <c r="E25" s="120">
        <f t="shared" si="0"/>
        <v>45320</v>
      </c>
      <c r="F25" s="34"/>
      <c r="G25" s="34">
        <f>+'Semana 3-1'!G27</f>
        <v>24.92</v>
      </c>
      <c r="H25" s="34">
        <f>+'Semana 3-1'!H27</f>
        <v>0</v>
      </c>
      <c r="I25" s="34" t="str">
        <f>+'Semana 3-1'!I27</f>
        <v/>
      </c>
      <c r="J25" s="34"/>
    </row>
    <row r="26" spans="1:10" x14ac:dyDescent="0.25">
      <c r="A26" s="34" t="str">
        <f>+'Semana 3-1'!A28</f>
        <v>SP- 06</v>
      </c>
      <c r="B26" s="34" t="str">
        <f>+'Semana 3-1'!B28</f>
        <v>SP-311a</v>
      </c>
      <c r="C26" s="34" t="str">
        <f>+'Semana 3-1'!C28</f>
        <v>Biocida</v>
      </c>
      <c r="D26" s="34" t="str">
        <f>+'Semana 3-1'!D28</f>
        <v>BX960</v>
      </c>
      <c r="E26" s="120">
        <f t="shared" si="0"/>
        <v>45320</v>
      </c>
      <c r="F26" s="34"/>
      <c r="G26" s="34">
        <f>+'Semana 3-1'!G28</f>
        <v>72.2</v>
      </c>
      <c r="H26" s="34" t="str">
        <f>+'Semana 3-1'!H28</f>
        <v>El operador lo realiza por capilar</v>
      </c>
      <c r="I26" s="34" t="str">
        <f>+'Semana 3-1'!I28</f>
        <v/>
      </c>
      <c r="J26" s="34"/>
    </row>
    <row r="27" spans="1:10" x14ac:dyDescent="0.25">
      <c r="A27" s="34" t="str">
        <f>+'Semana 3-1'!A29</f>
        <v>SP- 06</v>
      </c>
      <c r="B27" s="34" t="str">
        <f>+'Semana 3-1'!B29</f>
        <v>SP-315a</v>
      </c>
      <c r="C27" s="34" t="str">
        <f>+'Semana 3-1'!C29</f>
        <v>Inhibidor de Corrosión</v>
      </c>
      <c r="D27" s="34" t="str">
        <f>+'Semana 3-1'!D29</f>
        <v>CY51W</v>
      </c>
      <c r="E27" s="120">
        <f t="shared" si="0"/>
        <v>45320</v>
      </c>
      <c r="F27" s="34"/>
      <c r="G27" s="34">
        <f>+'Semana 3-1'!G29</f>
        <v>23.31</v>
      </c>
      <c r="H27" s="34">
        <f>+'Semana 3-1'!H29</f>
        <v>0</v>
      </c>
      <c r="I27" s="34" t="str">
        <f>+'Semana 3-1'!I29</f>
        <v/>
      </c>
      <c r="J27" s="34"/>
    </row>
    <row r="28" spans="1:10" x14ac:dyDescent="0.25">
      <c r="A28" s="34" t="str">
        <f>+'Semana 3-1'!A30</f>
        <v>SP- 06</v>
      </c>
      <c r="B28" s="34" t="str">
        <f>+'Semana 3-1'!B30</f>
        <v>SP-340a</v>
      </c>
      <c r="C28" s="34" t="str">
        <f>+'Semana 3-1'!C30</f>
        <v>Biocida</v>
      </c>
      <c r="D28" s="34" t="str">
        <f>+'Semana 3-1'!D30</f>
        <v>BX960</v>
      </c>
      <c r="E28" s="120">
        <f t="shared" si="0"/>
        <v>45320</v>
      </c>
      <c r="F28" s="34"/>
      <c r="G28" s="34">
        <f>+'Semana 3-1'!G30</f>
        <v>31.42</v>
      </c>
      <c r="H28" s="34" t="str">
        <f>+'Semana 3-1'!H30</f>
        <v>1,5 hs</v>
      </c>
      <c r="I28" s="34" t="str">
        <f>+'Semana 3-1'!I30</f>
        <v/>
      </c>
      <c r="J28" s="34"/>
    </row>
    <row r="29" spans="1:10" x14ac:dyDescent="0.25">
      <c r="A29" s="34" t="str">
        <f>+'Semana 3-1'!A31</f>
        <v>SP- 06</v>
      </c>
      <c r="B29" s="34" t="str">
        <f>+'Semana 3-1'!B31</f>
        <v>SP-347[00]a</v>
      </c>
      <c r="C29" s="34" t="str">
        <f>+'Semana 3-1'!C31</f>
        <v>Inhibidor de Corrosión</v>
      </c>
      <c r="D29" s="34" t="str">
        <f>+'Semana 3-1'!D31</f>
        <v>CY51W</v>
      </c>
      <c r="E29" s="120">
        <f t="shared" si="0"/>
        <v>45320</v>
      </c>
      <c r="F29" s="34"/>
      <c r="G29" s="34">
        <f>+'Semana 3-1'!G31</f>
        <v>29.74</v>
      </c>
      <c r="H29" s="34">
        <f>+'Semana 3-1'!H31</f>
        <v>0</v>
      </c>
      <c r="I29" s="34" t="str">
        <f>+'Semana 3-1'!I31</f>
        <v/>
      </c>
      <c r="J29" s="34"/>
    </row>
    <row r="30" spans="1:10" x14ac:dyDescent="0.25">
      <c r="A30" s="34" t="str">
        <f>+'Semana 3-1'!A32</f>
        <v>SP- 06</v>
      </c>
      <c r="B30" s="34" t="str">
        <f>+'Semana 3-1'!B32</f>
        <v>SP-347[00]a</v>
      </c>
      <c r="C30" s="34" t="str">
        <f>+'Semana 3-1'!C32</f>
        <v>Biocida</v>
      </c>
      <c r="D30" s="34" t="str">
        <f>+'Semana 3-1'!D32</f>
        <v>BX960</v>
      </c>
      <c r="E30" s="120">
        <f t="shared" si="0"/>
        <v>45320</v>
      </c>
      <c r="F30" s="34"/>
      <c r="G30" s="34">
        <f>+'Semana 3-1'!G32</f>
        <v>63.74</v>
      </c>
      <c r="H30" s="34">
        <f>+'Semana 3-1'!H32</f>
        <v>0</v>
      </c>
      <c r="I30" s="34" t="str">
        <f>+'Semana 3-1'!I32</f>
        <v/>
      </c>
      <c r="J30" s="34"/>
    </row>
    <row r="31" spans="1:10" x14ac:dyDescent="0.25">
      <c r="A31" s="34" t="str">
        <f>+'Semana 3-1'!A33</f>
        <v>SP- 06</v>
      </c>
      <c r="B31" s="34" t="str">
        <f>+'Semana 3-1'!B33</f>
        <v>SP-355a</v>
      </c>
      <c r="C31" s="34" t="str">
        <f>+'Semana 3-1'!C33</f>
        <v>Inhibidor de Corrosión</v>
      </c>
      <c r="D31" s="34" t="str">
        <f>+'Semana 3-1'!D33</f>
        <v>CY51W</v>
      </c>
      <c r="E31" s="120">
        <f t="shared" si="0"/>
        <v>45320</v>
      </c>
      <c r="F31" s="34"/>
      <c r="G31" s="34">
        <f>+'Semana 3-1'!G33</f>
        <v>20</v>
      </c>
      <c r="H31" s="34" t="str">
        <f>+'Semana 3-1'!H33</f>
        <v>3 hs</v>
      </c>
      <c r="I31" s="34" t="str">
        <f>+'Semana 3-1'!I33</f>
        <v/>
      </c>
      <c r="J31" s="34"/>
    </row>
    <row r="32" spans="1:10" x14ac:dyDescent="0.25">
      <c r="A32" s="34" t="str">
        <f>+'Semana 3-1'!A34</f>
        <v>SP- 06</v>
      </c>
      <c r="B32" s="34" t="str">
        <f>+'Semana 3-1'!B34</f>
        <v>SP-391a</v>
      </c>
      <c r="C32" s="34" t="str">
        <f>+'Semana 3-1'!C34</f>
        <v>Inhibidor de Corrosión</v>
      </c>
      <c r="D32" s="34" t="str">
        <f>+'Semana 3-1'!D34</f>
        <v>CY51W</v>
      </c>
      <c r="E32" s="120">
        <f t="shared" si="0"/>
        <v>45320</v>
      </c>
      <c r="F32" s="34"/>
      <c r="G32" s="34">
        <f>+'Semana 3-1'!G34</f>
        <v>33.229999999999997</v>
      </c>
      <c r="H32" s="34">
        <f>+'Semana 3-1'!H34</f>
        <v>0</v>
      </c>
      <c r="I32" s="34" t="str">
        <f>+'Semana 3-1'!I34</f>
        <v/>
      </c>
      <c r="J32" s="34"/>
    </row>
    <row r="33" spans="1:10" x14ac:dyDescent="0.25">
      <c r="A33" s="34" t="str">
        <f>+'Semana 3-1'!A35</f>
        <v/>
      </c>
      <c r="B33" s="34" t="str">
        <f>+'Semana 3-1'!B35</f>
        <v>SP-397a</v>
      </c>
      <c r="C33" s="34" t="str">
        <f>+'Semana 3-1'!C35</f>
        <v>Inhibidor de Corrosión</v>
      </c>
      <c r="D33" s="34" t="str">
        <f>+'Semana 3-1'!D35</f>
        <v>CY51W</v>
      </c>
      <c r="E33" s="120">
        <f t="shared" si="0"/>
        <v>45320</v>
      </c>
      <c r="F33" s="34"/>
      <c r="G33" s="34" t="str">
        <f>+'Semana 3-1'!G35</f>
        <v/>
      </c>
      <c r="H33" s="34">
        <f>+'Semana 3-1'!H35</f>
        <v>0</v>
      </c>
      <c r="I33" s="34" t="str">
        <f>+'Semana 3-1'!I35</f>
        <v/>
      </c>
      <c r="J33" s="34"/>
    </row>
    <row r="34" spans="1:10" x14ac:dyDescent="0.25">
      <c r="A34" s="34" t="str">
        <f>+'Semana 3-1'!A36</f>
        <v>SP- 09</v>
      </c>
      <c r="B34" s="34" t="str">
        <f>+'Semana 3-1'!B36</f>
        <v>SP-90(I)[00]a</v>
      </c>
      <c r="C34" s="34" t="str">
        <f>+'Semana 3-1'!C36</f>
        <v>Biocida</v>
      </c>
      <c r="D34" s="34" t="str">
        <f>+'Semana 3-1'!D36</f>
        <v>BX960</v>
      </c>
      <c r="E34" s="120">
        <f t="shared" si="0"/>
        <v>45320</v>
      </c>
      <c r="F34" s="34"/>
      <c r="G34" s="34">
        <f>+'Semana 3-1'!G36</f>
        <v>20</v>
      </c>
      <c r="H34" s="34">
        <f>+'Semana 3-1'!H36</f>
        <v>0</v>
      </c>
      <c r="I34" s="34" t="str">
        <f>+'Semana 3-1'!I36</f>
        <v/>
      </c>
      <c r="J34" s="34"/>
    </row>
    <row r="35" spans="1:10" x14ac:dyDescent="0.25">
      <c r="A35" s="34" t="str">
        <f>+'Semana 3-1'!A37</f>
        <v>SP- 09</v>
      </c>
      <c r="B35" s="34" t="str">
        <f>+'Semana 3-1'!B37</f>
        <v>SP-90(I)[00]a</v>
      </c>
      <c r="C35" s="34" t="str">
        <f>+'Semana 3-1'!C37</f>
        <v>Inhibidor de Corrosión</v>
      </c>
      <c r="D35" s="34" t="str">
        <f>+'Semana 3-1'!D37</f>
        <v>CY51W</v>
      </c>
      <c r="E35" s="120">
        <f t="shared" si="0"/>
        <v>45320</v>
      </c>
      <c r="F35" s="34"/>
      <c r="G35" s="34">
        <f>+'Semana 3-1'!G37</f>
        <v>20</v>
      </c>
      <c r="H35" s="34">
        <f>+'Semana 3-1'!H37</f>
        <v>0</v>
      </c>
      <c r="I35" s="34" t="str">
        <f>+'Semana 3-1'!I37</f>
        <v/>
      </c>
      <c r="J35" s="34"/>
    </row>
    <row r="36" spans="1:10" x14ac:dyDescent="0.25">
      <c r="A36" s="34" t="str">
        <f>+'Semana 3-1'!A38</f>
        <v>PB- 04</v>
      </c>
      <c r="B36" s="34" t="str">
        <f>+'Semana 3-1'!B38</f>
        <v>PuB-102</v>
      </c>
      <c r="C36" s="34" t="str">
        <f>+'Semana 3-1'!C38</f>
        <v>Biocida</v>
      </c>
      <c r="D36" s="34" t="str">
        <f>+'Semana 3-1'!D38</f>
        <v>BX960</v>
      </c>
      <c r="E36" s="120">
        <f t="shared" si="0"/>
        <v>45320</v>
      </c>
      <c r="F36" s="34"/>
      <c r="G36" s="34">
        <f>+'Semana 3-1'!G38</f>
        <v>25.17</v>
      </c>
      <c r="H36" s="34">
        <f>+'Semana 3-1'!H38</f>
        <v>0</v>
      </c>
      <c r="I36" s="34" t="str">
        <f>+'Semana 3-1'!I38</f>
        <v/>
      </c>
      <c r="J36" s="34"/>
    </row>
    <row r="37" spans="1:10" x14ac:dyDescent="0.25">
      <c r="A37" s="34" t="str">
        <f>+'Semana 3-1'!A39</f>
        <v>PB- 04</v>
      </c>
      <c r="B37" s="34" t="str">
        <f>+'Semana 3-1'!B39</f>
        <v>PuB-102</v>
      </c>
      <c r="C37" s="34" t="str">
        <f>+'Semana 3-1'!C39</f>
        <v>Inhibidor de Corrosión</v>
      </c>
      <c r="D37" s="34" t="str">
        <f>+'Semana 3-1'!D39</f>
        <v>CY51W</v>
      </c>
      <c r="E37" s="120">
        <f t="shared" si="0"/>
        <v>45320</v>
      </c>
      <c r="F37" s="34"/>
      <c r="G37" s="34">
        <f>+'Semana 3-1'!G39</f>
        <v>25.17</v>
      </c>
      <c r="H37" s="34">
        <f>+'Semana 3-1'!H39</f>
        <v>0</v>
      </c>
      <c r="I37" s="34" t="str">
        <f>+'Semana 3-1'!I39</f>
        <v/>
      </c>
      <c r="J37" s="34"/>
    </row>
    <row r="38" spans="1:10" x14ac:dyDescent="0.25">
      <c r="A38" s="34" t="str">
        <f>+'Semana 3-1'!A40</f>
        <v>PB- 01</v>
      </c>
      <c r="B38" s="34" t="str">
        <f>+'Semana 3-1'!B40</f>
        <v>PuB-125a</v>
      </c>
      <c r="C38" s="34" t="str">
        <f>+'Semana 3-1'!C40</f>
        <v>Biocida</v>
      </c>
      <c r="D38" s="34" t="str">
        <f>+'Semana 3-1'!D40</f>
        <v>BX960</v>
      </c>
      <c r="E38" s="120">
        <f t="shared" si="0"/>
        <v>45320</v>
      </c>
      <c r="F38" s="34"/>
      <c r="G38" s="34">
        <f>+'Semana 3-1'!G40</f>
        <v>45.43</v>
      </c>
      <c r="H38" s="34" t="str">
        <f>+'Semana 3-1'!H40</f>
        <v>5 hs</v>
      </c>
      <c r="I38" s="34" t="str">
        <f>+'Semana 3-1'!I40</f>
        <v/>
      </c>
      <c r="J38" s="34"/>
    </row>
    <row r="39" spans="1:10" x14ac:dyDescent="0.25">
      <c r="A39" s="34" t="str">
        <f>+'Semana 3-1'!A41</f>
        <v/>
      </c>
      <c r="B39" s="34" t="str">
        <f>+'Semana 3-1'!B41</f>
        <v>PuB-181a</v>
      </c>
      <c r="C39" s="34" t="str">
        <f>+'Semana 3-1'!C41</f>
        <v>Biocida</v>
      </c>
      <c r="D39" s="34" t="str">
        <f>+'Semana 3-1'!D41</f>
        <v>BX960</v>
      </c>
      <c r="E39" s="120">
        <f t="shared" si="0"/>
        <v>45320</v>
      </c>
      <c r="F39" s="34"/>
      <c r="G39" s="34">
        <f>+'Semana 3-1'!G41</f>
        <v>20</v>
      </c>
      <c r="H39" s="34">
        <f>+'Semana 3-1'!H41</f>
        <v>0</v>
      </c>
      <c r="I39" s="34" t="str">
        <f>+'Semana 3-1'!I41</f>
        <v>Q</v>
      </c>
      <c r="J39" s="34"/>
    </row>
    <row r="40" spans="1:10" x14ac:dyDescent="0.25">
      <c r="A40" s="34" t="str">
        <f>+'Semana 3-1'!A43</f>
        <v/>
      </c>
      <c r="B40" s="34">
        <f>+'Semana 3-1'!B43</f>
        <v>0</v>
      </c>
      <c r="C40" s="34">
        <f>+'Semana 3-1'!C43</f>
        <v>0</v>
      </c>
      <c r="D40" s="34" t="str">
        <f>+'Semana 3-1'!D43</f>
        <v>CY51W</v>
      </c>
      <c r="E40" s="120">
        <f t="shared" si="0"/>
        <v>45320</v>
      </c>
      <c r="F40" s="34"/>
      <c r="G40" s="34">
        <f>+'Semana 3-1'!G43</f>
        <v>685.03999999999985</v>
      </c>
      <c r="H40" s="34">
        <f>+'Semana 3-1'!H43</f>
        <v>0</v>
      </c>
      <c r="I40" s="34" t="str">
        <f>+'Semana 3-1'!I43</f>
        <v/>
      </c>
      <c r="J40" s="34"/>
    </row>
    <row r="41" spans="1:10" ht="15.75" thickBot="1" x14ac:dyDescent="0.3"/>
    <row r="42" spans="1:10" ht="18" x14ac:dyDescent="0.25">
      <c r="A42" s="49" t="s">
        <v>975</v>
      </c>
      <c r="B42" s="154">
        <f>+B6+1</f>
        <v>45321</v>
      </c>
      <c r="C42" s="155"/>
      <c r="D42" s="156" t="s">
        <v>976</v>
      </c>
      <c r="E42" s="157"/>
      <c r="F42" s="157"/>
      <c r="G42" s="157"/>
      <c r="H42" s="157"/>
      <c r="I42" s="157"/>
      <c r="J42" s="160"/>
    </row>
    <row r="43" spans="1:10" x14ac:dyDescent="0.25">
      <c r="A43" s="53" t="s">
        <v>952</v>
      </c>
      <c r="B43" s="53" t="s">
        <v>15</v>
      </c>
      <c r="C43" s="53" t="s">
        <v>953</v>
      </c>
      <c r="D43" s="53" t="s">
        <v>562</v>
      </c>
      <c r="E43" s="53" t="s">
        <v>954</v>
      </c>
      <c r="F43" s="53" t="s">
        <v>955</v>
      </c>
      <c r="G43" s="53" t="s">
        <v>956</v>
      </c>
      <c r="H43" s="53" t="s">
        <v>957</v>
      </c>
      <c r="I43" s="53" t="s">
        <v>958</v>
      </c>
      <c r="J43" s="53" t="s">
        <v>959</v>
      </c>
    </row>
    <row r="44" spans="1:10" x14ac:dyDescent="0.25">
      <c r="A44" s="34" t="str">
        <f>+'Semana 3-2'!A9</f>
        <v>SP- 01</v>
      </c>
      <c r="B44" s="34" t="str">
        <f>+'Semana 3-2'!B9</f>
        <v>SP-21</v>
      </c>
      <c r="C44" s="34" t="str">
        <f>+'Semana 3-2'!C9</f>
        <v>Inhibidor de Corrosión</v>
      </c>
      <c r="D44" s="34" t="str">
        <f>+'Semana 3-2'!D9</f>
        <v>CY51W</v>
      </c>
      <c r="E44" s="120">
        <f>$B$42</f>
        <v>45321</v>
      </c>
      <c r="F44" s="34"/>
      <c r="G44" s="34">
        <f>+'Semana 3-2'!G9</f>
        <v>61.07</v>
      </c>
      <c r="H44" s="34">
        <f>+'Semana 3-2'!H9</f>
        <v>0</v>
      </c>
      <c r="I44" s="34" t="str">
        <f>+'Semana 3-2'!I9</f>
        <v/>
      </c>
      <c r="J44" s="34"/>
    </row>
    <row r="45" spans="1:10" x14ac:dyDescent="0.25">
      <c r="A45" s="34" t="str">
        <f>+'Semana 3-2'!A10</f>
        <v>SP- 01</v>
      </c>
      <c r="B45" s="34" t="str">
        <f>+'Semana 3-2'!B10</f>
        <v>SP-21</v>
      </c>
      <c r="C45" s="34" t="str">
        <f>+'Semana 3-2'!C10</f>
        <v>Biocida</v>
      </c>
      <c r="D45" s="34" t="str">
        <f>+'Semana 3-2'!D10</f>
        <v>BX960</v>
      </c>
      <c r="E45" s="120">
        <f t="shared" ref="E45:E72" si="1">$B$42</f>
        <v>45321</v>
      </c>
      <c r="F45" s="34"/>
      <c r="G45" s="34">
        <f>+'Semana 3-2'!G10</f>
        <v>40.89</v>
      </c>
      <c r="H45" s="34" t="str">
        <f>+'Semana 3-2'!H10</f>
        <v>2 hs 30 min</v>
      </c>
      <c r="I45" s="34" t="str">
        <f>+'Semana 3-2'!I10</f>
        <v/>
      </c>
      <c r="J45" s="34"/>
    </row>
    <row r="46" spans="1:10" x14ac:dyDescent="0.25">
      <c r="A46" s="34" t="str">
        <f>+'Semana 3-2'!A11</f>
        <v>SP- 01</v>
      </c>
      <c r="B46" s="34" t="str">
        <f>+'Semana 3-2'!B11</f>
        <v>SP-252</v>
      </c>
      <c r="C46" s="34" t="str">
        <f>+'Semana 3-2'!C11</f>
        <v>Biocida</v>
      </c>
      <c r="D46" s="34" t="str">
        <f>+'Semana 3-2'!D11</f>
        <v>BX960</v>
      </c>
      <c r="E46" s="120">
        <f t="shared" si="1"/>
        <v>45321</v>
      </c>
      <c r="F46" s="34"/>
      <c r="G46" s="34">
        <f>+'Semana 3-2'!G11</f>
        <v>53.16</v>
      </c>
      <c r="H46" s="34">
        <f>+'Semana 3-2'!H11</f>
        <v>0</v>
      </c>
      <c r="I46" s="34" t="str">
        <f>+'Semana 3-2'!I11</f>
        <v/>
      </c>
      <c r="J46" s="34"/>
    </row>
    <row r="47" spans="1:10" x14ac:dyDescent="0.25">
      <c r="A47" s="34" t="str">
        <f>+'Semana 3-2'!A12</f>
        <v>SP- 02</v>
      </c>
      <c r="B47" s="34" t="str">
        <f>+'Semana 3-2'!B12</f>
        <v>SP-263</v>
      </c>
      <c r="C47" s="34" t="str">
        <f>+'Semana 3-2'!C12</f>
        <v>Inhibidor de Corrosión</v>
      </c>
      <c r="D47" s="34" t="str">
        <f>+'Semana 3-2'!D12</f>
        <v>CY51W</v>
      </c>
      <c r="E47" s="120">
        <f t="shared" si="1"/>
        <v>45321</v>
      </c>
      <c r="F47" s="34"/>
      <c r="G47" s="34">
        <f>+'Semana 3-2'!G12</f>
        <v>34.65</v>
      </c>
      <c r="H47" s="34">
        <f>+'Semana 3-2'!H12</f>
        <v>0</v>
      </c>
      <c r="I47" s="34" t="str">
        <f>+'Semana 3-2'!I12</f>
        <v/>
      </c>
      <c r="J47" s="34"/>
    </row>
    <row r="48" spans="1:10" x14ac:dyDescent="0.25">
      <c r="A48" s="34" t="str">
        <f>+'Semana 3-2'!A13</f>
        <v>SP- 02</v>
      </c>
      <c r="B48" s="34" t="str">
        <f>+'Semana 3-2'!B13</f>
        <v>SP-263</v>
      </c>
      <c r="C48" s="34" t="str">
        <f>+'Semana 3-2'!C13</f>
        <v>Biocida</v>
      </c>
      <c r="D48" s="34" t="str">
        <f>+'Semana 3-2'!D13</f>
        <v>BX960</v>
      </c>
      <c r="E48" s="120">
        <f t="shared" si="1"/>
        <v>45321</v>
      </c>
      <c r="F48" s="34"/>
      <c r="G48" s="34">
        <f>+'Semana 3-2'!G13</f>
        <v>34.65</v>
      </c>
      <c r="H48" s="34">
        <f>+'Semana 3-2'!H13</f>
        <v>0</v>
      </c>
      <c r="I48" s="34" t="str">
        <f>+'Semana 3-2'!I13</f>
        <v/>
      </c>
      <c r="J48" s="34"/>
    </row>
    <row r="49" spans="1:10" x14ac:dyDescent="0.25">
      <c r="A49" s="34" t="str">
        <f>+'Semana 3-2'!A14</f>
        <v>SP- 02</v>
      </c>
      <c r="B49" s="34" t="str">
        <f>+'Semana 3-2'!B14</f>
        <v>SP-49</v>
      </c>
      <c r="C49" s="34" t="str">
        <f>+'Semana 3-2'!C14</f>
        <v>Biocida</v>
      </c>
      <c r="D49" s="34" t="str">
        <f>+'Semana 3-2'!D14</f>
        <v>BX960</v>
      </c>
      <c r="E49" s="120">
        <f t="shared" si="1"/>
        <v>45321</v>
      </c>
      <c r="F49" s="34"/>
      <c r="G49" s="34">
        <f>+'Semana 3-2'!G14</f>
        <v>70.62</v>
      </c>
      <c r="H49" s="34">
        <f>+'Semana 3-2'!H14</f>
        <v>0</v>
      </c>
      <c r="I49" s="34" t="str">
        <f>+'Semana 3-2'!I14</f>
        <v/>
      </c>
      <c r="J49" s="34"/>
    </row>
    <row r="50" spans="1:10" x14ac:dyDescent="0.25">
      <c r="A50" s="34" t="str">
        <f>+'Semana 3-2'!A15</f>
        <v>SP- 01</v>
      </c>
      <c r="B50" s="34" t="str">
        <f>+'Semana 3-2'!B15</f>
        <v>SP-273</v>
      </c>
      <c r="C50" s="34" t="str">
        <f>+'Semana 3-2'!C15</f>
        <v>Biocida</v>
      </c>
      <c r="D50" s="34" t="str">
        <f>+'Semana 3-2'!D15</f>
        <v>BX960</v>
      </c>
      <c r="E50" s="120">
        <f t="shared" si="1"/>
        <v>45321</v>
      </c>
      <c r="F50" s="34"/>
      <c r="G50" s="34">
        <f>+'Semana 3-2'!G15</f>
        <v>34.380000000000003</v>
      </c>
      <c r="H50" s="34">
        <f>+'Semana 3-2'!H15</f>
        <v>0</v>
      </c>
      <c r="I50" s="34" t="str">
        <f>+'Semana 3-2'!I15</f>
        <v/>
      </c>
      <c r="J50" s="34"/>
    </row>
    <row r="51" spans="1:10" x14ac:dyDescent="0.25">
      <c r="A51" s="34" t="str">
        <f>+'Semana 3-2'!A16</f>
        <v>SP- 01</v>
      </c>
      <c r="B51" s="34" t="str">
        <f>+'Semana 3-2'!B16</f>
        <v>SP-273</v>
      </c>
      <c r="C51" s="34" t="str">
        <f>+'Semana 3-2'!C16</f>
        <v>Inhibidor de Corrosión</v>
      </c>
      <c r="D51" s="34" t="str">
        <f>+'Semana 3-2'!D16</f>
        <v>CY51W</v>
      </c>
      <c r="E51" s="120">
        <f t="shared" si="1"/>
        <v>45321</v>
      </c>
      <c r="F51" s="34"/>
      <c r="G51" s="34">
        <f>+'Semana 3-2'!G16</f>
        <v>22.92</v>
      </c>
      <c r="H51" s="34">
        <f>+'Semana 3-2'!H16</f>
        <v>0</v>
      </c>
      <c r="I51" s="34" t="str">
        <f>+'Semana 3-2'!I16</f>
        <v/>
      </c>
      <c r="J51" s="34"/>
    </row>
    <row r="52" spans="1:10" x14ac:dyDescent="0.25">
      <c r="A52" s="34" t="str">
        <f>+'Semana 3-2'!A18</f>
        <v>SP- 02</v>
      </c>
      <c r="B52" s="34" t="str">
        <f>+'Semana 3-2'!B18</f>
        <v>SP-276</v>
      </c>
      <c r="C52" s="34" t="str">
        <f>+'Semana 3-2'!C18</f>
        <v>Biocida</v>
      </c>
      <c r="D52" s="34" t="str">
        <f>+'Semana 3-2'!D18</f>
        <v>BX960</v>
      </c>
      <c r="E52" s="120">
        <f t="shared" si="1"/>
        <v>45321</v>
      </c>
      <c r="F52" s="34"/>
      <c r="G52" s="34">
        <f>+'Semana 3-2'!G18</f>
        <v>40.15</v>
      </c>
      <c r="H52" s="34">
        <f>+'Semana 3-2'!H18</f>
        <v>0</v>
      </c>
      <c r="I52" s="34" t="str">
        <f>+'Semana 3-2'!I18</f>
        <v/>
      </c>
      <c r="J52" s="34"/>
    </row>
    <row r="53" spans="1:10" x14ac:dyDescent="0.25">
      <c r="A53" s="34" t="str">
        <f>+'Semana 3-2'!A19</f>
        <v>SP- 02</v>
      </c>
      <c r="B53" s="34" t="str">
        <f>+'Semana 3-2'!B19</f>
        <v>SP-336a</v>
      </c>
      <c r="C53" s="34" t="str">
        <f>+'Semana 3-2'!C19</f>
        <v>Inhibidor de Corrosión</v>
      </c>
      <c r="D53" s="34" t="str">
        <f>+'Semana 3-2'!D19</f>
        <v>CY51W</v>
      </c>
      <c r="E53" s="120">
        <f t="shared" si="1"/>
        <v>45321</v>
      </c>
      <c r="F53" s="34"/>
      <c r="G53" s="34">
        <f>+'Semana 3-2'!G19</f>
        <v>38.200000000000003</v>
      </c>
      <c r="H53" s="34">
        <f>+'Semana 3-2'!H19</f>
        <v>0</v>
      </c>
      <c r="I53" s="34" t="str">
        <f>+'Semana 3-2'!I19</f>
        <v/>
      </c>
      <c r="J53" s="34"/>
    </row>
    <row r="54" spans="1:10" x14ac:dyDescent="0.25">
      <c r="A54" s="34" t="str">
        <f>+'Semana 3-2'!A20</f>
        <v>SP- 02</v>
      </c>
      <c r="B54" s="34" t="str">
        <f>+'Semana 3-2'!B20</f>
        <v>SP-337a</v>
      </c>
      <c r="C54" s="34" t="str">
        <f>+'Semana 3-2'!C20</f>
        <v>Inhibidor de Corrosión</v>
      </c>
      <c r="D54" s="34" t="str">
        <f>+'Semana 3-2'!D20</f>
        <v>CY51W</v>
      </c>
      <c r="E54" s="120">
        <f t="shared" si="1"/>
        <v>45321</v>
      </c>
      <c r="F54" s="34"/>
      <c r="G54" s="34">
        <f>+'Semana 3-2'!G20</f>
        <v>40.89</v>
      </c>
      <c r="H54" s="34">
        <f>+'Semana 3-2'!H20</f>
        <v>0</v>
      </c>
      <c r="I54" s="34" t="str">
        <f>+'Semana 3-2'!I20</f>
        <v/>
      </c>
      <c r="J54" s="34"/>
    </row>
    <row r="55" spans="1:10" x14ac:dyDescent="0.25">
      <c r="A55" s="34" t="str">
        <f>+'Semana 3-2'!A21</f>
        <v>SP- 02</v>
      </c>
      <c r="B55" s="34" t="str">
        <f>+'Semana 3-2'!B21</f>
        <v>SP-35</v>
      </c>
      <c r="C55" s="34" t="str">
        <f>+'Semana 3-2'!C21</f>
        <v>Inhibidor de Corrosión</v>
      </c>
      <c r="D55" s="34" t="str">
        <f>+'Semana 3-2'!D21</f>
        <v>CY51W</v>
      </c>
      <c r="E55" s="120">
        <f t="shared" si="1"/>
        <v>45321</v>
      </c>
      <c r="F55" s="34"/>
      <c r="G55" s="34">
        <f>+'Semana 3-2'!G21</f>
        <v>54.09</v>
      </c>
      <c r="H55" s="34">
        <f>+'Semana 3-2'!H21</f>
        <v>0</v>
      </c>
      <c r="I55" s="34" t="str">
        <f>+'Semana 3-2'!I21</f>
        <v/>
      </c>
      <c r="J55" s="34"/>
    </row>
    <row r="56" spans="1:10" x14ac:dyDescent="0.25">
      <c r="A56" s="34" t="str">
        <f>+'Semana 3-2'!A22</f>
        <v>SP- 06</v>
      </c>
      <c r="B56" s="34" t="str">
        <f>+'Semana 3-2'!B22</f>
        <v>SP-267</v>
      </c>
      <c r="C56" s="34" t="str">
        <f>+'Semana 3-2'!C22</f>
        <v>Inhibidor de Corrosión</v>
      </c>
      <c r="D56" s="34" t="str">
        <f>+'Semana 3-2'!D22</f>
        <v>CY51W</v>
      </c>
      <c r="E56" s="120">
        <f t="shared" si="1"/>
        <v>45321</v>
      </c>
      <c r="F56" s="34"/>
      <c r="G56" s="34">
        <f>+'Semana 3-2'!G22</f>
        <v>59.23</v>
      </c>
      <c r="H56" s="34">
        <f>+'Semana 3-2'!H22</f>
        <v>0</v>
      </c>
      <c r="I56" s="34" t="str">
        <f>+'Semana 3-2'!I22</f>
        <v/>
      </c>
      <c r="J56" s="34"/>
    </row>
    <row r="57" spans="1:10" x14ac:dyDescent="0.25">
      <c r="A57" s="34" t="str">
        <f>+'Semana 3-2'!A23</f>
        <v>SP- 06</v>
      </c>
      <c r="B57" s="34" t="str">
        <f>+'Semana 3-2'!B23</f>
        <v>SP-319a</v>
      </c>
      <c r="C57" s="34" t="str">
        <f>+'Semana 3-2'!C23</f>
        <v>Biocida</v>
      </c>
      <c r="D57" s="34" t="str">
        <f>+'Semana 3-2'!D23</f>
        <v>BX960</v>
      </c>
      <c r="E57" s="120">
        <f t="shared" si="1"/>
        <v>45321</v>
      </c>
      <c r="F57" s="34"/>
      <c r="G57" s="34">
        <f>+'Semana 3-2'!G23</f>
        <v>48.73</v>
      </c>
      <c r="H57" s="34">
        <f>+'Semana 3-2'!H23</f>
        <v>0</v>
      </c>
      <c r="I57" s="34" t="str">
        <f>+'Semana 3-2'!I23</f>
        <v/>
      </c>
      <c r="J57" s="34"/>
    </row>
    <row r="58" spans="1:10" x14ac:dyDescent="0.25">
      <c r="A58" s="34" t="str">
        <f>+'Semana 3-2'!A24</f>
        <v>SP- 06</v>
      </c>
      <c r="B58" s="34" t="str">
        <f>+'Semana 3-2'!B24</f>
        <v>SP-364a</v>
      </c>
      <c r="C58" s="34" t="str">
        <f>+'Semana 3-2'!C24</f>
        <v>Inhibidor de Corrosión</v>
      </c>
      <c r="D58" s="34" t="str">
        <f>+'Semana 3-2'!D24</f>
        <v>CY51W</v>
      </c>
      <c r="E58" s="120">
        <f t="shared" si="1"/>
        <v>45321</v>
      </c>
      <c r="F58" s="34"/>
      <c r="G58" s="34">
        <f>+'Semana 3-2'!G24</f>
        <v>32.979999999999997</v>
      </c>
      <c r="H58" s="34">
        <f>+'Semana 3-2'!H24</f>
        <v>0</v>
      </c>
      <c r="I58" s="34" t="str">
        <f>+'Semana 3-2'!I24</f>
        <v/>
      </c>
      <c r="J58" s="34"/>
    </row>
    <row r="59" spans="1:10" x14ac:dyDescent="0.25">
      <c r="A59" s="34" t="str">
        <f>+'Semana 3-2'!A25</f>
        <v>SP- 06</v>
      </c>
      <c r="B59" s="34" t="str">
        <f>+'Semana 3-2'!B25</f>
        <v>SP-441a</v>
      </c>
      <c r="C59" s="34" t="str">
        <f>+'Semana 3-2'!C25</f>
        <v>Inhibidor de Corrosión</v>
      </c>
      <c r="D59" s="34" t="str">
        <f>+'Semana 3-2'!D25</f>
        <v>CY51W</v>
      </c>
      <c r="E59" s="120">
        <f t="shared" si="1"/>
        <v>45321</v>
      </c>
      <c r="F59" s="34"/>
      <c r="G59" s="34">
        <f>+'Semana 3-2'!G25</f>
        <v>20</v>
      </c>
      <c r="H59" s="34">
        <f>+'Semana 3-2'!H25</f>
        <v>0</v>
      </c>
      <c r="I59" s="34" t="str">
        <f>+'Semana 3-2'!I25</f>
        <v/>
      </c>
      <c r="J59" s="34"/>
    </row>
    <row r="60" spans="1:10" x14ac:dyDescent="0.25">
      <c r="A60" s="34" t="str">
        <f>+'Semana 3-2'!A26</f>
        <v>SP- 06</v>
      </c>
      <c r="B60" s="34" t="str">
        <f>+'Semana 3-2'!B26</f>
        <v>SP-445a</v>
      </c>
      <c r="C60" s="34" t="str">
        <f>+'Semana 3-2'!C26</f>
        <v>Inhibidor de Corrosión</v>
      </c>
      <c r="D60" s="34" t="str">
        <f>+'Semana 3-2'!D26</f>
        <v>CY51W</v>
      </c>
      <c r="E60" s="120">
        <f t="shared" si="1"/>
        <v>45321</v>
      </c>
      <c r="F60" s="34"/>
      <c r="G60" s="34">
        <f>+'Semana 3-2'!G26</f>
        <v>20</v>
      </c>
      <c r="H60" s="34" t="str">
        <f>+'Semana 3-2'!H26</f>
        <v>3 hs</v>
      </c>
      <c r="I60" s="34" t="str">
        <f>+'Semana 3-2'!I26</f>
        <v/>
      </c>
      <c r="J60" s="34"/>
    </row>
    <row r="61" spans="1:10" x14ac:dyDescent="0.25">
      <c r="A61" s="34" t="str">
        <f>+'Semana 3-2'!A27</f>
        <v>SP- 06</v>
      </c>
      <c r="B61" s="34" t="str">
        <f>+'Semana 3-2'!B27</f>
        <v>SP-445a</v>
      </c>
      <c r="C61" s="34" t="str">
        <f>+'Semana 3-2'!C27</f>
        <v>Biocida</v>
      </c>
      <c r="D61" s="34" t="str">
        <f>+'Semana 3-2'!D27</f>
        <v>BX960</v>
      </c>
      <c r="E61" s="120">
        <f t="shared" si="1"/>
        <v>45321</v>
      </c>
      <c r="F61" s="34"/>
      <c r="G61" s="34">
        <f>+'Semana 3-2'!G27</f>
        <v>22.92</v>
      </c>
      <c r="H61" s="34">
        <f>+'Semana 3-2'!H27</f>
        <v>0</v>
      </c>
      <c r="I61" s="34" t="str">
        <f>+'Semana 3-2'!I27</f>
        <v/>
      </c>
      <c r="J61" s="34"/>
    </row>
    <row r="62" spans="1:10" x14ac:dyDescent="0.25">
      <c r="A62" s="34" t="str">
        <f>+'Semana 3-2'!A28</f>
        <v>SP- 07</v>
      </c>
      <c r="B62" s="34" t="str">
        <f>+'Semana 3-2'!B28</f>
        <v>SP-146a(I)</v>
      </c>
      <c r="C62" s="34" t="str">
        <f>+'Semana 3-2'!C28</f>
        <v>Inhibidor de Corrosión</v>
      </c>
      <c r="D62" s="34" t="str">
        <f>+'Semana 3-2'!D28</f>
        <v>CY51W</v>
      </c>
      <c r="E62" s="120">
        <f t="shared" si="1"/>
        <v>45321</v>
      </c>
      <c r="F62" s="34"/>
      <c r="G62" s="34">
        <f>+'Semana 3-2'!G28</f>
        <v>22.81</v>
      </c>
      <c r="H62" s="34">
        <f>+'Semana 3-2'!H28</f>
        <v>0</v>
      </c>
      <c r="I62" s="34" t="str">
        <f>+'Semana 3-2'!I28</f>
        <v/>
      </c>
      <c r="J62" s="34"/>
    </row>
    <row r="63" spans="1:10" x14ac:dyDescent="0.25">
      <c r="A63" s="34" t="str">
        <f>+'Semana 3-2'!A29</f>
        <v>SP-10</v>
      </c>
      <c r="B63" s="34" t="str">
        <f>+'Semana 3-2'!B29</f>
        <v>SP-455a</v>
      </c>
      <c r="C63" s="34" t="str">
        <f>+'Semana 3-2'!C29</f>
        <v>Biocida</v>
      </c>
      <c r="D63" s="34" t="str">
        <f>+'Semana 3-2'!D29</f>
        <v>BX960</v>
      </c>
      <c r="E63" s="120">
        <f t="shared" si="1"/>
        <v>45321</v>
      </c>
      <c r="F63" s="34"/>
      <c r="G63" s="34">
        <f>+'Semana 3-2'!G29</f>
        <v>29.27</v>
      </c>
      <c r="H63" s="34">
        <f>+'Semana 3-2'!H29</f>
        <v>0</v>
      </c>
      <c r="I63" s="34" t="str">
        <f>+'Semana 3-2'!I29</f>
        <v/>
      </c>
      <c r="J63" s="34"/>
    </row>
    <row r="64" spans="1:10" x14ac:dyDescent="0.25">
      <c r="A64" s="34" t="str">
        <f>+'Semana 3-2'!A30</f>
        <v>SP- 02</v>
      </c>
      <c r="B64" s="34" t="str">
        <f>+'Semana 3-2'!B30</f>
        <v>SP-116(I)[00]a</v>
      </c>
      <c r="C64" s="34" t="str">
        <f>+'Semana 3-2'!C30</f>
        <v>Inhibidor de Corrosión</v>
      </c>
      <c r="D64" s="34" t="str">
        <f>+'Semana 3-2'!D30</f>
        <v>CY51W</v>
      </c>
      <c r="E64" s="120">
        <f t="shared" si="1"/>
        <v>45321</v>
      </c>
      <c r="F64" s="34"/>
      <c r="G64" s="34">
        <f>+'Semana 3-2'!G30</f>
        <v>41.16</v>
      </c>
      <c r="H64" s="34">
        <f>+'Semana 3-2'!H30</f>
        <v>0</v>
      </c>
      <c r="I64" s="34" t="str">
        <f>+'Semana 3-2'!I30</f>
        <v/>
      </c>
      <c r="J64" s="34"/>
    </row>
    <row r="65" spans="1:10" x14ac:dyDescent="0.25">
      <c r="A65" s="34" t="str">
        <f>+'Semana 3-2'!A31</f>
        <v>SP- 04</v>
      </c>
      <c r="B65" s="34" t="str">
        <f>+'Semana 3-2'!B31</f>
        <v>SP-83</v>
      </c>
      <c r="C65" s="34" t="str">
        <f>+'Semana 3-2'!C31</f>
        <v>Inhibidor de Corrosión</v>
      </c>
      <c r="D65" s="34" t="str">
        <f>+'Semana 3-2'!D31</f>
        <v>CY51W</v>
      </c>
      <c r="E65" s="120">
        <f t="shared" si="1"/>
        <v>45321</v>
      </c>
      <c r="F65" s="34"/>
      <c r="G65" s="34">
        <f>+'Semana 3-2'!G31</f>
        <v>20</v>
      </c>
      <c r="H65" s="34" t="str">
        <f>+'Semana 3-2'!H31</f>
        <v>3 hs</v>
      </c>
      <c r="I65" s="34" t="str">
        <f>+'Semana 3-2'!I31</f>
        <v/>
      </c>
      <c r="J65" s="34"/>
    </row>
    <row r="66" spans="1:10" x14ac:dyDescent="0.25">
      <c r="A66" s="34" t="str">
        <f>+'Semana 3-2'!A32</f>
        <v>SP- 04</v>
      </c>
      <c r="B66" s="34" t="str">
        <f>+'Semana 3-2'!B32</f>
        <v>SP-83</v>
      </c>
      <c r="C66" s="34" t="str">
        <f>+'Semana 3-2'!C32</f>
        <v>Biocida</v>
      </c>
      <c r="D66" s="34" t="str">
        <f>+'Semana 3-2'!D32</f>
        <v>BX960</v>
      </c>
      <c r="E66" s="120">
        <f t="shared" si="1"/>
        <v>45321</v>
      </c>
      <c r="F66" s="34"/>
      <c r="G66" s="34">
        <f>+'Semana 3-2'!G32</f>
        <v>39.08</v>
      </c>
      <c r="H66" s="34">
        <f>+'Semana 3-2'!H32</f>
        <v>0</v>
      </c>
      <c r="I66" s="34" t="str">
        <f>+'Semana 3-2'!I32</f>
        <v/>
      </c>
      <c r="J66" s="34"/>
    </row>
    <row r="67" spans="1:10" x14ac:dyDescent="0.25">
      <c r="A67" s="34" t="str">
        <f>+'Semana 3-2'!A33</f>
        <v>SP- 02</v>
      </c>
      <c r="B67" s="34" t="str">
        <f>+'Semana 3-2'!B33</f>
        <v>SP-0044[00]a(I)</v>
      </c>
      <c r="C67" s="34" t="str">
        <f>+'Semana 3-2'!C33</f>
        <v>Inhibidor de Corrosión</v>
      </c>
      <c r="D67" s="34" t="str">
        <f>+'Semana 3-2'!D33</f>
        <v>CY51W</v>
      </c>
      <c r="E67" s="120">
        <f t="shared" si="1"/>
        <v>45321</v>
      </c>
      <c r="F67" s="34"/>
      <c r="G67" s="34">
        <f>+'Semana 3-2'!G33</f>
        <v>20</v>
      </c>
      <c r="H67" s="34" t="str">
        <f>+'Semana 3-2'!H33</f>
        <v>1,5 hs</v>
      </c>
      <c r="I67" s="34" t="str">
        <f>+'Semana 3-2'!I33</f>
        <v/>
      </c>
      <c r="J67" s="34"/>
    </row>
    <row r="68" spans="1:10" x14ac:dyDescent="0.25">
      <c r="A68" s="34" t="str">
        <f>+'Semana 3-2'!A34</f>
        <v>SP- 07</v>
      </c>
      <c r="B68" s="34" t="str">
        <f>+'Semana 3-2'!B34</f>
        <v>SP-237(I)[00]a</v>
      </c>
      <c r="C68" s="34" t="str">
        <f>+'Semana 3-2'!C34</f>
        <v>Inhibidor de Corrosión</v>
      </c>
      <c r="D68" s="34" t="str">
        <f>+'Semana 3-2'!D34</f>
        <v>CY51W</v>
      </c>
      <c r="E68" s="120">
        <f t="shared" si="1"/>
        <v>45321</v>
      </c>
      <c r="F68" s="34"/>
      <c r="G68" s="34">
        <f>+'Semana 3-2'!G34</f>
        <v>49.98</v>
      </c>
      <c r="H68" s="34">
        <f>+'Semana 3-2'!H34</f>
        <v>0</v>
      </c>
      <c r="I68" s="34" t="str">
        <f>+'Semana 3-2'!I34</f>
        <v/>
      </c>
      <c r="J68" s="34"/>
    </row>
    <row r="69" spans="1:10" x14ac:dyDescent="0.25">
      <c r="A69" s="34" t="str">
        <f>+'Semana 3-2'!A35</f>
        <v>SP- 07</v>
      </c>
      <c r="B69" s="34" t="str">
        <f>+'Semana 3-2'!B35</f>
        <v>SP-237(I)[00]a</v>
      </c>
      <c r="C69" s="34" t="str">
        <f>+'Semana 3-2'!C35</f>
        <v>Biocida</v>
      </c>
      <c r="D69" s="34" t="str">
        <f>+'Semana 3-2'!D35</f>
        <v>BX960</v>
      </c>
      <c r="E69" s="120">
        <f t="shared" si="1"/>
        <v>45321</v>
      </c>
      <c r="F69" s="34"/>
      <c r="G69" s="34">
        <f>+'Semana 3-2'!G35</f>
        <v>96.38</v>
      </c>
      <c r="H69" s="34" t="str">
        <f>+'Semana 3-2'!H35</f>
        <v>1,5 hs</v>
      </c>
      <c r="I69" s="34" t="str">
        <f>+'Semana 3-2'!I35</f>
        <v/>
      </c>
      <c r="J69" s="34"/>
    </row>
    <row r="70" spans="1:10" x14ac:dyDescent="0.25">
      <c r="A70" s="34" t="str">
        <f>+'Semana 3-2'!A36</f>
        <v>SP- 07</v>
      </c>
      <c r="B70" s="34" t="str">
        <f>+'Semana 3-2'!B36</f>
        <v>SP-369[00]a</v>
      </c>
      <c r="C70" s="34" t="str">
        <f>+'Semana 3-2'!C36</f>
        <v>Inhibidor de Corrosión</v>
      </c>
      <c r="D70" s="34" t="str">
        <f>+'Semana 3-2'!D36</f>
        <v>CY51W</v>
      </c>
      <c r="E70" s="120">
        <f t="shared" si="1"/>
        <v>45321</v>
      </c>
      <c r="F70" s="34"/>
      <c r="G70" s="34">
        <f>+'Semana 3-2'!G36</f>
        <v>23.51</v>
      </c>
      <c r="H70" s="34">
        <f>+'Semana 3-2'!H36</f>
        <v>0</v>
      </c>
      <c r="I70" s="34" t="str">
        <f>+'Semana 3-2'!I36</f>
        <v/>
      </c>
      <c r="J70" s="34"/>
    </row>
    <row r="71" spans="1:10" x14ac:dyDescent="0.25">
      <c r="A71" s="34" t="str">
        <f>+'Semana 3-2'!A37</f>
        <v>SP- 07</v>
      </c>
      <c r="B71" s="34" t="str">
        <f>+'Semana 3-2'!B37</f>
        <v>SP-369[00]a</v>
      </c>
      <c r="C71" s="34" t="str">
        <f>+'Semana 3-2'!C37</f>
        <v>Biocida</v>
      </c>
      <c r="D71" s="34" t="str">
        <f>+'Semana 3-2'!D37</f>
        <v>BX960</v>
      </c>
      <c r="E71" s="120">
        <f t="shared" si="1"/>
        <v>45321</v>
      </c>
      <c r="F71" s="34"/>
      <c r="G71" s="34">
        <f>+'Semana 3-2'!G37</f>
        <v>23.51</v>
      </c>
      <c r="H71" s="34">
        <f>+'Semana 3-2'!H37</f>
        <v>0</v>
      </c>
      <c r="I71" s="34" t="str">
        <f>+'Semana 3-2'!I37</f>
        <v/>
      </c>
      <c r="J71" s="34"/>
    </row>
    <row r="72" spans="1:10" ht="15.75" thickBot="1" x14ac:dyDescent="0.3">
      <c r="A72" s="34" t="str">
        <f>+'Semana 3-2'!A38</f>
        <v/>
      </c>
      <c r="B72" s="34">
        <f>+'Semana 3-2'!B38</f>
        <v>0</v>
      </c>
      <c r="C72" s="34">
        <f>+'Semana 3-2'!C38</f>
        <v>0</v>
      </c>
      <c r="D72" s="34" t="str">
        <f>+'Semana 3-2'!D38</f>
        <v>CONSUMO DIARIO</v>
      </c>
      <c r="E72" s="120">
        <f t="shared" si="1"/>
        <v>45321</v>
      </c>
      <c r="F72" s="34"/>
      <c r="G72" s="34">
        <f>+'Semana 3-2'!G38</f>
        <v>0</v>
      </c>
      <c r="H72" s="34">
        <f>+'Semana 3-2'!H38</f>
        <v>0</v>
      </c>
    </row>
    <row r="73" spans="1:10" ht="18" x14ac:dyDescent="0.25">
      <c r="A73" s="49" t="s">
        <v>978</v>
      </c>
      <c r="B73" s="154">
        <f>+B6+2</f>
        <v>45322</v>
      </c>
      <c r="C73" s="155"/>
      <c r="D73" s="156" t="s">
        <v>979</v>
      </c>
      <c r="E73" s="157"/>
      <c r="F73" s="157"/>
      <c r="G73" s="157"/>
      <c r="H73" s="157"/>
      <c r="I73" s="157"/>
      <c r="J73" s="160"/>
    </row>
    <row r="74" spans="1:10" x14ac:dyDescent="0.25">
      <c r="A74" s="53" t="s">
        <v>952</v>
      </c>
      <c r="B74" s="53" t="s">
        <v>15</v>
      </c>
      <c r="C74" s="53" t="s">
        <v>953</v>
      </c>
      <c r="D74" s="53" t="s">
        <v>562</v>
      </c>
      <c r="E74" s="53" t="s">
        <v>954</v>
      </c>
      <c r="F74" s="53" t="s">
        <v>955</v>
      </c>
      <c r="G74" s="53" t="s">
        <v>956</v>
      </c>
      <c r="H74" s="53" t="s">
        <v>957</v>
      </c>
      <c r="I74" s="53" t="s">
        <v>958</v>
      </c>
      <c r="J74" s="53" t="s">
        <v>959</v>
      </c>
    </row>
    <row r="75" spans="1:10" x14ac:dyDescent="0.25">
      <c r="A75" s="34" t="str">
        <f>+'Semana 3-3'!A9</f>
        <v>SP- 06</v>
      </c>
      <c r="B75" s="34" t="str">
        <f>+'Semana 3-3'!B9</f>
        <v>SP-109a(I)</v>
      </c>
      <c r="C75" s="34" t="str">
        <f>+'Semana 3-3'!C9</f>
        <v>Biocida</v>
      </c>
      <c r="D75" s="34" t="str">
        <f>+'Semana 3-3'!D9</f>
        <v>BX960</v>
      </c>
      <c r="E75" s="120">
        <f>$B$73</f>
        <v>45322</v>
      </c>
      <c r="F75" s="34"/>
      <c r="G75" s="34">
        <f>+'Semana 3-3'!G9</f>
        <v>51.37</v>
      </c>
      <c r="H75" s="34">
        <f>+'Semana 3-3'!H9</f>
        <v>0</v>
      </c>
      <c r="I75" s="34" t="str">
        <f>+'Semana 3-3'!I9</f>
        <v/>
      </c>
      <c r="J75" s="34"/>
    </row>
    <row r="76" spans="1:10" x14ac:dyDescent="0.25">
      <c r="A76" s="34" t="str">
        <f>+'Semana 3-3'!A10</f>
        <v>SP- 06</v>
      </c>
      <c r="B76" s="34" t="str">
        <f>+'Semana 3-3'!B10</f>
        <v>SP-122(I)[00]a</v>
      </c>
      <c r="C76" s="34" t="str">
        <f>+'Semana 3-3'!C10</f>
        <v>Inhibidor de Corrosión</v>
      </c>
      <c r="D76" s="34" t="str">
        <f>+'Semana 3-3'!D10</f>
        <v>CY51W</v>
      </c>
      <c r="E76" s="120">
        <f t="shared" ref="E76:E100" si="2">$B$73</f>
        <v>45322</v>
      </c>
      <c r="F76" s="34"/>
      <c r="G76" s="34">
        <f>+'Semana 3-3'!G10</f>
        <v>20</v>
      </c>
      <c r="H76" s="34">
        <f>+'Semana 3-3'!H10</f>
        <v>0</v>
      </c>
      <c r="I76" s="34" t="str">
        <f>+'Semana 3-3'!I10</f>
        <v/>
      </c>
      <c r="J76" s="34"/>
    </row>
    <row r="77" spans="1:10" x14ac:dyDescent="0.25">
      <c r="A77" s="34" t="str">
        <f>+'Semana 3-3'!A11</f>
        <v>SP- 06</v>
      </c>
      <c r="B77" s="34" t="str">
        <f>+'Semana 3-3'!B11</f>
        <v>SP-309a</v>
      </c>
      <c r="C77" s="34" t="str">
        <f>+'Semana 3-3'!C11</f>
        <v>Inhibidor de Corrosión</v>
      </c>
      <c r="D77" s="34" t="str">
        <f>+'Semana 3-3'!D11</f>
        <v>CY51W</v>
      </c>
      <c r="E77" s="120">
        <f t="shared" si="2"/>
        <v>45322</v>
      </c>
      <c r="F77" s="34"/>
      <c r="G77" s="34">
        <f>+'Semana 3-3'!G11</f>
        <v>35.78</v>
      </c>
      <c r="H77" s="34">
        <f>+'Semana 3-3'!H11</f>
        <v>0</v>
      </c>
      <c r="I77" s="34" t="str">
        <f>+'Semana 3-3'!I11</f>
        <v/>
      </c>
      <c r="J77" s="34"/>
    </row>
    <row r="78" spans="1:10" x14ac:dyDescent="0.25">
      <c r="A78" s="34" t="str">
        <f>+'Semana 3-3'!A12</f>
        <v/>
      </c>
      <c r="B78" s="34" t="str">
        <f>+'Semana 3-3'!B12</f>
        <v>SP-339a</v>
      </c>
      <c r="C78" s="34" t="str">
        <f>+'Semana 3-3'!C12</f>
        <v>Biocida</v>
      </c>
      <c r="D78" s="34" t="str">
        <f>+'Semana 3-3'!D12</f>
        <v>BX960</v>
      </c>
      <c r="E78" s="120">
        <f t="shared" si="2"/>
        <v>45322</v>
      </c>
      <c r="F78" s="34"/>
      <c r="G78" s="34" t="str">
        <f>+'Semana 3-3'!G12</f>
        <v/>
      </c>
      <c r="H78" s="34">
        <f>+'Semana 3-3'!H12</f>
        <v>0</v>
      </c>
      <c r="I78" s="34" t="str">
        <f>+'Semana 3-3'!I12</f>
        <v/>
      </c>
      <c r="J78" s="34"/>
    </row>
    <row r="79" spans="1:10" x14ac:dyDescent="0.25">
      <c r="A79" s="34" t="str">
        <f>+'Semana 3-3'!A13</f>
        <v>SP- 06</v>
      </c>
      <c r="B79" s="34" t="str">
        <f>+'Semana 3-3'!B13</f>
        <v>SP-341a</v>
      </c>
      <c r="C79" s="34" t="str">
        <f>+'Semana 3-3'!C13</f>
        <v>Inhibidor de Corrosión</v>
      </c>
      <c r="D79" s="34" t="str">
        <f>+'Semana 3-3'!D13</f>
        <v>CY51W</v>
      </c>
      <c r="E79" s="120">
        <f t="shared" si="2"/>
        <v>45322</v>
      </c>
      <c r="F79" s="34"/>
      <c r="G79" s="34">
        <f>+'Semana 3-3'!G13</f>
        <v>20</v>
      </c>
      <c r="H79" s="34">
        <f>+'Semana 3-3'!H13</f>
        <v>0</v>
      </c>
      <c r="I79" s="34" t="str">
        <f>+'Semana 3-3'!I13</f>
        <v/>
      </c>
      <c r="J79" s="34"/>
    </row>
    <row r="80" spans="1:10" x14ac:dyDescent="0.25">
      <c r="A80" s="34" t="str">
        <f>+'Semana 3-3'!A14</f>
        <v>SP- 06</v>
      </c>
      <c r="B80" s="34" t="str">
        <f>+'Semana 3-3'!B14</f>
        <v>SP-341a</v>
      </c>
      <c r="C80" s="34" t="str">
        <f>+'Semana 3-3'!C14</f>
        <v>Biocida</v>
      </c>
      <c r="D80" s="34" t="str">
        <f>+'Semana 3-3'!D14</f>
        <v>BX960</v>
      </c>
      <c r="E80" s="120">
        <f t="shared" si="2"/>
        <v>45322</v>
      </c>
      <c r="F80" s="34"/>
      <c r="G80" s="34">
        <f>+'Semana 3-3'!G14</f>
        <v>34.76</v>
      </c>
      <c r="H80" s="34">
        <f>+'Semana 3-3'!H14</f>
        <v>0</v>
      </c>
      <c r="I80" s="34" t="str">
        <f>+'Semana 3-3'!I14</f>
        <v/>
      </c>
      <c r="J80" s="34"/>
    </row>
    <row r="81" spans="1:10" x14ac:dyDescent="0.25">
      <c r="A81" s="34" t="str">
        <f>+'Semana 3-3'!A15</f>
        <v>SP- 06</v>
      </c>
      <c r="B81" s="34" t="str">
        <f>+'Semana 3-3'!B15</f>
        <v>SP-342a</v>
      </c>
      <c r="C81" s="34" t="str">
        <f>+'Semana 3-3'!C15</f>
        <v>Inhibidor de Corrosión</v>
      </c>
      <c r="D81" s="34" t="str">
        <f>+'Semana 3-3'!D15</f>
        <v>CY51W</v>
      </c>
      <c r="E81" s="120">
        <f t="shared" si="2"/>
        <v>45322</v>
      </c>
      <c r="F81" s="34"/>
      <c r="G81" s="34">
        <f>+'Semana 3-3'!G15</f>
        <v>37.65</v>
      </c>
      <c r="H81" s="34">
        <f>+'Semana 3-3'!H15</f>
        <v>0</v>
      </c>
      <c r="I81" s="34" t="str">
        <f>+'Semana 3-3'!I15</f>
        <v/>
      </c>
      <c r="J81" s="34"/>
    </row>
    <row r="82" spans="1:10" x14ac:dyDescent="0.25">
      <c r="A82" s="34" t="str">
        <f>+'Semana 3-3'!A16</f>
        <v>SP- 06</v>
      </c>
      <c r="B82" s="34" t="str">
        <f>+'Semana 3-3'!B16</f>
        <v>SP-342a</v>
      </c>
      <c r="C82" s="34" t="str">
        <f>+'Semana 3-3'!C16</f>
        <v>Biocida</v>
      </c>
      <c r="D82" s="34" t="str">
        <f>+'Semana 3-3'!D16</f>
        <v>BX960</v>
      </c>
      <c r="E82" s="120">
        <f t="shared" si="2"/>
        <v>45322</v>
      </c>
      <c r="F82" s="34"/>
      <c r="G82" s="34">
        <f>+'Semana 3-3'!G16</f>
        <v>28.23</v>
      </c>
      <c r="H82" s="34">
        <f>+'Semana 3-3'!H16</f>
        <v>0</v>
      </c>
      <c r="I82" s="34" t="str">
        <f>+'Semana 3-3'!I16</f>
        <v/>
      </c>
      <c r="J82" s="34"/>
    </row>
    <row r="83" spans="1:10" x14ac:dyDescent="0.25">
      <c r="A83" s="34" t="str">
        <f>+'Semana 3-3'!A17</f>
        <v>SP- 07</v>
      </c>
      <c r="B83" s="34" t="str">
        <f>+'Semana 3-3'!B17</f>
        <v>SP-141a(I)</v>
      </c>
      <c r="C83" s="34" t="str">
        <f>+'Semana 3-3'!C17</f>
        <v>Inhibidor de Corrosión</v>
      </c>
      <c r="D83" s="34" t="str">
        <f>+'Semana 3-3'!D17</f>
        <v>CY51W</v>
      </c>
      <c r="E83" s="120">
        <f t="shared" si="2"/>
        <v>45322</v>
      </c>
      <c r="F83" s="34"/>
      <c r="G83" s="34">
        <f>+'Semana 3-3'!G17</f>
        <v>20.53</v>
      </c>
      <c r="H83" s="34">
        <f>+'Semana 3-3'!H17</f>
        <v>0</v>
      </c>
      <c r="I83" s="34" t="str">
        <f>+'Semana 3-3'!I17</f>
        <v/>
      </c>
      <c r="J83" s="34"/>
    </row>
    <row r="84" spans="1:10" x14ac:dyDescent="0.25">
      <c r="A84" s="34" t="str">
        <f>+'Semana 3-3'!A18</f>
        <v>SP- 07</v>
      </c>
      <c r="B84" s="34" t="str">
        <f>+'Semana 3-3'!B18</f>
        <v>SP-225</v>
      </c>
      <c r="C84" s="34" t="str">
        <f>+'Semana 3-3'!C18</f>
        <v>Biocida</v>
      </c>
      <c r="D84" s="34" t="str">
        <f>+'Semana 3-3'!D18</f>
        <v>BX960</v>
      </c>
      <c r="E84" s="120">
        <f t="shared" si="2"/>
        <v>45322</v>
      </c>
      <c r="F84" s="34"/>
      <c r="G84" s="34">
        <f>+'Semana 3-3'!G18</f>
        <v>20</v>
      </c>
      <c r="H84" s="34">
        <f>+'Semana 3-3'!H18</f>
        <v>0</v>
      </c>
      <c r="I84" s="34" t="str">
        <f>+'Semana 3-3'!I18</f>
        <v/>
      </c>
      <c r="J84" s="34"/>
    </row>
    <row r="85" spans="1:10" x14ac:dyDescent="0.25">
      <c r="A85" s="34" t="str">
        <f>+'Semana 3-3'!A19</f>
        <v>SP- 07</v>
      </c>
      <c r="B85" s="34" t="str">
        <f>+'Semana 3-3'!B19</f>
        <v>SP-229</v>
      </c>
      <c r="C85" s="34" t="str">
        <f>+'Semana 3-3'!C19</f>
        <v>Inhibidor de Corrosión</v>
      </c>
      <c r="D85" s="34" t="str">
        <f>+'Semana 3-3'!D19</f>
        <v>CY51W</v>
      </c>
      <c r="E85" s="120">
        <f t="shared" si="2"/>
        <v>45322</v>
      </c>
      <c r="F85" s="34"/>
      <c r="G85" s="34">
        <f>+'Semana 3-3'!G19</f>
        <v>20</v>
      </c>
      <c r="H85" s="34" t="str">
        <f>+'Semana 3-3'!H19</f>
        <v>2 hs 50 min</v>
      </c>
      <c r="I85" s="34" t="str">
        <f>+'Semana 3-3'!I19</f>
        <v/>
      </c>
      <c r="J85" s="34"/>
    </row>
    <row r="86" spans="1:10" x14ac:dyDescent="0.25">
      <c r="A86" s="34" t="str">
        <f>+'Semana 3-3'!A20</f>
        <v>SP- 07</v>
      </c>
      <c r="B86" s="34" t="str">
        <f>+'Semana 3-3'!B20</f>
        <v>SP-250</v>
      </c>
      <c r="C86" s="34" t="str">
        <f>+'Semana 3-3'!C20</f>
        <v>Inhibidor de Corrosión</v>
      </c>
      <c r="D86" s="34" t="str">
        <f>+'Semana 3-3'!D20</f>
        <v>CY51W</v>
      </c>
      <c r="E86" s="120">
        <f t="shared" si="2"/>
        <v>45322</v>
      </c>
      <c r="F86" s="34"/>
      <c r="G86" s="34">
        <f>+'Semana 3-3'!G20</f>
        <v>101.56</v>
      </c>
      <c r="H86" s="34">
        <f>+'Semana 3-3'!H20</f>
        <v>0</v>
      </c>
      <c r="I86" s="34" t="str">
        <f>+'Semana 3-3'!I20</f>
        <v/>
      </c>
      <c r="J86" s="34"/>
    </row>
    <row r="87" spans="1:10" x14ac:dyDescent="0.25">
      <c r="A87" s="34" t="str">
        <f>+'Semana 3-3'!A22</f>
        <v>SP- 07</v>
      </c>
      <c r="B87" s="34" t="str">
        <f>+'Semana 3-3'!B22</f>
        <v>SP-296a</v>
      </c>
      <c r="C87" s="34" t="str">
        <f>+'Semana 3-3'!C22</f>
        <v>Inhibidor de Corrosión</v>
      </c>
      <c r="D87" s="34" t="str">
        <f>+'Semana 3-3'!D22</f>
        <v>CY51W</v>
      </c>
      <c r="E87" s="120">
        <f t="shared" si="2"/>
        <v>45322</v>
      </c>
      <c r="F87" s="34"/>
      <c r="G87" s="34">
        <f>+'Semana 3-3'!G22</f>
        <v>20</v>
      </c>
      <c r="H87" s="34">
        <f>+'Semana 3-3'!H22</f>
        <v>0</v>
      </c>
      <c r="I87" s="34" t="str">
        <f>+'Semana 3-3'!I22</f>
        <v/>
      </c>
      <c r="J87" s="34"/>
    </row>
    <row r="88" spans="1:10" x14ac:dyDescent="0.25">
      <c r="A88" s="34" t="str">
        <f>+'Semana 3-3'!A23</f>
        <v>SP- 09</v>
      </c>
      <c r="B88" s="34" t="str">
        <f>+'Semana 3-3'!B23</f>
        <v>SP.a-89</v>
      </c>
      <c r="C88" s="34" t="str">
        <f>+'Semana 3-3'!C23</f>
        <v>Biocida</v>
      </c>
      <c r="D88" s="34" t="str">
        <f>+'Semana 3-3'!D23</f>
        <v>BX960</v>
      </c>
      <c r="E88" s="120">
        <f t="shared" si="2"/>
        <v>45322</v>
      </c>
      <c r="F88" s="34"/>
      <c r="G88" s="34">
        <f>+'Semana 3-3'!G23</f>
        <v>25.21</v>
      </c>
      <c r="H88" s="34">
        <f>+'Semana 3-3'!H23</f>
        <v>0</v>
      </c>
      <c r="I88" s="34" t="str">
        <f>+'Semana 3-3'!I23</f>
        <v/>
      </c>
      <c r="J88" s="34"/>
    </row>
    <row r="89" spans="1:10" x14ac:dyDescent="0.25">
      <c r="A89" s="34" t="str">
        <f>+'Semana 3-3'!A24</f>
        <v>SP- 09</v>
      </c>
      <c r="B89" s="34" t="str">
        <f>+'Semana 3-3'!B24</f>
        <v>SP-0295[00]a</v>
      </c>
      <c r="C89" s="34" t="str">
        <f>+'Semana 3-3'!C24</f>
        <v>Biocida</v>
      </c>
      <c r="D89" s="34" t="str">
        <f>+'Semana 3-3'!D24</f>
        <v>BX960</v>
      </c>
      <c r="E89" s="120">
        <f t="shared" si="2"/>
        <v>45322</v>
      </c>
      <c r="F89" s="34"/>
      <c r="G89" s="34">
        <f>+'Semana 3-3'!G24</f>
        <v>93.55</v>
      </c>
      <c r="H89" s="34">
        <f>+'Semana 3-3'!H24</f>
        <v>0</v>
      </c>
      <c r="I89" s="34" t="str">
        <f>+'Semana 3-3'!I24</f>
        <v/>
      </c>
      <c r="J89" s="34"/>
    </row>
    <row r="90" spans="1:10" x14ac:dyDescent="0.25">
      <c r="A90" s="34" t="str">
        <f>+'Semana 3-3'!A25</f>
        <v>SP- 09</v>
      </c>
      <c r="B90" s="34" t="str">
        <f>+'Semana 3-3'!B25</f>
        <v>SP-152a(I)</v>
      </c>
      <c r="C90" s="34" t="str">
        <f>+'Semana 3-3'!C25</f>
        <v>Biocida</v>
      </c>
      <c r="D90" s="34" t="str">
        <f>+'Semana 3-3'!D25</f>
        <v>BX960</v>
      </c>
      <c r="E90" s="120">
        <f t="shared" si="2"/>
        <v>45322</v>
      </c>
      <c r="F90" s="34"/>
      <c r="G90" s="34">
        <f>+'Semana 3-3'!G25</f>
        <v>20.55</v>
      </c>
      <c r="H90" s="34">
        <f>+'Semana 3-3'!H25</f>
        <v>0</v>
      </c>
      <c r="I90" s="34" t="str">
        <f>+'Semana 3-3'!I25</f>
        <v/>
      </c>
      <c r="J90" s="34"/>
    </row>
    <row r="91" spans="1:10" x14ac:dyDescent="0.25">
      <c r="A91" s="34" t="str">
        <f>+'Semana 3-3'!A26</f>
        <v>SP- 09</v>
      </c>
      <c r="B91" s="34" t="str">
        <f>+'Semana 3-3'!B26</f>
        <v>SP-518[00]a</v>
      </c>
      <c r="C91" s="34" t="str">
        <f>+'Semana 3-3'!C26</f>
        <v>Biocida</v>
      </c>
      <c r="D91" s="34" t="str">
        <f>+'Semana 3-3'!D26</f>
        <v>BX960</v>
      </c>
      <c r="E91" s="120">
        <f t="shared" si="2"/>
        <v>45322</v>
      </c>
      <c r="F91" s="34"/>
      <c r="G91" s="34">
        <f>+'Semana 3-3'!G26</f>
        <v>43.16</v>
      </c>
      <c r="H91" s="34" t="str">
        <f>+'Semana 3-3'!H26</f>
        <v>5 hs</v>
      </c>
      <c r="I91" s="34" t="str">
        <f>+'Semana 3-3'!I26</f>
        <v/>
      </c>
      <c r="J91" s="34"/>
    </row>
    <row r="92" spans="1:10" x14ac:dyDescent="0.25">
      <c r="A92" s="34" t="str">
        <f>+'Semana 3-3'!A27</f>
        <v>SP- 09</v>
      </c>
      <c r="B92" s="34" t="str">
        <f>+'Semana 3-3'!B27</f>
        <v>SP-518[00]a</v>
      </c>
      <c r="C92" s="34" t="str">
        <f>+'Semana 3-3'!C27</f>
        <v>Inhibidor de Corrosión</v>
      </c>
      <c r="D92" s="34" t="str">
        <f>+'Semana 3-3'!D27</f>
        <v>CY51W</v>
      </c>
      <c r="E92" s="120">
        <f t="shared" si="2"/>
        <v>45322</v>
      </c>
      <c r="F92" s="34"/>
      <c r="G92" s="34">
        <f>+'Semana 3-3'!G27</f>
        <v>63.99</v>
      </c>
      <c r="H92" s="34">
        <f>+'Semana 3-3'!H27</f>
        <v>0</v>
      </c>
      <c r="I92" s="34" t="str">
        <f>+'Semana 3-3'!I27</f>
        <v/>
      </c>
      <c r="J92" s="34"/>
    </row>
    <row r="93" spans="1:10" x14ac:dyDescent="0.25">
      <c r="A93" s="34" t="str">
        <f>+'Semana 3-3'!A28</f>
        <v>SP- 06</v>
      </c>
      <c r="B93" s="34" t="str">
        <f>+'Semana 3-3'!B28</f>
        <v>SP-121a(I)</v>
      </c>
      <c r="C93" s="34" t="str">
        <f>+'Semana 3-3'!C28</f>
        <v>Inhibidor de Corrosión</v>
      </c>
      <c r="D93" s="34" t="str">
        <f>+'Semana 3-3'!D28</f>
        <v>CY51W</v>
      </c>
      <c r="E93" s="120">
        <f t="shared" si="2"/>
        <v>45322</v>
      </c>
      <c r="F93" s="34"/>
      <c r="G93" s="34">
        <f>+'Semana 3-3'!G28</f>
        <v>20</v>
      </c>
      <c r="H93" s="34" t="str">
        <f>+'Semana 3-3'!H28</f>
        <v>1,5 hs</v>
      </c>
      <c r="I93" s="34" t="str">
        <f>+'Semana 3-3'!I28</f>
        <v/>
      </c>
      <c r="J93" s="34"/>
    </row>
    <row r="94" spans="1:10" x14ac:dyDescent="0.25">
      <c r="A94" s="34" t="str">
        <f>+'Semana 3-3'!A29</f>
        <v>SP- 02</v>
      </c>
      <c r="B94" s="34" t="str">
        <f>+'Semana 3-3'!B29</f>
        <v>SP-45</v>
      </c>
      <c r="C94" s="34" t="str">
        <f>+'Semana 3-3'!C29</f>
        <v>Inhibidor de Corrosión</v>
      </c>
      <c r="D94" s="34" t="str">
        <f>+'Semana 3-3'!D29</f>
        <v>CY51W</v>
      </c>
      <c r="E94" s="120">
        <f t="shared" si="2"/>
        <v>45322</v>
      </c>
      <c r="F94" s="34"/>
      <c r="G94" s="34">
        <f>+'Semana 3-3'!G29</f>
        <v>32.97</v>
      </c>
      <c r="H94" s="34" t="str">
        <f>+'Semana 3-3'!H29</f>
        <v>1,5 hs</v>
      </c>
      <c r="I94" s="34" t="str">
        <f>+'Semana 3-3'!I29</f>
        <v/>
      </c>
      <c r="J94" s="34"/>
    </row>
    <row r="95" spans="1:10" x14ac:dyDescent="0.25">
      <c r="A95" s="34" t="str">
        <f>+'Semana 3-3'!A30</f>
        <v/>
      </c>
      <c r="B95" s="34">
        <f>+'Semana 3-3'!B30</f>
        <v>0</v>
      </c>
      <c r="C95" s="34">
        <f>+'Semana 3-3'!C30</f>
        <v>0</v>
      </c>
      <c r="D95" s="34">
        <f>+'Semana 3-3'!D30</f>
        <v>0</v>
      </c>
      <c r="E95" s="120">
        <f t="shared" si="2"/>
        <v>45322</v>
      </c>
      <c r="F95" s="34"/>
      <c r="G95" s="34" t="str">
        <f>+'Semana 3-3'!G30</f>
        <v/>
      </c>
      <c r="H95" s="34">
        <f>+'Semana 3-3'!H30</f>
        <v>0</v>
      </c>
      <c r="I95" s="34" t="str">
        <f>+'Semana 3-3'!I30</f>
        <v/>
      </c>
      <c r="J95" s="34"/>
    </row>
    <row r="96" spans="1:10" x14ac:dyDescent="0.25">
      <c r="A96" s="34" t="str">
        <f>+'Semana 3-3'!A31</f>
        <v/>
      </c>
      <c r="B96" s="34">
        <f>+'Semana 3-3'!B31</f>
        <v>0</v>
      </c>
      <c r="C96" s="34">
        <f>+'Semana 3-3'!C31</f>
        <v>0</v>
      </c>
      <c r="D96" s="34" t="str">
        <f>+'Semana 3-3'!D31</f>
        <v>CONSUMO DIARIO</v>
      </c>
      <c r="E96" s="120">
        <f t="shared" si="2"/>
        <v>45322</v>
      </c>
      <c r="F96" s="34"/>
      <c r="G96" s="34">
        <f>+'Semana 3-3'!G31</f>
        <v>0</v>
      </c>
      <c r="H96" s="34">
        <f>+'Semana 3-3'!H31</f>
        <v>0</v>
      </c>
      <c r="I96" s="34" t="str">
        <f>+'Semana 3-3'!I31</f>
        <v/>
      </c>
      <c r="J96" s="34"/>
    </row>
    <row r="97" spans="1:10" x14ac:dyDescent="0.25">
      <c r="A97" s="34" t="str">
        <f>+'Semana 3-3'!A32</f>
        <v/>
      </c>
      <c r="B97" s="34">
        <f>+'Semana 3-3'!B32</f>
        <v>0</v>
      </c>
      <c r="C97" s="34">
        <f>+'Semana 3-3'!C32</f>
        <v>0</v>
      </c>
      <c r="D97" s="34" t="str">
        <f>+'Semana 3-3'!D32</f>
        <v>CY51W</v>
      </c>
      <c r="E97" s="120">
        <f t="shared" si="2"/>
        <v>45322</v>
      </c>
      <c r="F97" s="34"/>
      <c r="G97" s="34">
        <f>+'Semana 3-3'!G32</f>
        <v>412.48</v>
      </c>
      <c r="H97" s="34">
        <f>+'Semana 3-3'!H32</f>
        <v>0</v>
      </c>
      <c r="I97" s="34" t="str">
        <f>+'Semana 3-3'!I32</f>
        <v/>
      </c>
      <c r="J97" s="34"/>
    </row>
    <row r="98" spans="1:10" x14ac:dyDescent="0.25">
      <c r="A98" s="34" t="str">
        <f>+'Semana 3-3'!A33</f>
        <v/>
      </c>
      <c r="B98" s="34">
        <f>+'Semana 3-3'!B33</f>
        <v>0</v>
      </c>
      <c r="C98" s="34">
        <f>+'Semana 3-3'!C33</f>
        <v>0</v>
      </c>
      <c r="D98" s="34" t="str">
        <f>+'Semana 3-3'!D33</f>
        <v>BX960</v>
      </c>
      <c r="E98" s="120">
        <f t="shared" si="2"/>
        <v>45322</v>
      </c>
      <c r="F98" s="34"/>
      <c r="G98" s="34">
        <f>+'Semana 3-3'!G33</f>
        <v>316.83000000000004</v>
      </c>
      <c r="H98" s="34">
        <f>+'Semana 3-3'!H33</f>
        <v>0</v>
      </c>
      <c r="I98" s="34" t="str">
        <f>+'Semana 3-3'!I33</f>
        <v/>
      </c>
      <c r="J98" s="34"/>
    </row>
    <row r="99" spans="1:10" x14ac:dyDescent="0.25">
      <c r="A99" s="34" t="str">
        <f>+'Semana 3-3'!A34</f>
        <v/>
      </c>
      <c r="B99" s="34">
        <f>+'Semana 3-3'!B34</f>
        <v>0</v>
      </c>
      <c r="C99" s="34">
        <f>+'Semana 3-3'!C34</f>
        <v>0</v>
      </c>
      <c r="D99" s="34" t="str">
        <f>+'Semana 3-3'!D34</f>
        <v>TOTAL</v>
      </c>
      <c r="E99" s="120">
        <f t="shared" si="2"/>
        <v>45322</v>
      </c>
      <c r="F99" s="34"/>
      <c r="G99" s="34">
        <f>+'Semana 3-3'!G34</f>
        <v>729.31000000000006</v>
      </c>
      <c r="H99" s="34">
        <f>+'Semana 3-3'!H34</f>
        <v>0</v>
      </c>
      <c r="I99" s="34" t="str">
        <f>+'Semana 3-3'!I34</f>
        <v/>
      </c>
      <c r="J99" s="34"/>
    </row>
    <row r="100" spans="1:10" x14ac:dyDescent="0.25">
      <c r="A100" s="34" t="str">
        <f>+'Semana 3-3'!A35</f>
        <v/>
      </c>
      <c r="B100" s="34">
        <f>+'Semana 3-3'!B35</f>
        <v>0</v>
      </c>
      <c r="C100" s="34">
        <f>+'Semana 3-3'!C35</f>
        <v>0</v>
      </c>
      <c r="D100" s="34">
        <f>+'Semana 3-3'!D35</f>
        <v>0</v>
      </c>
      <c r="E100" s="120">
        <f t="shared" si="2"/>
        <v>45322</v>
      </c>
      <c r="F100" s="34"/>
      <c r="G100" s="34">
        <f>+'Semana 3-3'!G35</f>
        <v>0</v>
      </c>
      <c r="H100" s="34">
        <f>+'Semana 3-3'!H35</f>
        <v>0</v>
      </c>
      <c r="I100" s="34" t="str">
        <f>+'Semana 3-3'!I35</f>
        <v/>
      </c>
      <c r="J100" s="34"/>
    </row>
    <row r="101" spans="1:10" ht="15.75" thickBot="1" x14ac:dyDescent="0.3"/>
    <row r="102" spans="1:10" ht="18" x14ac:dyDescent="0.25">
      <c r="A102" s="49" t="s">
        <v>982</v>
      </c>
      <c r="B102" s="154">
        <f>+B6+3</f>
        <v>45323</v>
      </c>
      <c r="C102" s="155"/>
      <c r="D102" s="156" t="s">
        <v>992</v>
      </c>
      <c r="E102" s="157"/>
      <c r="F102" s="157"/>
      <c r="G102" s="157"/>
      <c r="H102" s="157"/>
      <c r="I102" s="157"/>
      <c r="J102" s="160"/>
    </row>
    <row r="103" spans="1:10" x14ac:dyDescent="0.25">
      <c r="A103" s="53" t="s">
        <v>952</v>
      </c>
      <c r="B103" s="53" t="s">
        <v>15</v>
      </c>
      <c r="C103" s="53" t="s">
        <v>953</v>
      </c>
      <c r="D103" s="53" t="s">
        <v>562</v>
      </c>
      <c r="E103" s="53" t="s">
        <v>954</v>
      </c>
      <c r="F103" s="53" t="s">
        <v>955</v>
      </c>
      <c r="G103" s="53" t="s">
        <v>956</v>
      </c>
      <c r="H103" s="53" t="s">
        <v>957</v>
      </c>
      <c r="I103" s="53" t="s">
        <v>958</v>
      </c>
      <c r="J103" s="53" t="s">
        <v>959</v>
      </c>
    </row>
    <row r="104" spans="1:10" x14ac:dyDescent="0.25">
      <c r="A104" s="34" t="str">
        <f>+'Semana 3-4'!A9</f>
        <v>SP- 03</v>
      </c>
      <c r="B104" s="34" t="str">
        <f>+'Semana 3-4'!B9</f>
        <v>SP-63(I)</v>
      </c>
      <c r="C104" s="34" t="str">
        <f>+'Semana 3-4'!C9</f>
        <v>Biocida</v>
      </c>
      <c r="D104" s="34" t="str">
        <f>+'Semana 3-4'!D9</f>
        <v>BX960</v>
      </c>
      <c r="E104" s="120">
        <f>$B$102</f>
        <v>45323</v>
      </c>
      <c r="F104" s="34"/>
      <c r="G104" s="34">
        <f>+'Semana 3-4'!G9</f>
        <v>46.06</v>
      </c>
      <c r="H104" s="34" t="str">
        <f>+'Semana 3-4'!H9</f>
        <v>El operador lo realiza por capilar</v>
      </c>
      <c r="I104" s="34" t="str">
        <f>+'Semana 3-4'!I9</f>
        <v/>
      </c>
      <c r="J104" s="34"/>
    </row>
    <row r="105" spans="1:10" x14ac:dyDescent="0.25">
      <c r="A105" s="34" t="str">
        <f>+'Semana 3-4'!A10</f>
        <v>SP- 03</v>
      </c>
      <c r="B105" s="34" t="str">
        <f>+'Semana 3-4'!B10</f>
        <v>SP-69</v>
      </c>
      <c r="C105" s="34" t="str">
        <f>+'Semana 3-4'!C10</f>
        <v>Inhibidor de Corrosión</v>
      </c>
      <c r="D105" s="34" t="str">
        <f>+'Semana 3-4'!D10</f>
        <v>CY51W</v>
      </c>
      <c r="E105" s="120">
        <f t="shared" ref="E105:E131" si="3">$B$102</f>
        <v>45323</v>
      </c>
      <c r="F105" s="34"/>
      <c r="G105" s="34">
        <f>+'Semana 3-4'!G10</f>
        <v>29.28</v>
      </c>
      <c r="H105" s="34">
        <f>+'Semana 3-4'!H10</f>
        <v>0</v>
      </c>
      <c r="I105" s="34" t="str">
        <f>+'Semana 3-4'!I10</f>
        <v/>
      </c>
      <c r="J105" s="34"/>
    </row>
    <row r="106" spans="1:10" x14ac:dyDescent="0.25">
      <c r="A106" s="34" t="str">
        <f>+'Semana 3-4'!A11</f>
        <v>SP- 03</v>
      </c>
      <c r="B106" s="34" t="str">
        <f>+'Semana 3-4'!B11</f>
        <v>SP-69</v>
      </c>
      <c r="C106" s="34" t="str">
        <f>+'Semana 3-4'!C11</f>
        <v>Biocida</v>
      </c>
      <c r="D106" s="34" t="str">
        <f>+'Semana 3-4'!D11</f>
        <v>BX960</v>
      </c>
      <c r="E106" s="120">
        <f t="shared" si="3"/>
        <v>45323</v>
      </c>
      <c r="F106" s="34"/>
      <c r="G106" s="34">
        <f>+'Semana 3-4'!G11</f>
        <v>57.04</v>
      </c>
      <c r="H106" s="34">
        <f>+'Semana 3-4'!H11</f>
        <v>0</v>
      </c>
      <c r="I106" s="34" t="str">
        <f>+'Semana 3-4'!I11</f>
        <v/>
      </c>
      <c r="J106" s="34"/>
    </row>
    <row r="107" spans="1:10" x14ac:dyDescent="0.25">
      <c r="A107" s="34" t="str">
        <f>+'Semana 3-4'!A12</f>
        <v>SP- 03</v>
      </c>
      <c r="B107" s="34" t="str">
        <f>+'Semana 3-4'!B12</f>
        <v>SP-70</v>
      </c>
      <c r="C107" s="34" t="str">
        <f>+'Semana 3-4'!C12</f>
        <v>Inhibidor de Corrosión</v>
      </c>
      <c r="D107" s="34" t="str">
        <f>+'Semana 3-4'!D12</f>
        <v>CY51W</v>
      </c>
      <c r="E107" s="120">
        <f t="shared" si="3"/>
        <v>45323</v>
      </c>
      <c r="F107" s="34"/>
      <c r="G107" s="34">
        <f>+'Semana 3-4'!G12</f>
        <v>36.22</v>
      </c>
      <c r="H107" s="34">
        <f>+'Semana 3-4'!H12</f>
        <v>0</v>
      </c>
      <c r="I107" s="34" t="str">
        <f>+'Semana 3-4'!I12</f>
        <v/>
      </c>
      <c r="J107" s="34"/>
    </row>
    <row r="108" spans="1:10" x14ac:dyDescent="0.25">
      <c r="A108" s="34" t="str">
        <f>+'Semana 3-4'!A13</f>
        <v>SP- 03</v>
      </c>
      <c r="B108" s="34" t="str">
        <f>+'Semana 3-4'!B13</f>
        <v>SP-70</v>
      </c>
      <c r="C108" s="34" t="str">
        <f>+'Semana 3-4'!C13</f>
        <v>Biocida</v>
      </c>
      <c r="D108" s="34" t="str">
        <f>+'Semana 3-4'!D13</f>
        <v>BX960</v>
      </c>
      <c r="E108" s="120">
        <f t="shared" si="3"/>
        <v>45323</v>
      </c>
      <c r="F108" s="34"/>
      <c r="G108" s="34">
        <f>+'Semana 3-4'!G13</f>
        <v>35.82</v>
      </c>
      <c r="H108" s="34">
        <f>+'Semana 3-4'!H13</f>
        <v>0</v>
      </c>
      <c r="I108" s="34" t="str">
        <f>+'Semana 3-4'!I13</f>
        <v/>
      </c>
      <c r="J108" s="34"/>
    </row>
    <row r="109" spans="1:10" x14ac:dyDescent="0.25">
      <c r="A109" s="34" t="str">
        <f>+'Semana 3-4'!A14</f>
        <v>SP- 04</v>
      </c>
      <c r="B109" s="34" t="str">
        <f>+'Semana 3-4'!B14</f>
        <v>SP-131</v>
      </c>
      <c r="C109" s="34" t="str">
        <f>+'Semana 3-4'!C14</f>
        <v>Biocida</v>
      </c>
      <c r="D109" s="34" t="str">
        <f>+'Semana 3-4'!D14</f>
        <v>BX960</v>
      </c>
      <c r="E109" s="120">
        <f t="shared" si="3"/>
        <v>45323</v>
      </c>
      <c r="F109" s="34"/>
      <c r="G109" s="34">
        <f>+'Semana 3-4'!G14</f>
        <v>47.36</v>
      </c>
      <c r="H109" s="34" t="str">
        <f>+'Semana 3-4'!H14</f>
        <v>2 hs</v>
      </c>
      <c r="I109" s="34" t="str">
        <f>+'Semana 3-4'!I14</f>
        <v/>
      </c>
      <c r="J109" s="34"/>
    </row>
    <row r="110" spans="1:10" x14ac:dyDescent="0.25">
      <c r="A110" s="34" t="str">
        <f>+'Semana 3-4'!A15</f>
        <v>SP- 04</v>
      </c>
      <c r="B110" s="34" t="str">
        <f>+'Semana 3-4'!B15</f>
        <v>SP-169</v>
      </c>
      <c r="C110" s="34" t="str">
        <f>+'Semana 3-4'!C15</f>
        <v>Inhibidor de Corrosión</v>
      </c>
      <c r="D110" s="34" t="str">
        <f>+'Semana 3-4'!D15</f>
        <v>CY51W</v>
      </c>
      <c r="E110" s="120">
        <f t="shared" si="3"/>
        <v>45323</v>
      </c>
      <c r="F110" s="34"/>
      <c r="G110" s="34">
        <f>+'Semana 3-4'!G15</f>
        <v>35.06</v>
      </c>
      <c r="H110" s="34">
        <f>+'Semana 3-4'!H15</f>
        <v>0</v>
      </c>
      <c r="I110" s="34" t="str">
        <f>+'Semana 3-4'!I15</f>
        <v/>
      </c>
      <c r="J110" s="34"/>
    </row>
    <row r="111" spans="1:10" x14ac:dyDescent="0.25">
      <c r="A111" s="34" t="str">
        <f>+'Semana 3-4'!A16</f>
        <v>SP- 04</v>
      </c>
      <c r="B111" s="34" t="str">
        <f>+'Semana 3-4'!B16</f>
        <v>SP-196</v>
      </c>
      <c r="C111" s="34" t="str">
        <f>+'Semana 3-4'!C16</f>
        <v>Inhibidor de Corrosión</v>
      </c>
      <c r="D111" s="34" t="str">
        <f>+'Semana 3-4'!D16</f>
        <v>CY51W</v>
      </c>
      <c r="E111" s="120">
        <f t="shared" si="3"/>
        <v>45323</v>
      </c>
      <c r="F111" s="34"/>
      <c r="G111" s="34">
        <f>+'Semana 3-4'!G16</f>
        <v>56.67</v>
      </c>
      <c r="H111" s="34">
        <f>+'Semana 3-4'!H16</f>
        <v>0</v>
      </c>
      <c r="I111" s="34" t="str">
        <f>+'Semana 3-4'!I16</f>
        <v/>
      </c>
      <c r="J111" s="34"/>
    </row>
    <row r="112" spans="1:10" x14ac:dyDescent="0.25">
      <c r="A112" s="34" t="str">
        <f>+'Semana 3-4'!A17</f>
        <v>SP- 04</v>
      </c>
      <c r="B112" s="34" t="str">
        <f>+'Semana 3-4'!B17</f>
        <v>SP-197</v>
      </c>
      <c r="C112" s="34" t="str">
        <f>+'Semana 3-4'!C17</f>
        <v>Inhibidor de Corrosión</v>
      </c>
      <c r="D112" s="34" t="str">
        <f>+'Semana 3-4'!D17</f>
        <v>CY51W</v>
      </c>
      <c r="E112" s="120">
        <f t="shared" si="3"/>
        <v>45323</v>
      </c>
      <c r="F112" s="34"/>
      <c r="G112" s="34">
        <f>+'Semana 3-4'!G17</f>
        <v>30.2</v>
      </c>
      <c r="H112" s="34">
        <f>+'Semana 3-4'!H17</f>
        <v>0</v>
      </c>
      <c r="I112" s="34" t="str">
        <f>+'Semana 3-4'!I17</f>
        <v/>
      </c>
      <c r="J112" s="34"/>
    </row>
    <row r="113" spans="1:10" x14ac:dyDescent="0.25">
      <c r="A113" s="34" t="str">
        <f>+'Semana 3-4'!A18</f>
        <v>SP- 07</v>
      </c>
      <c r="B113" s="34" t="str">
        <f>+'Semana 3-4'!B18</f>
        <v>SP-147a(I)</v>
      </c>
      <c r="C113" s="34" t="str">
        <f>+'Semana 3-4'!C18</f>
        <v>Inhibidor de Corrosión</v>
      </c>
      <c r="D113" s="34" t="str">
        <f>+'Semana 3-4'!D18</f>
        <v>CY51W</v>
      </c>
      <c r="E113" s="120">
        <f t="shared" si="3"/>
        <v>45323</v>
      </c>
      <c r="F113" s="34"/>
      <c r="G113" s="34">
        <f>+'Semana 3-4'!G18</f>
        <v>37.25</v>
      </c>
      <c r="H113" s="34">
        <f>+'Semana 3-4'!H18</f>
        <v>0</v>
      </c>
      <c r="I113" s="34" t="str">
        <f>+'Semana 3-4'!I18</f>
        <v/>
      </c>
      <c r="J113" s="34"/>
    </row>
    <row r="114" spans="1:10" x14ac:dyDescent="0.25">
      <c r="A114" s="34" t="str">
        <f>+'Semana 3-4'!A19</f>
        <v>SP- 07</v>
      </c>
      <c r="B114" s="34" t="str">
        <f>+'Semana 3-4'!B19</f>
        <v>SP-147a(I)</v>
      </c>
      <c r="C114" s="34" t="str">
        <f>+'Semana 3-4'!C19</f>
        <v>Biocida</v>
      </c>
      <c r="D114" s="34" t="str">
        <f>+'Semana 3-4'!D19</f>
        <v>BX960</v>
      </c>
      <c r="E114" s="120">
        <f t="shared" si="3"/>
        <v>45323</v>
      </c>
      <c r="F114" s="34"/>
      <c r="G114" s="34">
        <f>+'Semana 3-4'!G19</f>
        <v>37.25</v>
      </c>
      <c r="H114" s="34">
        <f>+'Semana 3-4'!H19</f>
        <v>0</v>
      </c>
      <c r="I114" s="34" t="str">
        <f>+'Semana 3-4'!I19</f>
        <v/>
      </c>
      <c r="J114" s="34"/>
    </row>
    <row r="115" spans="1:10" x14ac:dyDescent="0.25">
      <c r="A115" s="34" t="str">
        <f>+'Semana 3-4'!A20</f>
        <v>SP- 07</v>
      </c>
      <c r="B115" s="34" t="str">
        <f>+'Semana 3-4'!B20</f>
        <v>SP-162(I)[00]a</v>
      </c>
      <c r="C115" s="34" t="str">
        <f>+'Semana 3-4'!C20</f>
        <v>Inhibidor de Corrosión</v>
      </c>
      <c r="D115" s="34" t="str">
        <f>+'Semana 3-4'!D20</f>
        <v>CY51W</v>
      </c>
      <c r="E115" s="120">
        <f t="shared" si="3"/>
        <v>45323</v>
      </c>
      <c r="F115" s="34"/>
      <c r="G115" s="34">
        <f>+'Semana 3-4'!G20</f>
        <v>62.38</v>
      </c>
      <c r="H115" s="34">
        <f>+'Semana 3-4'!H20</f>
        <v>0</v>
      </c>
      <c r="I115" s="34" t="str">
        <f>+'Semana 3-4'!I20</f>
        <v/>
      </c>
      <c r="J115" s="34"/>
    </row>
    <row r="116" spans="1:10" x14ac:dyDescent="0.25">
      <c r="A116" s="34" t="str">
        <f>+'Semana 3-4'!A21</f>
        <v>SP- 07</v>
      </c>
      <c r="B116" s="34" t="str">
        <f>+'Semana 3-4'!B21</f>
        <v>SP-236</v>
      </c>
      <c r="C116" s="34" t="str">
        <f>+'Semana 3-4'!C21</f>
        <v>Inhibidor de Corrosión</v>
      </c>
      <c r="D116" s="34" t="str">
        <f>+'Semana 3-4'!D21</f>
        <v>CY51W</v>
      </c>
      <c r="E116" s="120">
        <f t="shared" si="3"/>
        <v>45323</v>
      </c>
      <c r="F116" s="34"/>
      <c r="G116" s="34">
        <f>+'Semana 3-4'!G21</f>
        <v>35.25</v>
      </c>
      <c r="H116" s="34">
        <f>+'Semana 3-4'!H21</f>
        <v>0</v>
      </c>
      <c r="I116" s="34" t="str">
        <f>+'Semana 3-4'!I21</f>
        <v/>
      </c>
      <c r="J116" s="34"/>
    </row>
    <row r="117" spans="1:10" x14ac:dyDescent="0.25">
      <c r="A117" s="34" t="str">
        <f>+'Semana 3-4'!A22</f>
        <v>SP- 07</v>
      </c>
      <c r="B117" s="34" t="str">
        <f>+'Semana 3-4'!B22</f>
        <v>SP-236</v>
      </c>
      <c r="C117" s="34" t="str">
        <f>+'Semana 3-4'!C22</f>
        <v>Biocida</v>
      </c>
      <c r="D117" s="34" t="str">
        <f>+'Semana 3-4'!D22</f>
        <v>BX960</v>
      </c>
      <c r="E117" s="120">
        <f t="shared" si="3"/>
        <v>45323</v>
      </c>
      <c r="F117" s="34"/>
      <c r="G117" s="34">
        <f>+'Semana 3-4'!G22</f>
        <v>28.2</v>
      </c>
      <c r="H117" s="34">
        <f>+'Semana 3-4'!H22</f>
        <v>0</v>
      </c>
      <c r="I117" s="34" t="str">
        <f>+'Semana 3-4'!I22</f>
        <v/>
      </c>
      <c r="J117" s="34"/>
    </row>
    <row r="118" spans="1:10" x14ac:dyDescent="0.25">
      <c r="A118" s="34" t="str">
        <f>+'Semana 3-4'!A23</f>
        <v>SP- 07</v>
      </c>
      <c r="B118" s="34" t="str">
        <f>+'Semana 3-4'!B23</f>
        <v>SP-246</v>
      </c>
      <c r="C118" s="34" t="str">
        <f>+'Semana 3-4'!C23</f>
        <v>Inhibidor de Corrosión</v>
      </c>
      <c r="D118" s="34" t="str">
        <f>+'Semana 3-4'!D23</f>
        <v>CY51W</v>
      </c>
      <c r="E118" s="120">
        <f t="shared" si="3"/>
        <v>45323</v>
      </c>
      <c r="F118" s="34"/>
      <c r="G118" s="34">
        <f>+'Semana 3-4'!G23</f>
        <v>33</v>
      </c>
      <c r="H118" s="34">
        <f>+'Semana 3-4'!H23</f>
        <v>0</v>
      </c>
      <c r="I118" s="34" t="str">
        <f>+'Semana 3-4'!I23</f>
        <v/>
      </c>
      <c r="J118" s="34"/>
    </row>
    <row r="119" spans="1:10" x14ac:dyDescent="0.25">
      <c r="A119" s="34" t="str">
        <f>+'Semana 3-4'!A24</f>
        <v>SP- 07</v>
      </c>
      <c r="B119" s="34" t="str">
        <f>+'Semana 3-4'!B24</f>
        <v>SP-246</v>
      </c>
      <c r="C119" s="34" t="str">
        <f>+'Semana 3-4'!C24</f>
        <v>Biocida</v>
      </c>
      <c r="D119" s="34" t="str">
        <f>+'Semana 3-4'!D24</f>
        <v>BX960</v>
      </c>
      <c r="E119" s="120">
        <f t="shared" si="3"/>
        <v>45323</v>
      </c>
      <c r="F119" s="34"/>
      <c r="G119" s="34">
        <f>+'Semana 3-4'!G24</f>
        <v>20.329999999999998</v>
      </c>
      <c r="H119" s="34">
        <f>+'Semana 3-4'!H24</f>
        <v>0</v>
      </c>
      <c r="I119" s="34" t="str">
        <f>+'Semana 3-4'!I24</f>
        <v/>
      </c>
      <c r="J119" s="34"/>
    </row>
    <row r="120" spans="1:10" x14ac:dyDescent="0.25">
      <c r="A120" s="34" t="str">
        <f>+'Semana 3-4'!A25</f>
        <v>SP- 09</v>
      </c>
      <c r="B120" s="34" t="str">
        <f>+'Semana 3-4'!B25</f>
        <v>SP-333[00]a</v>
      </c>
      <c r="C120" s="34" t="str">
        <f>+'Semana 3-4'!C25</f>
        <v>Inhibidor de Corrosión</v>
      </c>
      <c r="D120" s="34" t="str">
        <f>+'Semana 3-4'!D25</f>
        <v>CY51W</v>
      </c>
      <c r="E120" s="120">
        <f t="shared" si="3"/>
        <v>45323</v>
      </c>
      <c r="F120" s="34"/>
      <c r="G120" s="34">
        <f>+'Semana 3-4'!G25</f>
        <v>20</v>
      </c>
      <c r="H120" s="34">
        <f>+'Semana 3-4'!H25</f>
        <v>0</v>
      </c>
      <c r="I120" s="34" t="str">
        <f>+'Semana 3-4'!I25</f>
        <v/>
      </c>
      <c r="J120" s="34"/>
    </row>
    <row r="121" spans="1:10" x14ac:dyDescent="0.25">
      <c r="A121" s="34" t="str">
        <f>+'Semana 3-4'!A26</f>
        <v>SP- 09</v>
      </c>
      <c r="B121" s="34" t="str">
        <f>+'Semana 3-4'!B26</f>
        <v>SP-333[00]a</v>
      </c>
      <c r="C121" s="34" t="str">
        <f>+'Semana 3-4'!C26</f>
        <v>Biocida</v>
      </c>
      <c r="D121" s="34" t="str">
        <f>+'Semana 3-4'!D26</f>
        <v>BX960</v>
      </c>
      <c r="E121" s="120">
        <f t="shared" si="3"/>
        <v>45323</v>
      </c>
      <c r="F121" s="34"/>
      <c r="G121" s="34">
        <f>+'Semana 3-4'!G26</f>
        <v>20.170000000000002</v>
      </c>
      <c r="H121" s="34">
        <f>+'Semana 3-4'!H26</f>
        <v>0</v>
      </c>
      <c r="I121" s="34" t="str">
        <f>+'Semana 3-4'!I26</f>
        <v/>
      </c>
      <c r="J121" s="34"/>
    </row>
    <row r="122" spans="1:10" x14ac:dyDescent="0.25">
      <c r="A122" s="34" t="str">
        <f>+'Semana 3-4'!A27</f>
        <v>SP- 06</v>
      </c>
      <c r="B122" s="34" t="str">
        <f>+'Semana 3-4'!B27</f>
        <v>SP-29</v>
      </c>
      <c r="C122" s="34" t="str">
        <f>+'Semana 3-4'!C27</f>
        <v>Inhibidor de Corrosión</v>
      </c>
      <c r="D122" s="34" t="str">
        <f>+'Semana 3-4'!D27</f>
        <v>CY51W</v>
      </c>
      <c r="E122" s="120">
        <f t="shared" si="3"/>
        <v>45323</v>
      </c>
      <c r="F122" s="34"/>
      <c r="G122" s="34">
        <f>+'Semana 3-4'!G27</f>
        <v>23.4</v>
      </c>
      <c r="H122" s="34" t="str">
        <f>+'Semana 3-4'!H27</f>
        <v>2 hs</v>
      </c>
      <c r="I122" s="34" t="str">
        <f>+'Semana 3-4'!I27</f>
        <v/>
      </c>
      <c r="J122" s="34"/>
    </row>
    <row r="123" spans="1:10" x14ac:dyDescent="0.25">
      <c r="A123" s="34" t="str">
        <f>+'Semana 3-4'!A28</f>
        <v>SP- 06</v>
      </c>
      <c r="B123" s="34" t="str">
        <f>+'Semana 3-4'!B28</f>
        <v>SP-29</v>
      </c>
      <c r="C123" s="34" t="str">
        <f>+'Semana 3-4'!C28</f>
        <v>Biocida</v>
      </c>
      <c r="D123" s="34" t="str">
        <f>+'Semana 3-4'!D28</f>
        <v>BX960</v>
      </c>
      <c r="E123" s="120">
        <f t="shared" si="3"/>
        <v>45323</v>
      </c>
      <c r="F123" s="34"/>
      <c r="G123" s="34">
        <f>+'Semana 3-4'!G28</f>
        <v>34.04</v>
      </c>
      <c r="H123" s="34">
        <f>+'Semana 3-4'!H28</f>
        <v>0</v>
      </c>
      <c r="I123" s="34" t="str">
        <f>+'Semana 3-4'!I28</f>
        <v/>
      </c>
      <c r="J123" s="34"/>
    </row>
    <row r="124" spans="1:10" x14ac:dyDescent="0.25">
      <c r="A124" s="34" t="str">
        <f>+'Semana 3-4'!A29</f>
        <v>SP- 04</v>
      </c>
      <c r="B124" s="34" t="str">
        <f>+'Semana 3-4'!B29</f>
        <v>SP-131</v>
      </c>
      <c r="C124" s="34" t="str">
        <f>+'Semana 3-4'!C29</f>
        <v>Inhibidor de Corrosión</v>
      </c>
      <c r="D124" s="34" t="str">
        <f>+'Semana 3-4'!D29</f>
        <v>CY51W</v>
      </c>
      <c r="E124" s="120">
        <f t="shared" si="3"/>
        <v>45323</v>
      </c>
      <c r="F124" s="34"/>
      <c r="G124" s="34">
        <f>+'Semana 3-4'!G29</f>
        <v>47.36</v>
      </c>
      <c r="H124" s="34">
        <f>+'Semana 3-4'!H29</f>
        <v>0</v>
      </c>
      <c r="I124" s="34" t="str">
        <f>+'Semana 3-4'!I29</f>
        <v/>
      </c>
      <c r="J124" s="34"/>
    </row>
    <row r="125" spans="1:10" x14ac:dyDescent="0.25">
      <c r="A125" s="34" t="str">
        <f>+'Semana 3-4'!A30</f>
        <v>SP- 06</v>
      </c>
      <c r="B125" s="34" t="str">
        <f>+'Semana 3-4'!B30</f>
        <v>SP-511a</v>
      </c>
      <c r="C125" s="34" t="str">
        <f>+'Semana 3-4'!C30</f>
        <v>Biocida</v>
      </c>
      <c r="D125" s="34" t="str">
        <f>+'Semana 3-4'!D30</f>
        <v>BX960</v>
      </c>
      <c r="E125" s="120">
        <f t="shared" si="3"/>
        <v>45323</v>
      </c>
      <c r="F125" s="34"/>
      <c r="G125" s="34">
        <f>+'Semana 3-4'!G30</f>
        <v>22.32</v>
      </c>
      <c r="H125" s="34">
        <f>+'Semana 3-4'!H30</f>
        <v>0</v>
      </c>
      <c r="I125" s="34" t="str">
        <f>+'Semana 3-4'!I30</f>
        <v/>
      </c>
      <c r="J125" s="34"/>
    </row>
    <row r="126" spans="1:10" x14ac:dyDescent="0.25">
      <c r="A126" s="34" t="str">
        <f>+'Semana 3-4'!A31</f>
        <v>SP- 06</v>
      </c>
      <c r="B126" s="34" t="str">
        <f>+'Semana 3-4'!B31</f>
        <v>SP-511a</v>
      </c>
      <c r="C126" s="34" t="str">
        <f>+'Semana 3-4'!C31</f>
        <v>Inhibidor de Corrosión</v>
      </c>
      <c r="D126" s="34" t="str">
        <f>+'Semana 3-4'!D31</f>
        <v>CY51W</v>
      </c>
      <c r="E126" s="120">
        <f t="shared" si="3"/>
        <v>45323</v>
      </c>
      <c r="F126" s="34"/>
      <c r="G126" s="34">
        <f>+'Semana 3-4'!G31</f>
        <v>22.32</v>
      </c>
      <c r="H126" s="34">
        <f>+'Semana 3-4'!H31</f>
        <v>0</v>
      </c>
      <c r="I126" s="34" t="str">
        <f>+'Semana 3-4'!I31</f>
        <v/>
      </c>
      <c r="J126" s="34"/>
    </row>
    <row r="127" spans="1:10" x14ac:dyDescent="0.25">
      <c r="A127" s="34" t="str">
        <f>+'Semana 3-4'!A32</f>
        <v/>
      </c>
      <c r="B127" s="34">
        <f>+'Semana 3-4'!B32</f>
        <v>0</v>
      </c>
      <c r="C127" s="34">
        <f>+'Semana 3-4'!C32</f>
        <v>0</v>
      </c>
      <c r="D127" s="34" t="str">
        <f>+'Semana 3-4'!D32</f>
        <v>CONSUMO DIARIO</v>
      </c>
      <c r="E127" s="120">
        <f t="shared" si="3"/>
        <v>45323</v>
      </c>
      <c r="F127" s="34"/>
      <c r="G127" s="34">
        <f>+'Semana 3-4'!G32</f>
        <v>0</v>
      </c>
      <c r="H127" s="34">
        <f>+'Semana 3-4'!H32</f>
        <v>0</v>
      </c>
      <c r="I127" s="34" t="str">
        <f>+'Semana 3-4'!I32</f>
        <v/>
      </c>
      <c r="J127" s="34"/>
    </row>
    <row r="128" spans="1:10" x14ac:dyDescent="0.25">
      <c r="A128" s="34" t="str">
        <f>+'Semana 3-4'!A33</f>
        <v/>
      </c>
      <c r="B128" s="34">
        <f>+'Semana 3-4'!B33</f>
        <v>0</v>
      </c>
      <c r="C128" s="34">
        <f>+'Semana 3-4'!C33</f>
        <v>0</v>
      </c>
      <c r="D128" s="34" t="str">
        <f>+'Semana 3-4'!D33</f>
        <v>CY51W</v>
      </c>
      <c r="E128" s="120">
        <f t="shared" si="3"/>
        <v>45323</v>
      </c>
      <c r="F128" s="34"/>
      <c r="G128" s="34">
        <f>+'Semana 3-4'!G33</f>
        <v>446.07</v>
      </c>
      <c r="H128" s="34">
        <f>+'Semana 3-4'!H33</f>
        <v>0</v>
      </c>
      <c r="I128" s="34" t="str">
        <f>+'Semana 3-4'!I33</f>
        <v/>
      </c>
      <c r="J128" s="34"/>
    </row>
    <row r="129" spans="1:10" x14ac:dyDescent="0.25">
      <c r="A129" s="34" t="str">
        <f>+'Semana 3-4'!A34</f>
        <v/>
      </c>
      <c r="B129" s="34">
        <f>+'Semana 3-4'!B34</f>
        <v>0</v>
      </c>
      <c r="C129" s="34">
        <f>+'Semana 3-4'!C34</f>
        <v>0</v>
      </c>
      <c r="D129" s="34" t="str">
        <f>+'Semana 3-4'!D34</f>
        <v>BX960</v>
      </c>
      <c r="E129" s="120">
        <f t="shared" si="3"/>
        <v>45323</v>
      </c>
      <c r="F129" s="34"/>
      <c r="G129" s="34">
        <f>+'Semana 3-4'!G34</f>
        <v>348.59</v>
      </c>
      <c r="H129" s="34">
        <f>+'Semana 3-4'!H34</f>
        <v>0</v>
      </c>
      <c r="I129" s="34" t="str">
        <f>+'Semana 3-4'!I34</f>
        <v/>
      </c>
      <c r="J129" s="34"/>
    </row>
    <row r="130" spans="1:10" x14ac:dyDescent="0.25">
      <c r="A130" s="34" t="str">
        <f>+'Semana 3-4'!A35</f>
        <v/>
      </c>
      <c r="B130" s="34">
        <f>+'Semana 3-4'!B35</f>
        <v>0</v>
      </c>
      <c r="C130" s="34">
        <f>+'Semana 3-4'!C35</f>
        <v>0</v>
      </c>
      <c r="D130" s="34" t="str">
        <f>+'Semana 3-4'!D35</f>
        <v>TOTAL</v>
      </c>
      <c r="E130" s="120">
        <f t="shared" si="3"/>
        <v>45323</v>
      </c>
      <c r="F130" s="34"/>
      <c r="G130" s="34">
        <f>+'Semana 3-4'!G35</f>
        <v>794.66</v>
      </c>
      <c r="H130" s="34">
        <f>+'Semana 3-4'!H35</f>
        <v>0</v>
      </c>
      <c r="I130" s="34" t="str">
        <f>+'Semana 3-4'!I35</f>
        <v/>
      </c>
      <c r="J130" s="34"/>
    </row>
    <row r="131" spans="1:10" x14ac:dyDescent="0.25">
      <c r="A131" s="34" t="str">
        <f>+'Semana 3-4'!A36</f>
        <v/>
      </c>
      <c r="B131" s="34">
        <f>+'Semana 3-4'!B36</f>
        <v>0</v>
      </c>
      <c r="C131" s="34">
        <f>+'Semana 3-4'!C36</f>
        <v>0</v>
      </c>
      <c r="D131" s="34">
        <f>+'Semana 3-4'!D36</f>
        <v>0</v>
      </c>
      <c r="E131" s="120">
        <f t="shared" si="3"/>
        <v>45323</v>
      </c>
      <c r="F131" s="34"/>
      <c r="G131" s="34">
        <f>+'Semana 3-4'!G36</f>
        <v>0</v>
      </c>
      <c r="H131" s="34">
        <f>+'Semana 3-4'!H36</f>
        <v>0</v>
      </c>
      <c r="I131" s="34" t="str">
        <f>+'Semana 3-4'!I36</f>
        <v/>
      </c>
      <c r="J131" s="34"/>
    </row>
    <row r="132" spans="1:10" ht="15.75" thickBot="1" x14ac:dyDescent="0.3"/>
    <row r="133" spans="1:10" ht="18" x14ac:dyDescent="0.25">
      <c r="A133" s="49" t="s">
        <v>984</v>
      </c>
      <c r="B133" s="154">
        <f>+B6+4</f>
        <v>45324</v>
      </c>
      <c r="C133" s="155"/>
      <c r="D133" s="156" t="s">
        <v>992</v>
      </c>
      <c r="E133" s="157"/>
      <c r="F133" s="157"/>
      <c r="G133" s="157"/>
      <c r="H133" s="157"/>
      <c r="I133" s="157"/>
      <c r="J133" s="160"/>
    </row>
    <row r="134" spans="1:10" x14ac:dyDescent="0.25">
      <c r="A134" s="53" t="s">
        <v>952</v>
      </c>
      <c r="B134" s="53" t="s">
        <v>15</v>
      </c>
      <c r="C134" s="53" t="s">
        <v>953</v>
      </c>
      <c r="D134" s="53" t="s">
        <v>562</v>
      </c>
      <c r="E134" s="53" t="s">
        <v>954</v>
      </c>
      <c r="F134" s="53" t="s">
        <v>955</v>
      </c>
      <c r="G134" s="53" t="s">
        <v>956</v>
      </c>
      <c r="H134" s="53" t="s">
        <v>957</v>
      </c>
      <c r="I134" s="53" t="s">
        <v>958</v>
      </c>
      <c r="J134" s="53" t="s">
        <v>959</v>
      </c>
    </row>
    <row r="135" spans="1:10" x14ac:dyDescent="0.25">
      <c r="A135" s="34" t="str">
        <f>+'Semana 3-5'!A9</f>
        <v>SP-10</v>
      </c>
      <c r="B135" s="34" t="str">
        <f>+'Semana 3-5'!B9</f>
        <v>EBS.x-1</v>
      </c>
      <c r="C135" s="34" t="str">
        <f>+'Semana 3-5'!C9</f>
        <v>Inhibidor de Corrosión</v>
      </c>
      <c r="D135" s="34" t="str">
        <f>+'Semana 3-5'!D9</f>
        <v>CY51W</v>
      </c>
      <c r="E135" s="120">
        <f>$B$133</f>
        <v>45324</v>
      </c>
      <c r="F135" s="34"/>
      <c r="G135" s="34">
        <f>+'Semana 3-5'!G9</f>
        <v>27.34</v>
      </c>
      <c r="H135" s="34">
        <f>+'Semana 3-5'!H9</f>
        <v>0</v>
      </c>
      <c r="I135" s="34" t="str">
        <f>+'Semana 3-5'!I9</f>
        <v/>
      </c>
      <c r="J135" s="34"/>
    </row>
    <row r="136" spans="1:10" x14ac:dyDescent="0.25">
      <c r="A136" s="34" t="str">
        <f>+'Semana 3-5'!A10</f>
        <v>SP-10</v>
      </c>
      <c r="B136" s="34" t="str">
        <f>+'Semana 3-5'!B10</f>
        <v>SP-407a</v>
      </c>
      <c r="C136" s="34" t="str">
        <f>+'Semana 3-5'!C10</f>
        <v>Inhibidor de Corrosión</v>
      </c>
      <c r="D136" s="34" t="str">
        <f>+'Semana 3-5'!D10</f>
        <v>CY51W</v>
      </c>
      <c r="E136" s="120">
        <f t="shared" ref="E136:E165" si="4">$B$133</f>
        <v>45324</v>
      </c>
      <c r="F136" s="34"/>
      <c r="G136" s="34">
        <f>+'Semana 3-5'!G10</f>
        <v>43.64</v>
      </c>
      <c r="H136" s="34">
        <f>+'Semana 3-5'!H10</f>
        <v>0</v>
      </c>
      <c r="I136" s="34" t="str">
        <f>+'Semana 3-5'!I10</f>
        <v/>
      </c>
      <c r="J136" s="34"/>
    </row>
    <row r="137" spans="1:10" x14ac:dyDescent="0.25">
      <c r="A137" s="34" t="str">
        <f>+'Semana 3-5'!A11</f>
        <v>SP-10</v>
      </c>
      <c r="B137" s="34" t="str">
        <f>+'Semana 3-5'!B11</f>
        <v>SP-407a</v>
      </c>
      <c r="C137" s="34" t="str">
        <f>+'Semana 3-5'!C11</f>
        <v>Biocida</v>
      </c>
      <c r="D137" s="34" t="str">
        <f>+'Semana 3-5'!D11</f>
        <v>BX960</v>
      </c>
      <c r="E137" s="120">
        <f t="shared" si="4"/>
        <v>45324</v>
      </c>
      <c r="F137" s="34"/>
      <c r="G137" s="34">
        <f>+'Semana 3-5'!G11</f>
        <v>43.64</v>
      </c>
      <c r="H137" s="34">
        <f>+'Semana 3-5'!H11</f>
        <v>0</v>
      </c>
      <c r="I137" s="34" t="str">
        <f>+'Semana 3-5'!I11</f>
        <v/>
      </c>
      <c r="J137" s="34"/>
    </row>
    <row r="138" spans="1:10" x14ac:dyDescent="0.25">
      <c r="A138" s="34" t="str">
        <f>+'Semana 3-5'!A12</f>
        <v>SP-10</v>
      </c>
      <c r="B138" s="34" t="str">
        <f>+'Semana 3-5'!B12</f>
        <v>SP-413a</v>
      </c>
      <c r="C138" s="34" t="str">
        <f>+'Semana 3-5'!C12</f>
        <v>Biocida</v>
      </c>
      <c r="D138" s="34" t="str">
        <f>+'Semana 3-5'!D12</f>
        <v>BX960</v>
      </c>
      <c r="E138" s="120">
        <f t="shared" si="4"/>
        <v>45324</v>
      </c>
      <c r="F138" s="34"/>
      <c r="G138" s="34">
        <f>+'Semana 3-5'!G12</f>
        <v>65.37</v>
      </c>
      <c r="H138" s="34" t="str">
        <f>+'Semana 3-5'!H12</f>
        <v>2 hs 30 min</v>
      </c>
      <c r="I138" s="34" t="str">
        <f>+'Semana 3-5'!I12</f>
        <v/>
      </c>
      <c r="J138" s="34"/>
    </row>
    <row r="139" spans="1:10" x14ac:dyDescent="0.25">
      <c r="A139" s="34" t="str">
        <f>+'Semana 3-5'!A13</f>
        <v>SP-10</v>
      </c>
      <c r="B139" s="34" t="str">
        <f>+'Semana 3-5'!B13</f>
        <v>SP-413a</v>
      </c>
      <c r="C139" s="34" t="str">
        <f>+'Semana 3-5'!C13</f>
        <v>Inhibidor de Corrosión</v>
      </c>
      <c r="D139" s="34" t="str">
        <f>+'Semana 3-5'!D13</f>
        <v>CY51W</v>
      </c>
      <c r="E139" s="120">
        <f t="shared" si="4"/>
        <v>45324</v>
      </c>
      <c r="F139" s="34"/>
      <c r="G139" s="34">
        <f>+'Semana 3-5'!G13</f>
        <v>33.9</v>
      </c>
      <c r="H139" s="34">
        <f>+'Semana 3-5'!H13</f>
        <v>0</v>
      </c>
      <c r="I139" s="34" t="str">
        <f>+'Semana 3-5'!I13</f>
        <v/>
      </c>
      <c r="J139" s="34"/>
    </row>
    <row r="140" spans="1:10" x14ac:dyDescent="0.25">
      <c r="A140" s="34" t="str">
        <f>+'Semana 3-5'!A14</f>
        <v>SP-10</v>
      </c>
      <c r="B140" s="34" t="str">
        <f>+'Semana 3-5'!B14</f>
        <v>SP-496a</v>
      </c>
      <c r="C140" s="34" t="str">
        <f>+'Semana 3-5'!C14</f>
        <v>Biocida</v>
      </c>
      <c r="D140" s="34" t="str">
        <f>+'Semana 3-5'!D14</f>
        <v>BX960</v>
      </c>
      <c r="E140" s="120">
        <f t="shared" si="4"/>
        <v>45324</v>
      </c>
      <c r="F140" s="34"/>
      <c r="G140" s="34">
        <f>+'Semana 3-5'!G14</f>
        <v>53.27</v>
      </c>
      <c r="H140" s="34" t="str">
        <f>+'Semana 3-5'!H14</f>
        <v>2 hs</v>
      </c>
      <c r="I140" s="34" t="str">
        <f>+'Semana 3-5'!I14</f>
        <v/>
      </c>
      <c r="J140" s="34"/>
    </row>
    <row r="141" spans="1:10" x14ac:dyDescent="0.25">
      <c r="A141" s="34" t="str">
        <f>+'Semana 3-5'!A15</f>
        <v>SP-10</v>
      </c>
      <c r="B141" s="34" t="str">
        <f>+'Semana 3-5'!B15</f>
        <v>SP-453a</v>
      </c>
      <c r="C141" s="34" t="str">
        <f>+'Semana 3-5'!C15</f>
        <v>Biocida</v>
      </c>
      <c r="D141" s="34" t="str">
        <f>+'Semana 3-5'!D15</f>
        <v>BX960</v>
      </c>
      <c r="E141" s="120">
        <f t="shared" si="4"/>
        <v>45324</v>
      </c>
      <c r="F141" s="34"/>
      <c r="G141" s="34">
        <f>+'Semana 3-5'!G15</f>
        <v>46.46</v>
      </c>
      <c r="H141" s="34">
        <f>+'Semana 3-5'!H15</f>
        <v>0</v>
      </c>
      <c r="I141" s="34" t="str">
        <f>+'Semana 3-5'!I15</f>
        <v/>
      </c>
      <c r="J141" s="34"/>
    </row>
    <row r="142" spans="1:10" x14ac:dyDescent="0.25">
      <c r="A142" s="34" t="str">
        <f>+'Semana 3-5'!A16</f>
        <v>SP-10</v>
      </c>
      <c r="B142" s="34" t="str">
        <f>+'Semana 3-5'!B16</f>
        <v>SP-504a</v>
      </c>
      <c r="C142" s="34" t="str">
        <f>+'Semana 3-5'!C16</f>
        <v>Biocida</v>
      </c>
      <c r="D142" s="34" t="str">
        <f>+'Semana 3-5'!D16</f>
        <v>BX960</v>
      </c>
      <c r="E142" s="120">
        <f t="shared" si="4"/>
        <v>45324</v>
      </c>
      <c r="F142" s="34"/>
      <c r="G142" s="34">
        <f>+'Semana 3-5'!G16</f>
        <v>30.09</v>
      </c>
      <c r="H142" s="34" t="str">
        <f>+'Semana 3-5'!H16</f>
        <v>3 hs</v>
      </c>
      <c r="I142" s="34" t="str">
        <f>+'Semana 3-5'!I16</f>
        <v/>
      </c>
      <c r="J142" s="34"/>
    </row>
    <row r="143" spans="1:10" x14ac:dyDescent="0.25">
      <c r="A143" s="34" t="str">
        <f>+'Semana 3-5'!A17</f>
        <v>SP-10</v>
      </c>
      <c r="B143" s="34" t="str">
        <f>+'Semana 3-5'!B17</f>
        <v>SP-504a</v>
      </c>
      <c r="C143" s="34" t="str">
        <f>+'Semana 3-5'!C17</f>
        <v>Inhibidor de Corrosión</v>
      </c>
      <c r="D143" s="34" t="str">
        <f>+'Semana 3-5'!D17</f>
        <v>CY51W</v>
      </c>
      <c r="E143" s="120">
        <f t="shared" si="4"/>
        <v>45324</v>
      </c>
      <c r="F143" s="34"/>
      <c r="G143" s="34">
        <f>+'Semana 3-5'!G17</f>
        <v>29.36</v>
      </c>
      <c r="H143" s="34">
        <f>+'Semana 3-5'!H17</f>
        <v>0</v>
      </c>
      <c r="I143" s="34" t="str">
        <f>+'Semana 3-5'!I17</f>
        <v/>
      </c>
      <c r="J143" s="34"/>
    </row>
    <row r="144" spans="1:10" x14ac:dyDescent="0.25">
      <c r="A144" s="34" t="str">
        <f>+'Semana 3-5'!A18</f>
        <v>SP-10</v>
      </c>
      <c r="B144" s="34" t="str">
        <f>+'Semana 3-5'!B18</f>
        <v>SP-517[00]a</v>
      </c>
      <c r="C144" s="34" t="str">
        <f>+'Semana 3-5'!C18</f>
        <v>Biocida</v>
      </c>
      <c r="D144" s="34" t="str">
        <f>+'Semana 3-5'!D18</f>
        <v>BX960</v>
      </c>
      <c r="E144" s="120">
        <f t="shared" si="4"/>
        <v>45324</v>
      </c>
      <c r="F144" s="34"/>
      <c r="G144" s="34">
        <f>+'Semana 3-5'!G18</f>
        <v>20</v>
      </c>
      <c r="H144" s="34">
        <f>+'Semana 3-5'!H18</f>
        <v>0</v>
      </c>
      <c r="I144" s="34" t="str">
        <f>+'Semana 3-5'!I18</f>
        <v/>
      </c>
      <c r="J144" s="34"/>
    </row>
    <row r="145" spans="1:10" x14ac:dyDescent="0.25">
      <c r="A145" s="34" t="str">
        <f>+'Semana 3-5'!A19</f>
        <v>SP-10</v>
      </c>
      <c r="B145" s="34" t="str">
        <f>+'Semana 3-5'!B19</f>
        <v>SP-517[00]a</v>
      </c>
      <c r="C145" s="34" t="str">
        <f>+'Semana 3-5'!C19</f>
        <v>Inhibidor de Corrosión</v>
      </c>
      <c r="D145" s="34" t="str">
        <f>+'Semana 3-5'!D19</f>
        <v>CY51W</v>
      </c>
      <c r="E145" s="120">
        <f t="shared" si="4"/>
        <v>45324</v>
      </c>
      <c r="F145" s="34"/>
      <c r="G145" s="34">
        <f>+'Semana 3-5'!G19</f>
        <v>20</v>
      </c>
      <c r="H145" s="34">
        <f>+'Semana 3-5'!H19</f>
        <v>0</v>
      </c>
      <c r="I145" s="34" t="str">
        <f>+'Semana 3-5'!I19</f>
        <v/>
      </c>
      <c r="J145" s="34"/>
    </row>
    <row r="146" spans="1:10" x14ac:dyDescent="0.25">
      <c r="A146" s="34" t="str">
        <f>+'Semana 3-5'!A20</f>
        <v>SP- 07</v>
      </c>
      <c r="B146" s="34" t="str">
        <f>+'Semana 3-5'!B20</f>
        <v>SP-216</v>
      </c>
      <c r="C146" s="34" t="str">
        <f>+'Semana 3-5'!C20</f>
        <v>Inhibidor de Corrosión</v>
      </c>
      <c r="D146" s="34" t="str">
        <f>+'Semana 3-5'!D20</f>
        <v>CY51W</v>
      </c>
      <c r="E146" s="120">
        <f t="shared" si="4"/>
        <v>45324</v>
      </c>
      <c r="F146" s="34"/>
      <c r="G146" s="34">
        <f>+'Semana 3-5'!G20</f>
        <v>35.479999999999997</v>
      </c>
      <c r="H146" s="34">
        <f>+'Semana 3-5'!H20</f>
        <v>0</v>
      </c>
      <c r="I146" s="34" t="str">
        <f>+'Semana 3-5'!I20</f>
        <v/>
      </c>
      <c r="J146" s="34"/>
    </row>
    <row r="147" spans="1:10" x14ac:dyDescent="0.25">
      <c r="A147" s="34" t="str">
        <f>+'Semana 3-5'!A21</f>
        <v>SP- 07</v>
      </c>
      <c r="B147" s="34" t="str">
        <f>+'Semana 3-5'!B21</f>
        <v>SP-216</v>
      </c>
      <c r="C147" s="34" t="str">
        <f>+'Semana 3-5'!C21</f>
        <v>Biocida</v>
      </c>
      <c r="D147" s="34" t="str">
        <f>+'Semana 3-5'!D21</f>
        <v>BX960</v>
      </c>
      <c r="E147" s="120">
        <f t="shared" si="4"/>
        <v>45324</v>
      </c>
      <c r="F147" s="34"/>
      <c r="G147" s="34">
        <f>+'Semana 3-5'!G21</f>
        <v>55.29</v>
      </c>
      <c r="H147" s="34">
        <f>+'Semana 3-5'!H21</f>
        <v>0</v>
      </c>
      <c r="I147" s="34" t="str">
        <f>+'Semana 3-5'!I21</f>
        <v/>
      </c>
      <c r="J147" s="34"/>
    </row>
    <row r="148" spans="1:10" x14ac:dyDescent="0.25">
      <c r="A148" s="34" t="str">
        <f>+'Semana 3-5'!A22</f>
        <v>SP- 09</v>
      </c>
      <c r="B148" s="34" t="str">
        <f>+'Semana 3-5'!B22</f>
        <v>SP-259</v>
      </c>
      <c r="C148" s="34" t="str">
        <f>+'Semana 3-5'!C22</f>
        <v>Inhibidor de Corrosión</v>
      </c>
      <c r="D148" s="34" t="str">
        <f>+'Semana 3-5'!D22</f>
        <v>CY51W</v>
      </c>
      <c r="E148" s="120">
        <f t="shared" si="4"/>
        <v>45324</v>
      </c>
      <c r="F148" s="34"/>
      <c r="G148" s="34">
        <f>+'Semana 3-5'!G22</f>
        <v>20</v>
      </c>
      <c r="H148" s="34">
        <f>+'Semana 3-5'!H22</f>
        <v>0</v>
      </c>
      <c r="I148" s="34" t="str">
        <f>+'Semana 3-5'!I22</f>
        <v/>
      </c>
      <c r="J148" s="34"/>
    </row>
    <row r="149" spans="1:10" x14ac:dyDescent="0.25">
      <c r="A149" s="34" t="str">
        <f>+'Semana 3-5'!A23</f>
        <v>SP- 09</v>
      </c>
      <c r="B149" s="34" t="str">
        <f>+'Semana 3-5'!B23</f>
        <v>SP-259</v>
      </c>
      <c r="C149" s="34" t="str">
        <f>+'Semana 3-5'!C23</f>
        <v>Biocida</v>
      </c>
      <c r="D149" s="34" t="str">
        <f>+'Semana 3-5'!D23</f>
        <v>BX960</v>
      </c>
      <c r="E149" s="120">
        <f t="shared" si="4"/>
        <v>45324</v>
      </c>
      <c r="F149" s="34"/>
      <c r="G149" s="34">
        <f>+'Semana 3-5'!G23</f>
        <v>39.369999999999997</v>
      </c>
      <c r="H149" s="34">
        <f>+'Semana 3-5'!H23</f>
        <v>0</v>
      </c>
      <c r="I149" s="34" t="str">
        <f>+'Semana 3-5'!I23</f>
        <v/>
      </c>
      <c r="J149" s="34"/>
    </row>
    <row r="150" spans="1:10" x14ac:dyDescent="0.25">
      <c r="A150" s="34" t="str">
        <f>+'Semana 3-5'!A24</f>
        <v>SP- 09</v>
      </c>
      <c r="B150" s="34" t="str">
        <f>+'Semana 3-5'!B24</f>
        <v>SP-283</v>
      </c>
      <c r="C150" s="34" t="str">
        <f>+'Semana 3-5'!C24</f>
        <v>Inhibidor de Corrosión</v>
      </c>
      <c r="D150" s="34" t="str">
        <f>+'Semana 3-5'!D24</f>
        <v>CY51W</v>
      </c>
      <c r="E150" s="120">
        <f t="shared" si="4"/>
        <v>45324</v>
      </c>
      <c r="F150" s="34"/>
      <c r="G150" s="34">
        <f>+'Semana 3-5'!G24</f>
        <v>54.45</v>
      </c>
      <c r="H150" s="34" t="str">
        <f>+'Semana 3-5'!H24</f>
        <v>3 hs 15 min</v>
      </c>
      <c r="I150" s="34" t="str">
        <f>+'Semana 3-5'!I24</f>
        <v/>
      </c>
      <c r="J150" s="34"/>
    </row>
    <row r="151" spans="1:10" x14ac:dyDescent="0.25">
      <c r="A151" s="34" t="str">
        <f>+'Semana 3-5'!A25</f>
        <v>SP- 09</v>
      </c>
      <c r="B151" s="34" t="str">
        <f>+'Semana 3-5'!B25</f>
        <v>SP-283</v>
      </c>
      <c r="C151" s="34" t="str">
        <f>+'Semana 3-5'!C25</f>
        <v>Biocida</v>
      </c>
      <c r="D151" s="34" t="str">
        <f>+'Semana 3-5'!D25</f>
        <v>BX960</v>
      </c>
      <c r="E151" s="120">
        <f t="shared" si="4"/>
        <v>45324</v>
      </c>
      <c r="F151" s="34"/>
      <c r="G151" s="34">
        <f>+'Semana 3-5'!G25</f>
        <v>54.45</v>
      </c>
      <c r="H151" s="34">
        <f>+'Semana 3-5'!H25</f>
        <v>0</v>
      </c>
      <c r="I151" s="34" t="str">
        <f>+'Semana 3-5'!I25</f>
        <v/>
      </c>
      <c r="J151" s="34"/>
    </row>
    <row r="152" spans="1:10" x14ac:dyDescent="0.25">
      <c r="A152" s="34" t="str">
        <f>+'Semana 3-5'!A26</f>
        <v>SP- 09</v>
      </c>
      <c r="B152" s="34" t="str">
        <f>+'Semana 3-5'!B26</f>
        <v>SP-426a</v>
      </c>
      <c r="C152" s="34" t="str">
        <f>+'Semana 3-5'!C26</f>
        <v>Inhibidor de Corrosión</v>
      </c>
      <c r="D152" s="34" t="str">
        <f>+'Semana 3-5'!D26</f>
        <v>CY51W</v>
      </c>
      <c r="E152" s="120">
        <f t="shared" si="4"/>
        <v>45324</v>
      </c>
      <c r="F152" s="34"/>
      <c r="G152" s="34">
        <f>+'Semana 3-5'!G26</f>
        <v>20</v>
      </c>
      <c r="H152" s="34">
        <f>+'Semana 3-5'!H26</f>
        <v>0</v>
      </c>
      <c r="I152" s="34" t="str">
        <f>+'Semana 3-5'!I26</f>
        <v/>
      </c>
      <c r="J152" s="34"/>
    </row>
    <row r="153" spans="1:10" x14ac:dyDescent="0.25">
      <c r="A153" s="34" t="str">
        <f>+'Semana 3-5'!A27</f>
        <v>SP- 09</v>
      </c>
      <c r="B153" s="34" t="str">
        <f>+'Semana 3-5'!B27</f>
        <v>SP-428a</v>
      </c>
      <c r="C153" s="34" t="str">
        <f>+'Semana 3-5'!C27</f>
        <v>Inhibidor de Corrosión</v>
      </c>
      <c r="D153" s="34" t="str">
        <f>+'Semana 3-5'!D27</f>
        <v>CY51W</v>
      </c>
      <c r="E153" s="120">
        <f t="shared" si="4"/>
        <v>45324</v>
      </c>
      <c r="F153" s="34"/>
      <c r="G153" s="34">
        <f>+'Semana 3-5'!G27</f>
        <v>38.32</v>
      </c>
      <c r="H153" s="34">
        <f>+'Semana 3-5'!H27</f>
        <v>0</v>
      </c>
      <c r="I153" s="34" t="str">
        <f>+'Semana 3-5'!I27</f>
        <v/>
      </c>
      <c r="J153" s="34"/>
    </row>
    <row r="154" spans="1:10" x14ac:dyDescent="0.25">
      <c r="A154" s="34" t="str">
        <f>+'Semana 3-5'!A28</f>
        <v>SP- 09</v>
      </c>
      <c r="B154" s="34" t="str">
        <f>+'Semana 3-5'!B28</f>
        <v>SP-429a</v>
      </c>
      <c r="C154" s="34" t="str">
        <f>+'Semana 3-5'!C28</f>
        <v>Inhibidor de Corrosión</v>
      </c>
      <c r="D154" s="34" t="str">
        <f>+'Semana 3-5'!D28</f>
        <v>CY51W</v>
      </c>
      <c r="E154" s="120">
        <f t="shared" si="4"/>
        <v>45324</v>
      </c>
      <c r="F154" s="34"/>
      <c r="G154" s="34">
        <f>+'Semana 3-5'!G28</f>
        <v>20</v>
      </c>
      <c r="H154" s="34" t="str">
        <f>+'Semana 3-5'!H28</f>
        <v>1 hs 30 min</v>
      </c>
      <c r="I154" s="34" t="str">
        <f>+'Semana 3-5'!I28</f>
        <v/>
      </c>
      <c r="J154" s="34"/>
    </row>
    <row r="155" spans="1:10" x14ac:dyDescent="0.25">
      <c r="A155" s="34" t="str">
        <f>+'Semana 3-5'!A29</f>
        <v>SP- 09</v>
      </c>
      <c r="B155" s="34" t="str">
        <f>+'Semana 3-5'!B29</f>
        <v>SP-86a(I)</v>
      </c>
      <c r="C155" s="34" t="str">
        <f>+'Semana 3-5'!C29</f>
        <v>Biocida</v>
      </c>
      <c r="D155" s="34" t="str">
        <f>+'Semana 3-5'!D29</f>
        <v>BX960</v>
      </c>
      <c r="E155" s="120">
        <f t="shared" si="4"/>
        <v>45324</v>
      </c>
      <c r="F155" s="34"/>
      <c r="G155" s="34">
        <f>+'Semana 3-5'!G29</f>
        <v>50.64</v>
      </c>
      <c r="H155" s="34" t="str">
        <f>+'Semana 3-5'!H29</f>
        <v>2 hs 50 min</v>
      </c>
      <c r="I155" s="34" t="str">
        <f>+'Semana 3-5'!I29</f>
        <v/>
      </c>
      <c r="J155" s="34"/>
    </row>
    <row r="156" spans="1:10" x14ac:dyDescent="0.25">
      <c r="A156" s="34" t="str">
        <f>+'Semana 3-5'!A30</f>
        <v>SP- 09</v>
      </c>
      <c r="B156" s="34" t="str">
        <f>+'Semana 3-5'!B30</f>
        <v>SP-86a(I)</v>
      </c>
      <c r="C156" s="34" t="str">
        <f>+'Semana 3-5'!C30</f>
        <v>Inhibidor de Corrosión</v>
      </c>
      <c r="D156" s="34" t="str">
        <f>+'Semana 3-5'!D30</f>
        <v>CY51W</v>
      </c>
      <c r="E156" s="120">
        <f t="shared" si="4"/>
        <v>45324</v>
      </c>
      <c r="F156" s="34"/>
      <c r="G156" s="34">
        <f>+'Semana 3-5'!G30</f>
        <v>32.72</v>
      </c>
      <c r="H156" s="34">
        <f>+'Semana 3-5'!H30</f>
        <v>0</v>
      </c>
      <c r="I156" s="34" t="str">
        <f>+'Semana 3-5'!I30</f>
        <v/>
      </c>
      <c r="J156" s="34"/>
    </row>
    <row r="157" spans="1:10" x14ac:dyDescent="0.25">
      <c r="A157" s="34" t="str">
        <f>+'Semana 3-5'!A31</f>
        <v>SP- 07</v>
      </c>
      <c r="B157" s="34" t="str">
        <f>+'Semana 3-5'!B31</f>
        <v>SP-79(I)</v>
      </c>
      <c r="C157" s="34" t="str">
        <f>+'Semana 3-5'!C31</f>
        <v>Biocida</v>
      </c>
      <c r="D157" s="34" t="str">
        <f>+'Semana 3-5'!D31</f>
        <v>BX960</v>
      </c>
      <c r="E157" s="120">
        <f t="shared" si="4"/>
        <v>45324</v>
      </c>
      <c r="F157" s="34"/>
      <c r="G157" s="34">
        <f>+'Semana 3-5'!G31</f>
        <v>42.28</v>
      </c>
      <c r="H157" s="34">
        <f>+'Semana 3-5'!H31</f>
        <v>0</v>
      </c>
      <c r="I157" s="34" t="str">
        <f>+'Semana 3-5'!I31</f>
        <v/>
      </c>
      <c r="J157" s="34"/>
    </row>
    <row r="158" spans="1:10" x14ac:dyDescent="0.25">
      <c r="A158" s="34" t="str">
        <f>+'Semana 3-5'!A32</f>
        <v>SP- 02</v>
      </c>
      <c r="B158" s="34" t="str">
        <f>+'Semana 3-5'!B32</f>
        <v>SP-278</v>
      </c>
      <c r="C158" s="34" t="str">
        <f>+'Semana 3-5'!C32</f>
        <v>Biocida</v>
      </c>
      <c r="D158" s="34" t="str">
        <f>+'Semana 3-5'!D32</f>
        <v>BX960</v>
      </c>
      <c r="E158" s="120">
        <f t="shared" si="4"/>
        <v>45324</v>
      </c>
      <c r="F158" s="34"/>
      <c r="G158" s="34">
        <f>+'Semana 3-5'!G32</f>
        <v>47.32</v>
      </c>
      <c r="H158" s="34">
        <f>+'Semana 3-5'!H32</f>
        <v>0</v>
      </c>
      <c r="I158" s="34" t="str">
        <f>+'Semana 3-5'!I32</f>
        <v/>
      </c>
      <c r="J158" s="34"/>
    </row>
    <row r="159" spans="1:10" x14ac:dyDescent="0.25">
      <c r="A159" s="34" t="str">
        <f>+'Semana 3-5'!A33</f>
        <v>SP- 01</v>
      </c>
      <c r="B159" s="34" t="str">
        <f>+'Semana 3-5'!B33</f>
        <v>SP-251</v>
      </c>
      <c r="C159" s="34" t="str">
        <f>+'Semana 3-5'!C33</f>
        <v>Biocida</v>
      </c>
      <c r="D159" s="34" t="str">
        <f>+'Semana 3-5'!D33</f>
        <v>BX960</v>
      </c>
      <c r="E159" s="120">
        <f t="shared" si="4"/>
        <v>45324</v>
      </c>
      <c r="F159" s="34"/>
      <c r="G159" s="34">
        <f>+'Semana 3-5'!G33</f>
        <v>85.65</v>
      </c>
      <c r="H159" s="34">
        <f>+'Semana 3-5'!H33</f>
        <v>0</v>
      </c>
      <c r="I159" s="34" t="str">
        <f>+'Semana 3-5'!I33</f>
        <v/>
      </c>
      <c r="J159" s="34"/>
    </row>
    <row r="160" spans="1:10" x14ac:dyDescent="0.25">
      <c r="A160" s="34" t="str">
        <f>+'Semana 3-5'!A34</f>
        <v/>
      </c>
      <c r="B160" s="34">
        <f>+'Semana 3-5'!B34</f>
        <v>0</v>
      </c>
      <c r="C160" s="34">
        <f>+'Semana 3-5'!C34</f>
        <v>0</v>
      </c>
      <c r="D160" s="34">
        <f>+'Semana 3-5'!D34</f>
        <v>0</v>
      </c>
      <c r="E160" s="120">
        <f t="shared" si="4"/>
        <v>45324</v>
      </c>
      <c r="F160" s="34"/>
      <c r="G160" s="34" t="str">
        <f>+'Semana 3-5'!G34</f>
        <v/>
      </c>
      <c r="H160" s="34">
        <f>+'Semana 3-5'!H34</f>
        <v>0</v>
      </c>
      <c r="I160" s="34" t="str">
        <f>+'Semana 3-5'!I34</f>
        <v/>
      </c>
      <c r="J160" s="34"/>
    </row>
    <row r="161" spans="1:10" x14ac:dyDescent="0.25">
      <c r="A161" s="34" t="str">
        <f>+'Semana 3-5'!A35</f>
        <v/>
      </c>
      <c r="B161" s="34">
        <f>+'Semana 3-5'!B35</f>
        <v>0</v>
      </c>
      <c r="C161" s="34">
        <f>+'Semana 3-5'!C35</f>
        <v>0</v>
      </c>
      <c r="D161" s="34">
        <f>+'Semana 3-5'!D35</f>
        <v>0</v>
      </c>
      <c r="E161" s="120">
        <f t="shared" si="4"/>
        <v>45324</v>
      </c>
      <c r="F161" s="34"/>
      <c r="G161" s="34" t="str">
        <f>+'Semana 3-5'!G35</f>
        <v/>
      </c>
      <c r="H161" s="34">
        <f>+'Semana 3-5'!H35</f>
        <v>0</v>
      </c>
      <c r="I161" s="34" t="str">
        <f>+'Semana 3-5'!I35</f>
        <v/>
      </c>
      <c r="J161" s="34"/>
    </row>
    <row r="162" spans="1:10" x14ac:dyDescent="0.25">
      <c r="A162" s="34" t="str">
        <f>+'Semana 3-5'!A36</f>
        <v/>
      </c>
      <c r="B162" s="34">
        <f>+'Semana 3-5'!B36</f>
        <v>0</v>
      </c>
      <c r="C162" s="34">
        <f>+'Semana 3-5'!C36</f>
        <v>0</v>
      </c>
      <c r="D162" s="34" t="str">
        <f>+'Semana 3-5'!D36</f>
        <v>CONSUMO DIARIO</v>
      </c>
      <c r="E162" s="120">
        <f t="shared" si="4"/>
        <v>45324</v>
      </c>
      <c r="F162" s="34"/>
      <c r="G162" s="34">
        <f>+'Semana 3-5'!G36</f>
        <v>0</v>
      </c>
      <c r="H162" s="34">
        <f>+'Semana 3-5'!H36</f>
        <v>0</v>
      </c>
      <c r="I162" s="34" t="str">
        <f>+'Semana 3-5'!I36</f>
        <v/>
      </c>
      <c r="J162" s="34"/>
    </row>
    <row r="163" spans="1:10" x14ac:dyDescent="0.25">
      <c r="A163" s="34" t="str">
        <f>+'Semana 3-5'!A37</f>
        <v/>
      </c>
      <c r="B163" s="34">
        <f>+'Semana 3-5'!B37</f>
        <v>0</v>
      </c>
      <c r="C163" s="34">
        <f>+'Semana 3-5'!C37</f>
        <v>0</v>
      </c>
      <c r="D163" s="34" t="str">
        <f>+'Semana 3-5'!D37</f>
        <v>CY51W</v>
      </c>
      <c r="E163" s="120">
        <f t="shared" si="4"/>
        <v>45324</v>
      </c>
      <c r="F163" s="34"/>
      <c r="G163" s="34">
        <f>+'Semana 3-5'!G37</f>
        <v>375.21000000000004</v>
      </c>
      <c r="H163" s="34">
        <f>+'Semana 3-5'!H37</f>
        <v>0</v>
      </c>
      <c r="I163" s="34" t="str">
        <f>+'Semana 3-5'!I37</f>
        <v/>
      </c>
      <c r="J163" s="34"/>
    </row>
    <row r="164" spans="1:10" x14ac:dyDescent="0.25">
      <c r="A164" s="34">
        <f>+'Semana 3-5'!A38</f>
        <v>0</v>
      </c>
      <c r="B164" s="34">
        <f>+'Semana 3-5'!B38</f>
        <v>0</v>
      </c>
      <c r="C164" s="34">
        <f>+'Semana 3-5'!C38</f>
        <v>0</v>
      </c>
      <c r="D164" s="34" t="str">
        <f>+'Semana 3-5'!D38</f>
        <v>BX960</v>
      </c>
      <c r="E164" s="120">
        <f t="shared" si="4"/>
        <v>45324</v>
      </c>
      <c r="F164" s="34"/>
      <c r="G164" s="34">
        <f>+'Semana 3-5'!G38</f>
        <v>633.83000000000004</v>
      </c>
      <c r="H164" s="34">
        <f>+'Semana 3-5'!H38</f>
        <v>0</v>
      </c>
      <c r="I164" s="34">
        <f>+'Semana 3-5'!I38</f>
        <v>0</v>
      </c>
      <c r="J164" s="34"/>
    </row>
    <row r="165" spans="1:10" x14ac:dyDescent="0.25">
      <c r="A165" s="34">
        <f>+'Semana 3-5'!A39</f>
        <v>0</v>
      </c>
      <c r="B165" s="34">
        <f>+'Semana 3-5'!B39</f>
        <v>0</v>
      </c>
      <c r="C165" s="34">
        <f>+'Semana 3-5'!C39</f>
        <v>0</v>
      </c>
      <c r="D165" s="34" t="str">
        <f>+'Semana 3-5'!D39</f>
        <v>TOTAL</v>
      </c>
      <c r="E165" s="120">
        <f t="shared" si="4"/>
        <v>45324</v>
      </c>
      <c r="F165" s="34"/>
      <c r="G165" s="34">
        <f>+'Semana 3-5'!G39</f>
        <v>1009.0400000000001</v>
      </c>
      <c r="H165" s="34">
        <f>+'Semana 3-5'!H39</f>
        <v>0</v>
      </c>
      <c r="I165" s="34">
        <f>+'Semana 3-5'!I39</f>
        <v>0</v>
      </c>
      <c r="J165" s="34"/>
    </row>
  </sheetData>
  <mergeCells count="11">
    <mergeCell ref="B102:C102"/>
    <mergeCell ref="D102:J102"/>
    <mergeCell ref="B133:C133"/>
    <mergeCell ref="D133:J133"/>
    <mergeCell ref="C2:J4"/>
    <mergeCell ref="B6:C6"/>
    <mergeCell ref="D6:J6"/>
    <mergeCell ref="B42:C42"/>
    <mergeCell ref="D42:J42"/>
    <mergeCell ref="B73:C73"/>
    <mergeCell ref="D73:J73"/>
  </mergeCell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>
    <tabColor rgb="FFFFFF00"/>
    <pageSetUpPr fitToPage="1"/>
  </sheetPr>
  <dimension ref="A1:K50"/>
  <sheetViews>
    <sheetView workbookViewId="0">
      <selection activeCell="I9" sqref="I9:J39"/>
    </sheetView>
  </sheetViews>
  <sheetFormatPr baseColWidth="10" defaultColWidth="11.42578125" defaultRowHeight="15" x14ac:dyDescent="0.25"/>
  <cols>
    <col min="1" max="1" width="17" style="4" bestFit="1" customWidth="1"/>
    <col min="2" max="2" width="12.5703125" style="4" bestFit="1" customWidth="1"/>
    <col min="3" max="3" width="21" style="4" bestFit="1" customWidth="1"/>
    <col min="4" max="4" width="11.42578125" style="4" bestFit="1" customWidth="1"/>
    <col min="5" max="5" width="7.140625" style="4" bestFit="1" customWidth="1"/>
    <col min="6" max="6" width="6.28515625" style="4" bestFit="1" customWidth="1"/>
    <col min="7" max="7" width="11.5703125" style="4" bestFit="1" customWidth="1"/>
    <col min="8" max="8" width="5.5703125" style="4" bestFit="1" customWidth="1"/>
    <col min="9" max="9" width="11.140625" style="4" bestFit="1" customWidth="1"/>
    <col min="10" max="10" width="19.42578125" style="4" bestFit="1" customWidth="1"/>
    <col min="11" max="16384" width="11.42578125" style="4"/>
  </cols>
  <sheetData>
    <row r="1" spans="1:11" x14ac:dyDescent="0.25">
      <c r="A1" s="4" t="s">
        <v>947</v>
      </c>
      <c r="B1" s="4">
        <f>COUNTA(B9:B73)</f>
        <v>32</v>
      </c>
    </row>
    <row r="2" spans="1:11" ht="15.75" thickBot="1" x14ac:dyDescent="0.3"/>
    <row r="3" spans="1:11" ht="15" customHeight="1" x14ac:dyDescent="0.25">
      <c r="A3" s="31"/>
      <c r="B3" s="143" t="s">
        <v>993</v>
      </c>
      <c r="C3" s="143"/>
      <c r="D3" s="143"/>
      <c r="E3" s="143"/>
      <c r="F3" s="143"/>
      <c r="G3" s="143"/>
      <c r="H3" s="143"/>
      <c r="I3" s="143"/>
      <c r="J3" s="144"/>
    </row>
    <row r="4" spans="1:11" ht="20.25" x14ac:dyDescent="0.25">
      <c r="A4" s="27"/>
      <c r="B4" s="134"/>
      <c r="C4" s="134"/>
      <c r="D4" s="134"/>
      <c r="E4" s="134"/>
      <c r="F4" s="134"/>
      <c r="G4" s="134"/>
      <c r="H4" s="134"/>
      <c r="I4" s="134"/>
      <c r="J4" s="146"/>
    </row>
    <row r="5" spans="1:11" ht="21" thickBot="1" x14ac:dyDescent="0.3">
      <c r="A5" s="29"/>
      <c r="B5" s="148"/>
      <c r="C5" s="148"/>
      <c r="D5" s="148"/>
      <c r="E5" s="148"/>
      <c r="F5" s="148"/>
      <c r="G5" s="148"/>
      <c r="H5" s="148"/>
      <c r="I5" s="148"/>
      <c r="J5" s="149"/>
    </row>
    <row r="7" spans="1:11" ht="18" x14ac:dyDescent="0.25">
      <c r="A7" s="102" t="s">
        <v>949</v>
      </c>
      <c r="B7" s="165">
        <f>'Semana 1-1'!B7:C7+21</f>
        <v>45327</v>
      </c>
      <c r="C7" s="165"/>
      <c r="D7" s="166" t="s">
        <v>950</v>
      </c>
      <c r="E7" s="166"/>
      <c r="F7" s="166"/>
      <c r="G7" s="166"/>
      <c r="H7" s="166"/>
      <c r="I7" s="166"/>
      <c r="J7" s="166"/>
      <c r="K7" s="141" t="s">
        <v>951</v>
      </c>
    </row>
    <row r="8" spans="1:11" x14ac:dyDescent="0.25">
      <c r="A8" s="53" t="s">
        <v>952</v>
      </c>
      <c r="B8" s="53" t="s">
        <v>15</v>
      </c>
      <c r="C8" s="53" t="s">
        <v>953</v>
      </c>
      <c r="D8" s="53" t="s">
        <v>562</v>
      </c>
      <c r="E8" s="53" t="s">
        <v>954</v>
      </c>
      <c r="F8" s="53" t="s">
        <v>955</v>
      </c>
      <c r="G8" s="53" t="s">
        <v>956</v>
      </c>
      <c r="H8" s="53" t="s">
        <v>957</v>
      </c>
      <c r="I8" s="53" t="s">
        <v>958</v>
      </c>
      <c r="J8" s="53" t="s">
        <v>959</v>
      </c>
      <c r="K8" s="141"/>
    </row>
    <row r="9" spans="1:11" x14ac:dyDescent="0.25">
      <c r="A9" s="34" t="str">
        <f>IFERROR(VLOOKUP(B9,'PLANILLA GENERAL'!H3:$BA$698,46,FALSE),"")</f>
        <v>PB- 01</v>
      </c>
      <c r="B9" s="34" t="s">
        <v>36</v>
      </c>
      <c r="C9" s="34" t="s">
        <v>963</v>
      </c>
      <c r="D9" s="34" t="str">
        <f t="shared" ref="D9:D38" si="0">IF(C9="inhibidor de corrosión","CY51W","BX960")</f>
        <v>CY51W</v>
      </c>
      <c r="E9" s="34"/>
      <c r="F9" s="34"/>
      <c r="G9" s="56">
        <f>IFERROR(_xlfn.IFS(D9=Referencias!$K$32,VLOOKUP(B9,Intermedia!$B$4:$D$240,3,FALSE),D9=Referencias!$K$25,VLOOKUP(B9,Intermedia!$B$4:$D$240,2,FALSE)),"")</f>
        <v>72.33</v>
      </c>
      <c r="H9" s="34"/>
      <c r="I9" s="34" t="str">
        <f>IFERROR(VLOOKUP(IF(AND(B9=B8,B8=B7),CONCATENATE(B9,"_2"),IF(B9=B8,CONCATENATE(B9,"_1"),B9)),Intermedia!$I$3:$O$3997,7,FALSE),"")</f>
        <v/>
      </c>
      <c r="J9" s="34" t="str">
        <f>IFERROR(VLOOKUP(B9,'PLANILLA GENERAL'!$H$2:$BA$447,30,FALSE),"")</f>
        <v>Cavidad Progresiva</v>
      </c>
      <c r="K9" s="118" t="s">
        <v>961</v>
      </c>
    </row>
    <row r="10" spans="1:11" x14ac:dyDescent="0.25">
      <c r="A10" s="34" t="str">
        <f>IFERROR(VLOOKUP(B10,'PLANILLA GENERAL'!H4:$BA$698,46,FALSE),"")</f>
        <v>PB- 01</v>
      </c>
      <c r="B10" s="34" t="s">
        <v>43</v>
      </c>
      <c r="C10" s="34" t="s">
        <v>963</v>
      </c>
      <c r="D10" s="34" t="str">
        <f t="shared" si="0"/>
        <v>CY51W</v>
      </c>
      <c r="E10" s="34"/>
      <c r="F10" s="34"/>
      <c r="G10" s="56">
        <f>IFERROR(_xlfn.IFS(D10=Referencias!$K$32,VLOOKUP(B10,Intermedia!$B$4:$D$240,3,FALSE),D10=Referencias!$K$25,VLOOKUP(B10,Intermedia!$B$4:$D$240,2,FALSE)),"")</f>
        <v>70.38</v>
      </c>
      <c r="H10" s="34"/>
      <c r="I10" s="34" t="str">
        <f>IFERROR(VLOOKUP(IF(AND(B10=B9,B9=B8),CONCATENATE(B10,"_2"),IF(B10=B9,CONCATENATE(B10,"_1"),B10)),Intermedia!$I$3:$O$3997,7,FALSE),"")</f>
        <v/>
      </c>
      <c r="J10" s="34" t="str">
        <f>IFERROR(VLOOKUP(B10,'PLANILLA GENERAL'!$H$2:$BA$447,30,FALSE),"")</f>
        <v>Cavidad Progresiva</v>
      </c>
      <c r="K10" s="118" t="s">
        <v>961</v>
      </c>
    </row>
    <row r="11" spans="1:11" x14ac:dyDescent="0.25">
      <c r="A11" s="34" t="str">
        <f>IFERROR(VLOOKUP(B11,'PLANILLA GENERAL'!H5:$BA$698,46,FALSE),"")</f>
        <v>PB- 02</v>
      </c>
      <c r="B11" s="34" t="s">
        <v>49</v>
      </c>
      <c r="C11" s="34" t="s">
        <v>963</v>
      </c>
      <c r="D11" s="34" t="str">
        <f t="shared" si="0"/>
        <v>CY51W</v>
      </c>
      <c r="E11" s="34"/>
      <c r="F11" s="34"/>
      <c r="G11" s="56">
        <f>IFERROR(_xlfn.IFS(D11=Referencias!$K$32,VLOOKUP(B11,Intermedia!$B$4:$D$240,3,FALSE),D11=Referencias!$K$25,VLOOKUP(B11,Intermedia!$B$4:$D$240,2,FALSE)),"")</f>
        <v>57.27</v>
      </c>
      <c r="H11" s="34"/>
      <c r="I11" s="34" t="str">
        <f>IFERROR(VLOOKUP(IF(AND(B11=B10,B10=B9),CONCATENATE(B11,"_2"),IF(B11=B10,CONCATENATE(B11,"_1"),B11)),Intermedia!$I$3:$O$3997,7,FALSE),"")</f>
        <v/>
      </c>
      <c r="J11" s="34" t="str">
        <f>IFERROR(VLOOKUP(B11,'PLANILLA GENERAL'!$H$2:$BA$447,30,FALSE),"")</f>
        <v>Cavidad Progresiva</v>
      </c>
      <c r="K11" s="118" t="s">
        <v>961</v>
      </c>
    </row>
    <row r="12" spans="1:11" x14ac:dyDescent="0.25">
      <c r="A12" s="34" t="str">
        <f>IFERROR(VLOOKUP(B12,'PLANILLA GENERAL'!H6:$BA$698,46,FALSE),"")</f>
        <v>PB- 02</v>
      </c>
      <c r="B12" s="34" t="s">
        <v>58</v>
      </c>
      <c r="C12" s="34" t="s">
        <v>963</v>
      </c>
      <c r="D12" s="34" t="str">
        <f t="shared" si="0"/>
        <v>CY51W</v>
      </c>
      <c r="E12" s="34"/>
      <c r="F12" s="34"/>
      <c r="G12" s="56">
        <f>IFERROR(_xlfn.IFS(D12=Referencias!$K$32,VLOOKUP(B12,Intermedia!$B$4:$D$240,3,FALSE),D12=Referencias!$K$25,VLOOKUP(B12,Intermedia!$B$4:$D$240,2,FALSE)),"")</f>
        <v>66.180000000000007</v>
      </c>
      <c r="H12" s="34"/>
      <c r="I12" s="34" t="str">
        <f>IFERROR(VLOOKUP(IF(AND(B12=B11,B11=B10),CONCATENATE(B12,"_2"),IF(B12=B11,CONCATENATE(B12,"_1"),B12)),Intermedia!$I$3:$O$3997,7,FALSE),"")</f>
        <v/>
      </c>
      <c r="J12" s="34" t="str">
        <f>IFERROR(VLOOKUP(B12,'PLANILLA GENERAL'!$H$2:$BA$447,30,FALSE),"")</f>
        <v>Cavidad Progresiva</v>
      </c>
      <c r="K12" s="118" t="s">
        <v>961</v>
      </c>
    </row>
    <row r="13" spans="1:11" x14ac:dyDescent="0.25">
      <c r="A13" s="34" t="str">
        <f>IFERROR(VLOOKUP(B13,'PLANILLA GENERAL'!H7:$BA$698,46,FALSE),"")</f>
        <v>PB- 03</v>
      </c>
      <c r="B13" s="34" t="s">
        <v>69</v>
      </c>
      <c r="C13" s="34" t="s">
        <v>963</v>
      </c>
      <c r="D13" s="34" t="str">
        <f t="shared" si="0"/>
        <v>CY51W</v>
      </c>
      <c r="E13" s="34"/>
      <c r="F13" s="34"/>
      <c r="G13" s="56">
        <f>IFERROR(_xlfn.IFS(D13=Referencias!$K$32,VLOOKUP(B13,Intermedia!$B$4:$D$240,3,FALSE),D13=Referencias!$K$25,VLOOKUP(B13,Intermedia!$B$4:$D$240,2,FALSE)),"")</f>
        <v>27.23</v>
      </c>
      <c r="H13" s="34"/>
      <c r="I13" s="34" t="str">
        <f>IFERROR(VLOOKUP(IF(AND(B13=B12,B12=B11),CONCATENATE(B13,"_2"),IF(B13=B12,CONCATENATE(B13,"_1"),B13)),Intermedia!$I$3:$O$3997,7,FALSE),"")</f>
        <v/>
      </c>
      <c r="J13" s="34" t="str">
        <f>IFERROR(VLOOKUP(B13,'PLANILLA GENERAL'!$H$2:$BA$447,30,FALSE),"")</f>
        <v>Bombeo Mecánico</v>
      </c>
      <c r="K13" s="118" t="s">
        <v>961</v>
      </c>
    </row>
    <row r="14" spans="1:11" x14ac:dyDescent="0.25">
      <c r="A14" s="34" t="str">
        <f>IFERROR(VLOOKUP(B14,'PLANILLA GENERAL'!H8:$BA$698,46,FALSE),"")</f>
        <v>PB- 03</v>
      </c>
      <c r="B14" s="34" t="s">
        <v>70</v>
      </c>
      <c r="C14" s="34" t="s">
        <v>963</v>
      </c>
      <c r="D14" s="34" t="str">
        <f t="shared" si="0"/>
        <v>CY51W</v>
      </c>
      <c r="E14" s="34"/>
      <c r="F14" s="34"/>
      <c r="G14" s="56">
        <f>IFERROR(_xlfn.IFS(D14=Referencias!$K$32,VLOOKUP(B14,Intermedia!$B$4:$D$240,3,FALSE),D14=Referencias!$K$25,VLOOKUP(B14,Intermedia!$B$4:$D$240,2,FALSE)),"")</f>
        <v>79.58</v>
      </c>
      <c r="H14" s="34"/>
      <c r="I14" s="34" t="str">
        <f>IFERROR(VLOOKUP(IF(AND(B14=B13,B13=B12),CONCATENATE(B14,"_2"),IF(B14=B13,CONCATENATE(B14,"_1"),B14)),Intermedia!$I$3:$O$3997,7,FALSE),"")</f>
        <v/>
      </c>
      <c r="J14" s="34" t="str">
        <f>IFERROR(VLOOKUP(B14,'PLANILLA GENERAL'!$H$2:$BA$447,30,FALSE),"")</f>
        <v>Cavidad Progresiva</v>
      </c>
      <c r="K14" s="118" t="s">
        <v>961</v>
      </c>
    </row>
    <row r="15" spans="1:11" x14ac:dyDescent="0.25">
      <c r="A15" s="34" t="str">
        <f>IFERROR(VLOOKUP(B15,'PLANILLA GENERAL'!H9:$BA$698,46,FALSE),"")</f>
        <v>PB- 03</v>
      </c>
      <c r="B15" s="34" t="s">
        <v>72</v>
      </c>
      <c r="C15" s="34" t="s">
        <v>963</v>
      </c>
      <c r="D15" s="34" t="str">
        <f t="shared" si="0"/>
        <v>CY51W</v>
      </c>
      <c r="E15" s="34"/>
      <c r="F15" s="34"/>
      <c r="G15" s="56">
        <f>IFERROR(_xlfn.IFS(D15=Referencias!$K$32,VLOOKUP(B15,Intermedia!$B$4:$D$240,3,FALSE),D15=Referencias!$K$25,VLOOKUP(B15,Intermedia!$B$4:$D$240,2,FALSE)),"")</f>
        <v>62.84</v>
      </c>
      <c r="H15" s="34"/>
      <c r="I15" s="34" t="str">
        <f>IFERROR(VLOOKUP(IF(AND(B15=B14,B14=B13),CONCATENATE(B15,"_2"),IF(B15=B14,CONCATENATE(B15,"_1"),B15)),Intermedia!$I$3:$O$3997,7,FALSE),"")</f>
        <v/>
      </c>
      <c r="J15" s="34" t="str">
        <f>IFERROR(VLOOKUP(B15,'PLANILLA GENERAL'!$H$2:$BA$447,30,FALSE),"")</f>
        <v>Cavidad Progresiva</v>
      </c>
      <c r="K15" s="118" t="s">
        <v>961</v>
      </c>
    </row>
    <row r="16" spans="1:11" x14ac:dyDescent="0.25">
      <c r="A16" s="34" t="str">
        <f>IFERROR(VLOOKUP(B16,'PLANILLA GENERAL'!H10:$BA$698,46,FALSE),"")</f>
        <v>PB- 03</v>
      </c>
      <c r="B16" s="34" t="s">
        <v>73</v>
      </c>
      <c r="C16" s="34" t="s">
        <v>963</v>
      </c>
      <c r="D16" s="34" t="str">
        <f t="shared" si="0"/>
        <v>CY51W</v>
      </c>
      <c r="E16" s="34"/>
      <c r="F16" s="34"/>
      <c r="G16" s="56">
        <f>IFERROR(_xlfn.IFS(D16=Referencias!$K$32,VLOOKUP(B16,Intermedia!$B$4:$D$240,3,FALSE),D16=Referencias!$K$25,VLOOKUP(B16,Intermedia!$B$4:$D$240,2,FALSE)),"")</f>
        <v>31.93</v>
      </c>
      <c r="H16" s="34"/>
      <c r="I16" s="34" t="str">
        <f>IFERROR(VLOOKUP(IF(AND(B16=B15,B15=B14),CONCATENATE(B16,"_2"),IF(B16=B15,CONCATENATE(B16,"_1"),B16)),Intermedia!$I$3:$O$3997,7,FALSE),"")</f>
        <v>Q</v>
      </c>
      <c r="J16" s="34" t="str">
        <f>IFERROR(VLOOKUP(B16,'PLANILLA GENERAL'!$H$2:$BA$447,30,FALSE),"")</f>
        <v>Cavidad Progresiva</v>
      </c>
      <c r="K16" s="118" t="s">
        <v>961</v>
      </c>
    </row>
    <row r="17" spans="1:11" x14ac:dyDescent="0.25">
      <c r="A17" s="34" t="str">
        <f>IFERROR(VLOOKUP(B17,'PLANILLA GENERAL'!H11:$BA$698,46,FALSE),"")</f>
        <v>PB- 03</v>
      </c>
      <c r="B17" s="34" t="s">
        <v>73</v>
      </c>
      <c r="C17" s="34" t="s">
        <v>962</v>
      </c>
      <c r="D17" s="34" t="str">
        <f t="shared" si="0"/>
        <v>BX960</v>
      </c>
      <c r="E17" s="34"/>
      <c r="F17" s="34"/>
      <c r="G17" s="56">
        <f>IFERROR(_xlfn.IFS(D17=Referencias!$K$32,VLOOKUP(B17,Intermedia!$B$4:$D$240,3,FALSE),D17=Referencias!$K$25,VLOOKUP(B17,Intermedia!$B$4:$D$240,2,FALSE)),"")</f>
        <v>31.93</v>
      </c>
      <c r="H17" s="34"/>
      <c r="I17" s="34" t="str">
        <f>IFERROR(VLOOKUP(IF(AND(B17=B16,B16=B15),CONCATENATE(B17,"_2"),IF(B17=B16,CONCATENATE(B17,"_1"),B17)),Intermedia!$I$3:$O$3997,7,FALSE),"")</f>
        <v/>
      </c>
      <c r="J17" s="34" t="str">
        <f>IFERROR(VLOOKUP(B17,'PLANILLA GENERAL'!$H$2:$BA$447,30,FALSE),"")</f>
        <v>Cavidad Progresiva</v>
      </c>
      <c r="K17" s="118" t="s">
        <v>961</v>
      </c>
    </row>
    <row r="18" spans="1:11" x14ac:dyDescent="0.25">
      <c r="A18" s="34" t="str">
        <f>IFERROR(VLOOKUP(B18,'PLANILLA GENERAL'!H12:$BA$698,46,FALSE),"")</f>
        <v>PB- 04</v>
      </c>
      <c r="B18" s="34" t="s">
        <v>78</v>
      </c>
      <c r="C18" s="34" t="s">
        <v>963</v>
      </c>
      <c r="D18" s="34" t="str">
        <f t="shared" si="0"/>
        <v>CY51W</v>
      </c>
      <c r="E18" s="34"/>
      <c r="F18" s="34"/>
      <c r="G18" s="56">
        <f>IFERROR(_xlfn.IFS(D18=Referencias!$K$32,VLOOKUP(B18,Intermedia!$B$4:$D$240,3,FALSE),D18=Referencias!$K$25,VLOOKUP(B18,Intermedia!$B$4:$D$240,2,FALSE)),"")</f>
        <v>20.37</v>
      </c>
      <c r="H18" s="34"/>
      <c r="I18" s="34" t="str">
        <f>IFERROR(VLOOKUP(IF(AND(B18=B17,B17=B16),CONCATENATE(B18,"_2"),IF(B18=B17,CONCATENATE(B18,"_1"),B18)),Intermedia!$I$3:$O$3997,7,FALSE),"")</f>
        <v/>
      </c>
      <c r="J18" s="34" t="str">
        <f>IFERROR(VLOOKUP(B18,'PLANILLA GENERAL'!$H$2:$BA$447,30,FALSE),"")</f>
        <v>Bombeo Mecánico</v>
      </c>
      <c r="K18" s="118" t="s">
        <v>961</v>
      </c>
    </row>
    <row r="19" spans="1:11" x14ac:dyDescent="0.25">
      <c r="A19" s="34" t="str">
        <f>IFERROR(VLOOKUP(B19,'PLANILLA GENERAL'!H13:$BA$698,46,FALSE),"")</f>
        <v>PB- 04</v>
      </c>
      <c r="B19" s="34" t="s">
        <v>92</v>
      </c>
      <c r="C19" s="34" t="s">
        <v>963</v>
      </c>
      <c r="D19" s="34" t="str">
        <f t="shared" si="0"/>
        <v>CY51W</v>
      </c>
      <c r="E19" s="34"/>
      <c r="F19" s="34"/>
      <c r="G19" s="56">
        <f>IFERROR(_xlfn.IFS(D19=Referencias!$K$32,VLOOKUP(B19,Intermedia!$B$4:$D$240,3,FALSE),D19=Referencias!$K$25,VLOOKUP(B19,Intermedia!$B$4:$D$240,2,FALSE)),"")</f>
        <v>37.17</v>
      </c>
      <c r="H19" s="34"/>
      <c r="I19" s="34" t="str">
        <f>IFERROR(VLOOKUP(IF(AND(B19=B18,B18=B17),CONCATENATE(B19,"_2"),IF(B19=B18,CONCATENATE(B19,"_1"),B19)),Intermedia!$I$3:$O$3997,7,FALSE),"")</f>
        <v/>
      </c>
      <c r="J19" s="34" t="str">
        <f>IFERROR(VLOOKUP(B19,'PLANILLA GENERAL'!$H$2:$BA$447,30,FALSE),"")</f>
        <v>Cavidad Progresiva</v>
      </c>
      <c r="K19" s="118" t="s">
        <v>961</v>
      </c>
    </row>
    <row r="20" spans="1:11" x14ac:dyDescent="0.25">
      <c r="A20" s="34" t="str">
        <f>IFERROR(VLOOKUP(B20,'PLANILLA GENERAL'!H14:$BA$698,46,FALSE),"")</f>
        <v>SP- 01</v>
      </c>
      <c r="B20" s="34" t="s">
        <v>123</v>
      </c>
      <c r="C20" s="34" t="s">
        <v>963</v>
      </c>
      <c r="D20" s="34" t="str">
        <f t="shared" si="0"/>
        <v>CY51W</v>
      </c>
      <c r="E20" s="34"/>
      <c r="F20" s="34"/>
      <c r="G20" s="56">
        <f>IFERROR(_xlfn.IFS(D20=Referencias!$K$32,VLOOKUP(B20,Intermedia!$B$4:$D$240,3,FALSE),D20=Referencias!$K$25,VLOOKUP(B20,Intermedia!$B$4:$D$240,2,FALSE)),"")</f>
        <v>60.47</v>
      </c>
      <c r="H20" s="34"/>
      <c r="I20" s="34" t="str">
        <f>IFERROR(VLOOKUP(IF(AND(B20=B19,B19=B18),CONCATENATE(B20,"_2"),IF(B20=B19,CONCATENATE(B20,"_1"),B20)),Intermedia!$I$3:$O$3997,7,FALSE),"")</f>
        <v/>
      </c>
      <c r="J20" s="34" t="str">
        <f>IFERROR(VLOOKUP(B20,'PLANILLA GENERAL'!$H$2:$BA$447,30,FALSE),"")</f>
        <v>Cavidad Progresiva</v>
      </c>
      <c r="K20" s="117" t="s">
        <v>966</v>
      </c>
    </row>
    <row r="21" spans="1:11" x14ac:dyDescent="0.25">
      <c r="A21" s="34" t="str">
        <f>IFERROR(VLOOKUP(B21,'PLANILLA GENERAL'!H15:$BA$698,46,FALSE),"")</f>
        <v>SP- 01</v>
      </c>
      <c r="B21" s="34" t="s">
        <v>139</v>
      </c>
      <c r="C21" s="34" t="s">
        <v>963</v>
      </c>
      <c r="D21" s="34" t="str">
        <f t="shared" si="0"/>
        <v>CY51W</v>
      </c>
      <c r="E21" s="34"/>
      <c r="F21" s="34"/>
      <c r="G21" s="56">
        <f>IFERROR(_xlfn.IFS(D21=Referencias!$K$32,VLOOKUP(B21,Intermedia!$B$4:$D$240,3,FALSE),D21=Referencias!$K$25,VLOOKUP(B21,Intermedia!$B$4:$D$240,2,FALSE)),"")</f>
        <v>35.729999999999997</v>
      </c>
      <c r="H21" s="34"/>
      <c r="I21" s="34" t="str">
        <f>IFERROR(VLOOKUP(IF(AND(B21=B20,B20=B19),CONCATENATE(B21,"_2"),IF(B21=B20,CONCATENATE(B21,"_1"),B21)),Intermedia!$I$3:$O$3997,7,FALSE),"")</f>
        <v/>
      </c>
      <c r="J21" s="34" t="str">
        <f>IFERROR(VLOOKUP(B21,'PLANILLA GENERAL'!$H$2:$BA$447,30,FALSE),"")</f>
        <v>Bombeo Mecánico</v>
      </c>
      <c r="K21" s="117" t="s">
        <v>966</v>
      </c>
    </row>
    <row r="22" spans="1:11" x14ac:dyDescent="0.25">
      <c r="A22" s="34" t="str">
        <f>IFERROR(VLOOKUP(B22,'PLANILLA GENERAL'!H16:$BA$698,46,FALSE),"")</f>
        <v>SP- 06</v>
      </c>
      <c r="B22" s="34" t="s">
        <v>239</v>
      </c>
      <c r="C22" s="34" t="s">
        <v>963</v>
      </c>
      <c r="D22" s="34" t="str">
        <f t="shared" si="0"/>
        <v>CY51W</v>
      </c>
      <c r="E22" s="34"/>
      <c r="F22" s="34"/>
      <c r="G22" s="56">
        <f>IFERROR(_xlfn.IFS(D22=Referencias!$K$32,VLOOKUP(B22,Intermedia!$B$4:$D$240,3,FALSE),D22=Referencias!$K$25,VLOOKUP(B22,Intermedia!$B$4:$D$240,2,FALSE)),"")</f>
        <v>38.67</v>
      </c>
      <c r="H22" s="34"/>
      <c r="I22" s="34" t="str">
        <f>IFERROR(VLOOKUP(IF(AND(B22=B21,B21=B20),CONCATENATE(B22,"_2"),IF(B22=B21,CONCATENATE(B22,"_1"),B22)),Intermedia!$I$3:$O$3997,7,FALSE),"")</f>
        <v/>
      </c>
      <c r="J22" s="34" t="str">
        <f>IFERROR(VLOOKUP(B22,'PLANILLA GENERAL'!$H$2:$BA$447,30,FALSE),"")</f>
        <v>Cavidad Progresiva</v>
      </c>
      <c r="K22" s="117" t="s">
        <v>966</v>
      </c>
    </row>
    <row r="23" spans="1:11" x14ac:dyDescent="0.25">
      <c r="A23" s="34" t="str">
        <f>IFERROR(VLOOKUP(B23,'PLANILLA GENERAL'!H17:$BA$698,46,FALSE),"")</f>
        <v>SP- 06</v>
      </c>
      <c r="B23" s="34" t="s">
        <v>250</v>
      </c>
      <c r="C23" s="34" t="s">
        <v>963</v>
      </c>
      <c r="D23" s="34" t="str">
        <f t="shared" si="0"/>
        <v>CY51W</v>
      </c>
      <c r="E23" s="34"/>
      <c r="F23" s="34"/>
      <c r="G23" s="56">
        <f>IFERROR(_xlfn.IFS(D23=Referencias!$K$32,VLOOKUP(B23,Intermedia!$B$4:$D$240,3,FALSE),D23=Referencias!$K$25,VLOOKUP(B23,Intermedia!$B$4:$D$240,2,FALSE)),"")</f>
        <v>23.31</v>
      </c>
      <c r="H23" s="34"/>
      <c r="I23" s="34" t="str">
        <f>IFERROR(VLOOKUP(IF(AND(B23=B22,B22=B21),CONCATENATE(B23,"_2"),IF(B23=B22,CONCATENATE(B23,"_1"),B23)),Intermedia!$I$3:$O$3997,7,FALSE),"")</f>
        <v/>
      </c>
      <c r="J23" s="34" t="str">
        <f>IFERROR(VLOOKUP(B23,'PLANILLA GENERAL'!$H$2:$BA$447,30,FALSE),"")</f>
        <v>Cavidad Progresiva</v>
      </c>
      <c r="K23" s="117" t="s">
        <v>966</v>
      </c>
    </row>
    <row r="24" spans="1:11" x14ac:dyDescent="0.25">
      <c r="A24" s="34" t="str">
        <f>IFERROR(VLOOKUP(B24,'PLANILLA GENERAL'!H18:$BA$698,46,FALSE),"")</f>
        <v>SP- 06</v>
      </c>
      <c r="B24" s="34" t="s">
        <v>256</v>
      </c>
      <c r="C24" s="34" t="s">
        <v>963</v>
      </c>
      <c r="D24" s="34" t="str">
        <f t="shared" si="0"/>
        <v>CY51W</v>
      </c>
      <c r="E24" s="34"/>
      <c r="F24" s="34"/>
      <c r="G24" s="56">
        <f>IFERROR(_xlfn.IFS(D24=Referencias!$K$32,VLOOKUP(B24,Intermedia!$B$4:$D$240,3,FALSE),D24=Referencias!$K$25,VLOOKUP(B24,Intermedia!$B$4:$D$240,2,FALSE)),"")</f>
        <v>29.04</v>
      </c>
      <c r="H24" s="34"/>
      <c r="I24" s="34" t="str">
        <f>IFERROR(VLOOKUP(IF(AND(B24=B23,B23=B22),CONCATENATE(B24,"_2"),IF(B24=B23,CONCATENATE(B24,"_1"),B24)),Intermedia!$I$3:$O$3997,7,FALSE),"")</f>
        <v/>
      </c>
      <c r="J24" s="34" t="str">
        <f>IFERROR(VLOOKUP(B24,'PLANILLA GENERAL'!$H$2:$BA$447,30,FALSE),"")</f>
        <v>Cavidad Progresiva</v>
      </c>
      <c r="K24" s="117" t="s">
        <v>966</v>
      </c>
    </row>
    <row r="25" spans="1:11" x14ac:dyDescent="0.25">
      <c r="A25" s="34" t="str">
        <f>IFERROR(VLOOKUP(B25,'PLANILLA GENERAL'!H19:$BA$698,46,FALSE),"")</f>
        <v>SP- 06</v>
      </c>
      <c r="B25" s="34" t="s">
        <v>261</v>
      </c>
      <c r="C25" s="34" t="s">
        <v>962</v>
      </c>
      <c r="D25" s="34" t="str">
        <f t="shared" si="0"/>
        <v>BX960</v>
      </c>
      <c r="E25" s="34"/>
      <c r="F25" s="34"/>
      <c r="G25" s="56">
        <f>IFERROR(_xlfn.IFS(D25=Referencias!$K$32,VLOOKUP(B25,Intermedia!$B$4:$D$240,3,FALSE),D25=Referencias!$K$25,VLOOKUP(B25,Intermedia!$B$4:$D$240,2,FALSE)),"")</f>
        <v>31.42</v>
      </c>
      <c r="H25" s="34"/>
      <c r="I25" s="34" t="str">
        <f>IFERROR(VLOOKUP(IF(AND(B25=B24,B24=B23),CONCATENATE(B25,"_2"),IF(B25=B24,CONCATENATE(B25,"_1"),B25)),Intermedia!$I$3:$O$3997,7,FALSE),"")</f>
        <v/>
      </c>
      <c r="J25" s="34" t="str">
        <f>IFERROR(VLOOKUP(B25,'PLANILLA GENERAL'!$H$2:$BA$447,30,FALSE),"")</f>
        <v>Cavidad Progresiva</v>
      </c>
      <c r="K25" s="117" t="s">
        <v>966</v>
      </c>
    </row>
    <row r="26" spans="1:11" x14ac:dyDescent="0.25">
      <c r="A26" s="34" t="str">
        <f>IFERROR(VLOOKUP(B26,'PLANILLA GENERAL'!H20:$BA$698,46,FALSE),"")</f>
        <v>SP- 06</v>
      </c>
      <c r="B26" s="34" t="s">
        <v>265</v>
      </c>
      <c r="C26" s="34" t="s">
        <v>963</v>
      </c>
      <c r="D26" s="34" t="str">
        <f t="shared" si="0"/>
        <v>CY51W</v>
      </c>
      <c r="E26" s="34"/>
      <c r="F26" s="34"/>
      <c r="G26" s="56">
        <f>IFERROR(_xlfn.IFS(D26=Referencias!$K$32,VLOOKUP(B26,Intermedia!$B$4:$D$240,3,FALSE),D26=Referencias!$K$25,VLOOKUP(B26,Intermedia!$B$4:$D$240,2,FALSE)),"")</f>
        <v>29.74</v>
      </c>
      <c r="H26" s="34"/>
      <c r="I26" s="34" t="str">
        <f>IFERROR(VLOOKUP(IF(AND(B26=B25,B25=B24),CONCATENATE(B26,"_2"),IF(B26=B25,CONCATENATE(B26,"_1"),B26)),Intermedia!$I$3:$O$3997,7,FALSE),"")</f>
        <v/>
      </c>
      <c r="J26" s="34" t="str">
        <f>IFERROR(VLOOKUP(B26,'PLANILLA GENERAL'!$H$2:$BA$447,30,FALSE),"")</f>
        <v>Bombeo Mecánico</v>
      </c>
      <c r="K26" s="117" t="s">
        <v>966</v>
      </c>
    </row>
    <row r="27" spans="1:11" x14ac:dyDescent="0.25">
      <c r="A27" s="34" t="str">
        <f>IFERROR(VLOOKUP(B27,'PLANILLA GENERAL'!H21:$BA$698,46,FALSE),"")</f>
        <v>SP- 06</v>
      </c>
      <c r="B27" s="34" t="s">
        <v>268</v>
      </c>
      <c r="C27" s="34" t="s">
        <v>963</v>
      </c>
      <c r="D27" s="34" t="str">
        <f t="shared" si="0"/>
        <v>CY51W</v>
      </c>
      <c r="E27" s="34"/>
      <c r="F27" s="34"/>
      <c r="G27" s="56">
        <f>IFERROR(_xlfn.IFS(D27=Referencias!$K$32,VLOOKUP(B27,Intermedia!$B$4:$D$240,3,FALSE),D27=Referencias!$K$25,VLOOKUP(B27,Intermedia!$B$4:$D$240,2,FALSE)),"")</f>
        <v>20</v>
      </c>
      <c r="H27" s="34"/>
      <c r="I27" s="34" t="str">
        <f>IFERROR(VLOOKUP(IF(AND(B27=B26,B26=B25),CONCATENATE(B27,"_2"),IF(B27=B26,CONCATENATE(B27,"_1"),B27)),Intermedia!$I$3:$O$3997,7,FALSE),"")</f>
        <v/>
      </c>
      <c r="J27" s="34" t="str">
        <f>IFERROR(VLOOKUP(B27,'PLANILLA GENERAL'!$H$2:$BA$447,30,FALSE),"")</f>
        <v>Bombeo Mecánico</v>
      </c>
      <c r="K27" s="117" t="s">
        <v>966</v>
      </c>
    </row>
    <row r="28" spans="1:11" x14ac:dyDescent="0.25">
      <c r="A28" s="34" t="str">
        <f>IFERROR(VLOOKUP(B28,'PLANILLA GENERAL'!H22:$BA$698,46,FALSE),"")</f>
        <v>SP- 06</v>
      </c>
      <c r="B28" s="34" t="s">
        <v>271</v>
      </c>
      <c r="C28" s="34" t="s">
        <v>963</v>
      </c>
      <c r="D28" s="34" t="str">
        <f t="shared" si="0"/>
        <v>CY51W</v>
      </c>
      <c r="E28" s="34"/>
      <c r="F28" s="34"/>
      <c r="G28" s="56">
        <f>IFERROR(_xlfn.IFS(D28=Referencias!$K$32,VLOOKUP(B28,Intermedia!$B$4:$D$240,3,FALSE),D28=Referencias!$K$25,VLOOKUP(B28,Intermedia!$B$4:$D$240,2,FALSE)),"")</f>
        <v>59.76</v>
      </c>
      <c r="H28" s="34"/>
      <c r="I28" s="34" t="str">
        <f>IFERROR(VLOOKUP(IF(AND(B28=B27,B27=B26),CONCATENATE(B28,"_2"),IF(B28=B27,CONCATENATE(B28,"_1"),B28)),Intermedia!$I$3:$O$3997,7,FALSE),"")</f>
        <v/>
      </c>
      <c r="J28" s="34" t="str">
        <f>IFERROR(VLOOKUP(B28,'PLANILLA GENERAL'!$H$2:$BA$447,30,FALSE),"")</f>
        <v>Cavidad Progresiva</v>
      </c>
      <c r="K28" s="117" t="s">
        <v>966</v>
      </c>
    </row>
    <row r="29" spans="1:11" x14ac:dyDescent="0.25">
      <c r="A29" s="34" t="str">
        <f>IFERROR(VLOOKUP(B29,'PLANILLA GENERAL'!H23:$BA$698,46,FALSE),"")</f>
        <v>SP- 06</v>
      </c>
      <c r="B29" s="34" t="s">
        <v>273</v>
      </c>
      <c r="C29" s="34" t="s">
        <v>963</v>
      </c>
      <c r="D29" s="34" t="str">
        <f t="shared" si="0"/>
        <v>CY51W</v>
      </c>
      <c r="E29" s="34"/>
      <c r="F29" s="34"/>
      <c r="G29" s="56">
        <f>IFERROR(_xlfn.IFS(D29=Referencias!$K$32,VLOOKUP(B29,Intermedia!$B$4:$D$240,3,FALSE),D29=Referencias!$K$25,VLOOKUP(B29,Intermedia!$B$4:$D$240,2,FALSE)),"")</f>
        <v>20</v>
      </c>
      <c r="H29" s="34"/>
      <c r="I29" s="34" t="str">
        <f>IFERROR(VLOOKUP(IF(AND(B29=B28,B28=B27),CONCATENATE(B29,"_2"),IF(B29=B28,CONCATENATE(B29,"_1"),B29)),Intermedia!$I$3:$O$3997,7,FALSE),"")</f>
        <v/>
      </c>
      <c r="J29" s="34" t="str">
        <f>IFERROR(VLOOKUP(B29,'PLANILLA GENERAL'!$H$2:$BA$447,30,FALSE),"")</f>
        <v>Cavidad Progresiva</v>
      </c>
      <c r="K29" s="117" t="s">
        <v>966</v>
      </c>
    </row>
    <row r="30" spans="1:11" x14ac:dyDescent="0.25">
      <c r="A30" s="34" t="str">
        <f>IFERROR(VLOOKUP(B30,'PLANILLA GENERAL'!H24:$BA$698,46,FALSE),"")</f>
        <v>SP- 06</v>
      </c>
      <c r="B30" s="34" t="s">
        <v>280</v>
      </c>
      <c r="C30" s="34" t="s">
        <v>963</v>
      </c>
      <c r="D30" s="34" t="str">
        <f t="shared" si="0"/>
        <v>CY51W</v>
      </c>
      <c r="E30" s="34"/>
      <c r="F30" s="34"/>
      <c r="G30" s="56">
        <f>IFERROR(_xlfn.IFS(D30=Referencias!$K$32,VLOOKUP(B30,Intermedia!$B$4:$D$240,3,FALSE),D30=Referencias!$K$25,VLOOKUP(B30,Intermedia!$B$4:$D$240,2,FALSE)),"")</f>
        <v>31.29</v>
      </c>
      <c r="H30" s="34"/>
      <c r="I30" s="34" t="str">
        <f>IFERROR(VLOOKUP(IF(AND(B30=B29,B29=B28),CONCATENATE(B30,"_2"),IF(B30=B29,CONCATENATE(B30,"_1"),B30)),Intermedia!$I$3:$O$3997,7,FALSE),"")</f>
        <v/>
      </c>
      <c r="J30" s="34" t="str">
        <f>IFERROR(VLOOKUP(B30,'PLANILLA GENERAL'!$H$2:$BA$447,30,FALSE),"")</f>
        <v>Bombeo Mecánico</v>
      </c>
      <c r="K30" s="117" t="s">
        <v>966</v>
      </c>
    </row>
    <row r="31" spans="1:11" x14ac:dyDescent="0.25">
      <c r="A31" s="34" t="str">
        <f>IFERROR(VLOOKUP(B31,'PLANILLA GENERAL'!H25:$BA$698,46,FALSE),"")</f>
        <v>SP- 06</v>
      </c>
      <c r="B31" s="34" t="s">
        <v>281</v>
      </c>
      <c r="C31" s="34" t="s">
        <v>963</v>
      </c>
      <c r="D31" s="34" t="str">
        <f t="shared" si="0"/>
        <v>CY51W</v>
      </c>
      <c r="E31" s="34"/>
      <c r="F31" s="34"/>
      <c r="G31" s="56">
        <f>IFERROR(_xlfn.IFS(D31=Referencias!$K$32,VLOOKUP(B31,Intermedia!$B$4:$D$240,3,FALSE),D31=Referencias!$K$25,VLOOKUP(B31,Intermedia!$B$4:$D$240,2,FALSE)),"")</f>
        <v>33.229999999999997</v>
      </c>
      <c r="H31" s="34"/>
      <c r="I31" s="34" t="str">
        <f>IFERROR(VLOOKUP(IF(AND(B31=B30,B30=B29),CONCATENATE(B31,"_2"),IF(B31=B30,CONCATENATE(B31,"_1"),B31)),Intermedia!$I$3:$O$3997,7,FALSE),"")</f>
        <v/>
      </c>
      <c r="J31" s="34" t="str">
        <f>IFERROR(VLOOKUP(B31,'PLANILLA GENERAL'!$H$2:$BA$447,30,FALSE),"")</f>
        <v>Bombeo Mecánico</v>
      </c>
      <c r="K31" s="117" t="s">
        <v>966</v>
      </c>
    </row>
    <row r="32" spans="1:11" x14ac:dyDescent="0.25">
      <c r="A32" s="34" t="str">
        <f>IFERROR(VLOOKUP(B32,'PLANILLA GENERAL'!H26:$BA$698,46,FALSE),"")</f>
        <v/>
      </c>
      <c r="B32" s="34" t="s">
        <v>284</v>
      </c>
      <c r="C32" s="34" t="s">
        <v>963</v>
      </c>
      <c r="D32" s="34" t="str">
        <f t="shared" si="0"/>
        <v>CY51W</v>
      </c>
      <c r="E32" s="34"/>
      <c r="F32" s="34"/>
      <c r="G32" s="56" t="str">
        <f>IFERROR(_xlfn.IFS(D32=Referencias!$K$32,VLOOKUP(B32,Intermedia!$B$4:$D$240,3,FALSE),D32=Referencias!$K$25,VLOOKUP(B32,Intermedia!$B$4:$D$240,2,FALSE)),"")</f>
        <v/>
      </c>
      <c r="H32" s="34"/>
      <c r="I32" s="34" t="str">
        <f>IFERROR(VLOOKUP(IF(AND(B32=B31,B31=B30),CONCATENATE(B32,"_2"),IF(B32=B31,CONCATENATE(B32,"_1"),B32)),Intermedia!$I$3:$O$3997,7,FALSE),"")</f>
        <v/>
      </c>
      <c r="J32" s="34" t="str">
        <f>IFERROR(VLOOKUP(B32,'PLANILLA GENERAL'!$H$2:$BA$447,30,FALSE),"")</f>
        <v/>
      </c>
      <c r="K32" s="117" t="s">
        <v>966</v>
      </c>
    </row>
    <row r="33" spans="1:11" x14ac:dyDescent="0.25">
      <c r="A33" s="34" t="str">
        <f>IFERROR(VLOOKUP(B33,'PLANILLA GENERAL'!H27:$BA$698,46,FALSE),"")</f>
        <v>SP- 06</v>
      </c>
      <c r="B33" s="34" t="s">
        <v>287</v>
      </c>
      <c r="C33" s="34" t="s">
        <v>963</v>
      </c>
      <c r="D33" s="34" t="str">
        <f t="shared" si="0"/>
        <v>CY51W</v>
      </c>
      <c r="E33" s="34"/>
      <c r="F33" s="34"/>
      <c r="G33" s="56">
        <f>IFERROR(_xlfn.IFS(D33=Referencias!$K$32,VLOOKUP(B33,Intermedia!$B$4:$D$240,3,FALSE),D33=Referencias!$K$25,VLOOKUP(B33,Intermedia!$B$4:$D$240,2,FALSE)),"")</f>
        <v>20.89</v>
      </c>
      <c r="H33" s="34"/>
      <c r="I33" s="34" t="str">
        <f>IFERROR(VLOOKUP(IF(AND(B33=B32,B32=B31),CONCATENATE(B33,"_2"),IF(B33=B32,CONCATENATE(B33,"_1"),B33)),Intermedia!$I$3:$O$3997,7,FALSE),"")</f>
        <v/>
      </c>
      <c r="J33" s="34" t="str">
        <f>IFERROR(VLOOKUP(B33,'PLANILLA GENERAL'!$H$2:$BA$447,30,FALSE),"")</f>
        <v>Cavidad Progresiva</v>
      </c>
      <c r="K33" s="117" t="s">
        <v>966</v>
      </c>
    </row>
    <row r="34" spans="1:11" x14ac:dyDescent="0.25">
      <c r="A34" s="34" t="str">
        <f>IFERROR(VLOOKUP(B34,'PLANILLA GENERAL'!H28:$BA$698,46,FALSE),"")</f>
        <v>SP-10</v>
      </c>
      <c r="B34" s="34" t="s">
        <v>380</v>
      </c>
      <c r="C34" s="34" t="s">
        <v>962</v>
      </c>
      <c r="D34" s="34" t="str">
        <f t="shared" si="0"/>
        <v>BX960</v>
      </c>
      <c r="E34" s="34"/>
      <c r="F34" s="34"/>
      <c r="G34" s="56">
        <f>IFERROR(_xlfn.IFS(D34=Referencias!$K$32,VLOOKUP(B34,Intermedia!$B$4:$D$240,3,FALSE),D34=Referencias!$K$25,VLOOKUP(B34,Intermedia!$B$4:$D$240,2,FALSE)),"")</f>
        <v>20.48</v>
      </c>
      <c r="H34" s="34" t="s">
        <v>965</v>
      </c>
      <c r="I34" s="34" t="str">
        <f>IFERROR(VLOOKUP(IF(AND(B34=B33,B33=B32),CONCATENATE(B34,"_2"),IF(B34=B33,CONCATENATE(B34,"_1"),B34)),Intermedia!$I$3:$O$3997,7,FALSE),"")</f>
        <v/>
      </c>
      <c r="J34" s="34" t="str">
        <f>IFERROR(VLOOKUP(B34,'PLANILLA GENERAL'!$H$2:$BA$447,30,FALSE),"")</f>
        <v>Cavidad Progresiva</v>
      </c>
      <c r="K34" s="117" t="s">
        <v>966</v>
      </c>
    </row>
    <row r="35" spans="1:11" x14ac:dyDescent="0.25">
      <c r="A35" s="34" t="str">
        <f>IFERROR(VLOOKUP(B35,'PLANILLA GENERAL'!H29:$BA$698,46,FALSE),"")</f>
        <v>SP- 09</v>
      </c>
      <c r="B35" s="34" t="s">
        <v>354</v>
      </c>
      <c r="C35" s="34" t="s">
        <v>962</v>
      </c>
      <c r="D35" s="34" t="str">
        <f t="shared" si="0"/>
        <v>BX960</v>
      </c>
      <c r="E35" s="34"/>
      <c r="F35" s="34"/>
      <c r="G35" s="56">
        <f>IFERROR(_xlfn.IFS(D35=Referencias!$K$32,VLOOKUP(B35,Intermedia!$B$4:$D$240,3,FALSE),D35=Referencias!$K$25,VLOOKUP(B35,Intermedia!$B$4:$D$240,2,FALSE)),"")</f>
        <v>20</v>
      </c>
      <c r="H35" s="34"/>
      <c r="I35" s="34" t="str">
        <f>IFERROR(VLOOKUP(IF(AND(B35=B34,B34=B33),CONCATENATE(B35,"_2"),IF(B35=B34,CONCATENATE(B35,"_1"),B35)),Intermedia!$I$3:$O$3997,7,FALSE),"")</f>
        <v/>
      </c>
      <c r="J35" s="34" t="str">
        <f>IFERROR(VLOOKUP(B35,'PLANILLA GENERAL'!$H$2:$BA$447,30,FALSE),"")</f>
        <v>Cavidad Progresiva</v>
      </c>
      <c r="K35" s="117" t="s">
        <v>966</v>
      </c>
    </row>
    <row r="36" spans="1:11" x14ac:dyDescent="0.25">
      <c r="A36" s="34" t="str">
        <f>IFERROR(VLOOKUP(B36,'PLANILLA GENERAL'!H30:$BA$698,46,FALSE),"")</f>
        <v>PB- 03</v>
      </c>
      <c r="B36" s="34" t="s">
        <v>61</v>
      </c>
      <c r="C36" s="34" t="s">
        <v>963</v>
      </c>
      <c r="D36" s="34" t="str">
        <f t="shared" si="0"/>
        <v>CY51W</v>
      </c>
      <c r="E36" s="34"/>
      <c r="F36" s="34"/>
      <c r="G36" s="56">
        <f>IFERROR(_xlfn.IFS(D36=Referencias!$K$32,VLOOKUP(B36,Intermedia!$B$4:$D$240,3,FALSE),D36=Referencias!$K$25,VLOOKUP(B36,Intermedia!$B$4:$D$240,2,FALSE)),"")</f>
        <v>34.450000000000003</v>
      </c>
      <c r="H36" s="34"/>
      <c r="I36" s="34" t="str">
        <f>IFERROR(VLOOKUP(IF(AND(B36=B35,B35=B34),CONCATENATE(B36,"_2"),IF(B36=B35,CONCATENATE(B36,"_1"),B36)),Intermedia!$I$3:$O$3997,7,FALSE),"")</f>
        <v/>
      </c>
      <c r="J36" s="34" t="str">
        <f>IFERROR(VLOOKUP(B36,'PLANILLA GENERAL'!$H$2:$BA$447,30,FALSE),"")</f>
        <v>Cavidad Progresiva</v>
      </c>
      <c r="K36" s="117" t="s">
        <v>966</v>
      </c>
    </row>
    <row r="37" spans="1:11" x14ac:dyDescent="0.25">
      <c r="A37" s="34" t="str">
        <f>IFERROR(VLOOKUP(B37,'PLANILLA GENERAL'!H31:$BA$698,46,FALSE),"")</f>
        <v>PB- 04</v>
      </c>
      <c r="B37" s="34" t="s">
        <v>82</v>
      </c>
      <c r="C37" s="34" t="s">
        <v>963</v>
      </c>
      <c r="D37" s="34" t="str">
        <f t="shared" si="0"/>
        <v>CY51W</v>
      </c>
      <c r="E37" s="34"/>
      <c r="F37" s="34"/>
      <c r="G37" s="56">
        <f>IFERROR(_xlfn.IFS(D37=Referencias!$K$32,VLOOKUP(B37,Intermedia!$B$4:$D$240,3,FALSE),D37=Referencias!$K$25,VLOOKUP(B37,Intermedia!$B$4:$D$240,2,FALSE)),"")</f>
        <v>20</v>
      </c>
      <c r="H37" s="34"/>
      <c r="I37" s="34" t="str">
        <f>IFERROR(VLOOKUP(IF(AND(B37=B36,B36=B35),CONCATENATE(B37,"_2"),IF(B37=B36,CONCATENATE(B37,"_1"),B37)),Intermedia!$I$3:$O$3997,7,FALSE),"")</f>
        <v/>
      </c>
      <c r="J37" s="34" t="str">
        <f>IFERROR(VLOOKUP(B37,'PLANILLA GENERAL'!$H$2:$BA$447,30,FALSE),"")</f>
        <v>Cavidad Progresiva</v>
      </c>
      <c r="K37" s="117" t="s">
        <v>966</v>
      </c>
    </row>
    <row r="38" spans="1:11" x14ac:dyDescent="0.25">
      <c r="A38" s="34" t="str">
        <f>IFERROR(VLOOKUP(B38,'PLANILLA GENERAL'!H32:$BA$698,46,FALSE),"")</f>
        <v>PB- 04</v>
      </c>
      <c r="B38" s="34" t="s">
        <v>82</v>
      </c>
      <c r="C38" s="34" t="s">
        <v>962</v>
      </c>
      <c r="D38" s="34" t="str">
        <f t="shared" si="0"/>
        <v>BX960</v>
      </c>
      <c r="E38" s="34"/>
      <c r="F38" s="34"/>
      <c r="G38" s="56">
        <f>IFERROR(_xlfn.IFS(D38=Referencias!$K$32,VLOOKUP(B38,Intermedia!$B$4:$D$240,3,FALSE),D38=Referencias!$K$25,VLOOKUP(B38,Intermedia!$B$4:$D$240,2,FALSE)),"")</f>
        <v>20</v>
      </c>
      <c r="H38" s="34"/>
      <c r="I38" s="34" t="str">
        <f>IFERROR(VLOOKUP(IF(AND(B38=B37,B37=B36),CONCATENATE(B38,"_2"),IF(B38=B37,CONCATENATE(B38,"_1"),B38)),Intermedia!$I$3:$O$3997,7,FALSE),"")</f>
        <v/>
      </c>
      <c r="J38" s="34" t="str">
        <f>IFERROR(VLOOKUP(B38,'PLANILLA GENERAL'!$H$2:$BA$447,30,FALSE),"")</f>
        <v>Cavidad Progresiva</v>
      </c>
      <c r="K38" s="117" t="s">
        <v>966</v>
      </c>
    </row>
    <row r="39" spans="1:11" x14ac:dyDescent="0.25">
      <c r="A39" s="34" t="str">
        <f>IFERROR(VLOOKUP(B39,'PLANILLA GENERAL'!H33:$BA$698,46,FALSE),"")</f>
        <v>SP- 02</v>
      </c>
      <c r="B39" s="89" t="s">
        <v>159</v>
      </c>
      <c r="C39" s="89" t="s">
        <v>988</v>
      </c>
      <c r="D39" s="89" t="s">
        <v>665</v>
      </c>
      <c r="E39" s="89"/>
      <c r="F39" s="89"/>
      <c r="G39" s="90">
        <v>60</v>
      </c>
      <c r="H39" s="89"/>
      <c r="I39" s="34" t="str">
        <f>IFERROR(VLOOKUP(IF(AND(B39=B38,B38=B37),CONCATENATE(B39,"_2"),IF(B39=B38,CONCATENATE(B39,"_1"),B39)),Intermedia!$I$3:$O$3997,7,FALSE),"")</f>
        <v/>
      </c>
      <c r="J39" s="34" t="str">
        <f>IFERROR(VLOOKUP(B39,'PLANILLA GENERAL'!$H$2:$BA$447,30,FALSE),"")</f>
        <v>Cavidad Progresiva</v>
      </c>
      <c r="K39" s="118" t="s">
        <v>961</v>
      </c>
    </row>
    <row r="40" spans="1:11" x14ac:dyDescent="0.25">
      <c r="A40" s="34" t="str">
        <f>IFERROR(VLOOKUP(B40,'PLANILLA GENERAL'!H37:$BA$698,46,FALSE),"")</f>
        <v>PB- 03</v>
      </c>
      <c r="B40" s="89" t="s">
        <v>73</v>
      </c>
      <c r="C40" s="89" t="s">
        <v>988</v>
      </c>
      <c r="D40" s="89" t="s">
        <v>665</v>
      </c>
      <c r="E40" s="89"/>
      <c r="F40" s="89"/>
      <c r="G40" s="90">
        <v>92</v>
      </c>
      <c r="H40" s="89"/>
      <c r="I40" s="34"/>
      <c r="J40" s="34" t="str">
        <f>IFERROR(VLOOKUP(B40,'PLANILLA GENERAL'!$H$2:$BA$447,30,FALSE),"")</f>
        <v>Cavidad Progresiva</v>
      </c>
      <c r="K40" s="118" t="s">
        <v>961</v>
      </c>
    </row>
    <row r="41" spans="1:11" x14ac:dyDescent="0.25">
      <c r="A41" s="88" t="str">
        <f>IFERROR(VLOOKUP(B41,'PLANILLA GENERAL'!H31:$BA$698,46,FALSE),"")</f>
        <v/>
      </c>
      <c r="D41" s="150" t="s">
        <v>971</v>
      </c>
      <c r="E41" s="150"/>
      <c r="F41" s="150"/>
      <c r="G41" s="150"/>
      <c r="I41" s="88" t="str">
        <f>IFERROR(VLOOKUP(IF(AND(B41=B39,B39=B38),CONCATENATE(B41,"_2"),IF(B41=B39,CONCATENATE(B41,"_1"),B41)),Intermedia!$I$3:$O$3997,7,FALSE),"")</f>
        <v/>
      </c>
      <c r="J41" s="88" t="str">
        <f>IFERROR(VLOOKUP(B41,'PLANILLA GENERAL'!$H$2:$BA$447,30,FALSE),"")</f>
        <v/>
      </c>
    </row>
    <row r="42" spans="1:11" x14ac:dyDescent="0.25">
      <c r="D42" s="151" t="s">
        <v>566</v>
      </c>
      <c r="E42" s="151"/>
      <c r="F42" s="151"/>
      <c r="G42" s="56">
        <f>SUMIF($D$9:D38,D42,$G$9:G38)</f>
        <v>981.8599999999999</v>
      </c>
    </row>
    <row r="43" spans="1:11" x14ac:dyDescent="0.25">
      <c r="D43" s="151" t="s">
        <v>565</v>
      </c>
      <c r="E43" s="151"/>
      <c r="F43" s="151"/>
      <c r="G43" s="56">
        <f>SUMIF($D$9:D41,D43,$G$9:G41)</f>
        <v>123.83</v>
      </c>
    </row>
    <row r="44" spans="1:11" x14ac:dyDescent="0.25">
      <c r="D44" s="151" t="s">
        <v>972</v>
      </c>
      <c r="E44" s="151"/>
      <c r="F44" s="151"/>
      <c r="G44" s="56">
        <f>+G42+G43</f>
        <v>1105.6899999999998</v>
      </c>
    </row>
    <row r="47" spans="1:11" x14ac:dyDescent="0.25">
      <c r="D47" s="150" t="s">
        <v>973</v>
      </c>
      <c r="E47" s="150"/>
      <c r="F47" s="150"/>
      <c r="G47" s="150"/>
    </row>
    <row r="48" spans="1:11" x14ac:dyDescent="0.25">
      <c r="D48" s="151" t="s">
        <v>566</v>
      </c>
      <c r="E48" s="151"/>
      <c r="F48" s="151"/>
      <c r="G48" s="56">
        <f>+G42+'Semana 4-2'!G37+'Semana 4-3'!G35+'Semana 4-4'!G28+'Semana 4-5'!G31</f>
        <v>3655.1500000000005</v>
      </c>
    </row>
    <row r="49" spans="4:7" x14ac:dyDescent="0.25">
      <c r="D49" s="151" t="s">
        <v>565</v>
      </c>
      <c r="E49" s="151"/>
      <c r="F49" s="151"/>
      <c r="G49" s="56">
        <f>+G43+'Semana 4-2'!G38+'Semana 4-3'!G36+'Semana 4-4'!G29+'Semana 4-5'!G32</f>
        <v>1007.1600000000001</v>
      </c>
    </row>
    <row r="50" spans="4:7" x14ac:dyDescent="0.25">
      <c r="D50" s="151" t="s">
        <v>972</v>
      </c>
      <c r="E50" s="151"/>
      <c r="F50" s="151"/>
      <c r="G50" s="56">
        <f>G49+G48</f>
        <v>4662.3100000000004</v>
      </c>
    </row>
  </sheetData>
  <autoFilter ref="A8:J44" xr:uid="{00000000-0009-0000-0000-000014000000}"/>
  <mergeCells count="12">
    <mergeCell ref="K7:K8"/>
    <mergeCell ref="D50:F50"/>
    <mergeCell ref="D43:F43"/>
    <mergeCell ref="D44:F44"/>
    <mergeCell ref="D47:G47"/>
    <mergeCell ref="D48:F48"/>
    <mergeCell ref="D49:F49"/>
    <mergeCell ref="B7:C7"/>
    <mergeCell ref="D7:J7"/>
    <mergeCell ref="D41:G41"/>
    <mergeCell ref="D42:F42"/>
    <mergeCell ref="B3:J5"/>
  </mergeCells>
  <printOptions horizontalCentered="1" verticalCentered="1"/>
  <pageMargins left="0" right="0" top="0" bottom="0" header="0.31496062992125984" footer="0.31496062992125984"/>
  <pageSetup paperSize="9" scale="80" orientation="landscape" r:id="rId1"/>
  <drawing r:id="rId2"/>
  <legacy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>
    <tabColor rgb="FFFFFF00"/>
    <pageSetUpPr fitToPage="1"/>
  </sheetPr>
  <dimension ref="A1:K39"/>
  <sheetViews>
    <sheetView zoomScaleNormal="100" workbookViewId="0">
      <selection activeCell="I9" sqref="I9:J25"/>
    </sheetView>
  </sheetViews>
  <sheetFormatPr baseColWidth="10" defaultColWidth="11.42578125" defaultRowHeight="15" x14ac:dyDescent="0.25"/>
  <cols>
    <col min="1" max="1" width="17" style="4" bestFit="1" customWidth="1"/>
    <col min="2" max="2" width="13" style="4" bestFit="1" customWidth="1"/>
    <col min="3" max="3" width="21" style="4" bestFit="1" customWidth="1"/>
    <col min="4" max="4" width="11.42578125" style="4" bestFit="1" customWidth="1"/>
    <col min="5" max="5" width="7.140625" style="4" bestFit="1" customWidth="1"/>
    <col min="6" max="6" width="6.28515625" style="4" bestFit="1" customWidth="1"/>
    <col min="7" max="7" width="11.5703125" style="4" bestFit="1" customWidth="1"/>
    <col min="8" max="8" width="10.140625" style="4" bestFit="1" customWidth="1"/>
    <col min="9" max="9" width="11.140625" style="4" bestFit="1" customWidth="1"/>
    <col min="10" max="10" width="19.42578125" style="4" bestFit="1" customWidth="1"/>
    <col min="11" max="16384" width="11.42578125" style="4"/>
  </cols>
  <sheetData>
    <row r="1" spans="1:11" x14ac:dyDescent="0.25">
      <c r="A1" s="4" t="s">
        <v>947</v>
      </c>
      <c r="B1" s="4">
        <f>COUNTA(B9:B70)</f>
        <v>27</v>
      </c>
    </row>
    <row r="2" spans="1:11" ht="15.75" thickBot="1" x14ac:dyDescent="0.3"/>
    <row r="3" spans="1:11" ht="15" customHeight="1" x14ac:dyDescent="0.25">
      <c r="A3" s="31"/>
      <c r="B3" s="143" t="s">
        <v>993</v>
      </c>
      <c r="C3" s="143"/>
      <c r="D3" s="143"/>
      <c r="E3" s="143"/>
      <c r="F3" s="143"/>
      <c r="G3" s="143"/>
      <c r="H3" s="143"/>
      <c r="I3" s="143"/>
      <c r="J3" s="144"/>
    </row>
    <row r="4" spans="1:11" ht="20.25" x14ac:dyDescent="0.25">
      <c r="A4" s="27"/>
      <c r="B4" s="134"/>
      <c r="C4" s="134"/>
      <c r="D4" s="134"/>
      <c r="E4" s="134"/>
      <c r="F4" s="134"/>
      <c r="G4" s="134"/>
      <c r="H4" s="134"/>
      <c r="I4" s="134"/>
      <c r="J4" s="146"/>
    </row>
    <row r="5" spans="1:11" ht="21" thickBot="1" x14ac:dyDescent="0.3">
      <c r="A5" s="29"/>
      <c r="B5" s="148"/>
      <c r="C5" s="148"/>
      <c r="D5" s="148"/>
      <c r="E5" s="148"/>
      <c r="F5" s="148"/>
      <c r="G5" s="148"/>
      <c r="H5" s="148"/>
      <c r="I5" s="148"/>
      <c r="J5" s="149"/>
    </row>
    <row r="6" spans="1:11" ht="15.75" thickBot="1" x14ac:dyDescent="0.3"/>
    <row r="7" spans="1:11" ht="18" x14ac:dyDescent="0.25">
      <c r="A7" s="99" t="s">
        <v>975</v>
      </c>
      <c r="B7" s="154">
        <f>'Semana 4-1'!B7:C7+1</f>
        <v>45328</v>
      </c>
      <c r="C7" s="155"/>
      <c r="D7" s="156" t="s">
        <v>976</v>
      </c>
      <c r="E7" s="157"/>
      <c r="F7" s="157"/>
      <c r="G7" s="157"/>
      <c r="H7" s="157"/>
      <c r="I7" s="157"/>
      <c r="J7" s="160"/>
      <c r="K7" s="141" t="s">
        <v>951</v>
      </c>
    </row>
    <row r="8" spans="1:11" x14ac:dyDescent="0.25">
      <c r="A8" s="100" t="s">
        <v>952</v>
      </c>
      <c r="B8" s="53" t="s">
        <v>15</v>
      </c>
      <c r="C8" s="53" t="s">
        <v>953</v>
      </c>
      <c r="D8" s="53" t="s">
        <v>562</v>
      </c>
      <c r="E8" s="53" t="s">
        <v>954</v>
      </c>
      <c r="F8" s="53" t="s">
        <v>955</v>
      </c>
      <c r="G8" s="53" t="s">
        <v>956</v>
      </c>
      <c r="H8" s="53" t="s">
        <v>957</v>
      </c>
      <c r="I8" s="53" t="s">
        <v>958</v>
      </c>
      <c r="J8" s="53" t="s">
        <v>959</v>
      </c>
      <c r="K8" s="141"/>
    </row>
    <row r="9" spans="1:11" x14ac:dyDescent="0.25">
      <c r="A9" s="101" t="str">
        <f>IFERROR(VLOOKUP(B9,'PLANILLA GENERAL'!H2:$BA$698,46,FALSE),"")</f>
        <v>SP- 01</v>
      </c>
      <c r="B9" s="34" t="s">
        <v>122</v>
      </c>
      <c r="C9" s="34" t="s">
        <v>963</v>
      </c>
      <c r="D9" s="34" t="str">
        <f>IF(C9="inhibidor de corrosión","CY51W","BX960")</f>
        <v>CY51W</v>
      </c>
      <c r="E9" s="34"/>
      <c r="F9" s="34"/>
      <c r="G9" s="56">
        <f>IFERROR(_xlfn.IFS(D9=Referencias!$K$32,VLOOKUP(B9,Intermedia!$B$4:$D$240,3,FALSE),D9=Referencias!$K$25,VLOOKUP(B9,Intermedia!$B$4:$D$240,2,FALSE)),"")</f>
        <v>61.07</v>
      </c>
      <c r="H9" s="34"/>
      <c r="I9" s="34" t="str">
        <f>IFERROR(VLOOKUP(IF(AND(B9=B8,B8=B7),CONCATENATE(B9,"_2"),IF(B9=B8,CONCATENATE(B9,"_1"),B9)),Intermedia!$I$3:$O$3997,7,FALSE),"")</f>
        <v/>
      </c>
      <c r="J9" s="34" t="str">
        <f>IFERROR(VLOOKUP(B9,'PLANILLA GENERAL'!$H$2:$BA$447,30,FALSE),"")</f>
        <v>Cavidad Progresiva</v>
      </c>
      <c r="K9" s="117" t="s">
        <v>966</v>
      </c>
    </row>
    <row r="10" spans="1:11" x14ac:dyDescent="0.25">
      <c r="A10" s="101" t="str">
        <f>IFERROR(VLOOKUP(B10,'PLANILLA GENERAL'!H3:$BA$698,46,FALSE),"")</f>
        <v>SP- 01</v>
      </c>
      <c r="B10" s="34" t="s">
        <v>130</v>
      </c>
      <c r="C10" s="34" t="s">
        <v>963</v>
      </c>
      <c r="D10" s="34" t="str">
        <f t="shared" ref="D10:D33" si="0">IF(C10="inhibidor de corrosión","CY51W","BX960")</f>
        <v>CY51W</v>
      </c>
      <c r="E10" s="34"/>
      <c r="F10" s="34"/>
      <c r="G10" s="56">
        <f>IFERROR(_xlfn.IFS(D10=Referencias!$K$32,VLOOKUP(B10,Intermedia!$B$4:$D$240,3,FALSE),D10=Referencias!$K$25,VLOOKUP(B10,Intermedia!$B$4:$D$240,2,FALSE)),"")</f>
        <v>61.82</v>
      </c>
      <c r="H10" s="34"/>
      <c r="I10" s="34" t="str">
        <f>IFERROR(VLOOKUP(IF(AND(B10=B9,B9=B8),CONCATENATE(B10,"_2"),IF(B10=B9,CONCATENATE(B10,"_1"),B10)),Intermedia!$I$3:$O$3997,7,FALSE),"")</f>
        <v/>
      </c>
      <c r="J10" s="34" t="str">
        <f>IFERROR(VLOOKUP(B10,'PLANILLA GENERAL'!$H$2:$BA$447,30,FALSE),"")</f>
        <v>Cavidad Progresiva</v>
      </c>
      <c r="K10" s="117" t="s">
        <v>966</v>
      </c>
    </row>
    <row r="11" spans="1:11" x14ac:dyDescent="0.25">
      <c r="A11" s="101" t="str">
        <f>IFERROR(VLOOKUP(B11,'PLANILLA GENERAL'!H4:$BA$698,46,FALSE),"")</f>
        <v>SP- 06</v>
      </c>
      <c r="B11" s="34" t="s">
        <v>226</v>
      </c>
      <c r="C11" s="34" t="s">
        <v>962</v>
      </c>
      <c r="D11" s="34" t="str">
        <f t="shared" si="0"/>
        <v>BX960</v>
      </c>
      <c r="E11" s="34"/>
      <c r="F11" s="34"/>
      <c r="G11" s="56">
        <f>IFERROR(_xlfn.IFS(D11=Referencias!$K$32,VLOOKUP(B11,Intermedia!$B$4:$D$240,3,FALSE),D11=Referencias!$K$25,VLOOKUP(B11,Intermedia!$B$4:$D$240,2,FALSE)),"")</f>
        <v>77.099999999999994</v>
      </c>
      <c r="H11" s="34"/>
      <c r="I11" s="34" t="str">
        <f>IFERROR(VLOOKUP(IF(AND(B11=B10,B10=B9),CONCATENATE(B11,"_2"),IF(B11=B10,CONCATENATE(B11,"_1"),B11)),Intermedia!$I$3:$O$3997,7,FALSE),"")</f>
        <v/>
      </c>
      <c r="J11" s="34" t="str">
        <f>IFERROR(VLOOKUP(B11,'PLANILLA GENERAL'!$H$2:$BA$447,30,FALSE),"")</f>
        <v>Cavidad Progresiva</v>
      </c>
      <c r="K11" s="117" t="s">
        <v>966</v>
      </c>
    </row>
    <row r="12" spans="1:11" x14ac:dyDescent="0.25">
      <c r="A12" s="101" t="str">
        <f>IFERROR(VLOOKUP(B12,'PLANILLA GENERAL'!H5:$BA$698,46,FALSE),"")</f>
        <v>SP- 01</v>
      </c>
      <c r="B12" s="34" t="s">
        <v>143</v>
      </c>
      <c r="C12" s="34" t="s">
        <v>963</v>
      </c>
      <c r="D12" s="34" t="str">
        <f t="shared" si="0"/>
        <v>CY51W</v>
      </c>
      <c r="E12" s="34"/>
      <c r="F12" s="34"/>
      <c r="G12" s="56">
        <f>IFERROR(_xlfn.IFS(D12=Referencias!$K$32,VLOOKUP(B12,Intermedia!$B$4:$D$240,3,FALSE),D12=Referencias!$K$25,VLOOKUP(B12,Intermedia!$B$4:$D$240,2,FALSE)),"")</f>
        <v>83.35</v>
      </c>
      <c r="H12" s="34"/>
      <c r="I12" s="34" t="str">
        <f>IFERROR(VLOOKUP(IF(AND(B12=B11,B11=B10),CONCATENATE(B12,"_2"),IF(B12=B11,CONCATENATE(B12,"_1"),B12)),Intermedia!$I$3:$O$3997,7,FALSE),"")</f>
        <v/>
      </c>
      <c r="J12" s="34" t="str">
        <f>IFERROR(VLOOKUP(B12,'PLANILLA GENERAL'!$H$2:$BA$447,30,FALSE),"")</f>
        <v>Cavidad Progresiva</v>
      </c>
      <c r="K12" s="117" t="s">
        <v>966</v>
      </c>
    </row>
    <row r="13" spans="1:11" x14ac:dyDescent="0.25">
      <c r="A13" s="101" t="str">
        <f>IFERROR(VLOOKUP(B13,'PLANILLA GENERAL'!H6:$BA$698,46,FALSE),"")</f>
        <v>SP- 02</v>
      </c>
      <c r="B13" s="34" t="s">
        <v>149</v>
      </c>
      <c r="C13" s="34" t="s">
        <v>963</v>
      </c>
      <c r="D13" s="34" t="str">
        <f t="shared" si="0"/>
        <v>CY51W</v>
      </c>
      <c r="E13" s="34"/>
      <c r="F13" s="34"/>
      <c r="G13" s="56">
        <f>IFERROR(_xlfn.IFS(D13=Referencias!$K$32,VLOOKUP(B13,Intermedia!$B$4:$D$240,3,FALSE),D13=Referencias!$K$25,VLOOKUP(B13,Intermedia!$B$4:$D$240,2,FALSE)),"")</f>
        <v>115.88</v>
      </c>
      <c r="H13" s="34"/>
      <c r="I13" s="34" t="str">
        <f>IFERROR(VLOOKUP(IF(AND(B13=B12,B12=B11),CONCATENATE(B13,"_2"),IF(B13=B12,CONCATENATE(B13,"_1"),B13)),Intermedia!$I$3:$O$3997,7,FALSE),"")</f>
        <v/>
      </c>
      <c r="J13" s="34" t="str">
        <f>IFERROR(VLOOKUP(B13,'PLANILLA GENERAL'!$H$2:$BA$447,30,FALSE),"")</f>
        <v>Cavidad Progresiva</v>
      </c>
      <c r="K13" s="117" t="s">
        <v>966</v>
      </c>
    </row>
    <row r="14" spans="1:11" x14ac:dyDescent="0.25">
      <c r="A14" s="101" t="str">
        <f>IFERROR(VLOOKUP(B14,'PLANILLA GENERAL'!H7:$BA$698,46,FALSE),"")</f>
        <v>SP- 02</v>
      </c>
      <c r="B14" s="34" t="s">
        <v>150</v>
      </c>
      <c r="C14" s="34" t="s">
        <v>963</v>
      </c>
      <c r="D14" s="34" t="str">
        <f t="shared" si="0"/>
        <v>CY51W</v>
      </c>
      <c r="E14" s="34"/>
      <c r="F14" s="34"/>
      <c r="G14" s="56">
        <f>IFERROR(_xlfn.IFS(D14=Referencias!$K$32,VLOOKUP(B14,Intermedia!$B$4:$D$240,3,FALSE),D14=Referencias!$K$25,VLOOKUP(B14,Intermedia!$B$4:$D$240,2,FALSE)),"")</f>
        <v>52.19</v>
      </c>
      <c r="H14" s="34"/>
      <c r="I14" s="34" t="str">
        <f>IFERROR(VLOOKUP(IF(AND(B14=B13,B13=B12),CONCATENATE(B14,"_2"),IF(B14=B13,CONCATENATE(B14,"_1"),B14)),Intermedia!$I$3:$O$3997,7,FALSE),"")</f>
        <v/>
      </c>
      <c r="J14" s="34" t="str">
        <f>IFERROR(VLOOKUP(B14,'PLANILLA GENERAL'!$H$2:$BA$447,30,FALSE),"")</f>
        <v>Cavidad Progresiva</v>
      </c>
      <c r="K14" s="117" t="s">
        <v>966</v>
      </c>
    </row>
    <row r="15" spans="1:11" x14ac:dyDescent="0.25">
      <c r="A15" s="101" t="str">
        <f>IFERROR(VLOOKUP(B15,'PLANILLA GENERAL'!H8:$BA$698,46,FALSE),"")</f>
        <v>SP- 02</v>
      </c>
      <c r="B15" s="34" t="s">
        <v>156</v>
      </c>
      <c r="C15" s="34" t="s">
        <v>963</v>
      </c>
      <c r="D15" s="34" t="str">
        <f t="shared" si="0"/>
        <v>CY51W</v>
      </c>
      <c r="E15" s="34"/>
      <c r="F15" s="34"/>
      <c r="G15" s="56">
        <f>IFERROR(_xlfn.IFS(D15=Referencias!$K$32,VLOOKUP(B15,Intermedia!$B$4:$D$240,3,FALSE),D15=Referencias!$K$25,VLOOKUP(B15,Intermedia!$B$4:$D$240,2,FALSE)),"")</f>
        <v>38.200000000000003</v>
      </c>
      <c r="H15" s="34"/>
      <c r="I15" s="34" t="str">
        <f>IFERROR(VLOOKUP(IF(AND(B15=B14,B14=B13),CONCATENATE(B15,"_2"),IF(B15=B14,CONCATENATE(B15,"_1"),B15)),Intermedia!$I$3:$O$3997,7,FALSE),"")</f>
        <v/>
      </c>
      <c r="J15" s="34" t="str">
        <f>IFERROR(VLOOKUP(B15,'PLANILLA GENERAL'!$H$2:$BA$447,30,FALSE),"")</f>
        <v>Bombeo Mecánico</v>
      </c>
      <c r="K15" s="117" t="s">
        <v>966</v>
      </c>
    </row>
    <row r="16" spans="1:11" x14ac:dyDescent="0.25">
      <c r="A16" s="101" t="str">
        <f>IFERROR(VLOOKUP(B16,'PLANILLA GENERAL'!H9:$BA$698,46,FALSE),"")</f>
        <v>SP- 06</v>
      </c>
      <c r="B16" s="34" t="s">
        <v>227</v>
      </c>
      <c r="C16" s="34" t="s">
        <v>963</v>
      </c>
      <c r="D16" s="34" t="str">
        <f t="shared" si="0"/>
        <v>CY51W</v>
      </c>
      <c r="E16" s="34"/>
      <c r="F16" s="34"/>
      <c r="G16" s="56">
        <f>IFERROR(_xlfn.IFS(D16=Referencias!$K$32,VLOOKUP(B16,Intermedia!$B$4:$D$240,3,FALSE),D16=Referencias!$K$25,VLOOKUP(B16,Intermedia!$B$4:$D$240,2,FALSE)),"")</f>
        <v>70.67</v>
      </c>
      <c r="H16" s="34"/>
      <c r="I16" s="34" t="str">
        <f>IFERROR(VLOOKUP(IF(AND(B16=B15,B15=B14),CONCATENATE(B16,"_2"),IF(B16=B15,CONCATENATE(B16,"_1"),B16)),Intermedia!$I$3:$O$3997,7,FALSE),"")</f>
        <v/>
      </c>
      <c r="J16" s="34" t="str">
        <f>IFERROR(VLOOKUP(B16,'PLANILLA GENERAL'!$H$2:$BA$447,30,FALSE),"")</f>
        <v>Bombeo Mecánico</v>
      </c>
      <c r="K16" s="117" t="s">
        <v>966</v>
      </c>
    </row>
    <row r="17" spans="1:11" x14ac:dyDescent="0.25">
      <c r="A17" s="101" t="str">
        <f>IFERROR(VLOOKUP(B17,'PLANILLA GENERAL'!H10:$BA$698,46,FALSE),"")</f>
        <v>SP- 06</v>
      </c>
      <c r="B17" s="34" t="s">
        <v>274</v>
      </c>
      <c r="C17" s="34" t="s">
        <v>963</v>
      </c>
      <c r="D17" s="34" t="str">
        <f t="shared" si="0"/>
        <v>CY51W</v>
      </c>
      <c r="E17" s="34"/>
      <c r="F17" s="34"/>
      <c r="G17" s="56">
        <f>IFERROR(_xlfn.IFS(D17=Referencias!$K$32,VLOOKUP(B17,Intermedia!$B$4:$D$240,3,FALSE),D17=Referencias!$K$25,VLOOKUP(B17,Intermedia!$B$4:$D$240,2,FALSE)),"")</f>
        <v>32.979999999999997</v>
      </c>
      <c r="H17" s="34"/>
      <c r="I17" s="34" t="str">
        <f>IFERROR(VLOOKUP(IF(AND(B17=B16,B16=B15),CONCATENATE(B17,"_2"),IF(B17=B16,CONCATENATE(B17,"_1"),B17)),Intermedia!$I$3:$O$3997,7,FALSE),"")</f>
        <v/>
      </c>
      <c r="J17" s="34" t="str">
        <f>IFERROR(VLOOKUP(B17,'PLANILLA GENERAL'!$H$2:$BA$447,30,FALSE),"")</f>
        <v>Bombeo Mecánico</v>
      </c>
      <c r="K17" s="117" t="s">
        <v>966</v>
      </c>
    </row>
    <row r="18" spans="1:11" x14ac:dyDescent="0.25">
      <c r="A18" s="101" t="str">
        <f>IFERROR(VLOOKUP(B18,'PLANILLA GENERAL'!H11:$BA$698,46,FALSE),"")</f>
        <v>SP- 06</v>
      </c>
      <c r="B18" s="34" t="s">
        <v>294</v>
      </c>
      <c r="C18" s="34" t="s">
        <v>963</v>
      </c>
      <c r="D18" s="34" t="str">
        <f t="shared" si="0"/>
        <v>CY51W</v>
      </c>
      <c r="E18" s="34"/>
      <c r="F18" s="34"/>
      <c r="G18" s="56">
        <f>IFERROR(_xlfn.IFS(D18=Referencias!$K$32,VLOOKUP(B18,Intermedia!$B$4:$D$240,3,FALSE),D18=Referencias!$K$25,VLOOKUP(B18,Intermedia!$B$4:$D$240,2,FALSE)),"")</f>
        <v>20</v>
      </c>
      <c r="H18" s="34"/>
      <c r="I18" s="34" t="str">
        <f>IFERROR(VLOOKUP(IF(AND(B18=B17,B17=B16),CONCATENATE(B18,"_2"),IF(B18=B17,CONCATENATE(B18,"_1"),B18)),Intermedia!$I$3:$O$3997,7,FALSE),"")</f>
        <v/>
      </c>
      <c r="J18" s="34" t="str">
        <f>IFERROR(VLOOKUP(B18,'PLANILLA GENERAL'!$H$2:$BA$447,30,FALSE),"")</f>
        <v>Bombeo Mecánico</v>
      </c>
      <c r="K18" s="117" t="s">
        <v>966</v>
      </c>
    </row>
    <row r="19" spans="1:11" x14ac:dyDescent="0.25">
      <c r="A19" s="101" t="str">
        <f>IFERROR(VLOOKUP(B19,'PLANILLA GENERAL'!H12:$BA$698,46,FALSE),"")</f>
        <v>PB- 01</v>
      </c>
      <c r="B19" s="34" t="s">
        <v>35</v>
      </c>
      <c r="C19" s="34" t="s">
        <v>963</v>
      </c>
      <c r="D19" s="34" t="str">
        <f t="shared" si="0"/>
        <v>CY51W</v>
      </c>
      <c r="E19" s="34"/>
      <c r="F19" s="34"/>
      <c r="G19" s="56">
        <f>IFERROR(_xlfn.IFS(D19=Referencias!$K$32,VLOOKUP(B19,Intermedia!$B$4:$D$240,3,FALSE),D19=Referencias!$K$25,VLOOKUP(B19,Intermedia!$B$4:$D$240,2,FALSE)),"")</f>
        <v>39.729999999999997</v>
      </c>
      <c r="H19" s="34"/>
      <c r="I19" s="34" t="str">
        <f>IFERROR(VLOOKUP(IF(AND(B19=B18,B18=B17),CONCATENATE(B19,"_2"),IF(B19=B18,CONCATENATE(B19,"_1"),B19)),Intermedia!$I$3:$O$3997,7,FALSE),"")</f>
        <v/>
      </c>
      <c r="J19" s="34" t="str">
        <f>IFERROR(VLOOKUP(B19,'PLANILLA GENERAL'!$H$2:$BA$447,30,FALSE),"")</f>
        <v>Cavidad Progresiva</v>
      </c>
      <c r="K19" s="117" t="s">
        <v>966</v>
      </c>
    </row>
    <row r="20" spans="1:11" x14ac:dyDescent="0.25">
      <c r="A20" s="101" t="str">
        <f>IFERROR(VLOOKUP(B20,'PLANILLA GENERAL'!H13:$BA$698,46,FALSE),"")</f>
        <v>PB- 01</v>
      </c>
      <c r="B20" s="34" t="s">
        <v>40</v>
      </c>
      <c r="C20" s="34" t="s">
        <v>962</v>
      </c>
      <c r="D20" s="34" t="str">
        <f t="shared" si="0"/>
        <v>BX960</v>
      </c>
      <c r="E20" s="34"/>
      <c r="F20" s="34"/>
      <c r="G20" s="56">
        <f>IFERROR(_xlfn.IFS(D20=Referencias!$K$32,VLOOKUP(B20,Intermedia!$B$4:$D$240,3,FALSE),D20=Referencias!$K$25,VLOOKUP(B20,Intermedia!$B$4:$D$240,2,FALSE)),"")</f>
        <v>26.98</v>
      </c>
      <c r="H20" s="34"/>
      <c r="I20" s="34" t="str">
        <f>IFERROR(VLOOKUP(IF(AND(B20=B19,B19=B18),CONCATENATE(B20,"_2"),IF(B20=B19,CONCATENATE(B20,"_1"),B20)),Intermedia!$I$3:$O$3997,7,FALSE),"")</f>
        <v/>
      </c>
      <c r="J20" s="34" t="str">
        <f>IFERROR(VLOOKUP(B20,'PLANILLA GENERAL'!$H$2:$BA$447,30,FALSE),"")</f>
        <v>Cavidad Progresiva</v>
      </c>
      <c r="K20" s="117" t="s">
        <v>966</v>
      </c>
    </row>
    <row r="21" spans="1:11" x14ac:dyDescent="0.25">
      <c r="A21" s="101" t="str">
        <f>IFERROR(VLOOKUP(B21,'PLANILLA GENERAL'!H14:$BA$698,46,FALSE),"")</f>
        <v>PB- 04</v>
      </c>
      <c r="B21" s="34" t="s">
        <v>100</v>
      </c>
      <c r="C21" s="34" t="s">
        <v>963</v>
      </c>
      <c r="D21" s="34" t="str">
        <f t="shared" si="0"/>
        <v>CY51W</v>
      </c>
      <c r="E21" s="34"/>
      <c r="F21" s="34"/>
      <c r="G21" s="56">
        <f>IFERROR(_xlfn.IFS(D21=Referencias!$K$32,VLOOKUP(B21,Intermedia!$B$4:$D$240,3,FALSE),D21=Referencias!$K$25,VLOOKUP(B21,Intermedia!$B$4:$D$240,2,FALSE)),"")</f>
        <v>28.2</v>
      </c>
      <c r="H21" s="34"/>
      <c r="I21" s="34" t="str">
        <f>IFERROR(VLOOKUP(IF(AND(B21=B20,B20=B19),CONCATENATE(B21,"_2"),IF(B21=B20,CONCATENATE(B21,"_1"),B21)),Intermedia!$I$3:$O$3997,7,FALSE),"")</f>
        <v/>
      </c>
      <c r="J21" s="34" t="str">
        <f>IFERROR(VLOOKUP(B21,'PLANILLA GENERAL'!$H$2:$BA$447,30,FALSE),"")</f>
        <v>Cavidad Progresiva</v>
      </c>
      <c r="K21" s="117" t="s">
        <v>966</v>
      </c>
    </row>
    <row r="22" spans="1:11" x14ac:dyDescent="0.25">
      <c r="A22" s="101" t="str">
        <f>IFERROR(VLOOKUP(B22,'PLANILLA GENERAL'!H15:$BA$698,46,FALSE),"")</f>
        <v>PB- 04</v>
      </c>
      <c r="B22" s="34" t="s">
        <v>100</v>
      </c>
      <c r="C22" s="34" t="s">
        <v>962</v>
      </c>
      <c r="D22" s="34" t="str">
        <f t="shared" si="0"/>
        <v>BX960</v>
      </c>
      <c r="E22" s="34"/>
      <c r="F22" s="34"/>
      <c r="G22" s="56">
        <f>IFERROR(_xlfn.IFS(D22=Referencias!$K$32,VLOOKUP(B22,Intermedia!$B$4:$D$240,3,FALSE),D22=Referencias!$K$25,VLOOKUP(B22,Intermedia!$B$4:$D$240,2,FALSE)),"")</f>
        <v>28.2</v>
      </c>
      <c r="H22" s="34"/>
      <c r="I22" s="34" t="str">
        <f>IFERROR(VLOOKUP(IF(AND(B22=B21,B21=B20),CONCATENATE(B22,"_2"),IF(B22=B21,CONCATENATE(B22,"_1"),B22)),Intermedia!$I$3:$O$3997,7,FALSE),"")</f>
        <v/>
      </c>
      <c r="J22" s="34" t="str">
        <f>IFERROR(VLOOKUP(B22,'PLANILLA GENERAL'!$H$2:$BA$447,30,FALSE),"")</f>
        <v>Cavidad Progresiva</v>
      </c>
      <c r="K22" s="117" t="s">
        <v>966</v>
      </c>
    </row>
    <row r="23" spans="1:11" x14ac:dyDescent="0.25">
      <c r="A23" s="101" t="str">
        <f>IFERROR(VLOOKUP(B23,'PLANILLA GENERAL'!H16:$BA$698,46,FALSE),"")</f>
        <v>PB- 04</v>
      </c>
      <c r="B23" s="34" t="s">
        <v>106</v>
      </c>
      <c r="C23" s="34" t="s">
        <v>960</v>
      </c>
      <c r="D23" s="34" t="str">
        <f t="shared" si="0"/>
        <v>CY51W</v>
      </c>
      <c r="E23" s="34"/>
      <c r="F23" s="34"/>
      <c r="G23" s="56">
        <f>IFERROR(_xlfn.IFS(D23=Referencias!$K$32,VLOOKUP(B23,Intermedia!$B$4:$D$240,3,FALSE),D23=Referencias!$K$25,VLOOKUP(B23,Intermedia!$B$4:$D$240,2,FALSE)),"")</f>
        <v>20</v>
      </c>
      <c r="H23" s="34"/>
      <c r="I23" s="34" t="str">
        <f>IFERROR(VLOOKUP(IF(AND(B23=B22,B22=B21),CONCATENATE(B23,"_2"),IF(B23=B22,CONCATENATE(B23,"_1"),B23)),Intermedia!$I$3:$O$3997,7,FALSE),"")</f>
        <v/>
      </c>
      <c r="J23" s="34" t="str">
        <f>IFERROR(VLOOKUP(B23,'PLANILLA GENERAL'!$H$2:$BA$447,30,FALSE),"")</f>
        <v>Cavidad Progresiva</v>
      </c>
      <c r="K23" s="117" t="s">
        <v>966</v>
      </c>
    </row>
    <row r="24" spans="1:11" x14ac:dyDescent="0.25">
      <c r="A24" s="101" t="str">
        <f>IFERROR(VLOOKUP(B24,'PLANILLA GENERAL'!H17:$BA$698,46,FALSE),"")</f>
        <v>PB- 04</v>
      </c>
      <c r="B24" s="34" t="s">
        <v>86</v>
      </c>
      <c r="C24" s="34" t="s">
        <v>962</v>
      </c>
      <c r="D24" s="34" t="str">
        <f t="shared" si="0"/>
        <v>BX960</v>
      </c>
      <c r="E24" s="34"/>
      <c r="F24" s="34"/>
      <c r="G24" s="56">
        <f>IFERROR(_xlfn.IFS(D24=Referencias!$K$32,VLOOKUP(B24,Intermedia!$B$4:$D$240,3,FALSE),D24=Referencias!$K$25,VLOOKUP(B24,Intermedia!$B$4:$D$240,2,FALSE)),"")</f>
        <v>20</v>
      </c>
      <c r="H24" s="34"/>
      <c r="I24" s="34" t="str">
        <f>IFERROR(VLOOKUP(IF(AND(B24=B23,B23=B22),CONCATENATE(B24,"_2"),IF(B24=B23,CONCATENATE(B24,"_1"),B24)),Intermedia!$I$3:$O$3997,7,FALSE),"")</f>
        <v/>
      </c>
      <c r="J24" s="34" t="str">
        <f>IFERROR(VLOOKUP(B24,'PLANILLA GENERAL'!$H$2:$BA$447,30,FALSE),"")</f>
        <v>Cavidad Progresiva</v>
      </c>
      <c r="K24" s="117" t="s">
        <v>966</v>
      </c>
    </row>
    <row r="25" spans="1:11" x14ac:dyDescent="0.25">
      <c r="A25" s="101" t="str">
        <f>IFERROR(VLOOKUP(B25,'PLANILLA GENERAL'!H18:$BA$698,46,FALSE),"")</f>
        <v>PB- 04</v>
      </c>
      <c r="B25" s="34" t="s">
        <v>86</v>
      </c>
      <c r="C25" s="34" t="s">
        <v>960</v>
      </c>
      <c r="D25" s="34" t="str">
        <f t="shared" si="0"/>
        <v>CY51W</v>
      </c>
      <c r="E25" s="34"/>
      <c r="F25" s="34"/>
      <c r="G25" s="56">
        <f>IFERROR(_xlfn.IFS(D25=Referencias!$K$32,VLOOKUP(B25,Intermedia!$B$4:$D$240,3,FALSE),D25=Referencias!$K$25,VLOOKUP(B25,Intermedia!$B$4:$D$240,2,FALSE)),"")</f>
        <v>20</v>
      </c>
      <c r="H25" s="34"/>
      <c r="I25" s="34" t="str">
        <f>IFERROR(VLOOKUP(IF(AND(B25=B24,B24=B23),CONCATENATE(B25,"_2"),IF(B25=B24,CONCATENATE(B25,"_1"),B25)),Intermedia!$I$3:$O$3997,7,FALSE),"")</f>
        <v/>
      </c>
      <c r="J25" s="34" t="str">
        <f>IFERROR(VLOOKUP(B25,'PLANILLA GENERAL'!$H$2:$BA$447,30,FALSE),"")</f>
        <v>Cavidad Progresiva</v>
      </c>
      <c r="K25" s="117" t="s">
        <v>966</v>
      </c>
    </row>
    <row r="26" spans="1:11" x14ac:dyDescent="0.25">
      <c r="A26" s="101" t="str">
        <f>IFERROR(VLOOKUP(B26,'PLANILLA GENERAL'!H14:$BA$698,46,FALSE),"")</f>
        <v>PB- 04</v>
      </c>
      <c r="B26" s="34" t="s">
        <v>88</v>
      </c>
      <c r="C26" s="34" t="s">
        <v>963</v>
      </c>
      <c r="D26" s="34" t="str">
        <f t="shared" si="0"/>
        <v>CY51W</v>
      </c>
      <c r="E26" s="34"/>
      <c r="F26" s="34"/>
      <c r="G26" s="56">
        <f>IFERROR(_xlfn.IFS(D26=Referencias!$K$32,VLOOKUP(B26,Intermedia!$B$4:$D$240,3,FALSE),D26=Referencias!$K$25,VLOOKUP(B26,Intermedia!$B$4:$D$240,2,FALSE)),"")</f>
        <v>30.97</v>
      </c>
      <c r="H26" s="34"/>
      <c r="I26" s="34" t="str">
        <f>IFERROR(VLOOKUP(IF(AND(B26=B25,B25=B24),CONCATENATE(B26,"_2"),IF(B26=B25,CONCATENATE(B26,"_1"),B26)),Intermedia!$I$3:$O$3997,7,FALSE),"")</f>
        <v/>
      </c>
      <c r="J26" s="34" t="str">
        <f>IFERROR(VLOOKUP(B26,'PLANILLA GENERAL'!$H$2:$BA$447,30,FALSE),"")</f>
        <v>Cavidad Progresiva</v>
      </c>
      <c r="K26" s="117" t="s">
        <v>966</v>
      </c>
    </row>
    <row r="27" spans="1:11" x14ac:dyDescent="0.25">
      <c r="A27" s="101" t="str">
        <f>IFERROR(VLOOKUP(B27,'PLANILLA GENERAL'!H21:$BA$698,46,FALSE),"")</f>
        <v>PB- 04</v>
      </c>
      <c r="B27" s="34" t="s">
        <v>88</v>
      </c>
      <c r="C27" s="34" t="s">
        <v>962</v>
      </c>
      <c r="D27" s="34" t="str">
        <f t="shared" si="0"/>
        <v>BX960</v>
      </c>
      <c r="E27" s="34"/>
      <c r="F27" s="34"/>
      <c r="G27" s="56">
        <f>IFERROR(_xlfn.IFS(D27=Referencias!$K$32,VLOOKUP(B27,Intermedia!$B$4:$D$240,3,FALSE),D27=Referencias!$K$25,VLOOKUP(B27,Intermedia!$B$4:$D$240,2,FALSE)),"")</f>
        <v>30.97</v>
      </c>
      <c r="H27" s="34"/>
      <c r="I27" s="34" t="str">
        <f>IFERROR(VLOOKUP(IF(AND(B27=B26,B26=B25),CONCATENATE(B27,"_2"),IF(B27=B26,CONCATENATE(B27,"_1"),B27)),Intermedia!$I$3:$O$3997,7,FALSE),"")</f>
        <v/>
      </c>
      <c r="J27" s="34" t="str">
        <f>IFERROR(VLOOKUP(B27,'PLANILLA GENERAL'!$H$2:$BA$447,30,FALSE),"")</f>
        <v>Cavidad Progresiva</v>
      </c>
      <c r="K27" s="117" t="s">
        <v>966</v>
      </c>
    </row>
    <row r="28" spans="1:11" x14ac:dyDescent="0.25">
      <c r="A28" s="101" t="str">
        <f>IFERROR(VLOOKUP(B28,'PLANILLA GENERAL'!H22:$BA$698,46,FALSE),"")</f>
        <v>SP- 04</v>
      </c>
      <c r="B28" s="34" t="s">
        <v>204</v>
      </c>
      <c r="C28" s="34" t="s">
        <v>962</v>
      </c>
      <c r="D28" s="34" t="str">
        <f t="shared" si="0"/>
        <v>BX960</v>
      </c>
      <c r="E28" s="34"/>
      <c r="F28" s="34"/>
      <c r="G28" s="56">
        <f>IFERROR(_xlfn.IFS(D28=Referencias!$K$32,VLOOKUP(B28,Intermedia!$B$4:$D$240,3,FALSE),D28=Referencias!$K$25,VLOOKUP(B28,Intermedia!$B$4:$D$240,2,FALSE)),"")</f>
        <v>39.54</v>
      </c>
      <c r="H28" s="34"/>
      <c r="I28" s="34" t="str">
        <f>IFERROR(VLOOKUP(IF(AND(B28=B27,B27=B26),CONCATENATE(B28,"_2"),IF(B28=B27,CONCATENATE(B28,"_1"),B28)),Intermedia!$I$3:$O$3997,7,FALSE),"")</f>
        <v/>
      </c>
      <c r="J28" s="34" t="str">
        <f>IFERROR(VLOOKUP(B28,'PLANILLA GENERAL'!$H$2:$BA$447,30,FALSE),"")</f>
        <v>Bombeo Mecánico</v>
      </c>
      <c r="K28" s="117" t="s">
        <v>966</v>
      </c>
    </row>
    <row r="29" spans="1:11" x14ac:dyDescent="0.25">
      <c r="A29" s="101" t="str">
        <f>IFERROR(VLOOKUP(B29,'PLANILLA GENERAL'!H24:$BA$698,46,FALSE),"")</f>
        <v>SP- 06</v>
      </c>
      <c r="B29" s="34" t="s">
        <v>223</v>
      </c>
      <c r="C29" s="34" t="s">
        <v>962</v>
      </c>
      <c r="D29" s="34" t="str">
        <f t="shared" si="0"/>
        <v>BX960</v>
      </c>
      <c r="E29" s="34"/>
      <c r="F29" s="34"/>
      <c r="G29" s="56">
        <f>IFERROR(_xlfn.IFS(D29=Referencias!$K$32,VLOOKUP(B29,Intermedia!$B$4:$D$240,3,FALSE),D29=Referencias!$K$25,VLOOKUP(B29,Intermedia!$B$4:$D$240,2,FALSE)),"")</f>
        <v>27.92</v>
      </c>
      <c r="H29" s="34"/>
      <c r="I29" s="34" t="str">
        <f>IFERROR(VLOOKUP(IF(AND(B29=B28,B28=B27),CONCATENATE(B29,"_2"),IF(B29=B28,CONCATENATE(B29,"_1"),B29)),Intermedia!$I$3:$O$3997,7,FALSE),"")</f>
        <v/>
      </c>
      <c r="J29" s="34" t="str">
        <f>IFERROR(VLOOKUP(B29,'PLANILLA GENERAL'!$H$2:$BA$447,30,FALSE),"")</f>
        <v>Cavidad Progresiva</v>
      </c>
      <c r="K29" s="117" t="s">
        <v>966</v>
      </c>
    </row>
    <row r="30" spans="1:11" x14ac:dyDescent="0.25">
      <c r="A30" s="101" t="str">
        <f>IFERROR(VLOOKUP(B30,'PLANILLA GENERAL'!H25:$BA$698,46,FALSE),"")</f>
        <v>SP- 06</v>
      </c>
      <c r="B30" s="34" t="s">
        <v>223</v>
      </c>
      <c r="C30" s="34" t="s">
        <v>963</v>
      </c>
      <c r="D30" s="34" t="str">
        <f t="shared" si="0"/>
        <v>CY51W</v>
      </c>
      <c r="E30" s="34"/>
      <c r="F30" s="34"/>
      <c r="G30" s="56">
        <f>IFERROR(_xlfn.IFS(D30=Referencias!$K$32,VLOOKUP(B30,Intermedia!$B$4:$D$240,3,FALSE),D30=Referencias!$K$25,VLOOKUP(B30,Intermedia!$B$4:$D$240,2,FALSE)),"")</f>
        <v>20</v>
      </c>
      <c r="H30" s="34"/>
      <c r="I30" s="34" t="str">
        <f>IFERROR(VLOOKUP(IF(AND(B30=B29,B29=B28),CONCATENATE(B30,"_2"),IF(B30=B29,CONCATENATE(B30,"_1"),B30)),Intermedia!$I$3:$O$3997,7,FALSE),"")</f>
        <v/>
      </c>
      <c r="J30" s="34" t="str">
        <f>IFERROR(VLOOKUP(B30,'PLANILLA GENERAL'!$H$2:$BA$447,30,FALSE),"")</f>
        <v>Cavidad Progresiva</v>
      </c>
      <c r="K30" s="117" t="s">
        <v>966</v>
      </c>
    </row>
    <row r="31" spans="1:11" x14ac:dyDescent="0.25">
      <c r="A31" s="101" t="str">
        <f>IFERROR(VLOOKUP(B31,'PLANILLA GENERAL'!H26:$BA$698,46,FALSE),"")</f>
        <v>SP- 04</v>
      </c>
      <c r="B31" s="34" t="s">
        <v>216</v>
      </c>
      <c r="C31" s="34" t="s">
        <v>963</v>
      </c>
      <c r="D31" s="34" t="str">
        <f t="shared" si="0"/>
        <v>CY51W</v>
      </c>
      <c r="E31" s="34"/>
      <c r="F31" s="34"/>
      <c r="G31" s="56">
        <v>20</v>
      </c>
      <c r="H31" s="34" t="s">
        <v>969</v>
      </c>
      <c r="I31" s="34"/>
      <c r="J31" s="34" t="str">
        <f>IFERROR(VLOOKUP(B31,'PLANILLA GENERAL'!$H$2:$BA$447,30,FALSE),"")</f>
        <v>Cavidad Progresiva</v>
      </c>
      <c r="K31" s="117" t="s">
        <v>966</v>
      </c>
    </row>
    <row r="32" spans="1:11" x14ac:dyDescent="0.25">
      <c r="A32" s="101" t="str">
        <f>IFERROR(VLOOKUP(B32,'PLANILLA GENERAL'!H26:$BA$698,46,FALSE),"")</f>
        <v/>
      </c>
      <c r="B32" s="34" t="s">
        <v>187</v>
      </c>
      <c r="C32" s="34" t="s">
        <v>962</v>
      </c>
      <c r="D32" s="34" t="str">
        <f t="shared" si="0"/>
        <v>BX960</v>
      </c>
      <c r="E32" s="34"/>
      <c r="F32" s="34"/>
      <c r="G32" s="56">
        <f>IFERROR(_xlfn.IFS(D32=Referencias!$K$32,VLOOKUP(B32,Intermedia!$B$4:$D$240,3,FALSE),D32=Referencias!$K$25,VLOOKUP(B32,Intermedia!$B$4:$D$240,2,FALSE)),"")</f>
        <v>35.1</v>
      </c>
      <c r="H32" s="34"/>
      <c r="I32" s="34" t="str">
        <f>IFERROR(VLOOKUP(IF(AND(B32=B30,B30=B29),CONCATENATE(B32,"_2"),IF(B32=B30,CONCATENATE(B32,"_1"),B32)),Intermedia!$I$3:$O$3997,7,FALSE),"")</f>
        <v/>
      </c>
      <c r="J32" s="34" t="str">
        <f>IFERROR(VLOOKUP(B32,'PLANILLA GENERAL'!$H$2:$BA$447,30,FALSE),"")</f>
        <v>Cavidad Progresiva</v>
      </c>
      <c r="K32" s="117" t="s">
        <v>966</v>
      </c>
    </row>
    <row r="33" spans="1:11" ht="14.25" customHeight="1" x14ac:dyDescent="0.25">
      <c r="A33" s="101" t="str">
        <f>IFERROR(VLOOKUP(B33,'PLANILLA GENERAL'!H27:$BA$698,46,FALSE),"")</f>
        <v/>
      </c>
      <c r="B33" s="34" t="s">
        <v>187</v>
      </c>
      <c r="C33" s="34" t="s">
        <v>963</v>
      </c>
      <c r="D33" s="34" t="str">
        <f t="shared" si="0"/>
        <v>CY51W</v>
      </c>
      <c r="E33" s="34"/>
      <c r="F33" s="34"/>
      <c r="G33" s="56">
        <f>IFERROR(_xlfn.IFS(D33=Referencias!$K$32,VLOOKUP(B33,Intermedia!$B$4:$D$240,3,FALSE),D33=Referencias!$K$25,VLOOKUP(B33,Intermedia!$B$4:$D$240,2,FALSE)),"")</f>
        <v>35.1</v>
      </c>
      <c r="H33" s="34"/>
      <c r="I33" s="34" t="str">
        <f>IFERROR(VLOOKUP(IF(AND(B33=B32,B32=B30),CONCATENATE(B33,"_2"),IF(B33=B32,CONCATENATE(B33,"_1"),B33)),Intermedia!$I$3:$O$3997,7,FALSE),"")</f>
        <v/>
      </c>
      <c r="J33" s="34" t="str">
        <f>IFERROR(VLOOKUP(B33,'PLANILLA GENERAL'!$H$2:$BA$447,30,FALSE),"")</f>
        <v>Cavidad Progresiva</v>
      </c>
      <c r="K33" s="117" t="s">
        <v>966</v>
      </c>
    </row>
    <row r="34" spans="1:11" ht="14.25" customHeight="1" x14ac:dyDescent="0.25">
      <c r="A34" s="101" t="str">
        <f>IFERROR(VLOOKUP(B34,'PLANILLA GENERAL'!H29:$BA$698,46,FALSE),"")</f>
        <v>SP- 07</v>
      </c>
      <c r="B34" s="34" t="s">
        <v>330</v>
      </c>
      <c r="C34" s="34" t="s">
        <v>962</v>
      </c>
      <c r="D34" s="34" t="str">
        <f t="shared" ref="D34" si="1">IF(C34="inhibidor de corrosión","CY51W","BX960")</f>
        <v>BX960</v>
      </c>
      <c r="E34" s="34"/>
      <c r="F34" s="34"/>
      <c r="G34" s="56">
        <f>IFERROR(_xlfn.IFS(D34=Referencias!$K$32,VLOOKUP(B34,Intermedia!$B$4:$D$240,3,FALSE),D34=Referencias!$K$25,VLOOKUP(B34,Intermedia!$B$4:$D$240,2,FALSE)),"")</f>
        <v>102.91</v>
      </c>
      <c r="H34" s="34"/>
      <c r="I34" s="34" t="str">
        <f>IFERROR(VLOOKUP(IF(AND(B34=B33,B33=B32),CONCATENATE(B34,"_2"),IF(B34=B33,CONCATENATE(B34,"_1"),B34)),Intermedia!$I$3:$O$3997,7,FALSE),"")</f>
        <v/>
      </c>
      <c r="J34" s="34" t="str">
        <f>IFERROR(VLOOKUP(B34,'PLANILLA GENERAL'!$H$2:$BA$447,30,FALSE),"")</f>
        <v>Electro Sumergible</v>
      </c>
      <c r="K34" s="117" t="s">
        <v>966</v>
      </c>
    </row>
    <row r="35" spans="1:11" ht="14.25" customHeight="1" x14ac:dyDescent="0.25">
      <c r="A35" s="101" t="str">
        <f>IFERROR(VLOOKUP(B35,'PLANILLA GENERAL'!H29:$BA$698,46,FALSE),"")</f>
        <v>SP- 02</v>
      </c>
      <c r="B35" s="34" t="s">
        <v>167</v>
      </c>
      <c r="C35" s="34" t="s">
        <v>963</v>
      </c>
      <c r="D35" s="34" t="str">
        <f t="shared" ref="D35" si="2">IF(C35="inhibidor de corrosión","CY51W","BX960")</f>
        <v>CY51W</v>
      </c>
      <c r="E35" s="34"/>
      <c r="F35" s="34"/>
      <c r="G35" s="56">
        <f>IFERROR(_xlfn.IFS(D35=Referencias!$K$32,VLOOKUP(B35,Intermedia!$B$4:$D$240,3,FALSE),D35=Referencias!$K$25,VLOOKUP(B35,Intermedia!$B$4:$D$240,2,FALSE)),"")</f>
        <v>32.97</v>
      </c>
      <c r="H35" s="34" t="s">
        <v>968</v>
      </c>
      <c r="I35" s="34" t="str">
        <f>IFERROR(VLOOKUP(IF(AND(B35=B34,B34=B33),CONCATENATE(B35,"_2"),IF(B35=B34,CONCATENATE(B35,"_1"),B35)),Intermedia!$I$3:$O$3997,7,FALSE),"")</f>
        <v/>
      </c>
      <c r="J35" s="34" t="str">
        <f>IFERROR(VLOOKUP(B35,'PLANILLA GENERAL'!$H$2:$BA$447,30,FALSE),"")</f>
        <v>Bombeo Mecánico</v>
      </c>
      <c r="K35" s="117" t="s">
        <v>966</v>
      </c>
    </row>
    <row r="36" spans="1:11" x14ac:dyDescent="0.25">
      <c r="D36" s="150" t="s">
        <v>971</v>
      </c>
      <c r="E36" s="150"/>
      <c r="F36" s="150"/>
      <c r="G36" s="150"/>
    </row>
    <row r="37" spans="1:11" x14ac:dyDescent="0.25">
      <c r="D37" s="151" t="s">
        <v>566</v>
      </c>
      <c r="E37" s="151"/>
      <c r="F37" s="151"/>
      <c r="G37" s="56">
        <f>SUMIF($D$9:D35,D37,$G$9:G35)</f>
        <v>783.13000000000011</v>
      </c>
    </row>
    <row r="38" spans="1:11" x14ac:dyDescent="0.25">
      <c r="D38" s="151" t="s">
        <v>565</v>
      </c>
      <c r="E38" s="151"/>
      <c r="F38" s="151"/>
      <c r="G38" s="56">
        <f>SUMIF($D$9:D36,D38,$G$9:G36)</f>
        <v>388.72</v>
      </c>
    </row>
    <row r="39" spans="1:11" x14ac:dyDescent="0.25">
      <c r="D39" s="151" t="s">
        <v>972</v>
      </c>
      <c r="E39" s="151"/>
      <c r="F39" s="151"/>
      <c r="G39" s="56">
        <f>+G37+G38</f>
        <v>1171.8500000000001</v>
      </c>
    </row>
  </sheetData>
  <autoFilter ref="A8:J8" xr:uid="{00000000-0009-0000-0000-000015000000}"/>
  <mergeCells count="8">
    <mergeCell ref="K7:K8"/>
    <mergeCell ref="B3:J5"/>
    <mergeCell ref="D38:F38"/>
    <mergeCell ref="D39:F39"/>
    <mergeCell ref="B7:C7"/>
    <mergeCell ref="D7:J7"/>
    <mergeCell ref="D36:G36"/>
    <mergeCell ref="D37:F37"/>
  </mergeCells>
  <printOptions horizontalCentered="1" verticalCentered="1"/>
  <pageMargins left="0" right="0" top="0" bottom="0" header="0.31496062992125984" footer="0.31496062992125984"/>
  <pageSetup paperSize="9" orientation="landscape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>
    <tabColor rgb="FFFFFF00"/>
    <pageSetUpPr fitToPage="1"/>
  </sheetPr>
  <dimension ref="A1:K41"/>
  <sheetViews>
    <sheetView zoomScaleNormal="100" workbookViewId="0">
      <selection activeCell="I9" sqref="I9:J41"/>
    </sheetView>
  </sheetViews>
  <sheetFormatPr baseColWidth="10" defaultColWidth="11.42578125" defaultRowHeight="15" x14ac:dyDescent="0.25"/>
  <cols>
    <col min="1" max="1" width="17.85546875" style="4" bestFit="1" customWidth="1"/>
    <col min="2" max="2" width="13.28515625" style="4" bestFit="1" customWidth="1"/>
    <col min="3" max="3" width="21" style="4" bestFit="1" customWidth="1"/>
    <col min="4" max="4" width="11.42578125" style="4" bestFit="1" customWidth="1"/>
    <col min="5" max="5" width="7.140625" style="4" bestFit="1" customWidth="1"/>
    <col min="6" max="6" width="6.28515625" style="4" bestFit="1" customWidth="1"/>
    <col min="7" max="7" width="11.5703125" style="4" bestFit="1" customWidth="1"/>
    <col min="8" max="8" width="10.7109375" style="4" bestFit="1" customWidth="1"/>
    <col min="9" max="9" width="11.140625" style="4" bestFit="1" customWidth="1"/>
    <col min="10" max="10" width="19.42578125" style="4" bestFit="1" customWidth="1"/>
    <col min="11" max="16384" width="11.42578125" style="4"/>
  </cols>
  <sheetData>
    <row r="1" spans="1:11" x14ac:dyDescent="0.25">
      <c r="A1" s="4" t="s">
        <v>947</v>
      </c>
      <c r="B1" s="4">
        <f>COUNTA(B9:B63)</f>
        <v>25</v>
      </c>
    </row>
    <row r="2" spans="1:11" ht="15.75" thickBot="1" x14ac:dyDescent="0.3"/>
    <row r="3" spans="1:11" ht="15" customHeight="1" x14ac:dyDescent="0.25">
      <c r="A3" s="31"/>
      <c r="B3" s="143" t="s">
        <v>993</v>
      </c>
      <c r="C3" s="143"/>
      <c r="D3" s="143"/>
      <c r="E3" s="143"/>
      <c r="F3" s="143"/>
      <c r="G3" s="143"/>
      <c r="H3" s="143"/>
      <c r="I3" s="143"/>
      <c r="J3" s="144"/>
    </row>
    <row r="4" spans="1:11" ht="20.25" x14ac:dyDescent="0.25">
      <c r="A4" s="27"/>
      <c r="B4" s="134"/>
      <c r="C4" s="134"/>
      <c r="D4" s="134"/>
      <c r="E4" s="134"/>
      <c r="F4" s="134"/>
      <c r="G4" s="134"/>
      <c r="H4" s="134"/>
      <c r="I4" s="134"/>
      <c r="J4" s="146"/>
    </row>
    <row r="5" spans="1:11" ht="21" thickBot="1" x14ac:dyDescent="0.3">
      <c r="A5" s="29"/>
      <c r="B5" s="148"/>
      <c r="C5" s="148"/>
      <c r="D5" s="148"/>
      <c r="E5" s="148"/>
      <c r="F5" s="148"/>
      <c r="G5" s="148"/>
      <c r="H5" s="148"/>
      <c r="I5" s="148"/>
      <c r="J5" s="149"/>
    </row>
    <row r="6" spans="1:11" ht="15.75" thickBot="1" x14ac:dyDescent="0.3"/>
    <row r="7" spans="1:11" ht="18" x14ac:dyDescent="0.25">
      <c r="A7" s="49" t="s">
        <v>978</v>
      </c>
      <c r="B7" s="154">
        <f>'Semana 4-1'!B7:C7+2</f>
        <v>45329</v>
      </c>
      <c r="C7" s="155"/>
      <c r="D7" s="156" t="s">
        <v>979</v>
      </c>
      <c r="E7" s="157"/>
      <c r="F7" s="157"/>
      <c r="G7" s="157"/>
      <c r="H7" s="157"/>
      <c r="I7" s="157"/>
      <c r="J7" s="160"/>
      <c r="K7" s="141" t="s">
        <v>951</v>
      </c>
    </row>
    <row r="8" spans="1:11" x14ac:dyDescent="0.25">
      <c r="A8" s="53" t="s">
        <v>952</v>
      </c>
      <c r="B8" s="53" t="s">
        <v>15</v>
      </c>
      <c r="C8" s="53" t="s">
        <v>953</v>
      </c>
      <c r="D8" s="53" t="s">
        <v>562</v>
      </c>
      <c r="E8" s="53" t="s">
        <v>954</v>
      </c>
      <c r="F8" s="53" t="s">
        <v>955</v>
      </c>
      <c r="G8" s="53" t="s">
        <v>956</v>
      </c>
      <c r="H8" s="53" t="s">
        <v>957</v>
      </c>
      <c r="I8" s="53" t="s">
        <v>958</v>
      </c>
      <c r="J8" s="53" t="s">
        <v>959</v>
      </c>
      <c r="K8" s="141"/>
    </row>
    <row r="9" spans="1:11" x14ac:dyDescent="0.25">
      <c r="A9" s="34" t="str">
        <f>IFERROR(VLOOKUP(B9,'PLANILLA GENERAL'!H3:$BA$698,46,FALSE),"")</f>
        <v>SP- 04</v>
      </c>
      <c r="B9" s="34" t="s">
        <v>203</v>
      </c>
      <c r="C9" s="34" t="s">
        <v>963</v>
      </c>
      <c r="D9" s="34" t="str">
        <f t="shared" ref="D9:D33" si="0">IF(C9="inhibidor de corrosión","CY51W","BX960")</f>
        <v>CY51W</v>
      </c>
      <c r="E9" s="34"/>
      <c r="F9" s="34"/>
      <c r="G9" s="56">
        <f>IFERROR(_xlfn.IFS(D9=Referencias!$K$32,VLOOKUP(B9,Intermedia!$B$4:$D$240,3,FALSE),D9=Referencias!$K$25,VLOOKUP(B9,Intermedia!$B$4:$D$240,2,FALSE)),"")</f>
        <v>32.51</v>
      </c>
      <c r="H9" s="34"/>
      <c r="I9" s="34" t="str">
        <f>IFERROR(VLOOKUP(IF(AND(B9=B8,B8=B7),CONCATENATE(B9,"_2"),IF(B9=B8,CONCATENATE(B9,"_1"),B9)),Intermedia!$I$3:$O$3997,7,FALSE),"")</f>
        <v/>
      </c>
      <c r="J9" s="34" t="str">
        <f>IFERROR(VLOOKUP(B9,'PLANILLA GENERAL'!$H$2:$BA$447,30,FALSE),"")</f>
        <v>Bombeo Mecánico</v>
      </c>
      <c r="K9" s="117" t="s">
        <v>966</v>
      </c>
    </row>
    <row r="10" spans="1:11" x14ac:dyDescent="0.25">
      <c r="A10" s="34" t="str">
        <f>IFERROR(VLOOKUP(B10,'PLANILLA GENERAL'!H4:$BA$698,46,FALSE),"")</f>
        <v>SP- 04</v>
      </c>
      <c r="B10" s="34" t="s">
        <v>204</v>
      </c>
      <c r="C10" s="34" t="s">
        <v>963</v>
      </c>
      <c r="D10" s="34" t="str">
        <f t="shared" si="0"/>
        <v>CY51W</v>
      </c>
      <c r="E10" s="34"/>
      <c r="F10" s="34"/>
      <c r="G10" s="56">
        <f>IFERROR(_xlfn.IFS(D10=Referencias!$K$32,VLOOKUP(B10,Intermedia!$B$4:$D$240,3,FALSE),D10=Referencias!$K$25,VLOOKUP(B10,Intermedia!$B$4:$D$240,2,FALSE)),"")</f>
        <v>47.45</v>
      </c>
      <c r="H10" s="34"/>
      <c r="I10" s="34" t="str">
        <f>IFERROR(VLOOKUP(IF(AND(B10=B9,B9=B8),CONCATENATE(B10,"_2"),IF(B10=B9,CONCATENATE(B10,"_1"),B10)),Intermedia!$I$3:$O$3997,7,FALSE),"")</f>
        <v/>
      </c>
      <c r="J10" s="34" t="str">
        <f>IFERROR(VLOOKUP(B10,'PLANILLA GENERAL'!$H$2:$BA$447,30,FALSE),"")</f>
        <v>Bombeo Mecánico</v>
      </c>
      <c r="K10" s="117" t="s">
        <v>966</v>
      </c>
    </row>
    <row r="11" spans="1:11" x14ac:dyDescent="0.25">
      <c r="A11" s="34" t="str">
        <f>IFERROR(VLOOKUP(B11,'PLANILLA GENERAL'!H5:$BA$698,46,FALSE),"")</f>
        <v>SP- 04</v>
      </c>
      <c r="B11" s="34" t="s">
        <v>207</v>
      </c>
      <c r="C11" s="34" t="s">
        <v>963</v>
      </c>
      <c r="D11" s="34" t="str">
        <f t="shared" si="0"/>
        <v>CY51W</v>
      </c>
      <c r="E11" s="34"/>
      <c r="F11" s="34"/>
      <c r="G11" s="56">
        <f>IFERROR(_xlfn.IFS(D11=Referencias!$K$32,VLOOKUP(B11,Intermedia!$B$4:$D$240,3,FALSE),D11=Referencias!$K$25,VLOOKUP(B11,Intermedia!$B$4:$D$240,2,FALSE)),"")</f>
        <v>94.42</v>
      </c>
      <c r="H11" s="34"/>
      <c r="I11" s="34" t="str">
        <f>IFERROR(VLOOKUP(IF(AND(B11=B10,B10=B9),CONCATENATE(B11,"_2"),IF(B11=B10,CONCATENATE(B11,"_1"),B11)),Intermedia!$I$3:$O$3997,7,FALSE),"")</f>
        <v/>
      </c>
      <c r="J11" s="34" t="str">
        <f>IFERROR(VLOOKUP(B11,'PLANILLA GENERAL'!$H$2:$BA$447,30,FALSE),"")</f>
        <v>Cavidad Progresiva</v>
      </c>
      <c r="K11" s="117" t="s">
        <v>966</v>
      </c>
    </row>
    <row r="12" spans="1:11" x14ac:dyDescent="0.25">
      <c r="A12" s="34" t="str">
        <f>IFERROR(VLOOKUP(B12,'PLANILLA GENERAL'!H6:$BA$698,46,FALSE),"")</f>
        <v>SP- 06</v>
      </c>
      <c r="B12" s="34" t="s">
        <v>247</v>
      </c>
      <c r="C12" s="34" t="s">
        <v>963</v>
      </c>
      <c r="D12" s="34" t="str">
        <f t="shared" si="0"/>
        <v>CY51W</v>
      </c>
      <c r="E12" s="34"/>
      <c r="F12" s="34"/>
      <c r="G12" s="56">
        <f>IFERROR(_xlfn.IFS(D12=Referencias!$K$32,VLOOKUP(B12,Intermedia!$B$4:$D$240,3,FALSE),D12=Referencias!$K$25,VLOOKUP(B12,Intermedia!$B$4:$D$240,2,FALSE)),"")</f>
        <v>35.78</v>
      </c>
      <c r="H12" s="34"/>
      <c r="I12" s="34" t="str">
        <f>IFERROR(VLOOKUP(IF(AND(B12=B11,B11=B10),CONCATENATE(B12,"_2"),IF(B12=B11,CONCATENATE(B12,"_1"),B12)),Intermedia!$I$3:$O$3997,7,FALSE),"")</f>
        <v/>
      </c>
      <c r="J12" s="34" t="str">
        <f>IFERROR(VLOOKUP(B12,'PLANILLA GENERAL'!$H$2:$BA$447,30,FALSE),"")</f>
        <v>Cavidad Progresiva</v>
      </c>
      <c r="K12" s="117" t="s">
        <v>966</v>
      </c>
    </row>
    <row r="13" spans="1:11" x14ac:dyDescent="0.25">
      <c r="A13" s="34" t="str">
        <f>IFERROR(VLOOKUP(B13,'PLANILLA GENERAL'!H7:$BA$698,46,FALSE),"")</f>
        <v>SP- 06</v>
      </c>
      <c r="B13" s="34" t="s">
        <v>248</v>
      </c>
      <c r="C13" s="34" t="s">
        <v>963</v>
      </c>
      <c r="D13" s="34" t="str">
        <f t="shared" si="0"/>
        <v>CY51W</v>
      </c>
      <c r="E13" s="34"/>
      <c r="F13" s="34"/>
      <c r="G13" s="56">
        <f>IFERROR(_xlfn.IFS(D13=Referencias!$K$32,VLOOKUP(B13,Intermedia!$B$4:$D$240,3,FALSE),D13=Referencias!$K$25,VLOOKUP(B13,Intermedia!$B$4:$D$240,2,FALSE)),"")</f>
        <v>33.76</v>
      </c>
      <c r="H13" s="34"/>
      <c r="I13" s="34" t="str">
        <f>IFERROR(VLOOKUP(IF(AND(B13=B12,B12=B11),CONCATENATE(B13,"_2"),IF(B13=B12,CONCATENATE(B13,"_1"),B13)),Intermedia!$I$3:$O$3997,7,FALSE),"")</f>
        <v/>
      </c>
      <c r="J13" s="34" t="str">
        <f>IFERROR(VLOOKUP(B13,'PLANILLA GENERAL'!$H$2:$BA$447,30,FALSE),"")</f>
        <v>Cavidad Progresiva</v>
      </c>
      <c r="K13" s="117" t="s">
        <v>966</v>
      </c>
    </row>
    <row r="14" spans="1:11" x14ac:dyDescent="0.25">
      <c r="A14" s="34" t="str">
        <f>IFERROR(VLOOKUP(B14,'PLANILLA GENERAL'!H8:$BA$698,46,FALSE),"")</f>
        <v>SP- 06</v>
      </c>
      <c r="B14" s="34" t="s">
        <v>262</v>
      </c>
      <c r="C14" s="34" t="s">
        <v>963</v>
      </c>
      <c r="D14" s="34" t="str">
        <f t="shared" si="0"/>
        <v>CY51W</v>
      </c>
      <c r="E14" s="34"/>
      <c r="F14" s="34"/>
      <c r="G14" s="56">
        <f>IFERROR(_xlfn.IFS(D14=Referencias!$K$32,VLOOKUP(B14,Intermedia!$B$4:$D$240,3,FALSE),D14=Referencias!$K$25,VLOOKUP(B14,Intermedia!$B$4:$D$240,2,FALSE)),"")</f>
        <v>20</v>
      </c>
      <c r="H14" s="34"/>
      <c r="I14" s="34" t="str">
        <f>IFERROR(VLOOKUP(IF(AND(B14=B13,B13=B12),CONCATENATE(B14,"_2"),IF(B14=B13,CONCATENATE(B14,"_1"),B14)),Intermedia!$I$3:$O$3997,7,FALSE),"")</f>
        <v/>
      </c>
      <c r="J14" s="34" t="str">
        <f>IFERROR(VLOOKUP(B14,'PLANILLA GENERAL'!$H$2:$BA$447,30,FALSE),"")</f>
        <v>Bombeo Mecánico</v>
      </c>
      <c r="K14" s="117" t="s">
        <v>966</v>
      </c>
    </row>
    <row r="15" spans="1:11" x14ac:dyDescent="0.25">
      <c r="A15" s="34" t="str">
        <f>IFERROR(VLOOKUP(B15,'PLANILLA GENERAL'!H9:$BA$698,46,FALSE),"")</f>
        <v>SP- 06</v>
      </c>
      <c r="B15" s="34" t="s">
        <v>224</v>
      </c>
      <c r="C15" s="34" t="s">
        <v>963</v>
      </c>
      <c r="D15" s="34" t="str">
        <f t="shared" si="0"/>
        <v>CY51W</v>
      </c>
      <c r="E15" s="34"/>
      <c r="F15" s="34"/>
      <c r="G15" s="56">
        <f>IFERROR(_xlfn.IFS(D15=Referencias!$K$32,VLOOKUP(B15,Intermedia!$B$4:$D$240,3,FALSE),D15=Referencias!$K$25,VLOOKUP(B15,Intermedia!$B$4:$D$240,2,FALSE)),"")</f>
        <v>20</v>
      </c>
      <c r="H15" s="34"/>
      <c r="I15" s="34" t="str">
        <f>IFERROR(VLOOKUP(IF(AND(B15=B14,B14=B13),CONCATENATE(B15,"_2"),IF(B15=B14,CONCATENATE(B15,"_1"),B15)),Intermedia!$I$3:$O$3997,7,FALSE),"")</f>
        <v/>
      </c>
      <c r="J15" s="34" t="str">
        <f>IFERROR(VLOOKUP(B15,'PLANILLA GENERAL'!$H$2:$BA$447,30,FALSE),"")</f>
        <v>Cavidad Progresiva</v>
      </c>
      <c r="K15" s="117" t="s">
        <v>966</v>
      </c>
    </row>
    <row r="16" spans="1:11" x14ac:dyDescent="0.25">
      <c r="A16" s="34" t="str">
        <f>IFERROR(VLOOKUP(B16,'PLANILLA GENERAL'!H10:$BA$698,46,FALSE),"")</f>
        <v>SP- 07</v>
      </c>
      <c r="B16" s="34" t="s">
        <v>304</v>
      </c>
      <c r="C16" s="34" t="s">
        <v>963</v>
      </c>
      <c r="D16" s="34" t="str">
        <f t="shared" si="0"/>
        <v>CY51W</v>
      </c>
      <c r="E16" s="34"/>
      <c r="F16" s="34"/>
      <c r="G16" s="56">
        <f>IFERROR(_xlfn.IFS(D16=Referencias!$K$32,VLOOKUP(B16,Intermedia!$B$4:$D$240,3,FALSE),D16=Referencias!$K$25,VLOOKUP(B16,Intermedia!$B$4:$D$240,2,FALSE)),"")</f>
        <v>62.38</v>
      </c>
      <c r="H16" s="34" t="s">
        <v>994</v>
      </c>
      <c r="I16" s="34" t="str">
        <f>IFERROR(VLOOKUP(IF(AND(B16=B15,B15=B14),CONCATENATE(B16,"_2"),IF(B16=B15,CONCATENATE(B16,"_1"),B16)),Intermedia!$I$3:$O$3997,7,FALSE),"")</f>
        <v/>
      </c>
      <c r="J16" s="34" t="str">
        <f>IFERROR(VLOOKUP(B16,'PLANILLA GENERAL'!$H$2:$BA$447,30,FALSE),"")</f>
        <v>Cavidad Progresiva</v>
      </c>
      <c r="K16" s="119" t="s">
        <v>964</v>
      </c>
    </row>
    <row r="17" spans="1:11" x14ac:dyDescent="0.25">
      <c r="A17" s="34" t="str">
        <f>IFERROR(VLOOKUP(B17,'PLANILLA GENERAL'!H11:$BA$698,46,FALSE),"")</f>
        <v>SP- 07</v>
      </c>
      <c r="B17" s="34" t="s">
        <v>306</v>
      </c>
      <c r="C17" s="34" t="s">
        <v>963</v>
      </c>
      <c r="D17" s="34" t="str">
        <f t="shared" si="0"/>
        <v>CY51W</v>
      </c>
      <c r="E17" s="34"/>
      <c r="F17" s="34"/>
      <c r="G17" s="56">
        <f>IFERROR(_xlfn.IFS(D17=Referencias!$K$32,VLOOKUP(B17,Intermedia!$B$4:$D$240,3,FALSE),D17=Referencias!$K$25,VLOOKUP(B17,Intermedia!$B$4:$D$240,2,FALSE)),"")</f>
        <v>35.479999999999997</v>
      </c>
      <c r="H17" s="34"/>
      <c r="I17" s="34" t="str">
        <f>IFERROR(VLOOKUP(IF(AND(B17=B16,B16=B15),CONCATENATE(B17,"_2"),IF(B17=B16,CONCATENATE(B17,"_1"),B17)),Intermedia!$I$3:$O$3997,7,FALSE),"")</f>
        <v/>
      </c>
      <c r="J17" s="34" t="str">
        <f>IFERROR(VLOOKUP(B17,'PLANILLA GENERAL'!$H$2:$BA$447,30,FALSE),"")</f>
        <v>Electro Sumergible</v>
      </c>
      <c r="K17" s="119" t="s">
        <v>964</v>
      </c>
    </row>
    <row r="18" spans="1:11" x14ac:dyDescent="0.25">
      <c r="A18" s="34" t="str">
        <f>IFERROR(VLOOKUP(B18,'PLANILLA GENERAL'!H12:$BA$698,46,FALSE),"")</f>
        <v>SP- 07</v>
      </c>
      <c r="B18" s="34" t="s">
        <v>309</v>
      </c>
      <c r="C18" s="34" t="s">
        <v>963</v>
      </c>
      <c r="D18" s="34" t="str">
        <f t="shared" si="0"/>
        <v>CY51W</v>
      </c>
      <c r="E18" s="34"/>
      <c r="F18" s="34"/>
      <c r="G18" s="56">
        <f>IFERROR(_xlfn.IFS(D18=Referencias!$K$32,VLOOKUP(B18,Intermedia!$B$4:$D$240,3,FALSE),D18=Referencias!$K$25,VLOOKUP(B18,Intermedia!$B$4:$D$240,2,FALSE)),"")</f>
        <v>20</v>
      </c>
      <c r="H18" s="34"/>
      <c r="I18" s="34" t="str">
        <f>IFERROR(VLOOKUP(IF(AND(B18=B17,B17=B16),CONCATENATE(B18,"_2"),IF(B18=B17,CONCATENATE(B18,"_1"),B18)),Intermedia!$I$3:$O$3997,7,FALSE),"")</f>
        <v/>
      </c>
      <c r="J18" s="34" t="str">
        <f>IFERROR(VLOOKUP(B18,'PLANILLA GENERAL'!$H$2:$BA$447,30,FALSE),"")</f>
        <v>Bombeo Mecánico</v>
      </c>
      <c r="K18" s="119" t="s">
        <v>964</v>
      </c>
    </row>
    <row r="19" spans="1:11" x14ac:dyDescent="0.25">
      <c r="A19" s="34" t="str">
        <f>IFERROR(VLOOKUP(B19,'PLANILLA GENERAL'!H13:$BA$698,46,FALSE),"")</f>
        <v>SP- 07</v>
      </c>
      <c r="B19" s="34" t="s">
        <v>314</v>
      </c>
      <c r="C19" s="34" t="s">
        <v>963</v>
      </c>
      <c r="D19" s="34" t="str">
        <f t="shared" si="0"/>
        <v>CY51W</v>
      </c>
      <c r="E19" s="34"/>
      <c r="F19" s="34"/>
      <c r="G19" s="56">
        <f>IFERROR(_xlfn.IFS(D19=Referencias!$K$32,VLOOKUP(B19,Intermedia!$B$4:$D$240,3,FALSE),D19=Referencias!$K$25,VLOOKUP(B19,Intermedia!$B$4:$D$240,2,FALSE)),"")</f>
        <v>56.01</v>
      </c>
      <c r="H19" s="34"/>
      <c r="I19" s="34" t="str">
        <f>IFERROR(VLOOKUP(IF(AND(B19=B18,B18=B17),CONCATENATE(B19,"_2"),IF(B19=B18,CONCATENATE(B19,"_1"),B19)),Intermedia!$I$3:$O$3997,7,FALSE),"")</f>
        <v/>
      </c>
      <c r="J19" s="34" t="str">
        <f>IFERROR(VLOOKUP(B19,'PLANILLA GENERAL'!$H$2:$BA$447,30,FALSE),"")</f>
        <v>Bombeo Mecánico</v>
      </c>
      <c r="K19" s="119" t="s">
        <v>964</v>
      </c>
    </row>
    <row r="20" spans="1:11" x14ac:dyDescent="0.25">
      <c r="A20" s="34" t="str">
        <f>IFERROR(VLOOKUP(B20,'PLANILLA GENERAL'!H14:$BA$698,46,FALSE),"")</f>
        <v>SP- 07</v>
      </c>
      <c r="B20" s="34" t="s">
        <v>315</v>
      </c>
      <c r="C20" s="34" t="s">
        <v>963</v>
      </c>
      <c r="D20" s="34" t="str">
        <f t="shared" si="0"/>
        <v>CY51W</v>
      </c>
      <c r="E20" s="34"/>
      <c r="F20" s="34"/>
      <c r="G20" s="56">
        <f>IFERROR(_xlfn.IFS(D20=Referencias!$K$32,VLOOKUP(B20,Intermedia!$B$4:$D$240,3,FALSE),D20=Referencias!$K$25,VLOOKUP(B20,Intermedia!$B$4:$D$240,2,FALSE)),"")</f>
        <v>33</v>
      </c>
      <c r="H20" s="34"/>
      <c r="I20" s="34" t="str">
        <f>IFERROR(VLOOKUP(IF(AND(B20=B19,B19=B18),CONCATENATE(B20,"_2"),IF(B20=B19,CONCATENATE(B20,"_1"),B20)),Intermedia!$I$3:$O$3997,7,FALSE),"")</f>
        <v/>
      </c>
      <c r="J20" s="34" t="str">
        <f>IFERROR(VLOOKUP(B20,'PLANILLA GENERAL'!$H$2:$BA$447,30,FALSE),"")</f>
        <v>Cavidad Progresiva</v>
      </c>
      <c r="K20" s="119" t="s">
        <v>964</v>
      </c>
    </row>
    <row r="21" spans="1:11" x14ac:dyDescent="0.25">
      <c r="A21" s="34" t="str">
        <f>IFERROR(VLOOKUP(B21,'PLANILLA GENERAL'!H15:$BA$698,46,FALSE),"")</f>
        <v>SP- 07</v>
      </c>
      <c r="B21" s="34" t="s">
        <v>317</v>
      </c>
      <c r="C21" s="34" t="s">
        <v>963</v>
      </c>
      <c r="D21" s="34" t="str">
        <f t="shared" si="0"/>
        <v>CY51W</v>
      </c>
      <c r="E21" s="34"/>
      <c r="F21" s="34"/>
      <c r="G21" s="56">
        <f>IFERROR(_xlfn.IFS(D21=Referencias!$K$32,VLOOKUP(B21,Intermedia!$B$4:$D$240,3,FALSE),D21=Referencias!$K$25,VLOOKUP(B21,Intermedia!$B$4:$D$240,2,FALSE)),"")</f>
        <v>32.43</v>
      </c>
      <c r="H21" s="34"/>
      <c r="I21" s="34" t="str">
        <f>IFERROR(VLOOKUP(IF(AND(B21=B20,B20=B19),CONCATENATE(B21,"_2"),IF(B21=B20,CONCATENATE(B21,"_1"),B21)),Intermedia!$I$3:$O$3997,7,FALSE),"")</f>
        <v/>
      </c>
      <c r="J21" s="34" t="str">
        <f>IFERROR(VLOOKUP(B21,'PLANILLA GENERAL'!$H$2:$BA$447,30,FALSE),"")</f>
        <v>Bombeo Mecánico</v>
      </c>
      <c r="K21" s="119" t="s">
        <v>964</v>
      </c>
    </row>
    <row r="22" spans="1:11" x14ac:dyDescent="0.25">
      <c r="A22" s="34" t="str">
        <f>IFERROR(VLOOKUP(B22,'PLANILLA GENERAL'!H16:$BA$698,46,FALSE),"")</f>
        <v>SP- 07</v>
      </c>
      <c r="B22" s="34" t="s">
        <v>322</v>
      </c>
      <c r="C22" s="34" t="s">
        <v>963</v>
      </c>
      <c r="D22" s="34" t="str">
        <f t="shared" si="0"/>
        <v>CY51W</v>
      </c>
      <c r="E22" s="34"/>
      <c r="F22" s="34"/>
      <c r="G22" s="56">
        <f>IFERROR(_xlfn.IFS(D22=Referencias!$K$32,VLOOKUP(B22,Intermedia!$B$4:$D$240,3,FALSE),D22=Referencias!$K$25,VLOOKUP(B22,Intermedia!$B$4:$D$240,2,FALSE)),"")</f>
        <v>20</v>
      </c>
      <c r="H22" s="34"/>
      <c r="I22" s="34" t="str">
        <f>IFERROR(VLOOKUP(IF(AND(B22=B21,B21=B20),CONCATENATE(B22,"_2"),IF(B22=B21,CONCATENATE(B22,"_1"),B22)),Intermedia!$I$3:$O$3997,7,FALSE),"")</f>
        <v/>
      </c>
      <c r="J22" s="34" t="str">
        <f>IFERROR(VLOOKUP(B22,'PLANILLA GENERAL'!$H$2:$BA$447,30,FALSE),"")</f>
        <v>Cavidad Progresiva</v>
      </c>
      <c r="K22" s="119" t="s">
        <v>964</v>
      </c>
    </row>
    <row r="23" spans="1:11" x14ac:dyDescent="0.25">
      <c r="A23" s="34" t="str">
        <f>IFERROR(VLOOKUP(B23,'PLANILLA GENERAL'!H17:$BA$698,46,FALSE),"")</f>
        <v>SP- 07</v>
      </c>
      <c r="B23" s="34" t="s">
        <v>324</v>
      </c>
      <c r="C23" s="34" t="s">
        <v>963</v>
      </c>
      <c r="D23" s="34" t="str">
        <f t="shared" si="0"/>
        <v>CY51W</v>
      </c>
      <c r="E23" s="34"/>
      <c r="F23" s="34"/>
      <c r="G23" s="56">
        <f>IFERROR(_xlfn.IFS(D23=Referencias!$K$32,VLOOKUP(B23,Intermedia!$B$4:$D$240,3,FALSE),D23=Referencias!$K$25,VLOOKUP(B23,Intermedia!$B$4:$D$240,2,FALSE)),"")</f>
        <v>20</v>
      </c>
      <c r="H23" s="34"/>
      <c r="I23" s="34" t="str">
        <f>IFERROR(VLOOKUP(IF(AND(B23=B22,B22=B21),CONCATENATE(B23,"_2"),IF(B23=B22,CONCATENATE(B23,"_1"),B23)),Intermedia!$I$3:$O$3997,7,FALSE),"")</f>
        <v/>
      </c>
      <c r="J23" s="34" t="str">
        <f>IFERROR(VLOOKUP(B23,'PLANILLA GENERAL'!$H$2:$BA$447,30,FALSE),"")</f>
        <v>Cavidad Progresiva</v>
      </c>
      <c r="K23" s="119" t="s">
        <v>964</v>
      </c>
    </row>
    <row r="24" spans="1:11" x14ac:dyDescent="0.25">
      <c r="A24" s="34" t="str">
        <f>IFERROR(VLOOKUP(B24,'PLANILLA GENERAL'!H18:$BA$698,46,FALSE),"")</f>
        <v>SP- 07</v>
      </c>
      <c r="B24" s="34" t="s">
        <v>331</v>
      </c>
      <c r="C24" s="34" t="s">
        <v>963</v>
      </c>
      <c r="D24" s="34" t="str">
        <f t="shared" si="0"/>
        <v>CY51W</v>
      </c>
      <c r="E24" s="34"/>
      <c r="F24" s="34"/>
      <c r="G24" s="56">
        <f>IFERROR(_xlfn.IFS(D24=Referencias!$K$32,VLOOKUP(B24,Intermedia!$B$4:$D$240,3,FALSE),D24=Referencias!$K$25,VLOOKUP(B24,Intermedia!$B$4:$D$240,2,FALSE)),"")</f>
        <v>73.989999999999995</v>
      </c>
      <c r="H24" s="34"/>
      <c r="I24" s="34" t="str">
        <f>IFERROR(VLOOKUP(IF(AND(B24=B23,B23=B22),CONCATENATE(B24,"_2"),IF(B24=B23,CONCATENATE(B24,"_1"),B24)),Intermedia!$I$3:$O$3997,7,FALSE),"")</f>
        <v/>
      </c>
      <c r="J24" s="34" t="str">
        <f>IFERROR(VLOOKUP(B24,'PLANILLA GENERAL'!$H$2:$BA$447,30,FALSE),"")</f>
        <v>Cavidad Progresiva</v>
      </c>
      <c r="K24" s="119" t="s">
        <v>964</v>
      </c>
    </row>
    <row r="25" spans="1:11" x14ac:dyDescent="0.25">
      <c r="A25" s="34" t="str">
        <f>IFERROR(VLOOKUP(B25,'PLANILLA GENERAL'!H19:$BA$698,46,FALSE),"")</f>
        <v>SP- 09</v>
      </c>
      <c r="B25" s="34" t="s">
        <v>337</v>
      </c>
      <c r="C25" s="34" t="s">
        <v>963</v>
      </c>
      <c r="D25" s="34" t="str">
        <f t="shared" si="0"/>
        <v>CY51W</v>
      </c>
      <c r="E25" s="34"/>
      <c r="F25" s="34"/>
      <c r="G25" s="56">
        <f>IFERROR(_xlfn.IFS(D25=Referencias!$K$32,VLOOKUP(B25,Intermedia!$B$4:$D$240,3,FALSE),D25=Referencias!$K$25,VLOOKUP(B25,Intermedia!$B$4:$D$240,2,FALSE)),"")</f>
        <v>32.479999999999997</v>
      </c>
      <c r="H25" s="34"/>
      <c r="I25" s="34" t="str">
        <f>IFERROR(VLOOKUP(IF(AND(B25=B24,B24=B23),CONCATENATE(B25,"_2"),IF(B25=B24,CONCATENATE(B25,"_1"),B25)),Intermedia!$I$3:$O$3997,7,FALSE),"")</f>
        <v/>
      </c>
      <c r="J25" s="34" t="str">
        <f>IFERROR(VLOOKUP(B25,'PLANILLA GENERAL'!$H$2:$BA$447,30,FALSE),"")</f>
        <v>Cavidad Progresiva</v>
      </c>
      <c r="K25" s="119" t="s">
        <v>964</v>
      </c>
    </row>
    <row r="26" spans="1:11" x14ac:dyDescent="0.25">
      <c r="A26" s="34" t="str">
        <f>IFERROR(VLOOKUP(B26,'PLANILLA GENERAL'!H20:$BA$698,46,FALSE),"")</f>
        <v>SP- 09</v>
      </c>
      <c r="B26" s="34" t="s">
        <v>340</v>
      </c>
      <c r="C26" s="34" t="s">
        <v>963</v>
      </c>
      <c r="D26" s="34" t="str">
        <f t="shared" si="0"/>
        <v>CY51W</v>
      </c>
      <c r="E26" s="34"/>
      <c r="F26" s="34"/>
      <c r="G26" s="56">
        <f>IFERROR(_xlfn.IFS(D26=Referencias!$K$32,VLOOKUP(B26,Intermedia!$B$4:$D$240,3,FALSE),D26=Referencias!$K$25,VLOOKUP(B26,Intermedia!$B$4:$D$240,2,FALSE)),"")</f>
        <v>20</v>
      </c>
      <c r="H26" s="34"/>
      <c r="I26" s="34" t="str">
        <f>IFERROR(VLOOKUP(IF(AND(B26=B25,B25=B24),CONCATENATE(B26,"_2"),IF(B26=B25,CONCATENATE(B26,"_1"),B26)),Intermedia!$I$3:$O$3997,7,FALSE),"")</f>
        <v/>
      </c>
      <c r="J26" s="34" t="str">
        <f>IFERROR(VLOOKUP(B26,'PLANILLA GENERAL'!$H$2:$BA$447,30,FALSE),"")</f>
        <v>Bombeo Mecánico</v>
      </c>
      <c r="K26" s="117" t="s">
        <v>966</v>
      </c>
    </row>
    <row r="27" spans="1:11" x14ac:dyDescent="0.25">
      <c r="A27" s="34" t="str">
        <f>IFERROR(VLOOKUP(B27,'PLANILLA GENERAL'!H21:$BA$698,46,FALSE),"")</f>
        <v>SP- 09</v>
      </c>
      <c r="B27" s="34" t="s">
        <v>346</v>
      </c>
      <c r="C27" s="34" t="s">
        <v>963</v>
      </c>
      <c r="D27" s="34" t="str">
        <f t="shared" si="0"/>
        <v>CY51W</v>
      </c>
      <c r="E27" s="34"/>
      <c r="F27" s="34"/>
      <c r="G27" s="56">
        <f>IFERROR(_xlfn.IFS(D27=Referencias!$K$32,VLOOKUP(B27,Intermedia!$B$4:$D$240,3,FALSE),D27=Referencias!$K$25,VLOOKUP(B27,Intermedia!$B$4:$D$240,2,FALSE)),"")</f>
        <v>20</v>
      </c>
      <c r="H27" s="34"/>
      <c r="I27" s="34" t="str">
        <f>IFERROR(VLOOKUP(IF(AND(B27=B26,B26=B25),CONCATENATE(B27,"_2"),IF(B27=B26,CONCATENATE(B27,"_1"),B27)),Intermedia!$I$3:$O$3997,7,FALSE),"")</f>
        <v/>
      </c>
      <c r="J27" s="34" t="str">
        <f>IFERROR(VLOOKUP(B27,'PLANILLA GENERAL'!$H$2:$BA$447,30,FALSE),"")</f>
        <v>Cavidad Progresiva</v>
      </c>
      <c r="K27" s="117" t="s">
        <v>966</v>
      </c>
    </row>
    <row r="28" spans="1:11" x14ac:dyDescent="0.25">
      <c r="A28" s="34" t="str">
        <f>IFERROR(VLOOKUP(B28,'PLANILLA GENERAL'!H22:$BA$698,46,FALSE),"")</f>
        <v>SP- 09</v>
      </c>
      <c r="B28" s="34" t="s">
        <v>347</v>
      </c>
      <c r="C28" s="34" t="s">
        <v>963</v>
      </c>
      <c r="D28" s="34" t="str">
        <f t="shared" si="0"/>
        <v>CY51W</v>
      </c>
      <c r="E28" s="34"/>
      <c r="F28" s="34"/>
      <c r="G28" s="56">
        <f>IFERROR(_xlfn.IFS(D28=Referencias!$K$32,VLOOKUP(B28,Intermedia!$B$4:$D$240,3,FALSE),D28=Referencias!$K$25,VLOOKUP(B28,Intermedia!$B$4:$D$240,2,FALSE)),"")</f>
        <v>26.48</v>
      </c>
      <c r="H28" s="34"/>
      <c r="I28" s="34" t="str">
        <f>IFERROR(VLOOKUP(IF(AND(B28=B27,B27=B26),CONCATENATE(B28,"_2"),IF(B28=B27,CONCATENATE(B28,"_1"),B28)),Intermedia!$I$3:$O$3997,7,FALSE),"")</f>
        <v/>
      </c>
      <c r="J28" s="34" t="str">
        <f>IFERROR(VLOOKUP(B28,'PLANILLA GENERAL'!$H$2:$BA$447,30,FALSE),"")</f>
        <v>Bombeo Mecánico</v>
      </c>
      <c r="K28" s="117" t="s">
        <v>966</v>
      </c>
    </row>
    <row r="29" spans="1:11" x14ac:dyDescent="0.25">
      <c r="A29" s="34" t="str">
        <f>IFERROR(VLOOKUP(B29,'PLANILLA GENERAL'!H23:$BA$698,46,FALSE),"")</f>
        <v>SP- 09</v>
      </c>
      <c r="B29" s="34" t="s">
        <v>348</v>
      </c>
      <c r="C29" s="34" t="s">
        <v>963</v>
      </c>
      <c r="D29" s="34" t="str">
        <f t="shared" si="0"/>
        <v>CY51W</v>
      </c>
      <c r="E29" s="34"/>
      <c r="F29" s="34"/>
      <c r="G29" s="56">
        <f>IFERROR(_xlfn.IFS(D29=Referencias!$K$32,VLOOKUP(B29,Intermedia!$B$4:$D$240,3,FALSE),D29=Referencias!$K$25,VLOOKUP(B29,Intermedia!$B$4:$D$240,2,FALSE)),"")</f>
        <v>20</v>
      </c>
      <c r="H29" s="34"/>
      <c r="I29" s="34" t="str">
        <f>IFERROR(VLOOKUP(IF(AND(B29=B28,B28=B27),CONCATENATE(B29,"_2"),IF(B29=B28,CONCATENATE(B29,"_1"),B29)),Intermedia!$I$3:$O$3997,7,FALSE),"")</f>
        <v/>
      </c>
      <c r="J29" s="34" t="str">
        <f>IFERROR(VLOOKUP(B29,'PLANILLA GENERAL'!$H$2:$BA$447,30,FALSE),"")</f>
        <v>Bombeo Mecánico</v>
      </c>
      <c r="K29" s="117" t="s">
        <v>966</v>
      </c>
    </row>
    <row r="30" spans="1:11" x14ac:dyDescent="0.25">
      <c r="A30" s="34" t="str">
        <f>IFERROR(VLOOKUP(B30,'PLANILLA GENERAL'!H24:$BA$698,46,FALSE),"")</f>
        <v>SP- 09</v>
      </c>
      <c r="B30" s="34" t="s">
        <v>356</v>
      </c>
      <c r="C30" s="34" t="s">
        <v>963</v>
      </c>
      <c r="D30" s="34" t="str">
        <f t="shared" si="0"/>
        <v>CY51W</v>
      </c>
      <c r="E30" s="34"/>
      <c r="F30" s="34"/>
      <c r="G30" s="56">
        <f>IFERROR(_xlfn.IFS(D30=Referencias!$K$32,VLOOKUP(B30,Intermedia!$B$4:$D$240,3,FALSE),D30=Referencias!$K$25,VLOOKUP(B30,Intermedia!$B$4:$D$240,2,FALSE)),"")</f>
        <v>32.72</v>
      </c>
      <c r="H30" s="34"/>
      <c r="I30" s="34" t="str">
        <f>IFERROR(VLOOKUP(IF(AND(B30=B29,B29=B28),CONCATENATE(B30,"_2"),IF(B30=B29,CONCATENATE(B30,"_1"),B30)),Intermedia!$I$3:$O$3997,7,FALSE),"")</f>
        <v/>
      </c>
      <c r="J30" s="34" t="str">
        <f>IFERROR(VLOOKUP(B30,'PLANILLA GENERAL'!$H$2:$BA$447,30,FALSE),"")</f>
        <v>Bombeo Mecánico</v>
      </c>
      <c r="K30" s="117" t="s">
        <v>966</v>
      </c>
    </row>
    <row r="31" spans="1:11" x14ac:dyDescent="0.25">
      <c r="A31" s="34" t="str">
        <f>IFERROR(VLOOKUP(B31,'PLANILLA GENERAL'!H25:$BA$698,46,FALSE),"")</f>
        <v>SP- 09</v>
      </c>
      <c r="B31" s="34" t="s">
        <v>357</v>
      </c>
      <c r="C31" s="34" t="s">
        <v>963</v>
      </c>
      <c r="D31" s="34" t="str">
        <f t="shared" si="0"/>
        <v>CY51W</v>
      </c>
      <c r="E31" s="34"/>
      <c r="F31" s="34"/>
      <c r="G31" s="56">
        <f>IFERROR(_xlfn.IFS(D31=Referencias!$K$32,VLOOKUP(B31,Intermedia!$B$4:$D$240,3,FALSE),D31=Referencias!$K$25,VLOOKUP(B31,Intermedia!$B$4:$D$240,2,FALSE)),"")</f>
        <v>20</v>
      </c>
      <c r="H31" s="34"/>
      <c r="I31" s="34" t="str">
        <f>IFERROR(VLOOKUP(IF(AND(B31=B30,B30=B29),CONCATENATE(B31,"_2"),IF(B31=B30,CONCATENATE(B31,"_1"),B31)),Intermedia!$I$3:$O$3997,7,FALSE),"")</f>
        <v/>
      </c>
      <c r="J31" s="34" t="str">
        <f>IFERROR(VLOOKUP(B31,'PLANILLA GENERAL'!$H$2:$BA$447,30,FALSE),"")</f>
        <v>Bombeo Mecánico</v>
      </c>
      <c r="K31" s="117" t="s">
        <v>966</v>
      </c>
    </row>
    <row r="32" spans="1:11" x14ac:dyDescent="0.25">
      <c r="A32" s="34" t="str">
        <f>IFERROR(VLOOKUP(B32,'PLANILLA GENERAL'!H26:$BA$698,46,FALSE),"")</f>
        <v>SP- 09</v>
      </c>
      <c r="B32" s="34" t="s">
        <v>350</v>
      </c>
      <c r="C32" s="34" t="s">
        <v>963</v>
      </c>
      <c r="D32" s="34" t="str">
        <f t="shared" si="0"/>
        <v>CY51W</v>
      </c>
      <c r="E32" s="34"/>
      <c r="F32" s="34"/>
      <c r="G32" s="56">
        <f>IFERROR(_xlfn.IFS(D32=Referencias!$K$32,VLOOKUP(B32,Intermedia!$B$4:$D$240,3,FALSE),D32=Referencias!$K$25,VLOOKUP(B32,Intermedia!$B$4:$D$240,2,FALSE)),"")</f>
        <v>20</v>
      </c>
      <c r="H32" s="34" t="s">
        <v>986</v>
      </c>
      <c r="I32" s="34" t="str">
        <f>IFERROR(VLOOKUP(IF(AND(B32=B31,B31=B30),CONCATENATE(B32,"_2"),IF(B32=B31,CONCATENATE(B32,"_1"),B32)),Intermedia!$I$3:$O$3997,7,FALSE),"")</f>
        <v/>
      </c>
      <c r="J32" s="34" t="str">
        <f>IFERROR(VLOOKUP(B32,'PLANILLA GENERAL'!$H$2:$BA$447,30,FALSE),"")</f>
        <v>Cavidad Progresiva</v>
      </c>
      <c r="K32" s="117" t="s">
        <v>966</v>
      </c>
    </row>
    <row r="33" spans="1:11" x14ac:dyDescent="0.25">
      <c r="A33" s="34" t="str">
        <f>IFERROR(VLOOKUP(B33,'PLANILLA GENERAL'!H27:$BA$698,46,FALSE),"")</f>
        <v>SP- 09</v>
      </c>
      <c r="B33" s="34" t="s">
        <v>341</v>
      </c>
      <c r="C33" s="34" t="s">
        <v>963</v>
      </c>
      <c r="D33" s="34" t="str">
        <f t="shared" si="0"/>
        <v>CY51W</v>
      </c>
      <c r="E33" s="34"/>
      <c r="F33" s="34"/>
      <c r="G33" s="56">
        <f>IFERROR(_xlfn.IFS(D33=Referencias!$K$32,VLOOKUP(B33,Intermedia!$B$4:$D$240,3,FALSE),D33=Referencias!$K$25,VLOOKUP(B33,Intermedia!$B$4:$D$240,2,FALSE)),"")</f>
        <v>20</v>
      </c>
      <c r="H33" s="34"/>
      <c r="I33" s="34" t="str">
        <f>IFERROR(VLOOKUP(IF(AND(B33=B32,B32=B31),CONCATENATE(B33,"_2"),IF(B33=B32,CONCATENATE(B33,"_1"),B33)),Intermedia!$I$3:$O$3997,7,FALSE),"")</f>
        <v/>
      </c>
      <c r="J33" s="34" t="str">
        <f>IFERROR(VLOOKUP(B33,'PLANILLA GENERAL'!$H$2:$BA$447,30,FALSE),"")</f>
        <v>Cavidad Progresiva</v>
      </c>
      <c r="K33" s="117" t="s">
        <v>966</v>
      </c>
    </row>
    <row r="34" spans="1:11" x14ac:dyDescent="0.25">
      <c r="A34" s="34" t="str">
        <f>IFERROR(VLOOKUP(B34,'PLANILLA GENERAL'!H28:$BA$698,46,FALSE),"")</f>
        <v/>
      </c>
      <c r="D34" s="150" t="s">
        <v>971</v>
      </c>
      <c r="E34" s="150"/>
      <c r="F34" s="150"/>
      <c r="G34" s="150"/>
      <c r="H34" s="34"/>
      <c r="I34" s="34" t="str">
        <f>IFERROR(VLOOKUP(IF(AND(B34=B33,B33=B32),CONCATENATE(B34,"_2"),IF(B34=B33,CONCATENATE(B34,"_1"),B34)),Intermedia!$I$3:$O$3997,7,FALSE),"")</f>
        <v/>
      </c>
      <c r="J34" s="34" t="str">
        <f>IFERROR(VLOOKUP(B34,'PLANILLA GENERAL'!$H$2:$BA$447,30,FALSE),"")</f>
        <v/>
      </c>
    </row>
    <row r="35" spans="1:11" x14ac:dyDescent="0.25">
      <c r="A35" s="34" t="str">
        <f>IFERROR(VLOOKUP(B35,'PLANILLA GENERAL'!H29:$BA$698,46,FALSE),"")</f>
        <v/>
      </c>
      <c r="D35" s="151" t="s">
        <v>566</v>
      </c>
      <c r="E35" s="151"/>
      <c r="F35" s="151"/>
      <c r="G35" s="56">
        <f>SUMIF($D$9:D33,D35,$G$9:G33)</f>
        <v>848.89</v>
      </c>
      <c r="H35" s="34"/>
      <c r="I35" s="34" t="str">
        <f>IFERROR(VLOOKUP(IF(AND(B35=B34,B34=B33),CONCATENATE(B35,"_2"),IF(B35=B34,CONCATENATE(B35,"_1"),B35)),Intermedia!$I$3:$O$3997,7,FALSE),"")</f>
        <v/>
      </c>
      <c r="J35" s="34" t="str">
        <f>IFERROR(VLOOKUP(B35,'PLANILLA GENERAL'!$H$2:$BA$447,30,FALSE),"")</f>
        <v/>
      </c>
    </row>
    <row r="36" spans="1:11" x14ac:dyDescent="0.25">
      <c r="A36" s="34" t="str">
        <f>IFERROR(VLOOKUP(B36,'PLANILLA GENERAL'!H30:$BA$698,46,FALSE),"")</f>
        <v/>
      </c>
      <c r="D36" s="151" t="s">
        <v>565</v>
      </c>
      <c r="E36" s="151"/>
      <c r="F36" s="151"/>
      <c r="G36" s="56">
        <f>SUMIF($D$9:D34,D36,$G$9:G34)</f>
        <v>0</v>
      </c>
      <c r="H36" s="34"/>
      <c r="I36" s="34" t="str">
        <f>IFERROR(VLOOKUP(IF(AND(B36=B35,B35=B34),CONCATENATE(B36,"_2"),IF(B36=B35,CONCATENATE(B36,"_1"),B36)),Intermedia!$I$3:$O$3997,7,FALSE),"")</f>
        <v/>
      </c>
      <c r="J36" s="34" t="str">
        <f>IFERROR(VLOOKUP(B36,'PLANILLA GENERAL'!$H$2:$BA$447,30,FALSE),"")</f>
        <v/>
      </c>
    </row>
    <row r="37" spans="1:11" x14ac:dyDescent="0.25">
      <c r="A37" s="34" t="str">
        <f>IFERROR(VLOOKUP(B37,'PLANILLA GENERAL'!H31:$BA$698,46,FALSE),"")</f>
        <v/>
      </c>
      <c r="D37" s="151" t="s">
        <v>972</v>
      </c>
      <c r="E37" s="151"/>
      <c r="F37" s="151"/>
      <c r="G37" s="56">
        <f>+G35+G36</f>
        <v>848.89</v>
      </c>
      <c r="H37" s="34"/>
      <c r="I37" s="34" t="str">
        <f>IFERROR(VLOOKUP(IF(AND(B37=B36,B36=B35),CONCATENATE(B37,"_2"),IF(B37=B36,CONCATENATE(B37,"_1"),B37)),Intermedia!$I$3:$O$3997,7,FALSE),"")</f>
        <v/>
      </c>
      <c r="J37" s="34" t="str">
        <f>IFERROR(VLOOKUP(B37,'PLANILLA GENERAL'!$H$2:$BA$447,30,FALSE),"")</f>
        <v/>
      </c>
    </row>
    <row r="38" spans="1:11" x14ac:dyDescent="0.25">
      <c r="A38" s="34" t="str">
        <f>IFERROR(VLOOKUP(B38,'PLANILLA GENERAL'!H32:$BA$698,46,FALSE),"")</f>
        <v/>
      </c>
      <c r="H38" s="34"/>
      <c r="I38" s="34" t="str">
        <f>IFERROR(VLOOKUP(IF(AND(B38=B37,B37=B36),CONCATENATE(B38,"_2"),IF(B38=B37,CONCATENATE(B38,"_1"),B38)),Intermedia!$I$3:$O$3997,7,FALSE),"")</f>
        <v/>
      </c>
      <c r="J38" s="34" t="str">
        <f>IFERROR(VLOOKUP(B38,'PLANILLA GENERAL'!$H$2:$BA$447,30,FALSE),"")</f>
        <v/>
      </c>
    </row>
    <row r="39" spans="1:11" x14ac:dyDescent="0.25">
      <c r="A39" s="34" t="str">
        <f>IFERROR(VLOOKUP(B39,'PLANILLA GENERAL'!H33:$BA$698,46,FALSE),"")</f>
        <v/>
      </c>
      <c r="H39" s="34"/>
      <c r="I39" s="34" t="str">
        <f>IFERROR(VLOOKUP(IF(AND(B39=B38,B38=B37),CONCATENATE(B39,"_2"),IF(B39=B38,CONCATENATE(B39,"_1"),B39)),Intermedia!$I$3:$O$3997,7,FALSE),"")</f>
        <v/>
      </c>
      <c r="J39" s="34" t="str">
        <f>IFERROR(VLOOKUP(B39,'PLANILLA GENERAL'!$H$2:$BA$447,30,FALSE),"")</f>
        <v/>
      </c>
    </row>
    <row r="40" spans="1:11" x14ac:dyDescent="0.25">
      <c r="A40" s="34" t="str">
        <f>IFERROR(VLOOKUP(B40,'PLANILLA GENERAL'!H34:$BA$698,46,FALSE),"")</f>
        <v/>
      </c>
      <c r="H40" s="34"/>
      <c r="I40" s="34" t="str">
        <f>IFERROR(VLOOKUP(IF(AND(B40=B39,B39=B38),CONCATENATE(B40,"_2"),IF(B40=B39,CONCATENATE(B40,"_1"),B40)),Intermedia!$I$3:$O$3997,7,FALSE),"")</f>
        <v/>
      </c>
      <c r="J40" s="34" t="str">
        <f>IFERROR(VLOOKUP(B40,'PLANILLA GENERAL'!$H$2:$BA$447,30,FALSE),"")</f>
        <v/>
      </c>
    </row>
    <row r="41" spans="1:11" x14ac:dyDescent="0.25">
      <c r="A41" s="34" t="str">
        <f>IFERROR(VLOOKUP(B41,'PLANILLA GENERAL'!H35:$BA$698,46,FALSE),"")</f>
        <v/>
      </c>
      <c r="H41" s="34"/>
      <c r="I41" s="34" t="str">
        <f>IFERROR(VLOOKUP(IF(AND(B41=B40,B40=B39),CONCATENATE(B41,"_2"),IF(B41=B40,CONCATENATE(B41,"_1"),B41)),Intermedia!$I$3:$O$3997,7,FALSE),"")</f>
        <v/>
      </c>
      <c r="J41" s="34" t="str">
        <f>IFERROR(VLOOKUP(B41,'PLANILLA GENERAL'!$H$2:$BA$447,30,FALSE),"")</f>
        <v/>
      </c>
    </row>
  </sheetData>
  <autoFilter ref="A8:J37" xr:uid="{00000000-0009-0000-0000-000016000000}"/>
  <mergeCells count="8">
    <mergeCell ref="K7:K8"/>
    <mergeCell ref="B3:J5"/>
    <mergeCell ref="D36:F36"/>
    <mergeCell ref="D37:F37"/>
    <mergeCell ref="B7:C7"/>
    <mergeCell ref="D7:J7"/>
    <mergeCell ref="D34:G34"/>
    <mergeCell ref="D35:F35"/>
  </mergeCells>
  <printOptions horizontalCentered="1" verticalCentered="1"/>
  <pageMargins left="0" right="0" top="0" bottom="0" header="0.31496062992125984" footer="0.31496062992125984"/>
  <pageSetup paperSize="9" orientation="landscape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>
    <tabColor rgb="FFFFFF00"/>
    <pageSetUpPr fitToPage="1"/>
  </sheetPr>
  <dimension ref="A1:K30"/>
  <sheetViews>
    <sheetView topLeftCell="A3" workbookViewId="0">
      <selection activeCell="I9" sqref="I9:J23"/>
    </sheetView>
  </sheetViews>
  <sheetFormatPr baseColWidth="10" defaultColWidth="11.42578125" defaultRowHeight="15" x14ac:dyDescent="0.25"/>
  <cols>
    <col min="1" max="1" width="17" style="4" bestFit="1" customWidth="1"/>
    <col min="2" max="2" width="14.28515625" style="4" bestFit="1" customWidth="1"/>
    <col min="3" max="3" width="21" style="4" bestFit="1" customWidth="1"/>
    <col min="4" max="4" width="11.42578125" style="4" bestFit="1" customWidth="1"/>
    <col min="5" max="5" width="7.140625" style="4" bestFit="1" customWidth="1"/>
    <col min="6" max="6" width="6.28515625" style="4" bestFit="1" customWidth="1"/>
    <col min="7" max="7" width="11.5703125" style="4" bestFit="1" customWidth="1"/>
    <col min="8" max="8" width="5.5703125" style="4" bestFit="1" customWidth="1"/>
    <col min="9" max="9" width="11.140625" style="4" bestFit="1" customWidth="1"/>
    <col min="10" max="10" width="19.42578125" style="4" bestFit="1" customWidth="1"/>
    <col min="11" max="16384" width="11.42578125" style="4"/>
  </cols>
  <sheetData>
    <row r="1" spans="1:11" x14ac:dyDescent="0.25">
      <c r="A1" s="4" t="s">
        <v>947</v>
      </c>
      <c r="B1" s="4">
        <f>COUNTA(B9:B57)</f>
        <v>18</v>
      </c>
    </row>
    <row r="2" spans="1:11" ht="15.75" thickBot="1" x14ac:dyDescent="0.3"/>
    <row r="3" spans="1:11" ht="15" customHeight="1" x14ac:dyDescent="0.25">
      <c r="A3" s="107"/>
      <c r="B3" s="143" t="s">
        <v>993</v>
      </c>
      <c r="C3" s="143"/>
      <c r="D3" s="143"/>
      <c r="E3" s="143"/>
      <c r="F3" s="143"/>
      <c r="G3" s="143"/>
      <c r="H3" s="143"/>
      <c r="I3" s="143"/>
      <c r="J3" s="144"/>
    </row>
    <row r="4" spans="1:11" ht="20.25" x14ac:dyDescent="0.25">
      <c r="A4" s="108"/>
      <c r="B4" s="134"/>
      <c r="C4" s="134"/>
      <c r="D4" s="134"/>
      <c r="E4" s="134"/>
      <c r="F4" s="134"/>
      <c r="G4" s="134"/>
      <c r="H4" s="134"/>
      <c r="I4" s="134"/>
      <c r="J4" s="146"/>
    </row>
    <row r="5" spans="1:11" ht="21" thickBot="1" x14ac:dyDescent="0.3">
      <c r="A5" s="109"/>
      <c r="B5" s="148"/>
      <c r="C5" s="148"/>
      <c r="D5" s="148"/>
      <c r="E5" s="148"/>
      <c r="F5" s="148"/>
      <c r="G5" s="148"/>
      <c r="H5" s="148"/>
      <c r="I5" s="148"/>
      <c r="J5" s="149"/>
    </row>
    <row r="6" spans="1:11" ht="15.75" thickBot="1" x14ac:dyDescent="0.3"/>
    <row r="7" spans="1:11" ht="18" x14ac:dyDescent="0.25">
      <c r="A7" s="49" t="s">
        <v>982</v>
      </c>
      <c r="B7" s="154">
        <f>'Semana 4-1'!B7:C7+3</f>
        <v>45330</v>
      </c>
      <c r="C7" s="155"/>
      <c r="D7" s="156"/>
      <c r="E7" s="157"/>
      <c r="F7" s="157"/>
      <c r="G7" s="157"/>
      <c r="H7" s="157"/>
      <c r="I7" s="157"/>
      <c r="J7" s="160"/>
      <c r="K7" s="141" t="s">
        <v>951</v>
      </c>
    </row>
    <row r="8" spans="1:11" x14ac:dyDescent="0.25">
      <c r="A8" s="53" t="s">
        <v>952</v>
      </c>
      <c r="B8" s="53" t="s">
        <v>15</v>
      </c>
      <c r="C8" s="53" t="s">
        <v>953</v>
      </c>
      <c r="D8" s="53" t="s">
        <v>562</v>
      </c>
      <c r="E8" s="53" t="s">
        <v>954</v>
      </c>
      <c r="F8" s="53" t="s">
        <v>955</v>
      </c>
      <c r="G8" s="53" t="s">
        <v>956</v>
      </c>
      <c r="H8" s="53" t="s">
        <v>957</v>
      </c>
      <c r="I8" s="53" t="s">
        <v>958</v>
      </c>
      <c r="J8" s="53" t="s">
        <v>959</v>
      </c>
      <c r="K8" s="141"/>
    </row>
    <row r="9" spans="1:11" x14ac:dyDescent="0.25">
      <c r="A9" s="34" t="str">
        <f>IFERROR(VLOOKUP(B9,'PLANILLA GENERAL'!H2:$BA$698,46,FALSE),"")</f>
        <v>SP- 02</v>
      </c>
      <c r="B9" s="34" t="s">
        <v>148</v>
      </c>
      <c r="C9" s="34" t="s">
        <v>963</v>
      </c>
      <c r="D9" s="34" t="str">
        <f>IF(C9="inhibidor de corrosión","CY51W","BX960")</f>
        <v>CY51W</v>
      </c>
      <c r="E9" s="34"/>
      <c r="F9" s="34"/>
      <c r="G9" s="56">
        <f>IFERROR(_xlfn.IFS(D9=Referencias!$K$32,VLOOKUP(B9,Intermedia!$B$4:$D$240,3,FALSE),D9=Referencias!$K$25,VLOOKUP(B9,Intermedia!$B$4:$D$240,2,FALSE)),"")</f>
        <v>25.95</v>
      </c>
      <c r="H9" s="34"/>
      <c r="I9" s="34" t="str">
        <f>IFERROR(VLOOKUP(IF(AND(B9=B8,B8=B7),CONCATENATE(B9,"_2"),IF(B9=B8,CONCATENATE(B9,"_1"),B9)),Intermedia!$I$3:$O$3997,7,FALSE),"")</f>
        <v/>
      </c>
      <c r="J9" s="34" t="str">
        <f>IFERROR(VLOOKUP(B9,'PLANILLA GENERAL'!$H$2:$BA$447,30,FALSE),"")</f>
        <v>Bombeo Mecánico</v>
      </c>
      <c r="K9" s="117" t="s">
        <v>966</v>
      </c>
    </row>
    <row r="10" spans="1:11" x14ac:dyDescent="0.25">
      <c r="A10" s="34" t="str">
        <f>IFERROR(VLOOKUP(B10,'PLANILLA GENERAL'!H3:$BA$698,46,FALSE),"")</f>
        <v>SP- 02</v>
      </c>
      <c r="B10" s="34" t="s">
        <v>164</v>
      </c>
      <c r="C10" s="34" t="s">
        <v>963</v>
      </c>
      <c r="D10" s="34" t="str">
        <f t="shared" ref="D10:D24" si="0">IF(C10="inhibidor de corrosión","CY51W","BX960")</f>
        <v>CY51W</v>
      </c>
      <c r="E10" s="34"/>
      <c r="F10" s="34"/>
      <c r="G10" s="56">
        <f>IFERROR(_xlfn.IFS(D10=Referencias!$K$32,VLOOKUP(B10,Intermedia!$B$4:$D$240,3,FALSE),D10=Referencias!$K$25,VLOOKUP(B10,Intermedia!$B$4:$D$240,2,FALSE)),"")</f>
        <v>50.24</v>
      </c>
      <c r="H10" s="34"/>
      <c r="I10" s="34" t="str">
        <f>IFERROR(VLOOKUP(IF(AND(B10=B9,B9=B8),CONCATENATE(B10,"_2"),IF(B10=B9,CONCATENATE(B10,"_1"),B10)),Intermedia!$I$3:$O$3997,7,FALSE),"")</f>
        <v/>
      </c>
      <c r="J10" s="34" t="str">
        <f>IFERROR(VLOOKUP(B10,'PLANILLA GENERAL'!$H$2:$BA$447,30,FALSE),"")</f>
        <v>Electro Sumergible</v>
      </c>
      <c r="K10" s="117" t="s">
        <v>966</v>
      </c>
    </row>
    <row r="11" spans="1:11" x14ac:dyDescent="0.25">
      <c r="A11" s="34" t="str">
        <f>IFERROR(VLOOKUP(B11,'PLANILLA GENERAL'!H4:$BA$698,46,FALSE),"")</f>
        <v>SP- 02</v>
      </c>
      <c r="B11" s="34" t="s">
        <v>166</v>
      </c>
      <c r="C11" s="34" t="s">
        <v>963</v>
      </c>
      <c r="D11" s="34" t="str">
        <f t="shared" si="0"/>
        <v>CY51W</v>
      </c>
      <c r="E11" s="34"/>
      <c r="F11" s="34"/>
      <c r="G11" s="56">
        <f>IFERROR(_xlfn.IFS(D11=Referencias!$K$32,VLOOKUP(B11,Intermedia!$B$4:$D$240,3,FALSE),D11=Referencias!$K$25,VLOOKUP(B11,Intermedia!$B$4:$D$240,2,FALSE)),"")</f>
        <v>20</v>
      </c>
      <c r="H11" s="34"/>
      <c r="I11" s="34" t="str">
        <f>IFERROR(VLOOKUP(IF(AND(B11=B10,B10=B9),CONCATENATE(B11,"_2"),IF(B11=B10,CONCATENATE(B11,"_1"),B11)),Intermedia!$I$3:$O$3997,7,FALSE),"")</f>
        <v/>
      </c>
      <c r="J11" s="34" t="str">
        <f>IFERROR(VLOOKUP(B11,'PLANILLA GENERAL'!$H$2:$BA$447,30,FALSE),"")</f>
        <v>Cavidad Progresiva</v>
      </c>
      <c r="K11" s="117" t="s">
        <v>966</v>
      </c>
    </row>
    <row r="12" spans="1:11" x14ac:dyDescent="0.25">
      <c r="A12" s="34" t="str">
        <f>IFERROR(VLOOKUP(B12,'PLANILLA GENERAL'!H5:$BA$698,46,FALSE),"")</f>
        <v>SP- 02</v>
      </c>
      <c r="B12" s="34" t="s">
        <v>174</v>
      </c>
      <c r="C12" s="34" t="s">
        <v>963</v>
      </c>
      <c r="D12" s="34" t="str">
        <f t="shared" si="0"/>
        <v>CY51W</v>
      </c>
      <c r="E12" s="34"/>
      <c r="F12" s="34"/>
      <c r="G12" s="56">
        <f>IFERROR(_xlfn.IFS(D12=Referencias!$K$32,VLOOKUP(B12,Intermedia!$B$4:$D$240,3,FALSE),D12=Referencias!$K$25,VLOOKUP(B12,Intermedia!$B$4:$D$240,2,FALSE)),"")</f>
        <v>57.49</v>
      </c>
      <c r="H12" s="34"/>
      <c r="I12" s="34" t="str">
        <f>IFERROR(VLOOKUP(IF(AND(B12=B11,B11=B10),CONCATENATE(B12,"_2"),IF(B12=B11,CONCATENATE(B12,"_1"),B12)),Intermedia!$I$3:$O$3997,7,FALSE),"")</f>
        <v/>
      </c>
      <c r="J12" s="34" t="str">
        <f>IFERROR(VLOOKUP(B12,'PLANILLA GENERAL'!$H$2:$BA$447,30,FALSE),"")</f>
        <v>Electro Sumergible</v>
      </c>
      <c r="K12" s="117" t="s">
        <v>966</v>
      </c>
    </row>
    <row r="13" spans="1:11" x14ac:dyDescent="0.25">
      <c r="A13" s="34" t="str">
        <f>IFERROR(VLOOKUP(B13,'PLANILLA GENERAL'!H6:$BA$698,46,FALSE),"")</f>
        <v>SP- 03</v>
      </c>
      <c r="B13" s="34" t="s">
        <v>175</v>
      </c>
      <c r="C13" s="34" t="s">
        <v>963</v>
      </c>
      <c r="D13" s="34" t="str">
        <f t="shared" si="0"/>
        <v>CY51W</v>
      </c>
      <c r="E13" s="34"/>
      <c r="F13" s="34"/>
      <c r="G13" s="56">
        <f>IFERROR(_xlfn.IFS(D13=Referencias!$K$32,VLOOKUP(B13,Intermedia!$B$4:$D$240,3,FALSE),D13=Referencias!$K$25,VLOOKUP(B13,Intermedia!$B$4:$D$240,2,FALSE)),"")</f>
        <v>67.680000000000007</v>
      </c>
      <c r="H13" s="34"/>
      <c r="I13" s="34" t="str">
        <f>IFERROR(VLOOKUP(IF(AND(B13=B12,B12=B11),CONCATENATE(B13,"_2"),IF(B13=B12,CONCATENATE(B13,"_1"),B13)),Intermedia!$I$3:$O$3997,7,FALSE),"")</f>
        <v/>
      </c>
      <c r="J13" s="34" t="str">
        <f>IFERROR(VLOOKUP(B13,'PLANILLA GENERAL'!$H$2:$BA$447,30,FALSE),"")</f>
        <v>Electro Sumergible</v>
      </c>
      <c r="K13" s="117" t="s">
        <v>966</v>
      </c>
    </row>
    <row r="14" spans="1:11" x14ac:dyDescent="0.25">
      <c r="A14" s="34" t="str">
        <f>IFERROR(VLOOKUP(B14,'PLANILLA GENERAL'!H7:$BA$698,46,FALSE),"")</f>
        <v>SP- 03</v>
      </c>
      <c r="B14" s="34" t="s">
        <v>197</v>
      </c>
      <c r="C14" s="34" t="s">
        <v>963</v>
      </c>
      <c r="D14" s="34" t="str">
        <f t="shared" si="0"/>
        <v>CY51W</v>
      </c>
      <c r="E14" s="34"/>
      <c r="F14" s="34"/>
      <c r="G14" s="56">
        <f>IFERROR(_xlfn.IFS(D14=Referencias!$K$32,VLOOKUP(B14,Intermedia!$B$4:$D$240,3,FALSE),D14=Referencias!$K$25,VLOOKUP(B14,Intermedia!$B$4:$D$240,2,FALSE)),"")</f>
        <v>29.28</v>
      </c>
      <c r="H14" s="34"/>
      <c r="I14" s="34" t="str">
        <f>IFERROR(VLOOKUP(IF(AND(B14=B13,B13=B12),CONCATENATE(B14,"_2"),IF(B14=B13,CONCATENATE(B14,"_1"),B14)),Intermedia!$I$3:$O$3997,7,FALSE),"")</f>
        <v/>
      </c>
      <c r="J14" s="34" t="str">
        <f>IFERROR(VLOOKUP(B14,'PLANILLA GENERAL'!$H$2:$BA$447,30,FALSE),"")</f>
        <v>Bombeo Mecánico</v>
      </c>
      <c r="K14" s="117" t="s">
        <v>966</v>
      </c>
    </row>
    <row r="15" spans="1:11" x14ac:dyDescent="0.25">
      <c r="A15" s="34" t="str">
        <f>IFERROR(VLOOKUP(B15,'PLANILLA GENERAL'!H8:$BA$698,46,FALSE),"")</f>
        <v>SP- 03</v>
      </c>
      <c r="B15" s="34" t="s">
        <v>198</v>
      </c>
      <c r="C15" s="34" t="s">
        <v>963</v>
      </c>
      <c r="D15" s="34" t="str">
        <f t="shared" si="0"/>
        <v>CY51W</v>
      </c>
      <c r="E15" s="34"/>
      <c r="F15" s="34"/>
      <c r="G15" s="56">
        <f>IFERROR(_xlfn.IFS(D15=Referencias!$K$32,VLOOKUP(B15,Intermedia!$B$4:$D$240,3,FALSE),D15=Referencias!$K$25,VLOOKUP(B15,Intermedia!$B$4:$D$240,2,FALSE)),"")</f>
        <v>36.22</v>
      </c>
      <c r="H15" s="34"/>
      <c r="I15" s="34" t="str">
        <f>IFERROR(VLOOKUP(IF(AND(B15=B14,B14=B13),CONCATENATE(B15,"_2"),IF(B15=B14,CONCATENATE(B15,"_1"),B15)),Intermedia!$I$3:$O$3997,7,FALSE),"")</f>
        <v/>
      </c>
      <c r="J15" s="34" t="str">
        <f>IFERROR(VLOOKUP(B15,'PLANILLA GENERAL'!$H$2:$BA$447,30,FALSE),"")</f>
        <v>Cavidad Progresiva</v>
      </c>
      <c r="K15" s="117" t="s">
        <v>966</v>
      </c>
    </row>
    <row r="16" spans="1:11" x14ac:dyDescent="0.25">
      <c r="A16" s="34" t="str">
        <f>IFERROR(VLOOKUP(B16,'PLANILLA GENERAL'!H9:$BA$698,46,FALSE),"")</f>
        <v>SP- 06</v>
      </c>
      <c r="B16" s="34" t="s">
        <v>267</v>
      </c>
      <c r="C16" s="34" t="s">
        <v>963</v>
      </c>
      <c r="D16" s="34" t="str">
        <f t="shared" si="0"/>
        <v>CY51W</v>
      </c>
      <c r="E16" s="34"/>
      <c r="F16" s="34"/>
      <c r="G16" s="56">
        <f>IFERROR(_xlfn.IFS(D16=Referencias!$K$32,VLOOKUP(B16,Intermedia!$B$4:$D$240,3,FALSE),D16=Referencias!$K$25,VLOOKUP(B16,Intermedia!$B$4:$D$240,2,FALSE)),"")</f>
        <v>20.12</v>
      </c>
      <c r="H16" s="34" t="s">
        <v>965</v>
      </c>
      <c r="I16" s="34" t="str">
        <f>IFERROR(VLOOKUP(IF(AND(B16=B15,B15=B14),CONCATENATE(B16,"_2"),IF(B16=B15,CONCATENATE(B16,"_1"),B16)),Intermedia!$I$3:$O$3997,7,FALSE),"")</f>
        <v/>
      </c>
      <c r="J16" s="34" t="str">
        <f>IFERROR(VLOOKUP(B16,'PLANILLA GENERAL'!$H$2:$BA$447,30,FALSE),"")</f>
        <v>Bombeo Mecánico</v>
      </c>
      <c r="K16" s="117" t="s">
        <v>966</v>
      </c>
    </row>
    <row r="17" spans="1:11" x14ac:dyDescent="0.25">
      <c r="A17" s="34" t="str">
        <f>IFERROR(VLOOKUP(B17,'PLANILLA GENERAL'!H10:$BA$698,46,FALSE),"")</f>
        <v>SP- 06</v>
      </c>
      <c r="B17" s="34" t="s">
        <v>267</v>
      </c>
      <c r="C17" s="34" t="s">
        <v>962</v>
      </c>
      <c r="D17" s="34" t="str">
        <f t="shared" ref="D17" si="1">IF(C17="inhibidor de corrosión","CY51W","BX960")</f>
        <v>BX960</v>
      </c>
      <c r="E17" s="34"/>
      <c r="F17" s="34"/>
      <c r="G17" s="56">
        <f>IFERROR(_xlfn.IFS(D17=Referencias!$K$32,VLOOKUP(B17,Intermedia!$B$4:$D$240,3,FALSE),D17=Referencias!$K$25,VLOOKUP(B17,Intermedia!$B$4:$D$240,2,FALSE)),"")</f>
        <v>20.12</v>
      </c>
      <c r="H17" s="34"/>
      <c r="I17" s="34" t="str">
        <f>IFERROR(VLOOKUP(IF(AND(B17=B16,B16=B15),CONCATENATE(B17,"_2"),IF(B17=B16,CONCATENATE(B17,"_1"),B17)),Intermedia!$I$3:$O$3997,7,FALSE),"")</f>
        <v/>
      </c>
      <c r="J17" s="34" t="str">
        <f>IFERROR(VLOOKUP(B17,'PLANILLA GENERAL'!$H$2:$BA$447,30,FALSE),"")</f>
        <v>Bombeo Mecánico</v>
      </c>
      <c r="K17" s="117" t="s">
        <v>966</v>
      </c>
    </row>
    <row r="18" spans="1:11" x14ac:dyDescent="0.25">
      <c r="A18" s="34" t="str">
        <f>IFERROR(VLOOKUP(B18,'PLANILLA GENERAL'!H11:$BA$698,46,FALSE),"")</f>
        <v>SP- 06</v>
      </c>
      <c r="B18" s="34" t="s">
        <v>270</v>
      </c>
      <c r="C18" s="34" t="s">
        <v>963</v>
      </c>
      <c r="D18" s="34" t="str">
        <f t="shared" si="0"/>
        <v>CY51W</v>
      </c>
      <c r="E18" s="34"/>
      <c r="F18" s="34"/>
      <c r="G18" s="56">
        <f>IFERROR(_xlfn.IFS(D18=Referencias!$K$32,VLOOKUP(B18,Intermedia!$B$4:$D$240,3,FALSE),D18=Referencias!$K$25,VLOOKUP(B18,Intermedia!$B$4:$D$240,2,FALSE)),"")</f>
        <v>73.959999999999994</v>
      </c>
      <c r="H18" s="34" t="s">
        <v>970</v>
      </c>
      <c r="I18" s="34" t="str">
        <f>IFERROR(VLOOKUP(IF(AND(B18=B17,B17=B16),CONCATENATE(B18,"_2"),IF(B18=B17,CONCATENATE(B18,"_1"),B18)),Intermedia!$I$3:$O$3997,7,FALSE),"")</f>
        <v/>
      </c>
      <c r="J18" s="34" t="str">
        <f>IFERROR(VLOOKUP(B18,'PLANILLA GENERAL'!$H$2:$BA$447,30,FALSE),"")</f>
        <v>Bombeo Mecánico</v>
      </c>
      <c r="K18" s="117" t="s">
        <v>966</v>
      </c>
    </row>
    <row r="19" spans="1:11" x14ac:dyDescent="0.25">
      <c r="A19" s="34" t="str">
        <f>IFERROR(VLOOKUP(B19,'PLANILLA GENERAL'!H12:$BA$698,46,FALSE),"")</f>
        <v>SP- 06</v>
      </c>
      <c r="B19" s="34" t="s">
        <v>276</v>
      </c>
      <c r="C19" s="34" t="s">
        <v>962</v>
      </c>
      <c r="D19" s="34" t="str">
        <f t="shared" si="0"/>
        <v>BX960</v>
      </c>
      <c r="E19" s="34"/>
      <c r="F19" s="34"/>
      <c r="G19" s="56">
        <f>IFERROR(_xlfn.IFS(D19=Referencias!$K$32,VLOOKUP(B19,Intermedia!$B$4:$D$240,3,FALSE),D19=Referencias!$K$25,VLOOKUP(B19,Intermedia!$B$4:$D$240,2,FALSE)),"")</f>
        <v>36.130000000000003</v>
      </c>
      <c r="H19" s="34"/>
      <c r="I19" s="34" t="str">
        <f>IFERROR(VLOOKUP(IF(AND(B19=B18,B18=B17),CONCATENATE(B19,"_2"),IF(B19=B18,CONCATENATE(B19,"_1"),B19)),Intermedia!$I$3:$O$3997,7,FALSE),"")</f>
        <v/>
      </c>
      <c r="J19" s="34" t="str">
        <f>IFERROR(VLOOKUP(B19,'PLANILLA GENERAL'!$H$2:$BA$447,30,FALSE),"")</f>
        <v>Cavidad Progresiva</v>
      </c>
      <c r="K19" s="117" t="s">
        <v>966</v>
      </c>
    </row>
    <row r="20" spans="1:11" x14ac:dyDescent="0.25">
      <c r="A20" s="34" t="str">
        <f>IFERROR(VLOOKUP(B20,'PLANILLA GENERAL'!H13:$BA$698,46,FALSE),"")</f>
        <v>SP- 06</v>
      </c>
      <c r="B20" s="34" t="s">
        <v>254</v>
      </c>
      <c r="C20" s="34" t="s">
        <v>962</v>
      </c>
      <c r="D20" s="34" t="str">
        <f t="shared" si="0"/>
        <v>BX960</v>
      </c>
      <c r="E20" s="34"/>
      <c r="F20" s="34"/>
      <c r="G20" s="56">
        <f>IFERROR(_xlfn.IFS(D20=Referencias!$K$32,VLOOKUP(B20,Intermedia!$B$4:$D$240,3,FALSE),D20=Referencias!$K$25,VLOOKUP(B20,Intermedia!$B$4:$D$240,2,FALSE)),"")</f>
        <v>20</v>
      </c>
      <c r="H20" s="34"/>
      <c r="I20" s="34" t="str">
        <f>IFERROR(VLOOKUP(IF(AND(B20=B19,B19=B18),CONCATENATE(B20,"_2"),IF(B20=B19,CONCATENATE(B20,"_1"),B20)),Intermedia!$I$3:$O$3997,7,FALSE),"")</f>
        <v/>
      </c>
      <c r="J20" s="34" t="str">
        <f>IFERROR(VLOOKUP(B20,'PLANILLA GENERAL'!$H$2:$BA$447,30,FALSE),"")</f>
        <v>Bombeo Mecánico</v>
      </c>
      <c r="K20" s="117" t="s">
        <v>966</v>
      </c>
    </row>
    <row r="21" spans="1:11" x14ac:dyDescent="0.25">
      <c r="A21" s="34" t="str">
        <f>IFERROR(VLOOKUP(B21,'PLANILLA GENERAL'!H14:$BA$698,46,FALSE),"")</f>
        <v>SP- 06</v>
      </c>
      <c r="B21" s="34" t="s">
        <v>276</v>
      </c>
      <c r="C21" s="34" t="s">
        <v>963</v>
      </c>
      <c r="D21" s="34" t="str">
        <f t="shared" si="0"/>
        <v>CY51W</v>
      </c>
      <c r="E21" s="34"/>
      <c r="F21" s="34"/>
      <c r="G21" s="56">
        <f>IFERROR(_xlfn.IFS(D21=Referencias!$K$32,VLOOKUP(B21,Intermedia!$B$4:$D$240,3,FALSE),D21=Referencias!$K$25,VLOOKUP(B21,Intermedia!$B$4:$D$240,2,FALSE)),"")</f>
        <v>36.130000000000003</v>
      </c>
      <c r="H21" s="34"/>
      <c r="I21" s="34" t="str">
        <f>IFERROR(VLOOKUP(IF(AND(B21=B20,B20=B19),CONCATENATE(B21,"_2"),IF(B21=B20,CONCATENATE(B21,"_1"),B21)),Intermedia!$I$3:$O$3997,7,FALSE),"")</f>
        <v/>
      </c>
      <c r="J21" s="34" t="str">
        <f>IFERROR(VLOOKUP(B21,'PLANILLA GENERAL'!$H$2:$BA$447,30,FALSE),"")</f>
        <v>Cavidad Progresiva</v>
      </c>
      <c r="K21" s="117" t="s">
        <v>966</v>
      </c>
    </row>
    <row r="22" spans="1:11" x14ac:dyDescent="0.25">
      <c r="A22" s="34" t="str">
        <f>IFERROR(VLOOKUP(B22,'PLANILLA GENERAL'!H15:$BA$698,46,FALSE),"")</f>
        <v>SP- 06</v>
      </c>
      <c r="B22" s="34" t="s">
        <v>277</v>
      </c>
      <c r="C22" s="34" t="s">
        <v>963</v>
      </c>
      <c r="D22" s="34" t="str">
        <f t="shared" si="0"/>
        <v>CY51W</v>
      </c>
      <c r="E22" s="34"/>
      <c r="F22" s="34"/>
      <c r="G22" s="56">
        <f>IFERROR(_xlfn.IFS(D22=Referencias!$K$32,VLOOKUP(B22,Intermedia!$B$4:$D$240,3,FALSE),D22=Referencias!$K$25,VLOOKUP(B22,Intermedia!$B$4:$D$240,2,FALSE)),"")</f>
        <v>41.94</v>
      </c>
      <c r="H22" s="34"/>
      <c r="I22" s="34" t="str">
        <f>IFERROR(VLOOKUP(IF(AND(B22=B21,B21=B20),CONCATENATE(B22,"_2"),IF(B22=B21,CONCATENATE(B22,"_1"),B22)),Intermedia!$I$3:$O$3997,7,FALSE),"")</f>
        <v/>
      </c>
      <c r="J22" s="34" t="str">
        <f>IFERROR(VLOOKUP(B22,'PLANILLA GENERAL'!$H$2:$BA$447,30,FALSE),"")</f>
        <v>Cavidad Progresiva</v>
      </c>
      <c r="K22" s="117" t="s">
        <v>966</v>
      </c>
    </row>
    <row r="23" spans="1:11" x14ac:dyDescent="0.25">
      <c r="A23" s="34" t="str">
        <f>IFERROR(VLOOKUP(B23,'PLANILLA GENERAL'!H16:$BA$698,46,FALSE),"")</f>
        <v>SP- 06</v>
      </c>
      <c r="B23" s="34" t="s">
        <v>245</v>
      </c>
      <c r="C23" s="34" t="s">
        <v>963</v>
      </c>
      <c r="D23" s="34" t="str">
        <f t="shared" si="0"/>
        <v>CY51W</v>
      </c>
      <c r="E23" s="34"/>
      <c r="F23" s="34"/>
      <c r="G23" s="56">
        <f>IFERROR(_xlfn.IFS(D23=Referencias!$K$32,VLOOKUP(B23,Intermedia!$B$4:$D$240,3,FALSE),D23=Referencias!$K$25,VLOOKUP(B23,Intermedia!$B$4:$D$240,2,FALSE)),"")</f>
        <v>20</v>
      </c>
      <c r="H23" s="34"/>
      <c r="I23" s="34" t="str">
        <f>IFERROR(VLOOKUP(IF(AND(B23=B22,B22=B21),CONCATENATE(B23,"_2"),IF(B23=B22,CONCATENATE(B23,"_1"),B23)),Intermedia!$I$3:$O$3997,7,FALSE),"")</f>
        <v/>
      </c>
      <c r="J23" s="34" t="str">
        <f>IFERROR(VLOOKUP(B23,'PLANILLA GENERAL'!$H$2:$BA$447,30,FALSE),"")</f>
        <v>Cavidad Progresiva</v>
      </c>
      <c r="K23" s="117" t="s">
        <v>966</v>
      </c>
    </row>
    <row r="24" spans="1:11" x14ac:dyDescent="0.25">
      <c r="A24" s="34" t="str">
        <f>IFERROR(VLOOKUP(B24,'PLANILLA GENERAL'!H14:$BA$698,46,FALSE),"")</f>
        <v>SP- 06</v>
      </c>
      <c r="B24" s="34" t="s">
        <v>245</v>
      </c>
      <c r="C24" s="34" t="s">
        <v>962</v>
      </c>
      <c r="D24" s="34" t="str">
        <f t="shared" si="0"/>
        <v>BX960</v>
      </c>
      <c r="E24" s="34"/>
      <c r="F24" s="34"/>
      <c r="G24" s="56">
        <f>IFERROR(_xlfn.IFS(D24=Referencias!$K$32,VLOOKUP(B24,Intermedia!$B$4:$D$216,3,FALSE),D24=Referencias!$K$25,VLOOKUP(B24,Intermedia!$B$4:$D$216,2,FALSE)),"")</f>
        <v>20</v>
      </c>
      <c r="H24" s="34"/>
      <c r="I24" s="34" t="str">
        <f>IFERROR(VLOOKUP(IF(AND(B24=B23,B23=B22),CONCATENATE(B24,"_2"),IF(B24=B23,CONCATENATE(B24,"_1"),B24)),Intermedia!$I$3:$O$3997,7,FALSE),"")</f>
        <v/>
      </c>
      <c r="J24" s="34" t="str">
        <f>IFERROR(VLOOKUP(B24,'PLANILLA GENERAL'!$H$2:$BA$447,30,FALSE),"")</f>
        <v>Cavidad Progresiva</v>
      </c>
      <c r="K24" s="117" t="s">
        <v>966</v>
      </c>
    </row>
    <row r="25" spans="1:11" x14ac:dyDescent="0.25">
      <c r="A25" s="34" t="str">
        <f>IFERROR(VLOOKUP(B25,'PLANILLA GENERAL'!H7:$BA$698,46,FALSE),"")</f>
        <v>SP- 09</v>
      </c>
      <c r="B25" s="34" t="s">
        <v>332</v>
      </c>
      <c r="C25" s="34" t="s">
        <v>962</v>
      </c>
      <c r="D25" s="34" t="str">
        <f t="shared" ref="D25:D26" si="2">IF(C25="inhibidor de corrosión","CY51W","BX960")</f>
        <v>BX960</v>
      </c>
      <c r="E25" s="34"/>
      <c r="F25" s="34"/>
      <c r="G25" s="56">
        <f>IFERROR(_xlfn.IFS(D25=Referencias!$K$32,VLOOKUP(B25,Intermedia!$B$4:$D$216,3,FALSE),D25=Referencias!$K$25,VLOOKUP(B25,Intermedia!$B$4:$D$216,2,FALSE)),"")</f>
        <v>94.88</v>
      </c>
      <c r="H25" s="34"/>
      <c r="I25" s="34" t="str">
        <f>IFERROR(VLOOKUP(IF(AND(B25=B24,B24=B23),CONCATENATE(B25,"_2"),IF(B25=B24,CONCATENATE(B25,"_1"),B25)),Intermedia!$I$3:$O$3997,7,FALSE),"")</f>
        <v/>
      </c>
      <c r="J25" s="34" t="str">
        <f>IFERROR(VLOOKUP(B25,'PLANILLA GENERAL'!$H$2:$BA$447,30,FALSE),"")</f>
        <v>Electro Sumergible</v>
      </c>
      <c r="K25" s="117" t="s">
        <v>966</v>
      </c>
    </row>
    <row r="26" spans="1:11" x14ac:dyDescent="0.25">
      <c r="A26" s="34" t="str">
        <f>IFERROR(VLOOKUP(B26,'PLANILLA GENERAL'!H8:$BA$698,46,FALSE),"")</f>
        <v>SP- 07</v>
      </c>
      <c r="B26" s="34" t="s">
        <v>312</v>
      </c>
      <c r="C26" s="34" t="s">
        <v>963</v>
      </c>
      <c r="D26" s="34" t="str">
        <f t="shared" si="2"/>
        <v>CY51W</v>
      </c>
      <c r="E26" s="34"/>
      <c r="F26" s="34"/>
      <c r="G26" s="56">
        <f>IFERROR(_xlfn.IFS(D26=Referencias!$K$32,VLOOKUP(B26,Intermedia!$B$4:$D$216,3,FALSE),D26=Referencias!$K$25,VLOOKUP(B26,Intermedia!$B$4:$D$216,2,FALSE)),"")</f>
        <v>49.98</v>
      </c>
      <c r="H26" s="34" t="s">
        <v>968</v>
      </c>
      <c r="I26" s="34" t="str">
        <f>IFERROR(VLOOKUP(IF(AND(B26=B25,B25=B24),CONCATENATE(B26,"_2"),IF(B26=B25,CONCATENATE(B26,"_1"),B26)),Intermedia!$I$3:$O$3997,7,FALSE),"")</f>
        <v/>
      </c>
      <c r="J26" s="34" t="str">
        <f>IFERROR(VLOOKUP(B26,'PLANILLA GENERAL'!$H$2:$BA$447,30,FALSE),"")</f>
        <v>Cavidad Progresiva</v>
      </c>
      <c r="K26" s="117" t="s">
        <v>966</v>
      </c>
    </row>
    <row r="27" spans="1:11" x14ac:dyDescent="0.25">
      <c r="A27" s="4" t="str">
        <f>IFERROR(VLOOKUP(B27,'PLANILLA GENERAL'!H8:$BA$698,46,FALSE),"")</f>
        <v/>
      </c>
      <c r="D27" s="150" t="s">
        <v>971</v>
      </c>
      <c r="E27" s="150"/>
      <c r="F27" s="150"/>
      <c r="G27" s="150"/>
      <c r="I27" s="88" t="str">
        <f>IFERROR(VLOOKUP(IF(AND(B27=B25,B25=B24),CONCATENATE(B27,"_2"),IF(B27=B25,CONCATENATE(B27,"_1"),B27)),Intermedia!$I$3:$O$3997,7,FALSE),"")</f>
        <v/>
      </c>
      <c r="J27" s="4" t="str">
        <f>IFERROR(VLOOKUP(B27,'PLANILLA GENERAL'!$H$2:$BA$447,30,FALSE),"")</f>
        <v/>
      </c>
    </row>
    <row r="28" spans="1:11" x14ac:dyDescent="0.25">
      <c r="D28" s="151" t="s">
        <v>566</v>
      </c>
      <c r="E28" s="151"/>
      <c r="F28" s="151"/>
      <c r="G28" s="56">
        <f>SUMIF($D$9:D25,D28,$G$9:G25)</f>
        <v>479.01</v>
      </c>
    </row>
    <row r="29" spans="1:11" x14ac:dyDescent="0.25">
      <c r="D29" s="151" t="s">
        <v>565</v>
      </c>
      <c r="E29" s="151"/>
      <c r="F29" s="151"/>
      <c r="G29" s="56">
        <f>SUMIF($D$9:D27,D29,$G$9:G27)</f>
        <v>191.13</v>
      </c>
    </row>
    <row r="30" spans="1:11" x14ac:dyDescent="0.25">
      <c r="D30" s="151" t="s">
        <v>972</v>
      </c>
      <c r="E30" s="151"/>
      <c r="F30" s="151"/>
      <c r="G30" s="56">
        <f>+G28+G29</f>
        <v>670.14</v>
      </c>
    </row>
  </sheetData>
  <autoFilter ref="A8:J30" xr:uid="{00000000-0009-0000-0000-000017000000}"/>
  <mergeCells count="8">
    <mergeCell ref="K7:K8"/>
    <mergeCell ref="B3:J5"/>
    <mergeCell ref="D29:F29"/>
    <mergeCell ref="D30:F30"/>
    <mergeCell ref="B7:C7"/>
    <mergeCell ref="D7:J7"/>
    <mergeCell ref="D27:G27"/>
    <mergeCell ref="D28:F28"/>
  </mergeCells>
  <printOptions horizontalCentered="1" verticalCentered="1"/>
  <pageMargins left="0" right="0" top="0" bottom="0" header="0.31496062992125984" footer="0.31496062992125984"/>
  <pageSetup paperSize="9" orientation="landscape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>
    <tabColor rgb="FFFFFF00"/>
    <pageSetUpPr fitToPage="1"/>
  </sheetPr>
  <dimension ref="A1:K33"/>
  <sheetViews>
    <sheetView workbookViewId="0">
      <selection activeCell="I9" sqref="I9:J18"/>
    </sheetView>
  </sheetViews>
  <sheetFormatPr baseColWidth="10" defaultColWidth="11.42578125" defaultRowHeight="15" x14ac:dyDescent="0.25"/>
  <cols>
    <col min="1" max="1" width="17" style="4" bestFit="1" customWidth="1"/>
    <col min="2" max="2" width="13" style="4" customWidth="1"/>
    <col min="3" max="3" width="21" style="4" bestFit="1" customWidth="1"/>
    <col min="4" max="4" width="11.42578125" style="4" bestFit="1" customWidth="1"/>
    <col min="5" max="5" width="7.140625" style="4" bestFit="1" customWidth="1"/>
    <col min="6" max="6" width="6.28515625" style="4" bestFit="1" customWidth="1"/>
    <col min="7" max="7" width="11.5703125" style="4" bestFit="1" customWidth="1"/>
    <col min="8" max="8" width="10.140625" style="4" customWidth="1"/>
    <col min="9" max="9" width="11.140625" style="4" bestFit="1" customWidth="1"/>
    <col min="10" max="10" width="19.42578125" style="4" bestFit="1" customWidth="1"/>
    <col min="11" max="16384" width="11.42578125" style="4"/>
  </cols>
  <sheetData>
    <row r="1" spans="1:11" x14ac:dyDescent="0.25">
      <c r="A1" s="4" t="s">
        <v>947</v>
      </c>
      <c r="B1" s="4">
        <f>COUNTA(B9:B65)</f>
        <v>21</v>
      </c>
    </row>
    <row r="2" spans="1:11" ht="15.75" thickBot="1" x14ac:dyDescent="0.3"/>
    <row r="3" spans="1:11" ht="15" customHeight="1" x14ac:dyDescent="0.25">
      <c r="A3" s="107"/>
      <c r="B3" s="143" t="s">
        <v>993</v>
      </c>
      <c r="C3" s="143"/>
      <c r="D3" s="143"/>
      <c r="E3" s="143"/>
      <c r="F3" s="143"/>
      <c r="G3" s="143"/>
      <c r="H3" s="143"/>
      <c r="I3" s="143"/>
      <c r="J3" s="144"/>
    </row>
    <row r="4" spans="1:11" ht="20.25" x14ac:dyDescent="0.25">
      <c r="A4" s="108"/>
      <c r="B4" s="134"/>
      <c r="C4" s="134"/>
      <c r="D4" s="134"/>
      <c r="E4" s="134"/>
      <c r="F4" s="134"/>
      <c r="G4" s="134"/>
      <c r="H4" s="134"/>
      <c r="I4" s="134"/>
      <c r="J4" s="146"/>
    </row>
    <row r="5" spans="1:11" ht="21" thickBot="1" x14ac:dyDescent="0.3">
      <c r="A5" s="109"/>
      <c r="B5" s="148"/>
      <c r="C5" s="148"/>
      <c r="D5" s="148"/>
      <c r="E5" s="148"/>
      <c r="F5" s="148"/>
      <c r="G5" s="148"/>
      <c r="H5" s="148"/>
      <c r="I5" s="148"/>
      <c r="J5" s="149"/>
    </row>
    <row r="6" spans="1:11" ht="15.75" thickBot="1" x14ac:dyDescent="0.3"/>
    <row r="7" spans="1:11" ht="18" x14ac:dyDescent="0.25">
      <c r="A7" s="49" t="s">
        <v>984</v>
      </c>
      <c r="B7" s="154">
        <f>'Semana 4-1'!B7:C7+4</f>
        <v>45331</v>
      </c>
      <c r="C7" s="155"/>
      <c r="D7" s="156" t="s">
        <v>983</v>
      </c>
      <c r="E7" s="157"/>
      <c r="F7" s="157"/>
      <c r="G7" s="157"/>
      <c r="H7" s="157"/>
      <c r="I7" s="157"/>
      <c r="J7" s="160"/>
      <c r="K7" s="141" t="s">
        <v>951</v>
      </c>
    </row>
    <row r="8" spans="1:11" x14ac:dyDescent="0.25">
      <c r="A8" s="53" t="s">
        <v>952</v>
      </c>
      <c r="B8" s="53" t="s">
        <v>15</v>
      </c>
      <c r="C8" s="53" t="s">
        <v>953</v>
      </c>
      <c r="D8" s="53" t="s">
        <v>562</v>
      </c>
      <c r="E8" s="53" t="s">
        <v>954</v>
      </c>
      <c r="F8" s="53" t="s">
        <v>955</v>
      </c>
      <c r="G8" s="53" t="s">
        <v>956</v>
      </c>
      <c r="H8" s="53" t="s">
        <v>957</v>
      </c>
      <c r="I8" s="53" t="s">
        <v>958</v>
      </c>
      <c r="J8" s="53" t="s">
        <v>959</v>
      </c>
      <c r="K8" s="141"/>
    </row>
    <row r="9" spans="1:11" x14ac:dyDescent="0.25">
      <c r="A9" s="34" t="str">
        <f>IFERROR(VLOOKUP(B9,'PLANILLA GENERAL'!H3:$BA$698,46,FALSE),"")</f>
        <v>SP-10</v>
      </c>
      <c r="B9" s="34" t="s">
        <v>363</v>
      </c>
      <c r="C9" s="34" t="s">
        <v>963</v>
      </c>
      <c r="D9" s="34" t="str">
        <f t="shared" ref="D9:D29" si="0">IF(C9="inhibidor de corrosión","CY51W","BX960")</f>
        <v>CY51W</v>
      </c>
      <c r="E9" s="34"/>
      <c r="F9" s="34"/>
      <c r="G9" s="56">
        <f>IFERROR(_xlfn.IFS(D9=Referencias!$K$32,VLOOKUP(B9,Intermedia!$B$4:$D$240,3,FALSE),D9=Referencias!$K$25,VLOOKUP(B9,Intermedia!$B$4:$D$240,2,FALSE)),"")</f>
        <v>33.9</v>
      </c>
      <c r="H9" s="34"/>
      <c r="I9" s="34" t="str">
        <f>IFERROR(VLOOKUP(IF(AND(B9=B8,B8=B7),CONCATENATE(B9,"_2"),IF(B9=B8,CONCATENATE(B9,"_1"),B9)),Intermedia!$I$3:$O$3997,7,FALSE),"")</f>
        <v/>
      </c>
      <c r="J9" s="34" t="str">
        <f>IFERROR(VLOOKUP(B9,'PLANILLA GENERAL'!$H$2:$BA$447,30,FALSE),"")</f>
        <v>Cavidad Progresiva</v>
      </c>
      <c r="K9" s="117" t="s">
        <v>966</v>
      </c>
    </row>
    <row r="10" spans="1:11" x14ac:dyDescent="0.25">
      <c r="A10" s="34" t="str">
        <f>IFERROR(VLOOKUP(B10,'PLANILLA GENERAL'!H4:$BA$698,46,FALSE),"")</f>
        <v>SP-10</v>
      </c>
      <c r="B10" s="34" t="s">
        <v>372</v>
      </c>
      <c r="C10" s="34" t="s">
        <v>963</v>
      </c>
      <c r="D10" s="34" t="str">
        <f t="shared" si="0"/>
        <v>CY51W</v>
      </c>
      <c r="E10" s="34"/>
      <c r="F10" s="34"/>
      <c r="G10" s="56">
        <f>IFERROR(_xlfn.IFS(D10=Referencias!$K$32,VLOOKUP(B10,Intermedia!$B$4:$D$240,3,FALSE),D10=Referencias!$K$25,VLOOKUP(B10,Intermedia!$B$4:$D$240,2,FALSE)),"")</f>
        <v>46.46</v>
      </c>
      <c r="H10" s="34"/>
      <c r="I10" s="34" t="str">
        <f>IFERROR(VLOOKUP(IF(AND(B10=B9,B9=B8),CONCATENATE(B10,"_2"),IF(B10=B9,CONCATENATE(B10,"_1"),B10)),Intermedia!$I$3:$O$3997,7,FALSE),"")</f>
        <v/>
      </c>
      <c r="J10" s="34" t="str">
        <f>IFERROR(VLOOKUP(B10,'PLANILLA GENERAL'!$H$2:$BA$447,30,FALSE),"")</f>
        <v>Cavidad Progresiva</v>
      </c>
      <c r="K10" s="117" t="s">
        <v>966</v>
      </c>
    </row>
    <row r="11" spans="1:11" x14ac:dyDescent="0.25">
      <c r="A11" s="34" t="str">
        <f>IFERROR(VLOOKUP(B11,'PLANILLA GENERAL'!H5:$BA$698,46,FALSE),"")</f>
        <v>SP-10</v>
      </c>
      <c r="B11" s="34" t="s">
        <v>375</v>
      </c>
      <c r="C11" s="34" t="s">
        <v>963</v>
      </c>
      <c r="D11" s="34" t="str">
        <f t="shared" si="0"/>
        <v>CY51W</v>
      </c>
      <c r="E11" s="34"/>
      <c r="F11" s="34"/>
      <c r="G11" s="56">
        <f>IFERROR(_xlfn.IFS(D11=Referencias!$K$32,VLOOKUP(B11,Intermedia!$B$4:$D$240,3,FALSE),D11=Referencias!$K$25,VLOOKUP(B11,Intermedia!$B$4:$D$240,2,FALSE)),"")</f>
        <v>53.27</v>
      </c>
      <c r="H11" s="34"/>
      <c r="I11" s="34" t="str">
        <f>IFERROR(VLOOKUP(IF(AND(B11=B10,B10=B9),CONCATENATE(B11,"_2"),IF(B11=B10,CONCATENATE(B11,"_1"),B11)),Intermedia!$I$3:$O$3997,7,FALSE),"")</f>
        <v/>
      </c>
      <c r="J11" s="34" t="str">
        <f>IFERROR(VLOOKUP(B11,'PLANILLA GENERAL'!$H$2:$BA$447,30,FALSE),"")</f>
        <v>Cavidad Progresiva</v>
      </c>
      <c r="K11" s="117" t="s">
        <v>966</v>
      </c>
    </row>
    <row r="12" spans="1:11" x14ac:dyDescent="0.25">
      <c r="A12" s="34" t="str">
        <f>IFERROR(VLOOKUP(B12,'PLANILLA GENERAL'!H6:$BA$698,46,FALSE),"")</f>
        <v>SP-10</v>
      </c>
      <c r="B12" s="34" t="s">
        <v>382</v>
      </c>
      <c r="C12" s="34" t="s">
        <v>963</v>
      </c>
      <c r="D12" s="34" t="str">
        <f t="shared" si="0"/>
        <v>CY51W</v>
      </c>
      <c r="E12" s="34"/>
      <c r="F12" s="34"/>
      <c r="G12" s="56">
        <f>IFERROR(_xlfn.IFS(D12=Referencias!$K$32,VLOOKUP(B12,Intermedia!$B$4:$D$240,3,FALSE),D12=Referencias!$K$25,VLOOKUP(B12,Intermedia!$B$4:$D$240,2,FALSE)),"")</f>
        <v>29.36</v>
      </c>
      <c r="H12" s="34" t="s">
        <v>969</v>
      </c>
      <c r="I12" s="34" t="str">
        <f>IFERROR(VLOOKUP(IF(AND(B12=B11,B11=B10),CONCATENATE(B12,"_2"),IF(B12=B11,CONCATENATE(B12,"_1"),B12)),Intermedia!$I$3:$O$3997,7,FALSE),"")</f>
        <v/>
      </c>
      <c r="J12" s="34" t="str">
        <f>IFERROR(VLOOKUP(B12,'PLANILLA GENERAL'!$H$2:$BA$447,30,FALSE),"")</f>
        <v>Cavidad Progresiva</v>
      </c>
      <c r="K12" s="117" t="s">
        <v>966</v>
      </c>
    </row>
    <row r="13" spans="1:11" x14ac:dyDescent="0.25">
      <c r="A13" s="34" t="str">
        <f>IFERROR(VLOOKUP(B13,'PLANILLA GENERAL'!H7:$BA$698,46,FALSE),"")</f>
        <v>SP- 07</v>
      </c>
      <c r="B13" s="34" t="s">
        <v>301</v>
      </c>
      <c r="C13" s="34" t="s">
        <v>963</v>
      </c>
      <c r="D13" s="34" t="str">
        <f t="shared" si="0"/>
        <v>CY51W</v>
      </c>
      <c r="E13" s="34"/>
      <c r="F13" s="34"/>
      <c r="G13" s="56">
        <f>IFERROR(_xlfn.IFS(D13=Referencias!$K$32,VLOOKUP(B13,Intermedia!$B$4:$D$240,3,FALSE),D13=Referencias!$K$25,VLOOKUP(B13,Intermedia!$B$4:$D$240,2,FALSE)),"")</f>
        <v>22.81</v>
      </c>
      <c r="H13" s="34"/>
      <c r="I13" s="34" t="str">
        <f>IFERROR(VLOOKUP(IF(AND(B13=B12,B12=B11),CONCATENATE(B13,"_2"),IF(B13=B12,CONCATENATE(B13,"_1"),B13)),Intermedia!$I$3:$O$3997,7,FALSE),"")</f>
        <v/>
      </c>
      <c r="J13" s="34" t="str">
        <f>IFERROR(VLOOKUP(B13,'PLANILLA GENERAL'!$H$2:$BA$447,30,FALSE),"")</f>
        <v>Bombeo Mecánico</v>
      </c>
      <c r="K13" s="117" t="s">
        <v>966</v>
      </c>
    </row>
    <row r="14" spans="1:11" x14ac:dyDescent="0.25">
      <c r="A14" s="34" t="str">
        <f>IFERROR(VLOOKUP(B14,'PLANILLA GENERAL'!H8:$BA$698,46,FALSE),"")</f>
        <v>SP- 01</v>
      </c>
      <c r="B14" s="34" t="s">
        <v>133</v>
      </c>
      <c r="C14" s="34" t="s">
        <v>963</v>
      </c>
      <c r="D14" s="34" t="str">
        <f t="shared" si="0"/>
        <v>CY51W</v>
      </c>
      <c r="E14" s="34"/>
      <c r="F14" s="34"/>
      <c r="G14" s="56">
        <f>IFERROR(_xlfn.IFS(D14=Referencias!$K$32,VLOOKUP(B14,Intermedia!$B$4:$D$240,3,FALSE),D14=Referencias!$K$25,VLOOKUP(B14,Intermedia!$B$4:$D$240,2,FALSE)),"")</f>
        <v>56.38</v>
      </c>
      <c r="H14" s="34"/>
      <c r="I14" s="34" t="str">
        <f>IFERROR(VLOOKUP(IF(AND(B14=B13,B13=B12),CONCATENATE(B14,"_2"),IF(B14=B13,CONCATENATE(B14,"_1"),B14)),Intermedia!$I$3:$O$3997,7,FALSE),"")</f>
        <v/>
      </c>
      <c r="J14" s="34" t="str">
        <f>IFERROR(VLOOKUP(B14,'PLANILLA GENERAL'!$H$2:$BA$447,30,FALSE),"")</f>
        <v>Cavidad Progresiva</v>
      </c>
      <c r="K14" s="117" t="s">
        <v>966</v>
      </c>
    </row>
    <row r="15" spans="1:11" x14ac:dyDescent="0.25">
      <c r="A15" s="34" t="str">
        <f>IFERROR(VLOOKUP(B15,'PLANILLA GENERAL'!H9:$BA$698,46,FALSE),"")</f>
        <v>SP- 01</v>
      </c>
      <c r="B15" s="34" t="s">
        <v>133</v>
      </c>
      <c r="C15" s="34" t="s">
        <v>962</v>
      </c>
      <c r="D15" s="34" t="str">
        <f t="shared" si="0"/>
        <v>BX960</v>
      </c>
      <c r="E15" s="34"/>
      <c r="F15" s="34"/>
      <c r="G15" s="56">
        <f>IFERROR(_xlfn.IFS(D15=Referencias!$K$32,VLOOKUP(B15,Intermedia!$B$4:$D$240,3,FALSE),D15=Referencias!$K$25,VLOOKUP(B15,Intermedia!$B$4:$D$240,2,FALSE)),"")</f>
        <v>75.180000000000007</v>
      </c>
      <c r="H15" s="34"/>
      <c r="I15" s="34" t="str">
        <f>IFERROR(VLOOKUP(IF(AND(B15=B14,B14=B13),CONCATENATE(B15,"_2"),IF(B15=B14,CONCATENATE(B15,"_1"),B15)),Intermedia!$I$3:$O$3997,7,FALSE),"")</f>
        <v/>
      </c>
      <c r="J15" s="34" t="str">
        <f>IFERROR(VLOOKUP(B15,'PLANILLA GENERAL'!$H$2:$BA$447,30,FALSE),"")</f>
        <v>Cavidad Progresiva</v>
      </c>
      <c r="K15" s="117" t="s">
        <v>966</v>
      </c>
    </row>
    <row r="16" spans="1:11" x14ac:dyDescent="0.25">
      <c r="A16" s="34" t="str">
        <f>IFERROR(VLOOKUP(B16,'PLANILLA GENERAL'!H10:$BA$698,46,FALSE),"")</f>
        <v>SP- 01</v>
      </c>
      <c r="B16" s="34" t="s">
        <v>135</v>
      </c>
      <c r="C16" s="34" t="s">
        <v>962</v>
      </c>
      <c r="D16" s="34" t="str">
        <f t="shared" si="0"/>
        <v>BX960</v>
      </c>
      <c r="E16" s="34"/>
      <c r="F16" s="34"/>
      <c r="G16" s="56">
        <f>IFERROR(_xlfn.IFS(D16=Referencias!$K$32,VLOOKUP(B16,Intermedia!$B$4:$D$240,3,FALSE),D16=Referencias!$K$25,VLOOKUP(B16,Intermedia!$B$4:$D$240,2,FALSE)),"")</f>
        <v>51.9</v>
      </c>
      <c r="H16" s="34" t="s">
        <v>995</v>
      </c>
      <c r="I16" s="34" t="str">
        <f>IFERROR(VLOOKUP(IF(AND(B16=B15,B15=B14),CONCATENATE(B16,"_2"),IF(B16=B15,CONCATENATE(B16,"_1"),B16)),Intermedia!$I$3:$O$3997,7,FALSE),"")</f>
        <v/>
      </c>
      <c r="J16" s="34" t="str">
        <f>IFERROR(VLOOKUP(B16,'PLANILLA GENERAL'!$H$2:$BA$447,30,FALSE),"")</f>
        <v>Cavidad Progresiva</v>
      </c>
      <c r="K16" s="117" t="s">
        <v>966</v>
      </c>
    </row>
    <row r="17" spans="1:11" x14ac:dyDescent="0.25">
      <c r="A17" s="34" t="str">
        <f>IFERROR(VLOOKUP(B17,'PLANILLA GENERAL'!H11:$BA$698,46,FALSE),"")</f>
        <v>SP- 01</v>
      </c>
      <c r="B17" s="34" t="s">
        <v>135</v>
      </c>
      <c r="C17" s="34" t="s">
        <v>963</v>
      </c>
      <c r="D17" s="34" t="str">
        <f t="shared" si="0"/>
        <v>CY51W</v>
      </c>
      <c r="E17" s="34"/>
      <c r="F17" s="34"/>
      <c r="G17" s="56">
        <f>IFERROR(_xlfn.IFS(D17=Referencias!$K$32,VLOOKUP(B17,Intermedia!$B$4:$D$240,3,FALSE),D17=Referencias!$K$25,VLOOKUP(B17,Intermedia!$B$4:$D$240,2,FALSE)),"")</f>
        <v>64.88</v>
      </c>
      <c r="H17" s="34"/>
      <c r="I17" s="34" t="str">
        <f>IFERROR(VLOOKUP(IF(AND(B17=B16,B16=B15),CONCATENATE(B17,"_2"),IF(B17=B16,CONCATENATE(B17,"_1"),B17)),Intermedia!$I$3:$O$3997,7,FALSE),"")</f>
        <v/>
      </c>
      <c r="J17" s="34" t="str">
        <f>IFERROR(VLOOKUP(B17,'PLANILLA GENERAL'!$H$2:$BA$447,30,FALSE),"")</f>
        <v>Cavidad Progresiva</v>
      </c>
      <c r="K17" s="117" t="s">
        <v>966</v>
      </c>
    </row>
    <row r="18" spans="1:11" x14ac:dyDescent="0.25">
      <c r="A18" s="34" t="str">
        <f>IFERROR(VLOOKUP(B18,'PLANILLA GENERAL'!H12:$BA$698,46,FALSE),"")</f>
        <v>SP- 06</v>
      </c>
      <c r="B18" s="34" t="s">
        <v>251</v>
      </c>
      <c r="C18" s="34" t="s">
        <v>962</v>
      </c>
      <c r="D18" s="34" t="str">
        <f t="shared" si="0"/>
        <v>BX960</v>
      </c>
      <c r="E18" s="34"/>
      <c r="F18" s="34"/>
      <c r="G18" s="56">
        <f>IFERROR(_xlfn.IFS(D18=Referencias!$K$32,VLOOKUP(B18,Intermedia!$B$4:$D$218,3,FALSE),D18=Referencias!$K$25,VLOOKUP(B18,Intermedia!$B$4:$D$218,2,FALSE)),"")</f>
        <v>38.35</v>
      </c>
      <c r="H18" s="34"/>
      <c r="I18" s="34" t="str">
        <f>IFERROR(VLOOKUP(IF(AND(B18=B17,B17=B16),CONCATENATE(B18,"_2"),IF(B18=B17,CONCATENATE(B18,"_1"),B18)),Intermedia!$I$3:$O$3997,7,FALSE),"")</f>
        <v/>
      </c>
      <c r="J18" s="34" t="str">
        <f>IFERROR(VLOOKUP(B18,'PLANILLA GENERAL'!$H$2:$BA$447,30,FALSE),"")</f>
        <v>Electro Sumergible</v>
      </c>
      <c r="K18" s="117" t="s">
        <v>966</v>
      </c>
    </row>
    <row r="19" spans="1:11" x14ac:dyDescent="0.25">
      <c r="A19" s="34" t="str">
        <f>IFERROR(VLOOKUP(B19,'PLANILLA GENERAL'!H18:$BA$698,46,FALSE),"")</f>
        <v>SP- 06</v>
      </c>
      <c r="B19" s="34" t="s">
        <v>257</v>
      </c>
      <c r="C19" s="34" t="s">
        <v>963</v>
      </c>
      <c r="D19" s="34" t="str">
        <f t="shared" si="0"/>
        <v>CY51W</v>
      </c>
      <c r="E19" s="34"/>
      <c r="F19" s="34"/>
      <c r="G19" s="56">
        <f>IFERROR(_xlfn.IFS(D19=Referencias!$K$32,VLOOKUP(B19,Intermedia!$B$4:$D$218,3,FALSE),D19=Referencias!$K$25,VLOOKUP(B19,Intermedia!$B$4:$D$218,2,FALSE)),"")</f>
        <v>25.22</v>
      </c>
      <c r="H19" s="34" t="s">
        <v>965</v>
      </c>
      <c r="I19" s="34" t="str">
        <f>IFERROR(VLOOKUP(IF(AND(B19=B18,B18=B17),CONCATENATE(B19,"_2"),IF(B19=B18,CONCATENATE(B19,"_1"),B19)),Intermedia!$I$3:$O$3997,7,FALSE),"")</f>
        <v/>
      </c>
      <c r="J19" s="34" t="str">
        <f>IFERROR(VLOOKUP(B19,'PLANILLA GENERAL'!$H$2:$BA$447,30,FALSE),"")</f>
        <v>Cavidad Progresiva</v>
      </c>
      <c r="K19" s="117" t="s">
        <v>966</v>
      </c>
    </row>
    <row r="20" spans="1:11" x14ac:dyDescent="0.25">
      <c r="A20" s="34" t="str">
        <f>IFERROR(VLOOKUP(B20,'PLANILLA GENERAL'!H20:$BA$698,46,FALSE),"")</f>
        <v>SP- 06</v>
      </c>
      <c r="B20" s="34" t="s">
        <v>259</v>
      </c>
      <c r="C20" s="34" t="s">
        <v>963</v>
      </c>
      <c r="D20" s="34" t="str">
        <f t="shared" si="0"/>
        <v>CY51W</v>
      </c>
      <c r="E20" s="34"/>
      <c r="F20" s="34"/>
      <c r="G20" s="56">
        <f>IFERROR(_xlfn.IFS(D20=Referencias!$K$32,VLOOKUP(B20,Intermedia!$B$4:$D$218,3,FALSE),D20=Referencias!$K$25,VLOOKUP(B20,Intermedia!$B$4:$D$218,2,FALSE)),"")</f>
        <v>64.73</v>
      </c>
      <c r="H20" s="34"/>
      <c r="I20" s="34" t="str">
        <f>IFERROR(VLOOKUP(IF(AND(B20=B19,B19=B18),CONCATENATE(B20,"_2"),IF(B20=B19,CONCATENATE(B20,"_1"),B20)),Intermedia!$I$3:$O$3997,7,FALSE),"")</f>
        <v/>
      </c>
      <c r="J20" s="34" t="str">
        <f>IFERROR(VLOOKUP(B20,'PLANILLA GENERAL'!$H$2:$BA$447,30,FALSE),"")</f>
        <v>Cavidad Progresiva</v>
      </c>
      <c r="K20" s="117" t="s">
        <v>966</v>
      </c>
    </row>
    <row r="21" spans="1:11" x14ac:dyDescent="0.25">
      <c r="A21" s="34" t="str">
        <f>IFERROR(VLOOKUP(B21,'PLANILLA GENERAL'!H21:$BA$698,46,FALSE),"")</f>
        <v>SP- 06</v>
      </c>
      <c r="B21" s="34" t="s">
        <v>261</v>
      </c>
      <c r="C21" s="34" t="s">
        <v>963</v>
      </c>
      <c r="D21" s="34" t="str">
        <f t="shared" si="0"/>
        <v>CY51W</v>
      </c>
      <c r="E21" s="34"/>
      <c r="F21" s="34"/>
      <c r="G21" s="56">
        <f>IFERROR(_xlfn.IFS(D21=Referencias!$K$32,VLOOKUP(B21,Intermedia!$B$4:$D$218,3,FALSE),D21=Referencias!$K$25,VLOOKUP(B21,Intermedia!$B$4:$D$218,2,FALSE)),"")</f>
        <v>40.4</v>
      </c>
      <c r="H21" s="34"/>
      <c r="I21" s="34" t="str">
        <f>IFERROR(VLOOKUP(IF(AND(B21=B20,B20=B19),CONCATENATE(B21,"_2"),IF(B21=B20,CONCATENATE(B21,"_1"),B21)),Intermedia!$I$3:$O$3997,7,FALSE),"")</f>
        <v/>
      </c>
      <c r="J21" s="34" t="str">
        <f>IFERROR(VLOOKUP(B21,'PLANILLA GENERAL'!$H$2:$BA$447,30,FALSE),"")</f>
        <v>Cavidad Progresiva</v>
      </c>
      <c r="K21" s="117" t="s">
        <v>966</v>
      </c>
    </row>
    <row r="22" spans="1:11" x14ac:dyDescent="0.25">
      <c r="A22" s="34" t="str">
        <f>IFERROR(VLOOKUP(B22,'PLANILLA GENERAL'!H22:$BA$698,46,FALSE),"")</f>
        <v>SP- 07</v>
      </c>
      <c r="B22" s="34" t="s">
        <v>326</v>
      </c>
      <c r="C22" s="34" t="s">
        <v>963</v>
      </c>
      <c r="D22" s="34" t="str">
        <f t="shared" si="0"/>
        <v>CY51W</v>
      </c>
      <c r="E22" s="34"/>
      <c r="F22" s="34"/>
      <c r="G22" s="56">
        <f>IFERROR(_xlfn.IFS(D22=Referencias!$K$32,VLOOKUP(B22,Intermedia!$B$4:$D$218,3,FALSE),D22=Referencias!$K$25,VLOOKUP(B22,Intermedia!$B$4:$D$218,2,FALSE)),"")</f>
        <v>31.55</v>
      </c>
      <c r="H22" s="34" t="s">
        <v>965</v>
      </c>
      <c r="I22" s="34" t="str">
        <f>IFERROR(VLOOKUP(IF(AND(B22=#REF!,#REF!=B21),CONCATENATE(B22,"_2"),IF(B22=#REF!,CONCATENATE(B22,"_1"),B22)),Intermedia!$I$3:$O$3997,7,FALSE),"")</f>
        <v/>
      </c>
      <c r="J22" s="34" t="str">
        <f>IFERROR(VLOOKUP(B22,'PLANILLA GENERAL'!$H$2:$BA$447,30,FALSE),"")</f>
        <v>Bombeo Mecánico</v>
      </c>
      <c r="K22" s="117" t="s">
        <v>966</v>
      </c>
    </row>
    <row r="23" spans="1:11" x14ac:dyDescent="0.25">
      <c r="A23" s="34" t="str">
        <f>IFERROR(VLOOKUP(B23,'PLANILLA GENERAL'!H24:$BA$698,46,FALSE),"")</f>
        <v>SP- 02</v>
      </c>
      <c r="B23" s="34" t="s">
        <v>154</v>
      </c>
      <c r="C23" s="34" t="s">
        <v>962</v>
      </c>
      <c r="D23" s="34" t="str">
        <f t="shared" si="0"/>
        <v>BX960</v>
      </c>
      <c r="E23" s="34"/>
      <c r="F23" s="34"/>
      <c r="G23" s="56">
        <f>IFERROR(_xlfn.IFS(D23=Referencias!$K$32,VLOOKUP(B23,Intermedia!$B$4:$D$218,3,FALSE),D23=Referencias!$K$25,VLOOKUP(B23,Intermedia!$B$4:$D$218,2,FALSE)),"")</f>
        <v>44.75</v>
      </c>
      <c r="H23" s="34"/>
      <c r="I23" s="34" t="str">
        <f>IFERROR(VLOOKUP(IF(AND(B23=B22,B22=#REF!),CONCATENATE(B23,"_2"),IF(B23=B22,CONCATENATE(B23,"_1"),B23)),Intermedia!$I$3:$O$3997,7,FALSE),"")</f>
        <v/>
      </c>
      <c r="J23" s="34" t="str">
        <f>IFERROR(VLOOKUP(B23,'PLANILLA GENERAL'!$H$2:$BA$447,30,FALSE),"")</f>
        <v>Electro Sumergible</v>
      </c>
      <c r="K23" s="117" t="s">
        <v>966</v>
      </c>
    </row>
    <row r="24" spans="1:11" x14ac:dyDescent="0.25">
      <c r="A24" s="34" t="str">
        <f>IFERROR(VLOOKUP(B24,'PLANILLA GENERAL'!H25:$BA$698,46,FALSE),"")</f>
        <v>PB- 01</v>
      </c>
      <c r="B24" s="3" t="s">
        <v>41</v>
      </c>
      <c r="C24" s="35" t="s">
        <v>963</v>
      </c>
      <c r="D24" s="34" t="str">
        <f t="shared" si="0"/>
        <v>CY51W</v>
      </c>
      <c r="E24" s="34"/>
      <c r="F24" s="34"/>
      <c r="G24" s="56">
        <f>IFERROR(_xlfn.IFS(D24=Referencias!$K$32,VLOOKUP(B24,Intermedia!$B$4:$D$218,3,FALSE),D24=Referencias!$K$25,VLOOKUP(B24,Intermedia!$B$4:$D$218,2,FALSE)),"")</f>
        <v>35.93</v>
      </c>
      <c r="H24" s="34" t="s">
        <v>986</v>
      </c>
      <c r="I24" s="34" t="str">
        <f>IFERROR(VLOOKUP(IF(AND(B24=B23,B23=B22),CONCATENATE(B24,"_2"),IF(B24=B23,CONCATENATE(B24,"_1"),B24)),Intermedia!$I$3:$O$3997,7,FALSE),"")</f>
        <v/>
      </c>
      <c r="J24" s="34" t="str">
        <f>IFERROR(VLOOKUP(B24,'PLANILLA GENERAL'!$H$2:$BA$447,30,FALSE),"")</f>
        <v>Cavidad Progresiva</v>
      </c>
      <c r="K24" s="117" t="s">
        <v>966</v>
      </c>
    </row>
    <row r="25" spans="1:11" x14ac:dyDescent="0.25">
      <c r="A25" s="34" t="str">
        <f>IFERROR(VLOOKUP(B25,'PLANILLA GENERAL'!H26:$BA$698,46,FALSE),"")</f>
        <v>PB- 01</v>
      </c>
      <c r="B25" s="3" t="s">
        <v>41</v>
      </c>
      <c r="C25" s="35" t="s">
        <v>962</v>
      </c>
      <c r="D25" s="34" t="str">
        <f t="shared" si="0"/>
        <v>BX960</v>
      </c>
      <c r="E25" s="34"/>
      <c r="F25" s="34"/>
      <c r="G25" s="56">
        <f>IFERROR(_xlfn.IFS(D25=Referencias!$K$32,VLOOKUP(B25,Intermedia!$B$4:$D$218,3,FALSE),D25=Referencias!$K$25,VLOOKUP(B25,Intermedia!$B$4:$D$218,2,FALSE)),"")</f>
        <v>35.93</v>
      </c>
      <c r="H25" s="34"/>
      <c r="I25" s="34" t="str">
        <f>IFERROR(VLOOKUP(IF(AND(B25=B24,B24=B23),CONCATENATE(B25,"_2"),IF(B25=B24,CONCATENATE(B25,"_1"),B25)),Intermedia!$I$3:$O$3997,7,FALSE),"")</f>
        <v/>
      </c>
      <c r="J25" s="34" t="str">
        <f>IFERROR(VLOOKUP(B25,'PLANILLA GENERAL'!$H$2:$BA$447,30,FALSE),"")</f>
        <v>Cavidad Progresiva</v>
      </c>
      <c r="K25" s="117" t="s">
        <v>966</v>
      </c>
    </row>
    <row r="26" spans="1:11" x14ac:dyDescent="0.25">
      <c r="A26" s="34" t="str">
        <f>IFERROR(VLOOKUP(B26,'PLANILLA GENERAL'!H27:$BA$698,46,FALSE),"")</f>
        <v>SP-10</v>
      </c>
      <c r="B26" s="3" t="s">
        <v>362</v>
      </c>
      <c r="C26" s="35" t="s">
        <v>963</v>
      </c>
      <c r="D26" s="34" t="str">
        <f t="shared" si="0"/>
        <v>CY51W</v>
      </c>
      <c r="E26" s="34"/>
      <c r="F26" s="34"/>
      <c r="G26" s="56">
        <f>IFERROR(_xlfn.IFS(D26=Referencias!$K$32,VLOOKUP(B26,Intermedia!$B$4:$D$218,3,FALSE),D26=Referencias!$K$25,VLOOKUP(B26,Intermedia!$B$4:$D$218,2,FALSE)),"")</f>
        <v>30.27</v>
      </c>
      <c r="H26" s="34"/>
      <c r="I26" s="34" t="str">
        <f>IFERROR(VLOOKUP(IF(AND(B26=B25,B25=B24),CONCATENATE(B26,"_2"),IF(B26=B25,CONCATENATE(B26,"_1"),B26)),Intermedia!$I$3:$O$3997,7,FALSE),"")</f>
        <v/>
      </c>
      <c r="J26" s="34" t="str">
        <f>IFERROR(VLOOKUP(B26,'PLANILLA GENERAL'!$H$2:$BA$447,30,FALSE),"")</f>
        <v>Cavidad Progresiva</v>
      </c>
      <c r="K26" s="117" t="s">
        <v>966</v>
      </c>
    </row>
    <row r="27" spans="1:11" x14ac:dyDescent="0.25">
      <c r="A27" s="34" t="str">
        <f>IFERROR(VLOOKUP(B27,'PLANILLA GENERAL'!H3:$BA$698,46,FALSE),"")</f>
        <v>SP-10</v>
      </c>
      <c r="B27" s="3" t="s">
        <v>362</v>
      </c>
      <c r="C27" s="35" t="s">
        <v>962</v>
      </c>
      <c r="D27" s="34" t="str">
        <f t="shared" si="0"/>
        <v>BX960</v>
      </c>
      <c r="E27" s="34"/>
      <c r="F27" s="34"/>
      <c r="G27" s="56">
        <f>IFERROR(_xlfn.IFS(D27=Referencias!$K$32,VLOOKUP(B27,Intermedia!$B$4:$D$218,3,FALSE),D27=Referencias!$K$25,VLOOKUP(B27,Intermedia!$B$4:$D$218,2,FALSE)),"")</f>
        <v>30.27</v>
      </c>
      <c r="H27" s="34"/>
      <c r="I27" s="34" t="str">
        <f>IFERROR(VLOOKUP(IF(AND(B27=B26,B26=B25),CONCATENATE(B27,"_2"),IF(B27=B26,CONCATENATE(B27,"_1"),B27)),Intermedia!$I$3:$O$3997,7,FALSE),"")</f>
        <v/>
      </c>
      <c r="J27" s="34" t="str">
        <f>IFERROR(VLOOKUP(B27,'PLANILLA GENERAL'!$H$2:$BA$447,30,FALSE),"")</f>
        <v>Cavidad Progresiva</v>
      </c>
      <c r="K27" s="117" t="s">
        <v>966</v>
      </c>
    </row>
    <row r="28" spans="1:11" x14ac:dyDescent="0.25">
      <c r="A28" s="34" t="str">
        <f>IFERROR(VLOOKUP(B28,'PLANILLA GENERAL'!H3:$BA$698,46,FALSE),"")</f>
        <v>PB- 03</v>
      </c>
      <c r="B28" s="3" t="s">
        <v>77</v>
      </c>
      <c r="C28" s="35" t="s">
        <v>963</v>
      </c>
      <c r="D28" s="34" t="str">
        <f t="shared" si="0"/>
        <v>CY51W</v>
      </c>
      <c r="E28" s="34"/>
      <c r="F28" s="34"/>
      <c r="G28" s="56">
        <f>IFERROR(_xlfn.IFS(D28=Referencias!$K$32,VLOOKUP(B28,Intermedia!$B$4:$D$218,3,FALSE),D28=Referencias!$K$25,VLOOKUP(B28,Intermedia!$B$4:$D$218,2,FALSE)),"")</f>
        <v>27.1</v>
      </c>
      <c r="H28" s="34"/>
      <c r="I28" s="34" t="str">
        <f>IFERROR(VLOOKUP(IF(AND(B28=B27,B27=B26),CONCATENATE(B28,"_2"),IF(B28=B27,CONCATENATE(B28,"_1"),B28)),Intermedia!$I$3:$O$3997,7,FALSE),"")</f>
        <v/>
      </c>
      <c r="J28" s="34" t="str">
        <f>IFERROR(VLOOKUP(B28,'PLANILLA GENERAL'!$H$2:$BA$447,30,FALSE),"")</f>
        <v>Cavidad Progresiva</v>
      </c>
      <c r="K28" s="117" t="s">
        <v>966</v>
      </c>
    </row>
    <row r="29" spans="1:11" x14ac:dyDescent="0.25">
      <c r="A29" s="34" t="str">
        <f>IFERROR(VLOOKUP(B29,'PLANILLA GENERAL'!H3:$BA$698,46,FALSE),"")</f>
        <v>PB- 03</v>
      </c>
      <c r="B29" s="3" t="s">
        <v>77</v>
      </c>
      <c r="C29" s="35" t="s">
        <v>962</v>
      </c>
      <c r="D29" s="34" t="str">
        <f t="shared" si="0"/>
        <v>BX960</v>
      </c>
      <c r="E29" s="34"/>
      <c r="F29" s="34"/>
      <c r="G29" s="56">
        <f>IFERROR(_xlfn.IFS(D29=Referencias!$K$32,VLOOKUP(B29,Intermedia!$B$4:$D$218,3,FALSE),D29=Referencias!$K$25,VLOOKUP(B29,Intermedia!$B$4:$D$218,2,FALSE)),"")</f>
        <v>27.1</v>
      </c>
      <c r="H29" s="34"/>
      <c r="I29" s="34" t="str">
        <f>IFERROR(VLOOKUP(IF(AND(B29=B28,B28=B27),CONCATENATE(B29,"_2"),IF(B29=B28,CONCATENATE(B29,"_1"),B29)),Intermedia!$I$3:$O$3997,7,FALSE),"")</f>
        <v/>
      </c>
      <c r="J29" s="34" t="str">
        <f>IFERROR(VLOOKUP(B29,'PLANILLA GENERAL'!$H$2:$BA$447,30,FALSE),"")</f>
        <v>Cavidad Progresiva</v>
      </c>
      <c r="K29" s="117" t="s">
        <v>966</v>
      </c>
    </row>
    <row r="30" spans="1:11" x14ac:dyDescent="0.25">
      <c r="A30" s="4" t="str">
        <f>IFERROR(VLOOKUP(B30,'PLANILLA GENERAL'!H4:$BA$698,46,FALSE),"")</f>
        <v/>
      </c>
      <c r="D30" s="150" t="s">
        <v>971</v>
      </c>
      <c r="E30" s="150"/>
      <c r="F30" s="150"/>
      <c r="G30" s="150"/>
      <c r="I30" s="34" t="str">
        <f>IFERROR(VLOOKUP(IF(AND(B30=B29,B29=B28),CONCATENATE(B30,"_2"),IF(B30=B29,CONCATENATE(B30,"_1"),B30)),Intermedia!$I$3:$O$3997,7,FALSE),"")</f>
        <v/>
      </c>
      <c r="J30" s="4" t="str">
        <f>IFERROR(VLOOKUP(B30,'PLANILLA GENERAL'!$H$2:$BA$447,30,FALSE),"")</f>
        <v/>
      </c>
    </row>
    <row r="31" spans="1:11" x14ac:dyDescent="0.25">
      <c r="D31" s="151" t="s">
        <v>566</v>
      </c>
      <c r="E31" s="151"/>
      <c r="F31" s="151"/>
      <c r="G31" s="56">
        <f>SUMIF($D$9:D29,D31,$G$9:G29)</f>
        <v>562.26</v>
      </c>
    </row>
    <row r="32" spans="1:11" x14ac:dyDescent="0.25">
      <c r="D32" s="151" t="s">
        <v>565</v>
      </c>
      <c r="E32" s="151"/>
      <c r="F32" s="151"/>
      <c r="G32" s="56">
        <f>SUMIF($D$9:D30,D32,$G$9:G30)</f>
        <v>303.48</v>
      </c>
    </row>
    <row r="33" spans="4:7" x14ac:dyDescent="0.25">
      <c r="D33" s="151" t="s">
        <v>972</v>
      </c>
      <c r="E33" s="151"/>
      <c r="F33" s="151"/>
      <c r="G33" s="56">
        <f>+G31+G32</f>
        <v>865.74</v>
      </c>
    </row>
  </sheetData>
  <autoFilter ref="A8:J33" xr:uid="{00000000-0009-0000-0000-000018000000}"/>
  <mergeCells count="8">
    <mergeCell ref="K7:K8"/>
    <mergeCell ref="B3:J5"/>
    <mergeCell ref="D32:F32"/>
    <mergeCell ref="D33:F33"/>
    <mergeCell ref="B7:C7"/>
    <mergeCell ref="D7:J7"/>
    <mergeCell ref="D30:G30"/>
    <mergeCell ref="D31:F31"/>
  </mergeCells>
  <printOptions horizontalCentered="1" verticalCentered="1"/>
  <pageMargins left="0" right="0" top="0" bottom="0" header="0.31496062992125984" footer="0.31496062992125984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800-000000000000}">
          <x14:formula1>
            <xm:f>Referencias!$H$3:$H$671</xm:f>
          </x14:formula1>
          <xm:sqref>B24:B25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76CAB-6EDC-44DA-A49F-D47C46087014}">
  <sheetPr codeName="Hoja34">
    <tabColor rgb="FFFFFF00"/>
  </sheetPr>
  <dimension ref="A1:J168"/>
  <sheetViews>
    <sheetView workbookViewId="0">
      <selection activeCell="L13" sqref="L13"/>
    </sheetView>
  </sheetViews>
  <sheetFormatPr baseColWidth="10" defaultColWidth="10.7109375" defaultRowHeight="15" x14ac:dyDescent="0.25"/>
  <cols>
    <col min="1" max="1" width="17.85546875" bestFit="1" customWidth="1"/>
    <col min="3" max="3" width="21" bestFit="1" customWidth="1"/>
    <col min="7" max="7" width="11.42578125" style="23"/>
    <col min="10" max="10" width="19.42578125" bestFit="1" customWidth="1"/>
  </cols>
  <sheetData>
    <row r="1" spans="1:10" ht="15.75" thickBot="1" x14ac:dyDescent="0.3"/>
    <row r="2" spans="1:10" x14ac:dyDescent="0.25">
      <c r="A2" s="31"/>
      <c r="B2" s="32"/>
      <c r="C2" s="142" t="s">
        <v>993</v>
      </c>
      <c r="D2" s="143"/>
      <c r="E2" s="143"/>
      <c r="F2" s="143"/>
      <c r="G2" s="143"/>
      <c r="H2" s="143"/>
      <c r="I2" s="143"/>
      <c r="J2" s="144"/>
    </row>
    <row r="3" spans="1:10" ht="20.25" x14ac:dyDescent="0.25">
      <c r="A3" s="27"/>
      <c r="B3" s="28"/>
      <c r="C3" s="145"/>
      <c r="D3" s="134"/>
      <c r="E3" s="134"/>
      <c r="F3" s="134"/>
      <c r="G3" s="134"/>
      <c r="H3" s="134"/>
      <c r="I3" s="134"/>
      <c r="J3" s="146"/>
    </row>
    <row r="4" spans="1:10" ht="21" thickBot="1" x14ac:dyDescent="0.3">
      <c r="A4" s="29"/>
      <c r="B4" s="30"/>
      <c r="C4" s="147"/>
      <c r="D4" s="148"/>
      <c r="E4" s="148"/>
      <c r="F4" s="148"/>
      <c r="G4" s="148"/>
      <c r="H4" s="148"/>
      <c r="I4" s="148"/>
      <c r="J4" s="149"/>
    </row>
    <row r="5" spans="1:10" ht="15.75" thickBot="1" x14ac:dyDescent="0.3">
      <c r="A5" s="4"/>
      <c r="B5" s="4"/>
      <c r="C5" s="4"/>
      <c r="D5" s="4"/>
      <c r="E5" s="4"/>
      <c r="F5" s="4"/>
      <c r="G5" s="57"/>
      <c r="H5" s="4"/>
      <c r="I5" s="4"/>
      <c r="J5" s="4"/>
    </row>
    <row r="6" spans="1:10" ht="18" x14ac:dyDescent="0.25">
      <c r="A6" s="49" t="s">
        <v>949</v>
      </c>
      <c r="B6" s="154">
        <f>+'Compilado Semana 1'!B6+21</f>
        <v>45327</v>
      </c>
      <c r="C6" s="155"/>
      <c r="D6" s="156" t="s">
        <v>950</v>
      </c>
      <c r="E6" s="157"/>
      <c r="F6" s="157"/>
      <c r="G6" s="157"/>
      <c r="H6" s="157"/>
      <c r="I6" s="157"/>
      <c r="J6" s="160"/>
    </row>
    <row r="7" spans="1:10" x14ac:dyDescent="0.25">
      <c r="A7" s="53" t="s">
        <v>952</v>
      </c>
      <c r="B7" s="53" t="s">
        <v>15</v>
      </c>
      <c r="C7" s="53" t="s">
        <v>953</v>
      </c>
      <c r="D7" s="53" t="s">
        <v>562</v>
      </c>
      <c r="E7" s="53" t="s">
        <v>954</v>
      </c>
      <c r="F7" s="53" t="s">
        <v>955</v>
      </c>
      <c r="G7" s="84" t="s">
        <v>956</v>
      </c>
      <c r="H7" s="53" t="s">
        <v>957</v>
      </c>
      <c r="I7" s="53" t="s">
        <v>958</v>
      </c>
      <c r="J7" s="53" t="s">
        <v>959</v>
      </c>
    </row>
    <row r="8" spans="1:10" x14ac:dyDescent="0.25">
      <c r="A8" s="34" t="str">
        <f>+'Semana 4-1'!A9</f>
        <v>PB- 01</v>
      </c>
      <c r="B8" s="34" t="str">
        <f>+'Semana 4-1'!B9</f>
        <v>PuB-136[00]a</v>
      </c>
      <c r="C8" s="34" t="str">
        <f>+'Semana 4-1'!C9</f>
        <v>Inhibidor de Corrosión</v>
      </c>
      <c r="D8" s="34" t="str">
        <f>+'Semana 4-1'!D9</f>
        <v>CY51W</v>
      </c>
      <c r="E8" s="120">
        <f>$B$6</f>
        <v>45327</v>
      </c>
      <c r="F8" s="34"/>
      <c r="G8" s="34">
        <f>+'Semana 4-1'!G9</f>
        <v>72.33</v>
      </c>
      <c r="H8" s="34">
        <f>+'Semana 4-1'!H9</f>
        <v>0</v>
      </c>
      <c r="I8" s="34" t="str">
        <f>+'Semana 4-1'!I9</f>
        <v/>
      </c>
      <c r="J8" s="34"/>
    </row>
    <row r="9" spans="1:10" x14ac:dyDescent="0.25">
      <c r="A9" s="34" t="str">
        <f>+'Semana 4-1'!A10</f>
        <v>PB- 01</v>
      </c>
      <c r="B9" s="34" t="str">
        <f>+'Semana 4-1'!B10</f>
        <v>PuB-57</v>
      </c>
      <c r="C9" s="34" t="str">
        <f>+'Semana 4-1'!C10</f>
        <v>Inhibidor de Corrosión</v>
      </c>
      <c r="D9" s="34" t="str">
        <f>+'Semana 4-1'!D10</f>
        <v>CY51W</v>
      </c>
      <c r="E9" s="120">
        <f t="shared" ref="E9:E42" si="0">$B$6</f>
        <v>45327</v>
      </c>
      <c r="F9" s="34"/>
      <c r="G9" s="34">
        <f>+'Semana 4-1'!G10</f>
        <v>70.38</v>
      </c>
      <c r="H9" s="34">
        <f>+'Semana 4-1'!H10</f>
        <v>0</v>
      </c>
      <c r="I9" s="34" t="str">
        <f>+'Semana 4-1'!I10</f>
        <v/>
      </c>
      <c r="J9" s="34"/>
    </row>
    <row r="10" spans="1:10" x14ac:dyDescent="0.25">
      <c r="A10" s="34" t="str">
        <f>+'Semana 4-1'!A11</f>
        <v>PB- 02</v>
      </c>
      <c r="B10" s="34" t="str">
        <f>+'Semana 4-1'!B11</f>
        <v>PuB-147a</v>
      </c>
      <c r="C10" s="34" t="str">
        <f>+'Semana 4-1'!C11</f>
        <v>Inhibidor de Corrosión</v>
      </c>
      <c r="D10" s="34" t="str">
        <f>+'Semana 4-1'!D11</f>
        <v>CY51W</v>
      </c>
      <c r="E10" s="120">
        <f t="shared" si="0"/>
        <v>45327</v>
      </c>
      <c r="F10" s="34"/>
      <c r="G10" s="34">
        <f>+'Semana 4-1'!G11</f>
        <v>57.27</v>
      </c>
      <c r="H10" s="34">
        <f>+'Semana 4-1'!H11</f>
        <v>0</v>
      </c>
      <c r="I10" s="34" t="str">
        <f>+'Semana 4-1'!I11</f>
        <v/>
      </c>
      <c r="J10" s="34"/>
    </row>
    <row r="11" spans="1:10" x14ac:dyDescent="0.25">
      <c r="A11" s="34" t="str">
        <f>+'Semana 4-1'!A12</f>
        <v>PB- 02</v>
      </c>
      <c r="B11" s="34" t="str">
        <f>+'Semana 4-1'!B12</f>
        <v>PuB-31</v>
      </c>
      <c r="C11" s="34" t="str">
        <f>+'Semana 4-1'!C12</f>
        <v>Inhibidor de Corrosión</v>
      </c>
      <c r="D11" s="34" t="str">
        <f>+'Semana 4-1'!D12</f>
        <v>CY51W</v>
      </c>
      <c r="E11" s="120">
        <f t="shared" si="0"/>
        <v>45327</v>
      </c>
      <c r="F11" s="34"/>
      <c r="G11" s="34">
        <f>+'Semana 4-1'!G12</f>
        <v>66.180000000000007</v>
      </c>
      <c r="H11" s="34">
        <f>+'Semana 4-1'!H12</f>
        <v>0</v>
      </c>
      <c r="I11" s="34" t="str">
        <f>+'Semana 4-1'!I12</f>
        <v/>
      </c>
      <c r="J11" s="34"/>
    </row>
    <row r="12" spans="1:10" x14ac:dyDescent="0.25">
      <c r="A12" s="34" t="str">
        <f>+'Semana 4-1'!A13</f>
        <v>PB- 03</v>
      </c>
      <c r="B12" s="34" t="str">
        <f>+'Semana 4-1'!B13</f>
        <v>PuB-27</v>
      </c>
      <c r="C12" s="34" t="str">
        <f>+'Semana 4-1'!C13</f>
        <v>Inhibidor de Corrosión</v>
      </c>
      <c r="D12" s="34" t="str">
        <f>+'Semana 4-1'!D13</f>
        <v>CY51W</v>
      </c>
      <c r="E12" s="120">
        <f t="shared" si="0"/>
        <v>45327</v>
      </c>
      <c r="F12" s="34"/>
      <c r="G12" s="34">
        <f>+'Semana 4-1'!G13</f>
        <v>27.23</v>
      </c>
      <c r="H12" s="34">
        <f>+'Semana 4-1'!H13</f>
        <v>0</v>
      </c>
      <c r="I12" s="34" t="str">
        <f>+'Semana 4-1'!I13</f>
        <v/>
      </c>
      <c r="J12" s="34"/>
    </row>
    <row r="13" spans="1:10" x14ac:dyDescent="0.25">
      <c r="A13" s="34" t="str">
        <f>+'Semana 4-1'!A14</f>
        <v>PB- 03</v>
      </c>
      <c r="B13" s="34" t="str">
        <f>+'Semana 4-1'!B14</f>
        <v>PuB-42</v>
      </c>
      <c r="C13" s="34" t="str">
        <f>+'Semana 4-1'!C14</f>
        <v>Inhibidor de Corrosión</v>
      </c>
      <c r="D13" s="34" t="str">
        <f>+'Semana 4-1'!D14</f>
        <v>CY51W</v>
      </c>
      <c r="E13" s="120">
        <f t="shared" si="0"/>
        <v>45327</v>
      </c>
      <c r="F13" s="34"/>
      <c r="G13" s="34">
        <f>+'Semana 4-1'!G14</f>
        <v>79.58</v>
      </c>
      <c r="H13" s="34">
        <f>+'Semana 4-1'!H14</f>
        <v>0</v>
      </c>
      <c r="I13" s="34" t="str">
        <f>+'Semana 4-1'!I14</f>
        <v/>
      </c>
      <c r="J13" s="34"/>
    </row>
    <row r="14" spans="1:10" x14ac:dyDescent="0.25">
      <c r="A14" s="34" t="str">
        <f>+'Semana 4-1'!A15</f>
        <v>PB- 03</v>
      </c>
      <c r="B14" s="34" t="str">
        <f>+'Semana 4-1'!B15</f>
        <v>PuB-52</v>
      </c>
      <c r="C14" s="34" t="str">
        <f>+'Semana 4-1'!C15</f>
        <v>Inhibidor de Corrosión</v>
      </c>
      <c r="D14" s="34" t="str">
        <f>+'Semana 4-1'!D15</f>
        <v>CY51W</v>
      </c>
      <c r="E14" s="120">
        <f t="shared" si="0"/>
        <v>45327</v>
      </c>
      <c r="F14" s="34"/>
      <c r="G14" s="34">
        <f>+'Semana 4-1'!G15</f>
        <v>62.84</v>
      </c>
      <c r="H14" s="34">
        <f>+'Semana 4-1'!H15</f>
        <v>0</v>
      </c>
      <c r="I14" s="34" t="str">
        <f>+'Semana 4-1'!I15</f>
        <v/>
      </c>
      <c r="J14" s="34"/>
    </row>
    <row r="15" spans="1:10" x14ac:dyDescent="0.25">
      <c r="A15" s="34" t="str">
        <f>+'Semana 4-1'!A16</f>
        <v>PB- 03</v>
      </c>
      <c r="B15" s="34" t="str">
        <f>+'Semana 4-1'!B16</f>
        <v>PuB-68</v>
      </c>
      <c r="C15" s="34" t="str">
        <f>+'Semana 4-1'!C16</f>
        <v>Inhibidor de Corrosión</v>
      </c>
      <c r="D15" s="34" t="str">
        <f>+'Semana 4-1'!D16</f>
        <v>CY51W</v>
      </c>
      <c r="E15" s="120">
        <f t="shared" si="0"/>
        <v>45327</v>
      </c>
      <c r="F15" s="34"/>
      <c r="G15" s="34">
        <f>+'Semana 4-1'!G16</f>
        <v>31.93</v>
      </c>
      <c r="H15" s="34">
        <f>+'Semana 4-1'!H16</f>
        <v>0</v>
      </c>
      <c r="I15" s="34" t="str">
        <f>+'Semana 4-1'!I16</f>
        <v>Q</v>
      </c>
      <c r="J15" s="34"/>
    </row>
    <row r="16" spans="1:10" x14ac:dyDescent="0.25">
      <c r="A16" s="34" t="str">
        <f>+'Semana 4-1'!A17</f>
        <v>PB- 03</v>
      </c>
      <c r="B16" s="34" t="str">
        <f>+'Semana 4-1'!B17</f>
        <v>PuB-68</v>
      </c>
      <c r="C16" s="34" t="str">
        <f>+'Semana 4-1'!C17</f>
        <v>Biocida</v>
      </c>
      <c r="D16" s="34" t="str">
        <f>+'Semana 4-1'!D17</f>
        <v>BX960</v>
      </c>
      <c r="E16" s="120">
        <f t="shared" si="0"/>
        <v>45327</v>
      </c>
      <c r="F16" s="34"/>
      <c r="G16" s="34">
        <f>+'Semana 4-1'!G17</f>
        <v>31.93</v>
      </c>
      <c r="H16" s="34">
        <f>+'Semana 4-1'!H17</f>
        <v>0</v>
      </c>
      <c r="I16" s="34" t="str">
        <f>+'Semana 4-1'!I17</f>
        <v/>
      </c>
      <c r="J16" s="34"/>
    </row>
    <row r="17" spans="1:10" x14ac:dyDescent="0.25">
      <c r="A17" s="34" t="str">
        <f>+'Semana 4-1'!A18</f>
        <v>PB- 04</v>
      </c>
      <c r="B17" s="34" t="str">
        <f>+'Semana 4-1'!B18</f>
        <v>PuB-100</v>
      </c>
      <c r="C17" s="34" t="str">
        <f>+'Semana 4-1'!C18</f>
        <v>Inhibidor de Corrosión</v>
      </c>
      <c r="D17" s="34" t="str">
        <f>+'Semana 4-1'!D18</f>
        <v>CY51W</v>
      </c>
      <c r="E17" s="120">
        <f t="shared" si="0"/>
        <v>45327</v>
      </c>
      <c r="F17" s="34"/>
      <c r="G17" s="34">
        <f>+'Semana 4-1'!G18</f>
        <v>20.37</v>
      </c>
      <c r="H17" s="34">
        <f>+'Semana 4-1'!H18</f>
        <v>0</v>
      </c>
      <c r="I17" s="34" t="str">
        <f>+'Semana 4-1'!I18</f>
        <v/>
      </c>
      <c r="J17" s="34"/>
    </row>
    <row r="18" spans="1:10" x14ac:dyDescent="0.25">
      <c r="A18" s="34" t="str">
        <f>+'Semana 4-1'!A19</f>
        <v>PB- 04</v>
      </c>
      <c r="B18" s="34" t="str">
        <f>+'Semana 4-1'!B19</f>
        <v>PuB-162[00]a</v>
      </c>
      <c r="C18" s="34" t="str">
        <f>+'Semana 4-1'!C19</f>
        <v>Inhibidor de Corrosión</v>
      </c>
      <c r="D18" s="34" t="str">
        <f>+'Semana 4-1'!D19</f>
        <v>CY51W</v>
      </c>
      <c r="E18" s="120">
        <f t="shared" si="0"/>
        <v>45327</v>
      </c>
      <c r="F18" s="34"/>
      <c r="G18" s="34">
        <f>+'Semana 4-1'!G19</f>
        <v>37.17</v>
      </c>
      <c r="H18" s="34">
        <f>+'Semana 4-1'!H19</f>
        <v>0</v>
      </c>
      <c r="I18" s="34" t="str">
        <f>+'Semana 4-1'!I19</f>
        <v/>
      </c>
      <c r="J18" s="34"/>
    </row>
    <row r="19" spans="1:10" x14ac:dyDescent="0.25">
      <c r="A19" s="34" t="str">
        <f>+'Semana 4-1'!A20</f>
        <v>SP- 01</v>
      </c>
      <c r="B19" s="34" t="str">
        <f>+'Semana 4-1'!B20</f>
        <v>SP-22</v>
      </c>
      <c r="C19" s="34" t="str">
        <f>+'Semana 4-1'!C20</f>
        <v>Inhibidor de Corrosión</v>
      </c>
      <c r="D19" s="34" t="str">
        <f>+'Semana 4-1'!D20</f>
        <v>CY51W</v>
      </c>
      <c r="E19" s="120">
        <f t="shared" si="0"/>
        <v>45327</v>
      </c>
      <c r="F19" s="34"/>
      <c r="G19" s="34">
        <f>+'Semana 4-1'!G20</f>
        <v>60.47</v>
      </c>
      <c r="H19" s="34">
        <f>+'Semana 4-1'!H20</f>
        <v>0</v>
      </c>
      <c r="I19" s="34" t="str">
        <f>+'Semana 4-1'!I20</f>
        <v/>
      </c>
      <c r="J19" s="34"/>
    </row>
    <row r="20" spans="1:10" x14ac:dyDescent="0.25">
      <c r="A20" s="34" t="str">
        <f>+'Semana 4-1'!A21</f>
        <v>SP- 01</v>
      </c>
      <c r="B20" s="34" t="str">
        <f>+'Semana 4-1'!B21</f>
        <v>SP-388a</v>
      </c>
      <c r="C20" s="34" t="str">
        <f>+'Semana 4-1'!C21</f>
        <v>Inhibidor de Corrosión</v>
      </c>
      <c r="D20" s="34" t="str">
        <f>+'Semana 4-1'!D21</f>
        <v>CY51W</v>
      </c>
      <c r="E20" s="120">
        <f t="shared" si="0"/>
        <v>45327</v>
      </c>
      <c r="F20" s="34"/>
      <c r="G20" s="34">
        <f>+'Semana 4-1'!G21</f>
        <v>35.729999999999997</v>
      </c>
      <c r="H20" s="34">
        <f>+'Semana 4-1'!H21</f>
        <v>0</v>
      </c>
      <c r="I20" s="34" t="str">
        <f>+'Semana 4-1'!I21</f>
        <v/>
      </c>
      <c r="J20" s="34"/>
    </row>
    <row r="21" spans="1:10" x14ac:dyDescent="0.25">
      <c r="A21" s="34" t="str">
        <f>+'Semana 4-1'!A22</f>
        <v>SP- 06</v>
      </c>
      <c r="B21" s="34" t="str">
        <f>+'Semana 4-1'!B22</f>
        <v>SP-297a</v>
      </c>
      <c r="C21" s="34" t="str">
        <f>+'Semana 4-1'!C22</f>
        <v>Inhibidor de Corrosión</v>
      </c>
      <c r="D21" s="34" t="str">
        <f>+'Semana 4-1'!D22</f>
        <v>CY51W</v>
      </c>
      <c r="E21" s="120">
        <f t="shared" si="0"/>
        <v>45327</v>
      </c>
      <c r="F21" s="34"/>
      <c r="G21" s="34">
        <f>+'Semana 4-1'!G22</f>
        <v>38.67</v>
      </c>
      <c r="H21" s="34">
        <f>+'Semana 4-1'!H22</f>
        <v>0</v>
      </c>
      <c r="I21" s="34" t="str">
        <f>+'Semana 4-1'!I22</f>
        <v/>
      </c>
      <c r="J21" s="34"/>
    </row>
    <row r="22" spans="1:10" x14ac:dyDescent="0.25">
      <c r="A22" s="34" t="str">
        <f>+'Semana 4-1'!A23</f>
        <v>SP- 06</v>
      </c>
      <c r="B22" s="34" t="str">
        <f>+'Semana 4-1'!B23</f>
        <v>SP-315a</v>
      </c>
      <c r="C22" s="34" t="str">
        <f>+'Semana 4-1'!C23</f>
        <v>Inhibidor de Corrosión</v>
      </c>
      <c r="D22" s="34" t="str">
        <f>+'Semana 4-1'!D23</f>
        <v>CY51W</v>
      </c>
      <c r="E22" s="120">
        <f t="shared" si="0"/>
        <v>45327</v>
      </c>
      <c r="F22" s="34"/>
      <c r="G22" s="34">
        <f>+'Semana 4-1'!G23</f>
        <v>23.31</v>
      </c>
      <c r="H22" s="34">
        <f>+'Semana 4-1'!H23</f>
        <v>0</v>
      </c>
      <c r="I22" s="34" t="str">
        <f>+'Semana 4-1'!I23</f>
        <v/>
      </c>
      <c r="J22" s="34"/>
    </row>
    <row r="23" spans="1:10" x14ac:dyDescent="0.25">
      <c r="A23" s="34" t="str">
        <f>+'Semana 4-1'!A24</f>
        <v>SP- 06</v>
      </c>
      <c r="B23" s="34" t="str">
        <f>+'Semana 4-1'!B24</f>
        <v>SP-328a</v>
      </c>
      <c r="C23" s="34" t="str">
        <f>+'Semana 4-1'!C24</f>
        <v>Inhibidor de Corrosión</v>
      </c>
      <c r="D23" s="34" t="str">
        <f>+'Semana 4-1'!D24</f>
        <v>CY51W</v>
      </c>
      <c r="E23" s="120">
        <f t="shared" si="0"/>
        <v>45327</v>
      </c>
      <c r="F23" s="34"/>
      <c r="G23" s="34">
        <f>+'Semana 4-1'!G24</f>
        <v>29.04</v>
      </c>
      <c r="H23" s="34">
        <f>+'Semana 4-1'!H24</f>
        <v>0</v>
      </c>
      <c r="I23" s="34" t="str">
        <f>+'Semana 4-1'!I24</f>
        <v/>
      </c>
      <c r="J23" s="34"/>
    </row>
    <row r="24" spans="1:10" x14ac:dyDescent="0.25">
      <c r="A24" s="34" t="str">
        <f>+'Semana 4-1'!A25</f>
        <v>SP- 06</v>
      </c>
      <c r="B24" s="34" t="str">
        <f>+'Semana 4-1'!B25</f>
        <v>SP-340a</v>
      </c>
      <c r="C24" s="34" t="str">
        <f>+'Semana 4-1'!C25</f>
        <v>Biocida</v>
      </c>
      <c r="D24" s="34" t="str">
        <f>+'Semana 4-1'!D25</f>
        <v>BX960</v>
      </c>
      <c r="E24" s="120">
        <f t="shared" si="0"/>
        <v>45327</v>
      </c>
      <c r="F24" s="34"/>
      <c r="G24" s="34">
        <f>+'Semana 4-1'!G25</f>
        <v>31.42</v>
      </c>
      <c r="H24" s="34">
        <f>+'Semana 4-1'!H25</f>
        <v>0</v>
      </c>
      <c r="I24" s="34" t="str">
        <f>+'Semana 4-1'!I25</f>
        <v/>
      </c>
      <c r="J24" s="34"/>
    </row>
    <row r="25" spans="1:10" x14ac:dyDescent="0.25">
      <c r="A25" s="34" t="str">
        <f>+'Semana 4-1'!A26</f>
        <v>SP- 06</v>
      </c>
      <c r="B25" s="34" t="str">
        <f>+'Semana 4-1'!B26</f>
        <v>SP-347[00]a</v>
      </c>
      <c r="C25" s="34" t="str">
        <f>+'Semana 4-1'!C26</f>
        <v>Inhibidor de Corrosión</v>
      </c>
      <c r="D25" s="34" t="str">
        <f>+'Semana 4-1'!D26</f>
        <v>CY51W</v>
      </c>
      <c r="E25" s="120">
        <f t="shared" si="0"/>
        <v>45327</v>
      </c>
      <c r="F25" s="34"/>
      <c r="G25" s="34">
        <f>+'Semana 4-1'!G26</f>
        <v>29.74</v>
      </c>
      <c r="H25" s="34">
        <f>+'Semana 4-1'!H26</f>
        <v>0</v>
      </c>
      <c r="I25" s="34" t="str">
        <f>+'Semana 4-1'!I26</f>
        <v/>
      </c>
      <c r="J25" s="34"/>
    </row>
    <row r="26" spans="1:10" x14ac:dyDescent="0.25">
      <c r="A26" s="34" t="str">
        <f>+'Semana 4-1'!A27</f>
        <v>SP- 06</v>
      </c>
      <c r="B26" s="34" t="str">
        <f>+'Semana 4-1'!B27</f>
        <v>SP-355a</v>
      </c>
      <c r="C26" s="34" t="str">
        <f>+'Semana 4-1'!C27</f>
        <v>Inhibidor de Corrosión</v>
      </c>
      <c r="D26" s="34" t="str">
        <f>+'Semana 4-1'!D27</f>
        <v>CY51W</v>
      </c>
      <c r="E26" s="120">
        <f t="shared" si="0"/>
        <v>45327</v>
      </c>
      <c r="F26" s="34"/>
      <c r="G26" s="34">
        <f>+'Semana 4-1'!G27</f>
        <v>20</v>
      </c>
      <c r="H26" s="34">
        <f>+'Semana 4-1'!H27</f>
        <v>0</v>
      </c>
      <c r="I26" s="34" t="str">
        <f>+'Semana 4-1'!I27</f>
        <v/>
      </c>
      <c r="J26" s="34"/>
    </row>
    <row r="27" spans="1:10" x14ac:dyDescent="0.25">
      <c r="A27" s="34" t="str">
        <f>+'Semana 4-1'!A28</f>
        <v>SP- 06</v>
      </c>
      <c r="B27" s="34" t="str">
        <f>+'Semana 4-1'!B28</f>
        <v>SP-361a</v>
      </c>
      <c r="C27" s="34" t="str">
        <f>+'Semana 4-1'!C28</f>
        <v>Inhibidor de Corrosión</v>
      </c>
      <c r="D27" s="34" t="str">
        <f>+'Semana 4-1'!D28</f>
        <v>CY51W</v>
      </c>
      <c r="E27" s="120">
        <f t="shared" si="0"/>
        <v>45327</v>
      </c>
      <c r="F27" s="34"/>
      <c r="G27" s="34">
        <f>+'Semana 4-1'!G28</f>
        <v>59.76</v>
      </c>
      <c r="H27" s="34">
        <f>+'Semana 4-1'!H28</f>
        <v>0</v>
      </c>
      <c r="I27" s="34" t="str">
        <f>+'Semana 4-1'!I28</f>
        <v/>
      </c>
      <c r="J27" s="34"/>
    </row>
    <row r="28" spans="1:10" x14ac:dyDescent="0.25">
      <c r="A28" s="34" t="str">
        <f>+'Semana 4-1'!A29</f>
        <v>SP- 06</v>
      </c>
      <c r="B28" s="34" t="str">
        <f>+'Semana 4-1'!B29</f>
        <v>SP-362a</v>
      </c>
      <c r="C28" s="34" t="str">
        <f>+'Semana 4-1'!C29</f>
        <v>Inhibidor de Corrosión</v>
      </c>
      <c r="D28" s="34" t="str">
        <f>+'Semana 4-1'!D29</f>
        <v>CY51W</v>
      </c>
      <c r="E28" s="120">
        <f t="shared" si="0"/>
        <v>45327</v>
      </c>
      <c r="F28" s="34"/>
      <c r="G28" s="34">
        <f>+'Semana 4-1'!G29</f>
        <v>20</v>
      </c>
      <c r="H28" s="34">
        <f>+'Semana 4-1'!H29</f>
        <v>0</v>
      </c>
      <c r="I28" s="34" t="str">
        <f>+'Semana 4-1'!I29</f>
        <v/>
      </c>
      <c r="J28" s="34"/>
    </row>
    <row r="29" spans="1:10" x14ac:dyDescent="0.25">
      <c r="A29" s="34" t="str">
        <f>+'Semana 4-1'!A30</f>
        <v>SP- 06</v>
      </c>
      <c r="B29" s="34" t="str">
        <f>+'Semana 4-1'!B30</f>
        <v>SP-390a</v>
      </c>
      <c r="C29" s="34" t="str">
        <f>+'Semana 4-1'!C30</f>
        <v>Inhibidor de Corrosión</v>
      </c>
      <c r="D29" s="34" t="str">
        <f>+'Semana 4-1'!D30</f>
        <v>CY51W</v>
      </c>
      <c r="E29" s="120">
        <f t="shared" si="0"/>
        <v>45327</v>
      </c>
      <c r="F29" s="34"/>
      <c r="G29" s="34">
        <f>+'Semana 4-1'!G30</f>
        <v>31.29</v>
      </c>
      <c r="H29" s="34">
        <f>+'Semana 4-1'!H30</f>
        <v>0</v>
      </c>
      <c r="I29" s="34" t="str">
        <f>+'Semana 4-1'!I30</f>
        <v/>
      </c>
      <c r="J29" s="34"/>
    </row>
    <row r="30" spans="1:10" x14ac:dyDescent="0.25">
      <c r="A30" s="34" t="str">
        <f>+'Semana 4-1'!A31</f>
        <v>SP- 06</v>
      </c>
      <c r="B30" s="34" t="str">
        <f>+'Semana 4-1'!B31</f>
        <v>SP-391a</v>
      </c>
      <c r="C30" s="34" t="str">
        <f>+'Semana 4-1'!C31</f>
        <v>Inhibidor de Corrosión</v>
      </c>
      <c r="D30" s="34" t="str">
        <f>+'Semana 4-1'!D31</f>
        <v>CY51W</v>
      </c>
      <c r="E30" s="120">
        <f t="shared" si="0"/>
        <v>45327</v>
      </c>
      <c r="F30" s="34"/>
      <c r="G30" s="34">
        <f>+'Semana 4-1'!G31</f>
        <v>33.229999999999997</v>
      </c>
      <c r="H30" s="34">
        <f>+'Semana 4-1'!H31</f>
        <v>0</v>
      </c>
      <c r="I30" s="34" t="str">
        <f>+'Semana 4-1'!I31</f>
        <v/>
      </c>
      <c r="J30" s="34"/>
    </row>
    <row r="31" spans="1:10" x14ac:dyDescent="0.25">
      <c r="A31" s="34" t="str">
        <f>+'Semana 4-1'!A32</f>
        <v/>
      </c>
      <c r="B31" s="34" t="str">
        <f>+'Semana 4-1'!B32</f>
        <v>SP-397a</v>
      </c>
      <c r="C31" s="34" t="str">
        <f>+'Semana 4-1'!C32</f>
        <v>Inhibidor de Corrosión</v>
      </c>
      <c r="D31" s="34" t="str">
        <f>+'Semana 4-1'!D32</f>
        <v>CY51W</v>
      </c>
      <c r="E31" s="120">
        <f t="shared" si="0"/>
        <v>45327</v>
      </c>
      <c r="F31" s="34"/>
      <c r="G31" s="34" t="str">
        <f>+'Semana 4-1'!G32</f>
        <v/>
      </c>
      <c r="H31" s="34">
        <f>+'Semana 4-1'!H32</f>
        <v>0</v>
      </c>
      <c r="I31" s="34" t="str">
        <f>+'Semana 4-1'!I32</f>
        <v/>
      </c>
      <c r="J31" s="34"/>
    </row>
    <row r="32" spans="1:10" x14ac:dyDescent="0.25">
      <c r="A32" s="34" t="str">
        <f>+'Semana 4-1'!A33</f>
        <v>SP- 06</v>
      </c>
      <c r="B32" s="34" t="str">
        <f>+'Semana 4-1'!B33</f>
        <v>SP-404a</v>
      </c>
      <c r="C32" s="34" t="str">
        <f>+'Semana 4-1'!C33</f>
        <v>Inhibidor de Corrosión</v>
      </c>
      <c r="D32" s="34" t="str">
        <f>+'Semana 4-1'!D33</f>
        <v>CY51W</v>
      </c>
      <c r="E32" s="120">
        <f t="shared" si="0"/>
        <v>45327</v>
      </c>
      <c r="F32" s="34"/>
      <c r="G32" s="34">
        <f>+'Semana 4-1'!G33</f>
        <v>20.89</v>
      </c>
      <c r="H32" s="34">
        <f>+'Semana 4-1'!H33</f>
        <v>0</v>
      </c>
      <c r="I32" s="34" t="str">
        <f>+'Semana 4-1'!I33</f>
        <v/>
      </c>
      <c r="J32" s="34"/>
    </row>
    <row r="33" spans="1:10" x14ac:dyDescent="0.25">
      <c r="A33" s="34" t="str">
        <f>+'Semana 4-1'!A34</f>
        <v>SP-10</v>
      </c>
      <c r="B33" s="34" t="str">
        <f>+'Semana 4-1'!B34</f>
        <v>SP-501[00]a</v>
      </c>
      <c r="C33" s="34" t="str">
        <f>+'Semana 4-1'!C34</f>
        <v>Biocida</v>
      </c>
      <c r="D33" s="34" t="str">
        <f>+'Semana 4-1'!D34</f>
        <v>BX960</v>
      </c>
      <c r="E33" s="120">
        <f t="shared" si="0"/>
        <v>45327</v>
      </c>
      <c r="F33" s="34"/>
      <c r="G33" s="34">
        <f>+'Semana 4-1'!G34</f>
        <v>20.48</v>
      </c>
      <c r="H33" s="34" t="str">
        <f>+'Semana 4-1'!H34</f>
        <v>2 hs</v>
      </c>
      <c r="I33" s="34" t="str">
        <f>+'Semana 4-1'!I34</f>
        <v/>
      </c>
      <c r="J33" s="34"/>
    </row>
    <row r="34" spans="1:10" x14ac:dyDescent="0.25">
      <c r="A34" s="34" t="str">
        <f>+'Semana 4-1'!A35</f>
        <v>SP- 09</v>
      </c>
      <c r="B34" s="34" t="str">
        <f>+'Semana 4-1'!B35</f>
        <v>SP-503a</v>
      </c>
      <c r="C34" s="34" t="str">
        <f>+'Semana 4-1'!C35</f>
        <v>Biocida</v>
      </c>
      <c r="D34" s="34" t="str">
        <f>+'Semana 4-1'!D35</f>
        <v>BX960</v>
      </c>
      <c r="E34" s="120">
        <f t="shared" si="0"/>
        <v>45327</v>
      </c>
      <c r="F34" s="34"/>
      <c r="G34" s="34">
        <f>+'Semana 4-1'!G35</f>
        <v>20</v>
      </c>
      <c r="H34" s="34">
        <f>+'Semana 4-1'!H35</f>
        <v>0</v>
      </c>
      <c r="I34" s="34" t="str">
        <f>+'Semana 4-1'!I35</f>
        <v/>
      </c>
      <c r="J34" s="34"/>
    </row>
    <row r="35" spans="1:10" x14ac:dyDescent="0.25">
      <c r="A35" s="34" t="str">
        <f>+'Semana 4-1'!A36</f>
        <v>PB- 03</v>
      </c>
      <c r="B35" s="34" t="str">
        <f>+'Semana 4-1'!B36</f>
        <v>PuB-105a</v>
      </c>
      <c r="C35" s="34" t="str">
        <f>+'Semana 4-1'!C36</f>
        <v>Inhibidor de Corrosión</v>
      </c>
      <c r="D35" s="34" t="str">
        <f>+'Semana 4-1'!D36</f>
        <v>CY51W</v>
      </c>
      <c r="E35" s="120">
        <f t="shared" si="0"/>
        <v>45327</v>
      </c>
      <c r="F35" s="34"/>
      <c r="G35" s="34">
        <f>+'Semana 4-1'!G36</f>
        <v>34.450000000000003</v>
      </c>
      <c r="H35" s="34">
        <f>+'Semana 4-1'!H36</f>
        <v>0</v>
      </c>
      <c r="I35" s="34" t="str">
        <f>+'Semana 4-1'!I36</f>
        <v/>
      </c>
      <c r="J35" s="34"/>
    </row>
    <row r="36" spans="1:10" x14ac:dyDescent="0.25">
      <c r="A36" s="34" t="str">
        <f>+'Semana 4-1'!A37</f>
        <v>PB- 04</v>
      </c>
      <c r="B36" s="34" t="str">
        <f>+'Semana 4-1'!B37</f>
        <v>PuB-107</v>
      </c>
      <c r="C36" s="34" t="str">
        <f>+'Semana 4-1'!C37</f>
        <v>Inhibidor de Corrosión</v>
      </c>
      <c r="D36" s="34" t="str">
        <f>+'Semana 4-1'!D37</f>
        <v>CY51W</v>
      </c>
      <c r="E36" s="120">
        <f t="shared" si="0"/>
        <v>45327</v>
      </c>
      <c r="F36" s="34"/>
      <c r="G36" s="34">
        <f>+'Semana 4-1'!G37</f>
        <v>20</v>
      </c>
      <c r="H36" s="34">
        <f>+'Semana 4-1'!H37</f>
        <v>0</v>
      </c>
      <c r="I36" s="34" t="str">
        <f>+'Semana 4-1'!I37</f>
        <v/>
      </c>
      <c r="J36" s="34"/>
    </row>
    <row r="37" spans="1:10" x14ac:dyDescent="0.25">
      <c r="A37" s="34" t="str">
        <f>+'Semana 4-1'!A38</f>
        <v>PB- 04</v>
      </c>
      <c r="B37" s="34" t="str">
        <f>+'Semana 4-1'!B38</f>
        <v>PuB-107</v>
      </c>
      <c r="C37" s="34" t="str">
        <f>+'Semana 4-1'!C38</f>
        <v>Biocida</v>
      </c>
      <c r="D37" s="34" t="str">
        <f>+'Semana 4-1'!D38</f>
        <v>BX960</v>
      </c>
      <c r="E37" s="120">
        <f t="shared" si="0"/>
        <v>45327</v>
      </c>
      <c r="F37" s="34"/>
      <c r="G37" s="34">
        <f>+'Semana 4-1'!G38</f>
        <v>20</v>
      </c>
      <c r="H37" s="34">
        <f>+'Semana 4-1'!H38</f>
        <v>0</v>
      </c>
      <c r="I37" s="34" t="str">
        <f>+'Semana 4-1'!I38</f>
        <v/>
      </c>
      <c r="J37" s="34"/>
    </row>
    <row r="38" spans="1:10" x14ac:dyDescent="0.25">
      <c r="A38" s="34" t="str">
        <f>+'Semana 4-1'!A39</f>
        <v>SP- 02</v>
      </c>
      <c r="B38" s="34" t="str">
        <f>+'Semana 4-1'!B39</f>
        <v>SP-370[00]a</v>
      </c>
      <c r="C38" s="34" t="str">
        <f>+'Semana 4-1'!C39</f>
        <v>Solvente</v>
      </c>
      <c r="D38" s="34" t="str">
        <f>+'Semana 4-1'!D39</f>
        <v>IPB650</v>
      </c>
      <c r="E38" s="120">
        <f t="shared" si="0"/>
        <v>45327</v>
      </c>
      <c r="F38" s="34"/>
      <c r="G38" s="34">
        <f>+'Semana 4-1'!G39</f>
        <v>60</v>
      </c>
      <c r="H38" s="34">
        <f>+'Semana 4-1'!H39</f>
        <v>0</v>
      </c>
      <c r="I38" s="34" t="str">
        <f>+'Semana 4-1'!I39</f>
        <v/>
      </c>
      <c r="J38" s="34"/>
    </row>
    <row r="39" spans="1:10" x14ac:dyDescent="0.25">
      <c r="A39" s="34" t="str">
        <f>+'Semana 4-1'!A40</f>
        <v>PB- 03</v>
      </c>
      <c r="B39" s="34" t="str">
        <f>+'Semana 4-1'!B40</f>
        <v>PuB-68</v>
      </c>
      <c r="C39" s="34" t="str">
        <f>+'Semana 4-1'!C40</f>
        <v>Solvente</v>
      </c>
      <c r="D39" s="34" t="str">
        <f>+'Semana 4-1'!D40</f>
        <v>IPB650</v>
      </c>
      <c r="E39" s="120">
        <f t="shared" si="0"/>
        <v>45327</v>
      </c>
      <c r="F39" s="34"/>
      <c r="G39" s="34">
        <f>+'Semana 4-1'!G40</f>
        <v>92</v>
      </c>
      <c r="H39" s="34">
        <f>+'Semana 4-1'!H40</f>
        <v>0</v>
      </c>
      <c r="I39" s="34">
        <f>+'Semana 4-1'!I40</f>
        <v>0</v>
      </c>
      <c r="J39" s="34"/>
    </row>
    <row r="40" spans="1:10" x14ac:dyDescent="0.25">
      <c r="A40" s="34" t="str">
        <f>+'Semana 4-1'!A41</f>
        <v/>
      </c>
      <c r="B40" s="34">
        <f>+'Semana 4-1'!B41</f>
        <v>0</v>
      </c>
      <c r="C40" s="34">
        <f>+'Semana 4-1'!C41</f>
        <v>0</v>
      </c>
      <c r="D40" s="34" t="str">
        <f>+'Semana 4-1'!D41</f>
        <v>CONSUMO DIARIO</v>
      </c>
      <c r="E40" s="120">
        <f t="shared" si="0"/>
        <v>45327</v>
      </c>
      <c r="F40" s="34"/>
      <c r="G40" s="34">
        <f>+'Semana 4-1'!G41</f>
        <v>0</v>
      </c>
      <c r="H40" s="34">
        <f>+'Semana 4-1'!H41</f>
        <v>0</v>
      </c>
      <c r="I40" s="34" t="str">
        <f>+'Semana 4-1'!I41</f>
        <v/>
      </c>
      <c r="J40" s="34"/>
    </row>
    <row r="41" spans="1:10" x14ac:dyDescent="0.25">
      <c r="A41" s="34">
        <f>+'Semana 4-1'!A43</f>
        <v>0</v>
      </c>
      <c r="B41" s="34">
        <f>+'Semana 4-1'!B43</f>
        <v>0</v>
      </c>
      <c r="C41" s="34">
        <f>+'Semana 4-1'!C43</f>
        <v>0</v>
      </c>
      <c r="D41" s="34" t="str">
        <f>+'Semana 4-1'!D43</f>
        <v>BX960</v>
      </c>
      <c r="E41" s="120">
        <f t="shared" si="0"/>
        <v>45327</v>
      </c>
      <c r="F41" s="34"/>
      <c r="G41" s="34">
        <f>+'Semana 4-1'!G43</f>
        <v>123.83</v>
      </c>
      <c r="H41" s="34">
        <f>+'Semana 4-1'!H43</f>
        <v>0</v>
      </c>
      <c r="I41" s="34">
        <f>+'Semana 4-1'!I43</f>
        <v>0</v>
      </c>
      <c r="J41" s="34"/>
    </row>
    <row r="42" spans="1:10" x14ac:dyDescent="0.25">
      <c r="A42" s="34">
        <f>+'Semana 4-1'!A44</f>
        <v>0</v>
      </c>
      <c r="B42" s="34">
        <f>+'Semana 4-1'!B44</f>
        <v>0</v>
      </c>
      <c r="C42" s="34">
        <f>+'Semana 4-1'!C44</f>
        <v>0</v>
      </c>
      <c r="D42" s="34" t="str">
        <f>+'Semana 4-1'!D44</f>
        <v>TOTAL</v>
      </c>
      <c r="E42" s="120">
        <f t="shared" si="0"/>
        <v>45327</v>
      </c>
      <c r="F42" s="34"/>
      <c r="G42" s="34">
        <f>+'Semana 4-1'!G44</f>
        <v>1105.6899999999998</v>
      </c>
      <c r="H42" s="34">
        <f>+'Semana 4-1'!H44</f>
        <v>0</v>
      </c>
      <c r="I42" s="34">
        <f>+'Semana 4-1'!I44</f>
        <v>0</v>
      </c>
      <c r="J42" s="34"/>
    </row>
    <row r="43" spans="1:10" ht="15.75" thickBot="1" x14ac:dyDescent="0.3"/>
    <row r="44" spans="1:10" ht="18" x14ac:dyDescent="0.25">
      <c r="A44" s="49" t="s">
        <v>975</v>
      </c>
      <c r="B44" s="154">
        <f>+B6+1</f>
        <v>45328</v>
      </c>
      <c r="C44" s="155"/>
      <c r="D44" s="156" t="s">
        <v>976</v>
      </c>
      <c r="E44" s="157"/>
      <c r="F44" s="157"/>
      <c r="G44" s="157"/>
      <c r="H44" s="157"/>
      <c r="I44" s="157"/>
      <c r="J44" s="160"/>
    </row>
    <row r="45" spans="1:10" x14ac:dyDescent="0.25">
      <c r="A45" s="53" t="s">
        <v>952</v>
      </c>
      <c r="B45" s="53" t="s">
        <v>15</v>
      </c>
      <c r="C45" s="53" t="s">
        <v>953</v>
      </c>
      <c r="D45" s="53" t="s">
        <v>562</v>
      </c>
      <c r="E45" s="53" t="s">
        <v>954</v>
      </c>
      <c r="F45" s="53" t="s">
        <v>955</v>
      </c>
      <c r="G45" s="84" t="s">
        <v>956</v>
      </c>
      <c r="H45" s="53" t="s">
        <v>957</v>
      </c>
      <c r="I45" s="53" t="s">
        <v>958</v>
      </c>
      <c r="J45" s="53" t="s">
        <v>959</v>
      </c>
    </row>
    <row r="46" spans="1:10" x14ac:dyDescent="0.25">
      <c r="A46" s="34" t="str">
        <f>+'Semana 4-2'!A9</f>
        <v>SP- 01</v>
      </c>
      <c r="B46" s="34" t="str">
        <f>+'Semana 4-2'!B9</f>
        <v>SP-21</v>
      </c>
      <c r="C46" s="34" t="str">
        <f>+'Semana 4-2'!C9</f>
        <v>Inhibidor de Corrosión</v>
      </c>
      <c r="D46" s="34" t="str">
        <f>+'Semana 4-2'!D9</f>
        <v>CY51W</v>
      </c>
      <c r="E46" s="120">
        <f>$B$44</f>
        <v>45328</v>
      </c>
      <c r="F46" s="34"/>
      <c r="G46" s="34">
        <f>+'Semana 4-2'!G9</f>
        <v>61.07</v>
      </c>
      <c r="H46" s="34">
        <f>+'Semana 4-2'!H9</f>
        <v>0</v>
      </c>
      <c r="I46" s="34" t="str">
        <f>+'Semana 4-2'!I9</f>
        <v/>
      </c>
      <c r="J46" s="34"/>
    </row>
    <row r="47" spans="1:10" x14ac:dyDescent="0.25">
      <c r="A47" s="34" t="str">
        <f>+'Semana 4-2'!A10</f>
        <v>SP- 01</v>
      </c>
      <c r="B47" s="34" t="str">
        <f>+'Semana 4-2'!B10</f>
        <v>SP-262</v>
      </c>
      <c r="C47" s="34" t="str">
        <f>+'Semana 4-2'!C10</f>
        <v>Inhibidor de Corrosión</v>
      </c>
      <c r="D47" s="34" t="str">
        <f>+'Semana 4-2'!D10</f>
        <v>CY51W</v>
      </c>
      <c r="E47" s="120">
        <f t="shared" ref="E47:E74" si="1">$B$44</f>
        <v>45328</v>
      </c>
      <c r="F47" s="34"/>
      <c r="G47" s="34">
        <f>+'Semana 4-2'!G10</f>
        <v>61.82</v>
      </c>
      <c r="H47" s="34">
        <f>+'Semana 4-2'!H10</f>
        <v>0</v>
      </c>
      <c r="I47" s="34" t="str">
        <f>+'Semana 4-2'!I10</f>
        <v/>
      </c>
      <c r="J47" s="34"/>
    </row>
    <row r="48" spans="1:10" x14ac:dyDescent="0.25">
      <c r="A48" s="34" t="str">
        <f>+'Semana 4-2'!A11</f>
        <v>SP- 06</v>
      </c>
      <c r="B48" s="34" t="str">
        <f>+'Semana 4-2'!B11</f>
        <v>SP-138(I)[00]a</v>
      </c>
      <c r="C48" s="34" t="str">
        <f>+'Semana 4-2'!C11</f>
        <v>Biocida</v>
      </c>
      <c r="D48" s="34" t="str">
        <f>+'Semana 4-2'!D11</f>
        <v>BX960</v>
      </c>
      <c r="E48" s="120">
        <f t="shared" si="1"/>
        <v>45328</v>
      </c>
      <c r="F48" s="34"/>
      <c r="G48" s="34">
        <f>+'Semana 4-2'!G11</f>
        <v>77.099999999999994</v>
      </c>
      <c r="H48" s="34">
        <f>+'Semana 4-2'!H11</f>
        <v>0</v>
      </c>
      <c r="I48" s="34" t="str">
        <f>+'Semana 4-2'!I11</f>
        <v/>
      </c>
      <c r="J48" s="34"/>
    </row>
    <row r="49" spans="1:10" x14ac:dyDescent="0.25">
      <c r="A49" s="34" t="str">
        <f>+'Semana 4-2'!A12</f>
        <v>SP- 01</v>
      </c>
      <c r="B49" s="34" t="str">
        <f>+'Semana 4-2'!B12</f>
        <v>SP-8a(I)</v>
      </c>
      <c r="C49" s="34" t="str">
        <f>+'Semana 4-2'!C12</f>
        <v>Inhibidor de Corrosión</v>
      </c>
      <c r="D49" s="34" t="str">
        <f>+'Semana 4-2'!D12</f>
        <v>CY51W</v>
      </c>
      <c r="E49" s="120">
        <f t="shared" si="1"/>
        <v>45328</v>
      </c>
      <c r="F49" s="34"/>
      <c r="G49" s="34">
        <f>+'Semana 4-2'!G12</f>
        <v>83.35</v>
      </c>
      <c r="H49" s="34">
        <f>+'Semana 4-2'!H12</f>
        <v>0</v>
      </c>
      <c r="I49" s="34" t="str">
        <f>+'Semana 4-2'!I12</f>
        <v/>
      </c>
      <c r="J49" s="34"/>
    </row>
    <row r="50" spans="1:10" x14ac:dyDescent="0.25">
      <c r="A50" s="34" t="str">
        <f>+'Semana 4-2'!A13</f>
        <v>SP- 02</v>
      </c>
      <c r="B50" s="34" t="str">
        <f>+'Semana 4-2'!B13</f>
        <v>SP-243</v>
      </c>
      <c r="C50" s="34" t="str">
        <f>+'Semana 4-2'!C13</f>
        <v>Inhibidor de Corrosión</v>
      </c>
      <c r="D50" s="34" t="str">
        <f>+'Semana 4-2'!D13</f>
        <v>CY51W</v>
      </c>
      <c r="E50" s="120">
        <f t="shared" si="1"/>
        <v>45328</v>
      </c>
      <c r="F50" s="34"/>
      <c r="G50" s="34">
        <f>+'Semana 4-2'!G13</f>
        <v>115.88</v>
      </c>
      <c r="H50" s="34">
        <f>+'Semana 4-2'!H13</f>
        <v>0</v>
      </c>
      <c r="I50" s="34" t="str">
        <f>+'Semana 4-2'!I13</f>
        <v/>
      </c>
      <c r="J50" s="34"/>
    </row>
    <row r="51" spans="1:10" x14ac:dyDescent="0.25">
      <c r="A51" s="34" t="str">
        <f>+'Semana 4-2'!A14</f>
        <v>SP- 02</v>
      </c>
      <c r="B51" s="34" t="str">
        <f>+'Semana 4-2'!B14</f>
        <v>SP-244</v>
      </c>
      <c r="C51" s="34" t="str">
        <f>+'Semana 4-2'!C14</f>
        <v>Inhibidor de Corrosión</v>
      </c>
      <c r="D51" s="34" t="str">
        <f>+'Semana 4-2'!D14</f>
        <v>CY51W</v>
      </c>
      <c r="E51" s="120">
        <f t="shared" si="1"/>
        <v>45328</v>
      </c>
      <c r="F51" s="34"/>
      <c r="G51" s="34">
        <f>+'Semana 4-2'!G14</f>
        <v>52.19</v>
      </c>
      <c r="H51" s="34">
        <f>+'Semana 4-2'!H14</f>
        <v>0</v>
      </c>
      <c r="I51" s="34" t="str">
        <f>+'Semana 4-2'!I14</f>
        <v/>
      </c>
      <c r="J51" s="34"/>
    </row>
    <row r="52" spans="1:10" x14ac:dyDescent="0.25">
      <c r="A52" s="34" t="str">
        <f>+'Semana 4-2'!A15</f>
        <v>SP- 02</v>
      </c>
      <c r="B52" s="34" t="str">
        <f>+'Semana 4-2'!B15</f>
        <v>SP-336a</v>
      </c>
      <c r="C52" s="34" t="str">
        <f>+'Semana 4-2'!C15</f>
        <v>Inhibidor de Corrosión</v>
      </c>
      <c r="D52" s="34" t="str">
        <f>+'Semana 4-2'!D15</f>
        <v>CY51W</v>
      </c>
      <c r="E52" s="120">
        <f t="shared" si="1"/>
        <v>45328</v>
      </c>
      <c r="F52" s="34"/>
      <c r="G52" s="34">
        <f>+'Semana 4-2'!G15</f>
        <v>38.200000000000003</v>
      </c>
      <c r="H52" s="34">
        <f>+'Semana 4-2'!H15</f>
        <v>0</v>
      </c>
      <c r="I52" s="34" t="str">
        <f>+'Semana 4-2'!I15</f>
        <v/>
      </c>
      <c r="J52" s="34"/>
    </row>
    <row r="53" spans="1:10" x14ac:dyDescent="0.25">
      <c r="A53" s="34" t="str">
        <f>+'Semana 4-2'!A16</f>
        <v>SP- 06</v>
      </c>
      <c r="B53" s="34" t="str">
        <f>+'Semana 4-2'!B16</f>
        <v>SP-167</v>
      </c>
      <c r="C53" s="34" t="str">
        <f>+'Semana 4-2'!C16</f>
        <v>Inhibidor de Corrosión</v>
      </c>
      <c r="D53" s="34" t="str">
        <f>+'Semana 4-2'!D16</f>
        <v>CY51W</v>
      </c>
      <c r="E53" s="120">
        <f t="shared" si="1"/>
        <v>45328</v>
      </c>
      <c r="F53" s="34"/>
      <c r="G53" s="34">
        <f>+'Semana 4-2'!G16</f>
        <v>70.67</v>
      </c>
      <c r="H53" s="34">
        <f>+'Semana 4-2'!H16</f>
        <v>0</v>
      </c>
      <c r="I53" s="34" t="str">
        <f>+'Semana 4-2'!I16</f>
        <v/>
      </c>
      <c r="J53" s="34"/>
    </row>
    <row r="54" spans="1:10" x14ac:dyDescent="0.25">
      <c r="A54" s="34" t="str">
        <f>+'Semana 4-2'!A17</f>
        <v>SP- 06</v>
      </c>
      <c r="B54" s="34" t="str">
        <f>+'Semana 4-2'!B17</f>
        <v>SP-364a</v>
      </c>
      <c r="C54" s="34" t="str">
        <f>+'Semana 4-2'!C17</f>
        <v>Inhibidor de Corrosión</v>
      </c>
      <c r="D54" s="34" t="str">
        <f>+'Semana 4-2'!D17</f>
        <v>CY51W</v>
      </c>
      <c r="E54" s="120">
        <f t="shared" si="1"/>
        <v>45328</v>
      </c>
      <c r="F54" s="34"/>
      <c r="G54" s="34">
        <f>+'Semana 4-2'!G17</f>
        <v>32.979999999999997</v>
      </c>
      <c r="H54" s="34">
        <f>+'Semana 4-2'!H17</f>
        <v>0</v>
      </c>
      <c r="I54" s="34" t="str">
        <f>+'Semana 4-2'!I17</f>
        <v/>
      </c>
      <c r="J54" s="34"/>
    </row>
    <row r="55" spans="1:10" x14ac:dyDescent="0.25">
      <c r="A55" s="34" t="str">
        <f>+'Semana 4-2'!A18</f>
        <v>SP- 06</v>
      </c>
      <c r="B55" s="34" t="str">
        <f>+'Semana 4-2'!B18</f>
        <v>SP-445a</v>
      </c>
      <c r="C55" s="34" t="str">
        <f>+'Semana 4-2'!C18</f>
        <v>Inhibidor de Corrosión</v>
      </c>
      <c r="D55" s="34" t="str">
        <f>+'Semana 4-2'!D18</f>
        <v>CY51W</v>
      </c>
      <c r="E55" s="120">
        <f t="shared" si="1"/>
        <v>45328</v>
      </c>
      <c r="F55" s="34"/>
      <c r="G55" s="34">
        <f>+'Semana 4-2'!G18</f>
        <v>20</v>
      </c>
      <c r="H55" s="34">
        <f>+'Semana 4-2'!H18</f>
        <v>0</v>
      </c>
      <c r="I55" s="34" t="str">
        <f>+'Semana 4-2'!I18</f>
        <v/>
      </c>
      <c r="J55" s="34"/>
    </row>
    <row r="56" spans="1:10" x14ac:dyDescent="0.25">
      <c r="A56" s="34" t="str">
        <f>+'Semana 4-2'!A19</f>
        <v>PB- 01</v>
      </c>
      <c r="B56" s="34" t="str">
        <f>+'Semana 4-2'!B19</f>
        <v>PuB-128a</v>
      </c>
      <c r="C56" s="34" t="str">
        <f>+'Semana 4-2'!C19</f>
        <v>Inhibidor de Corrosión</v>
      </c>
      <c r="D56" s="34" t="str">
        <f>+'Semana 4-2'!D19</f>
        <v>CY51W</v>
      </c>
      <c r="E56" s="120">
        <f t="shared" si="1"/>
        <v>45328</v>
      </c>
      <c r="F56" s="34"/>
      <c r="G56" s="34">
        <f>+'Semana 4-2'!G19</f>
        <v>39.729999999999997</v>
      </c>
      <c r="H56" s="34">
        <f>+'Semana 4-2'!H19</f>
        <v>0</v>
      </c>
      <c r="I56" s="34" t="str">
        <f>+'Semana 4-2'!I19</f>
        <v/>
      </c>
      <c r="J56" s="34"/>
    </row>
    <row r="57" spans="1:10" x14ac:dyDescent="0.25">
      <c r="A57" s="34" t="str">
        <f>+'Semana 4-2'!A20</f>
        <v>PB- 01</v>
      </c>
      <c r="B57" s="34" t="str">
        <f>+'Semana 4-2'!B20</f>
        <v>PuB-202[00]a</v>
      </c>
      <c r="C57" s="34" t="str">
        <f>+'Semana 4-2'!C20</f>
        <v>Biocida</v>
      </c>
      <c r="D57" s="34" t="str">
        <f>+'Semana 4-2'!D20</f>
        <v>BX960</v>
      </c>
      <c r="E57" s="120">
        <f t="shared" si="1"/>
        <v>45328</v>
      </c>
      <c r="F57" s="34"/>
      <c r="G57" s="34">
        <f>+'Semana 4-2'!G20</f>
        <v>26.98</v>
      </c>
      <c r="H57" s="34">
        <f>+'Semana 4-2'!H20</f>
        <v>0</v>
      </c>
      <c r="I57" s="34" t="str">
        <f>+'Semana 4-2'!I20</f>
        <v/>
      </c>
      <c r="J57" s="34"/>
    </row>
    <row r="58" spans="1:10" x14ac:dyDescent="0.25">
      <c r="A58" s="34" t="str">
        <f>+'Semana 4-2'!A21</f>
        <v>PB- 04</v>
      </c>
      <c r="B58" s="34" t="str">
        <f>+'Semana 4-2'!B21</f>
        <v>PuB-196[00]a</v>
      </c>
      <c r="C58" s="34" t="str">
        <f>+'Semana 4-2'!C21</f>
        <v>Inhibidor de Corrosión</v>
      </c>
      <c r="D58" s="34" t="str">
        <f>+'Semana 4-2'!D21</f>
        <v>CY51W</v>
      </c>
      <c r="E58" s="120">
        <f t="shared" si="1"/>
        <v>45328</v>
      </c>
      <c r="F58" s="34"/>
      <c r="G58" s="34">
        <f>+'Semana 4-2'!G21</f>
        <v>28.2</v>
      </c>
      <c r="H58" s="34">
        <f>+'Semana 4-2'!H21</f>
        <v>0</v>
      </c>
      <c r="I58" s="34" t="str">
        <f>+'Semana 4-2'!I21</f>
        <v/>
      </c>
      <c r="J58" s="34"/>
    </row>
    <row r="59" spans="1:10" x14ac:dyDescent="0.25">
      <c r="A59" s="34" t="str">
        <f>+'Semana 4-2'!A22</f>
        <v>PB- 04</v>
      </c>
      <c r="B59" s="34" t="str">
        <f>+'Semana 4-2'!B22</f>
        <v>PuB-196[00]a</v>
      </c>
      <c r="C59" s="34" t="str">
        <f>+'Semana 4-2'!C22</f>
        <v>Biocida</v>
      </c>
      <c r="D59" s="34" t="str">
        <f>+'Semana 4-2'!D22</f>
        <v>BX960</v>
      </c>
      <c r="E59" s="120">
        <f t="shared" si="1"/>
        <v>45328</v>
      </c>
      <c r="F59" s="34"/>
      <c r="G59" s="34">
        <f>+'Semana 4-2'!G22</f>
        <v>28.2</v>
      </c>
      <c r="H59" s="34">
        <f>+'Semana 4-2'!H22</f>
        <v>0</v>
      </c>
      <c r="I59" s="34" t="str">
        <f>+'Semana 4-2'!I22</f>
        <v/>
      </c>
      <c r="J59" s="34"/>
    </row>
    <row r="60" spans="1:10" x14ac:dyDescent="0.25">
      <c r="A60" s="34" t="str">
        <f>+'Semana 4-2'!A23</f>
        <v>PB- 04</v>
      </c>
      <c r="B60" s="34" t="str">
        <f>+'Semana 4-2'!B23</f>
        <v>PuB.a-166[00]a</v>
      </c>
      <c r="C60" s="34" t="str">
        <f>+'Semana 4-2'!C23</f>
        <v>inhibidor de Corrosión</v>
      </c>
      <c r="D60" s="34" t="str">
        <f>+'Semana 4-2'!D23</f>
        <v>CY51W</v>
      </c>
      <c r="E60" s="120">
        <f t="shared" si="1"/>
        <v>45328</v>
      </c>
      <c r="F60" s="34"/>
      <c r="G60" s="34">
        <f>+'Semana 4-2'!G23</f>
        <v>20</v>
      </c>
      <c r="H60" s="34">
        <f>+'Semana 4-2'!H23</f>
        <v>0</v>
      </c>
      <c r="I60" s="34" t="str">
        <f>+'Semana 4-2'!I23</f>
        <v/>
      </c>
      <c r="J60" s="34"/>
    </row>
    <row r="61" spans="1:10" x14ac:dyDescent="0.25">
      <c r="A61" s="34" t="str">
        <f>+'Semana 4-2'!A24</f>
        <v>PB- 04</v>
      </c>
      <c r="B61" s="34" t="str">
        <f>+'Semana 4-2'!B24</f>
        <v>PuB-141[00]a</v>
      </c>
      <c r="C61" s="34" t="str">
        <f>+'Semana 4-2'!C24</f>
        <v>Biocida</v>
      </c>
      <c r="D61" s="34" t="str">
        <f>+'Semana 4-2'!D24</f>
        <v>BX960</v>
      </c>
      <c r="E61" s="120">
        <f t="shared" si="1"/>
        <v>45328</v>
      </c>
      <c r="F61" s="34"/>
      <c r="G61" s="34">
        <f>+'Semana 4-2'!G24</f>
        <v>20</v>
      </c>
      <c r="H61" s="34">
        <f>+'Semana 4-2'!H24</f>
        <v>0</v>
      </c>
      <c r="I61" s="34" t="str">
        <f>+'Semana 4-2'!I24</f>
        <v/>
      </c>
      <c r="J61" s="34"/>
    </row>
    <row r="62" spans="1:10" x14ac:dyDescent="0.25">
      <c r="A62" s="34" t="str">
        <f>+'Semana 4-2'!A25</f>
        <v>PB- 04</v>
      </c>
      <c r="B62" s="34" t="str">
        <f>+'Semana 4-2'!B25</f>
        <v>PuB-141[00]a</v>
      </c>
      <c r="C62" s="34" t="str">
        <f>+'Semana 4-2'!C25</f>
        <v>inhibidor de Corrosión</v>
      </c>
      <c r="D62" s="34" t="str">
        <f>+'Semana 4-2'!D25</f>
        <v>CY51W</v>
      </c>
      <c r="E62" s="120">
        <f t="shared" si="1"/>
        <v>45328</v>
      </c>
      <c r="F62" s="34"/>
      <c r="G62" s="34">
        <f>+'Semana 4-2'!G25</f>
        <v>20</v>
      </c>
      <c r="H62" s="34">
        <f>+'Semana 4-2'!H25</f>
        <v>0</v>
      </c>
      <c r="I62" s="34" t="str">
        <f>+'Semana 4-2'!I25</f>
        <v/>
      </c>
      <c r="J62" s="34"/>
    </row>
    <row r="63" spans="1:10" x14ac:dyDescent="0.25">
      <c r="A63" s="34" t="str">
        <f>+'Semana 4-2'!A26</f>
        <v>PB- 04</v>
      </c>
      <c r="B63" s="34" t="str">
        <f>+'Semana 4-2'!B26</f>
        <v>PuB-155a</v>
      </c>
      <c r="C63" s="34" t="str">
        <f>+'Semana 4-2'!C26</f>
        <v>Inhibidor de Corrosión</v>
      </c>
      <c r="D63" s="34" t="str">
        <f>+'Semana 4-2'!D26</f>
        <v>CY51W</v>
      </c>
      <c r="E63" s="120">
        <f t="shared" si="1"/>
        <v>45328</v>
      </c>
      <c r="F63" s="34"/>
      <c r="G63" s="34">
        <f>+'Semana 4-2'!G26</f>
        <v>30.97</v>
      </c>
      <c r="H63" s="34">
        <f>+'Semana 4-2'!H26</f>
        <v>0</v>
      </c>
      <c r="I63" s="34" t="str">
        <f>+'Semana 4-2'!I26</f>
        <v/>
      </c>
      <c r="J63" s="34"/>
    </row>
    <row r="64" spans="1:10" x14ac:dyDescent="0.25">
      <c r="A64" s="34" t="str">
        <f>+'Semana 4-2'!A27</f>
        <v>PB- 04</v>
      </c>
      <c r="B64" s="34" t="str">
        <f>+'Semana 4-2'!B27</f>
        <v>PuB-155a</v>
      </c>
      <c r="C64" s="34" t="str">
        <f>+'Semana 4-2'!C27</f>
        <v>Biocida</v>
      </c>
      <c r="D64" s="34" t="str">
        <f>+'Semana 4-2'!D27</f>
        <v>BX960</v>
      </c>
      <c r="E64" s="120">
        <f t="shared" si="1"/>
        <v>45328</v>
      </c>
      <c r="F64" s="34"/>
      <c r="G64" s="34">
        <f>+'Semana 4-2'!G27</f>
        <v>30.97</v>
      </c>
      <c r="H64" s="34">
        <f>+'Semana 4-2'!H27</f>
        <v>0</v>
      </c>
      <c r="I64" s="34" t="str">
        <f>+'Semana 4-2'!I27</f>
        <v/>
      </c>
      <c r="J64" s="34"/>
    </row>
    <row r="65" spans="1:10" x14ac:dyDescent="0.25">
      <c r="A65" s="34" t="str">
        <f>+'Semana 4-2'!A28</f>
        <v>SP- 04</v>
      </c>
      <c r="B65" s="34" t="str">
        <f>+'Semana 4-2'!B28</f>
        <v>SP-161(I)[00]a</v>
      </c>
      <c r="C65" s="34" t="str">
        <f>+'Semana 4-2'!C28</f>
        <v>Biocida</v>
      </c>
      <c r="D65" s="34" t="str">
        <f>+'Semana 4-2'!D28</f>
        <v>BX960</v>
      </c>
      <c r="E65" s="120">
        <f t="shared" si="1"/>
        <v>45328</v>
      </c>
      <c r="F65" s="34"/>
      <c r="G65" s="34">
        <f>+'Semana 4-2'!G28</f>
        <v>39.54</v>
      </c>
      <c r="H65" s="34">
        <f>+'Semana 4-2'!H28</f>
        <v>0</v>
      </c>
      <c r="I65" s="34" t="str">
        <f>+'Semana 4-2'!I28</f>
        <v/>
      </c>
      <c r="J65" s="34"/>
    </row>
    <row r="66" spans="1:10" x14ac:dyDescent="0.25">
      <c r="A66" s="34" t="str">
        <f>+'Semana 4-2'!A29</f>
        <v>SP- 06</v>
      </c>
      <c r="B66" s="34" t="str">
        <f>+'Semana 4-2'!B29</f>
        <v>SP-121a(I)</v>
      </c>
      <c r="C66" s="34" t="str">
        <f>+'Semana 4-2'!C29</f>
        <v>Biocida</v>
      </c>
      <c r="D66" s="34" t="str">
        <f>+'Semana 4-2'!D29</f>
        <v>BX960</v>
      </c>
      <c r="E66" s="120">
        <f t="shared" si="1"/>
        <v>45328</v>
      </c>
      <c r="F66" s="34"/>
      <c r="G66" s="34">
        <f>+'Semana 4-2'!G29</f>
        <v>27.92</v>
      </c>
      <c r="H66" s="34">
        <f>+'Semana 4-2'!H29</f>
        <v>0</v>
      </c>
      <c r="I66" s="34" t="str">
        <f>+'Semana 4-2'!I29</f>
        <v/>
      </c>
      <c r="J66" s="34"/>
    </row>
    <row r="67" spans="1:10" x14ac:dyDescent="0.25">
      <c r="A67" s="34" t="str">
        <f>+'Semana 4-2'!A30</f>
        <v>SP- 06</v>
      </c>
      <c r="B67" s="34" t="str">
        <f>+'Semana 4-2'!B30</f>
        <v>SP-121a(I)</v>
      </c>
      <c r="C67" s="34" t="str">
        <f>+'Semana 4-2'!C30</f>
        <v>Inhibidor de Corrosión</v>
      </c>
      <c r="D67" s="34" t="str">
        <f>+'Semana 4-2'!D30</f>
        <v>CY51W</v>
      </c>
      <c r="E67" s="120">
        <f t="shared" si="1"/>
        <v>45328</v>
      </c>
      <c r="F67" s="34"/>
      <c r="G67" s="34">
        <f>+'Semana 4-2'!G30</f>
        <v>20</v>
      </c>
      <c r="H67" s="34">
        <f>+'Semana 4-2'!H30</f>
        <v>0</v>
      </c>
      <c r="I67" s="34" t="str">
        <f>+'Semana 4-2'!I30</f>
        <v/>
      </c>
      <c r="J67" s="34"/>
    </row>
    <row r="68" spans="1:10" x14ac:dyDescent="0.25">
      <c r="A68" s="34" t="str">
        <f>+'Semana 4-2'!A32</f>
        <v/>
      </c>
      <c r="B68" s="34" t="str">
        <f>+'Semana 4-2'!B32</f>
        <v>SP-440a</v>
      </c>
      <c r="C68" s="34" t="str">
        <f>+'Semana 4-2'!C32</f>
        <v>Biocida</v>
      </c>
      <c r="D68" s="34" t="str">
        <f>+'Semana 4-2'!D32</f>
        <v>BX960</v>
      </c>
      <c r="E68" s="120">
        <f t="shared" si="1"/>
        <v>45328</v>
      </c>
      <c r="F68" s="34"/>
      <c r="G68" s="34">
        <f>+'Semana 4-2'!G32</f>
        <v>35.1</v>
      </c>
      <c r="H68" s="34">
        <f>+'Semana 4-2'!H32</f>
        <v>0</v>
      </c>
      <c r="I68" s="34" t="str">
        <f>+'Semana 4-2'!I32</f>
        <v/>
      </c>
      <c r="J68" s="34"/>
    </row>
    <row r="69" spans="1:10" x14ac:dyDescent="0.25">
      <c r="A69" s="34" t="str">
        <f>+'Semana 4-2'!A33</f>
        <v/>
      </c>
      <c r="B69" s="34" t="str">
        <f>+'Semana 4-2'!B33</f>
        <v>SP-440a</v>
      </c>
      <c r="C69" s="34" t="str">
        <f>+'Semana 4-2'!C33</f>
        <v>Inhibidor de Corrosión</v>
      </c>
      <c r="D69" s="34" t="str">
        <f>+'Semana 4-2'!D33</f>
        <v>CY51W</v>
      </c>
      <c r="E69" s="120">
        <f t="shared" si="1"/>
        <v>45328</v>
      </c>
      <c r="F69" s="34"/>
      <c r="G69" s="34">
        <f>+'Semana 4-2'!G33</f>
        <v>35.1</v>
      </c>
      <c r="H69" s="34">
        <f>+'Semana 4-2'!H33</f>
        <v>0</v>
      </c>
      <c r="I69" s="34" t="str">
        <f>+'Semana 4-2'!I33</f>
        <v/>
      </c>
      <c r="J69" s="34"/>
    </row>
    <row r="70" spans="1:10" x14ac:dyDescent="0.25">
      <c r="A70" s="34" t="str">
        <f>+'Semana 4-2'!A34</f>
        <v>SP- 07</v>
      </c>
      <c r="B70" s="34" t="str">
        <f>+'Semana 4-2'!B34</f>
        <v>SP-476a</v>
      </c>
      <c r="C70" s="34" t="str">
        <f>+'Semana 4-2'!C34</f>
        <v>Biocida</v>
      </c>
      <c r="D70" s="34" t="str">
        <f>+'Semana 4-2'!D34</f>
        <v>BX960</v>
      </c>
      <c r="E70" s="120">
        <f t="shared" si="1"/>
        <v>45328</v>
      </c>
      <c r="F70" s="34"/>
      <c r="G70" s="34">
        <f>+'Semana 4-2'!G34</f>
        <v>102.91</v>
      </c>
      <c r="H70" s="34">
        <f>+'Semana 4-2'!H34</f>
        <v>0</v>
      </c>
      <c r="I70" s="34" t="str">
        <f>+'Semana 4-2'!I34</f>
        <v/>
      </c>
      <c r="J70" s="34"/>
    </row>
    <row r="71" spans="1:10" x14ac:dyDescent="0.25">
      <c r="A71" s="34" t="str">
        <f>+'Semana 4-2'!A35</f>
        <v>SP- 02</v>
      </c>
      <c r="B71" s="34" t="str">
        <f>+'Semana 4-2'!B35</f>
        <v>SP-45</v>
      </c>
      <c r="C71" s="34" t="str">
        <f>+'Semana 4-2'!C35</f>
        <v>Inhibidor de Corrosión</v>
      </c>
      <c r="D71" s="34" t="str">
        <f>+'Semana 4-2'!D35</f>
        <v>CY51W</v>
      </c>
      <c r="E71" s="120">
        <f t="shared" si="1"/>
        <v>45328</v>
      </c>
      <c r="F71" s="34"/>
      <c r="G71" s="34">
        <f>+'Semana 4-2'!G35</f>
        <v>32.97</v>
      </c>
      <c r="H71" s="34" t="str">
        <f>+'Semana 4-2'!H35</f>
        <v>1,5 hs</v>
      </c>
      <c r="I71" s="34" t="str">
        <f>+'Semana 4-2'!I35</f>
        <v/>
      </c>
      <c r="J71" s="34"/>
    </row>
    <row r="72" spans="1:10" x14ac:dyDescent="0.25">
      <c r="A72" s="34">
        <f>+'Semana 4-2'!A36</f>
        <v>0</v>
      </c>
      <c r="B72" s="34">
        <f>+'Semana 4-2'!B36</f>
        <v>0</v>
      </c>
      <c r="C72" s="34">
        <f>+'Semana 4-2'!C36</f>
        <v>0</v>
      </c>
      <c r="D72" s="34" t="str">
        <f>+'Semana 4-2'!D36</f>
        <v>CONSUMO DIARIO</v>
      </c>
      <c r="E72" s="120">
        <f t="shared" si="1"/>
        <v>45328</v>
      </c>
      <c r="F72" s="34"/>
      <c r="G72" s="34">
        <f>+'Semana 4-2'!G36</f>
        <v>0</v>
      </c>
      <c r="H72" s="34">
        <f>+'Semana 4-2'!H36</f>
        <v>0</v>
      </c>
      <c r="I72" s="34">
        <f>+'Semana 4-2'!I36</f>
        <v>0</v>
      </c>
      <c r="J72" s="34"/>
    </row>
    <row r="73" spans="1:10" x14ac:dyDescent="0.25">
      <c r="A73" s="34">
        <f>+'Semana 4-2'!A37</f>
        <v>0</v>
      </c>
      <c r="B73" s="34">
        <f>+'Semana 4-2'!B37</f>
        <v>0</v>
      </c>
      <c r="C73" s="34">
        <f>+'Semana 4-2'!C37</f>
        <v>0</v>
      </c>
      <c r="D73" s="34" t="str">
        <f>+'Semana 4-2'!D37</f>
        <v>CY51W</v>
      </c>
      <c r="E73" s="120">
        <f t="shared" si="1"/>
        <v>45328</v>
      </c>
      <c r="F73" s="34"/>
      <c r="G73" s="34">
        <f>+'Semana 4-2'!G37</f>
        <v>783.13000000000011</v>
      </c>
      <c r="H73" s="34">
        <f>+'Semana 4-2'!H37</f>
        <v>0</v>
      </c>
      <c r="I73" s="34">
        <f>+'Semana 4-2'!I37</f>
        <v>0</v>
      </c>
      <c r="J73" s="34"/>
    </row>
    <row r="74" spans="1:10" x14ac:dyDescent="0.25">
      <c r="A74" s="34">
        <f>+'Semana 4-2'!A38</f>
        <v>0</v>
      </c>
      <c r="B74" s="34">
        <f>+'Semana 4-2'!B38</f>
        <v>0</v>
      </c>
      <c r="C74" s="34">
        <f>+'Semana 4-2'!C38</f>
        <v>0</v>
      </c>
      <c r="D74" s="34" t="str">
        <f>+'Semana 4-2'!D38</f>
        <v>BX960</v>
      </c>
      <c r="E74" s="120">
        <f t="shared" si="1"/>
        <v>45328</v>
      </c>
      <c r="F74" s="34"/>
      <c r="G74" s="34">
        <f>+'Semana 4-2'!G38</f>
        <v>388.72</v>
      </c>
      <c r="H74" s="34">
        <f>+'Semana 4-2'!H38</f>
        <v>0</v>
      </c>
      <c r="I74" s="34">
        <f>+'Semana 4-2'!I38</f>
        <v>0</v>
      </c>
      <c r="J74" s="34"/>
    </row>
    <row r="75" spans="1:10" x14ac:dyDescent="0.25">
      <c r="A75" s="34">
        <f>+'Semana 4-2'!A39</f>
        <v>0</v>
      </c>
      <c r="B75" s="34">
        <f>+'Semana 4-2'!B39</f>
        <v>0</v>
      </c>
      <c r="C75" s="34">
        <f>+'Semana 4-2'!C39</f>
        <v>0</v>
      </c>
      <c r="D75" s="34" t="str">
        <f>+'Semana 4-2'!D39</f>
        <v>TOTAL</v>
      </c>
      <c r="E75" s="34"/>
      <c r="F75" s="34"/>
      <c r="G75" s="34">
        <f>+'Semana 4-2'!G39</f>
        <v>1171.8500000000001</v>
      </c>
      <c r="H75" s="34">
        <f>+'Semana 4-2'!H39</f>
        <v>0</v>
      </c>
      <c r="I75" s="34">
        <f>+'Semana 4-2'!I39</f>
        <v>0</v>
      </c>
      <c r="J75" s="34"/>
    </row>
    <row r="76" spans="1:10" ht="15.75" thickBot="1" x14ac:dyDescent="0.3"/>
    <row r="77" spans="1:10" ht="18" x14ac:dyDescent="0.25">
      <c r="A77" s="49" t="s">
        <v>978</v>
      </c>
      <c r="B77" s="154">
        <f>+B6+2</f>
        <v>45329</v>
      </c>
      <c r="C77" s="155"/>
      <c r="D77" s="156" t="s">
        <v>979</v>
      </c>
      <c r="E77" s="157"/>
      <c r="F77" s="157"/>
      <c r="G77" s="157"/>
      <c r="H77" s="157"/>
      <c r="I77" s="157"/>
      <c r="J77" s="160"/>
    </row>
    <row r="78" spans="1:10" x14ac:dyDescent="0.25">
      <c r="A78" s="53" t="s">
        <v>952</v>
      </c>
      <c r="B78" s="53" t="s">
        <v>15</v>
      </c>
      <c r="C78" s="53" t="s">
        <v>953</v>
      </c>
      <c r="D78" s="53" t="s">
        <v>562</v>
      </c>
      <c r="E78" s="53" t="s">
        <v>954</v>
      </c>
      <c r="F78" s="53" t="s">
        <v>955</v>
      </c>
      <c r="G78" s="84" t="s">
        <v>956</v>
      </c>
      <c r="H78" s="53" t="s">
        <v>957</v>
      </c>
      <c r="I78" s="53" t="s">
        <v>958</v>
      </c>
      <c r="J78" s="53" t="s">
        <v>959</v>
      </c>
    </row>
    <row r="79" spans="1:10" x14ac:dyDescent="0.25">
      <c r="A79" s="34" t="str">
        <f>+'Semana 4-3'!A9</f>
        <v>SP- 04</v>
      </c>
      <c r="B79" s="34" t="str">
        <f>+'Semana 4-3'!B9</f>
        <v>SP-140a(I)</v>
      </c>
      <c r="C79" s="34" t="str">
        <f>+'Semana 4-3'!C9</f>
        <v>Inhibidor de Corrosión</v>
      </c>
      <c r="D79" s="34" t="str">
        <f>+'Semana 4-3'!D9</f>
        <v>CY51W</v>
      </c>
      <c r="E79" s="120">
        <f>$B$77</f>
        <v>45329</v>
      </c>
      <c r="F79" s="34"/>
      <c r="G79" s="34">
        <f>+'Semana 4-3'!G9</f>
        <v>32.51</v>
      </c>
      <c r="H79" s="34">
        <f>+'Semana 4-3'!H9</f>
        <v>0</v>
      </c>
      <c r="I79" s="34" t="str">
        <f>+'Semana 4-3'!I9</f>
        <v/>
      </c>
      <c r="J79" s="34"/>
    </row>
    <row r="80" spans="1:10" x14ac:dyDescent="0.25">
      <c r="A80" s="34" t="str">
        <f>+'Semana 4-3'!A10</f>
        <v>SP- 04</v>
      </c>
      <c r="B80" s="34" t="str">
        <f>+'Semana 4-3'!B10</f>
        <v>SP-161(I)[00]a</v>
      </c>
      <c r="C80" s="34" t="str">
        <f>+'Semana 4-3'!C10</f>
        <v>Inhibidor de Corrosión</v>
      </c>
      <c r="D80" s="34" t="str">
        <f>+'Semana 4-3'!D10</f>
        <v>CY51W</v>
      </c>
      <c r="E80" s="120">
        <f t="shared" ref="E80:E105" si="2">$B$77</f>
        <v>45329</v>
      </c>
      <c r="F80" s="34"/>
      <c r="G80" s="34">
        <f>+'Semana 4-3'!G10</f>
        <v>47.45</v>
      </c>
      <c r="H80" s="34">
        <f>+'Semana 4-3'!H10</f>
        <v>0</v>
      </c>
      <c r="I80" s="34" t="str">
        <f>+'Semana 4-3'!I10</f>
        <v/>
      </c>
      <c r="J80" s="34"/>
    </row>
    <row r="81" spans="1:10" x14ac:dyDescent="0.25">
      <c r="A81" s="34" t="str">
        <f>+'Semana 4-3'!A11</f>
        <v>SP- 04</v>
      </c>
      <c r="B81" s="34" t="str">
        <f>+'Semana 4-3'!B11</f>
        <v>SP-183(I</v>
      </c>
      <c r="C81" s="34" t="str">
        <f>+'Semana 4-3'!C11</f>
        <v>Inhibidor de Corrosión</v>
      </c>
      <c r="D81" s="34" t="str">
        <f>+'Semana 4-3'!D11</f>
        <v>CY51W</v>
      </c>
      <c r="E81" s="120">
        <f t="shared" si="2"/>
        <v>45329</v>
      </c>
      <c r="F81" s="34"/>
      <c r="G81" s="34">
        <f>+'Semana 4-3'!G11</f>
        <v>94.42</v>
      </c>
      <c r="H81" s="34">
        <f>+'Semana 4-3'!H11</f>
        <v>0</v>
      </c>
      <c r="I81" s="34" t="str">
        <f>+'Semana 4-3'!I11</f>
        <v/>
      </c>
      <c r="J81" s="34"/>
    </row>
    <row r="82" spans="1:10" x14ac:dyDescent="0.25">
      <c r="A82" s="34" t="str">
        <f>+'Semana 4-3'!A12</f>
        <v>SP- 06</v>
      </c>
      <c r="B82" s="34" t="str">
        <f>+'Semana 4-3'!B12</f>
        <v>SP-309a</v>
      </c>
      <c r="C82" s="34" t="str">
        <f>+'Semana 4-3'!C12</f>
        <v>Inhibidor de Corrosión</v>
      </c>
      <c r="D82" s="34" t="str">
        <f>+'Semana 4-3'!D12</f>
        <v>CY51W</v>
      </c>
      <c r="E82" s="120">
        <f t="shared" si="2"/>
        <v>45329</v>
      </c>
      <c r="F82" s="34"/>
      <c r="G82" s="34">
        <f>+'Semana 4-3'!G12</f>
        <v>35.78</v>
      </c>
      <c r="H82" s="34">
        <f>+'Semana 4-3'!H12</f>
        <v>0</v>
      </c>
      <c r="I82" s="34" t="str">
        <f>+'Semana 4-3'!I12</f>
        <v/>
      </c>
      <c r="J82" s="34"/>
    </row>
    <row r="83" spans="1:10" x14ac:dyDescent="0.25">
      <c r="A83" s="34" t="str">
        <f>+'Semana 4-3'!A13</f>
        <v>SP- 06</v>
      </c>
      <c r="B83" s="34" t="str">
        <f>+'Semana 4-3'!B13</f>
        <v>SP-310a</v>
      </c>
      <c r="C83" s="34" t="str">
        <f>+'Semana 4-3'!C13</f>
        <v>Inhibidor de Corrosión</v>
      </c>
      <c r="D83" s="34" t="str">
        <f>+'Semana 4-3'!D13</f>
        <v>CY51W</v>
      </c>
      <c r="E83" s="120">
        <f t="shared" si="2"/>
        <v>45329</v>
      </c>
      <c r="F83" s="34"/>
      <c r="G83" s="34">
        <f>+'Semana 4-3'!G13</f>
        <v>33.76</v>
      </c>
      <c r="H83" s="34">
        <f>+'Semana 4-3'!H13</f>
        <v>0</v>
      </c>
      <c r="I83" s="34" t="str">
        <f>+'Semana 4-3'!I13</f>
        <v/>
      </c>
      <c r="J83" s="34"/>
    </row>
    <row r="84" spans="1:10" x14ac:dyDescent="0.25">
      <c r="A84" s="34" t="str">
        <f>+'Semana 4-3'!A14</f>
        <v>SP- 06</v>
      </c>
      <c r="B84" s="34" t="str">
        <f>+'Semana 4-3'!B14</f>
        <v>SP-341a</v>
      </c>
      <c r="C84" s="34" t="str">
        <f>+'Semana 4-3'!C14</f>
        <v>Inhibidor de Corrosión</v>
      </c>
      <c r="D84" s="34" t="str">
        <f>+'Semana 4-3'!D14</f>
        <v>CY51W</v>
      </c>
      <c r="E84" s="120">
        <f t="shared" si="2"/>
        <v>45329</v>
      </c>
      <c r="F84" s="34"/>
      <c r="G84" s="34">
        <f>+'Semana 4-3'!G14</f>
        <v>20</v>
      </c>
      <c r="H84" s="34">
        <f>+'Semana 4-3'!H14</f>
        <v>0</v>
      </c>
      <c r="I84" s="34" t="str">
        <f>+'Semana 4-3'!I14</f>
        <v/>
      </c>
      <c r="J84" s="34"/>
    </row>
    <row r="85" spans="1:10" x14ac:dyDescent="0.25">
      <c r="A85" s="34" t="str">
        <f>+'Semana 4-3'!A15</f>
        <v>SP- 06</v>
      </c>
      <c r="B85" s="34" t="str">
        <f>+'Semana 4-3'!B15</f>
        <v>SP-122(I)[00]a</v>
      </c>
      <c r="C85" s="34" t="str">
        <f>+'Semana 4-3'!C15</f>
        <v>Inhibidor de Corrosión</v>
      </c>
      <c r="D85" s="34" t="str">
        <f>+'Semana 4-3'!D15</f>
        <v>CY51W</v>
      </c>
      <c r="E85" s="120">
        <f t="shared" si="2"/>
        <v>45329</v>
      </c>
      <c r="F85" s="34"/>
      <c r="G85" s="34">
        <f>+'Semana 4-3'!G15</f>
        <v>20</v>
      </c>
      <c r="H85" s="34">
        <f>+'Semana 4-3'!H15</f>
        <v>0</v>
      </c>
      <c r="I85" s="34" t="str">
        <f>+'Semana 4-3'!I15</f>
        <v/>
      </c>
      <c r="J85" s="34"/>
    </row>
    <row r="86" spans="1:10" x14ac:dyDescent="0.25">
      <c r="A86" s="34" t="str">
        <f>+'Semana 4-3'!A16</f>
        <v>SP- 07</v>
      </c>
      <c r="B86" s="34" t="str">
        <f>+'Semana 4-3'!B16</f>
        <v>SP-162(I)[00]a</v>
      </c>
      <c r="C86" s="34" t="str">
        <f>+'Semana 4-3'!C16</f>
        <v>Inhibidor de Corrosión</v>
      </c>
      <c r="D86" s="34" t="str">
        <f>+'Semana 4-3'!D16</f>
        <v>CY51W</v>
      </c>
      <c r="E86" s="120">
        <f t="shared" si="2"/>
        <v>45329</v>
      </c>
      <c r="F86" s="34"/>
      <c r="G86" s="34">
        <f>+'Semana 4-3'!G16</f>
        <v>62.38</v>
      </c>
      <c r="H86" s="34" t="str">
        <f>+'Semana 4-3'!H16</f>
        <v>2hs 30 min</v>
      </c>
      <c r="I86" s="34" t="str">
        <f>+'Semana 4-3'!I16</f>
        <v/>
      </c>
      <c r="J86" s="34"/>
    </row>
    <row r="87" spans="1:10" x14ac:dyDescent="0.25">
      <c r="A87" s="34" t="str">
        <f>+'Semana 4-3'!A17</f>
        <v>SP- 07</v>
      </c>
      <c r="B87" s="34" t="str">
        <f>+'Semana 4-3'!B17</f>
        <v>SP-216</v>
      </c>
      <c r="C87" s="34" t="str">
        <f>+'Semana 4-3'!C17</f>
        <v>Inhibidor de Corrosión</v>
      </c>
      <c r="D87" s="34" t="str">
        <f>+'Semana 4-3'!D17</f>
        <v>CY51W</v>
      </c>
      <c r="E87" s="120">
        <f t="shared" si="2"/>
        <v>45329</v>
      </c>
      <c r="F87" s="34"/>
      <c r="G87" s="34">
        <f>+'Semana 4-3'!G17</f>
        <v>35.479999999999997</v>
      </c>
      <c r="H87" s="34">
        <f>+'Semana 4-3'!H17</f>
        <v>0</v>
      </c>
      <c r="I87" s="34" t="str">
        <f>+'Semana 4-3'!I17</f>
        <v/>
      </c>
      <c r="J87" s="34"/>
    </row>
    <row r="88" spans="1:10" x14ac:dyDescent="0.25">
      <c r="A88" s="34" t="str">
        <f>+'Semana 4-3'!A18</f>
        <v>SP- 07</v>
      </c>
      <c r="B88" s="34" t="str">
        <f>+'Semana 4-3'!B18</f>
        <v>SP-229</v>
      </c>
      <c r="C88" s="34" t="str">
        <f>+'Semana 4-3'!C18</f>
        <v>Inhibidor de Corrosión</v>
      </c>
      <c r="D88" s="34" t="str">
        <f>+'Semana 4-3'!D18</f>
        <v>CY51W</v>
      </c>
      <c r="E88" s="120">
        <f t="shared" si="2"/>
        <v>45329</v>
      </c>
      <c r="F88" s="34"/>
      <c r="G88" s="34">
        <f>+'Semana 4-3'!G18</f>
        <v>20</v>
      </c>
      <c r="H88" s="34">
        <f>+'Semana 4-3'!H18</f>
        <v>0</v>
      </c>
      <c r="I88" s="34" t="str">
        <f>+'Semana 4-3'!I18</f>
        <v/>
      </c>
      <c r="J88" s="34"/>
    </row>
    <row r="89" spans="1:10" x14ac:dyDescent="0.25">
      <c r="A89" s="34" t="str">
        <f>+'Semana 4-3'!A19</f>
        <v>SP- 07</v>
      </c>
      <c r="B89" s="34" t="str">
        <f>+'Semana 4-3'!B19</f>
        <v>SP-239</v>
      </c>
      <c r="C89" s="34" t="str">
        <f>+'Semana 4-3'!C19</f>
        <v>Inhibidor de Corrosión</v>
      </c>
      <c r="D89" s="34" t="str">
        <f>+'Semana 4-3'!D19</f>
        <v>CY51W</v>
      </c>
      <c r="E89" s="120">
        <f t="shared" si="2"/>
        <v>45329</v>
      </c>
      <c r="F89" s="34"/>
      <c r="G89" s="34">
        <f>+'Semana 4-3'!G19</f>
        <v>56.01</v>
      </c>
      <c r="H89" s="34">
        <f>+'Semana 4-3'!H19</f>
        <v>0</v>
      </c>
      <c r="I89" s="34" t="str">
        <f>+'Semana 4-3'!I19</f>
        <v/>
      </c>
      <c r="J89" s="34"/>
    </row>
    <row r="90" spans="1:10" x14ac:dyDescent="0.25">
      <c r="A90" s="34" t="str">
        <f>+'Semana 4-3'!A20</f>
        <v>SP- 07</v>
      </c>
      <c r="B90" s="34" t="str">
        <f>+'Semana 4-3'!B20</f>
        <v>SP-246</v>
      </c>
      <c r="C90" s="34" t="str">
        <f>+'Semana 4-3'!C20</f>
        <v>Inhibidor de Corrosión</v>
      </c>
      <c r="D90" s="34" t="str">
        <f>+'Semana 4-3'!D20</f>
        <v>CY51W</v>
      </c>
      <c r="E90" s="120">
        <f t="shared" si="2"/>
        <v>45329</v>
      </c>
      <c r="F90" s="34"/>
      <c r="G90" s="34">
        <f>+'Semana 4-3'!G20</f>
        <v>33</v>
      </c>
      <c r="H90" s="34">
        <f>+'Semana 4-3'!H20</f>
        <v>0</v>
      </c>
      <c r="I90" s="34" t="str">
        <f>+'Semana 4-3'!I20</f>
        <v/>
      </c>
      <c r="J90" s="34"/>
    </row>
    <row r="91" spans="1:10" x14ac:dyDescent="0.25">
      <c r="A91" s="34" t="str">
        <f>+'Semana 4-3'!A21</f>
        <v>SP- 07</v>
      </c>
      <c r="B91" s="34" t="str">
        <f>+'Semana 4-3'!B21</f>
        <v>SP-247</v>
      </c>
      <c r="C91" s="34" t="str">
        <f>+'Semana 4-3'!C21</f>
        <v>Inhibidor de Corrosión</v>
      </c>
      <c r="D91" s="34" t="str">
        <f>+'Semana 4-3'!D21</f>
        <v>CY51W</v>
      </c>
      <c r="E91" s="120">
        <f t="shared" si="2"/>
        <v>45329</v>
      </c>
      <c r="F91" s="34"/>
      <c r="G91" s="34">
        <f>+'Semana 4-3'!G21</f>
        <v>32.43</v>
      </c>
      <c r="H91" s="34">
        <f>+'Semana 4-3'!H21</f>
        <v>0</v>
      </c>
      <c r="I91" s="34" t="str">
        <f>+'Semana 4-3'!I21</f>
        <v/>
      </c>
      <c r="J91" s="34"/>
    </row>
    <row r="92" spans="1:10" x14ac:dyDescent="0.25">
      <c r="A92" s="34" t="str">
        <f>+'Semana 4-3'!A22</f>
        <v>SP- 07</v>
      </c>
      <c r="B92" s="34" t="str">
        <f>+'Semana 4-3'!B22</f>
        <v>SP-293a</v>
      </c>
      <c r="C92" s="34" t="str">
        <f>+'Semana 4-3'!C22</f>
        <v>Inhibidor de Corrosión</v>
      </c>
      <c r="D92" s="34" t="str">
        <f>+'Semana 4-3'!D22</f>
        <v>CY51W</v>
      </c>
      <c r="E92" s="120">
        <f t="shared" si="2"/>
        <v>45329</v>
      </c>
      <c r="F92" s="34"/>
      <c r="G92" s="34">
        <f>+'Semana 4-3'!G22</f>
        <v>20</v>
      </c>
      <c r="H92" s="34">
        <f>+'Semana 4-3'!H22</f>
        <v>0</v>
      </c>
      <c r="I92" s="34" t="str">
        <f>+'Semana 4-3'!I22</f>
        <v/>
      </c>
      <c r="J92" s="34"/>
    </row>
    <row r="93" spans="1:10" x14ac:dyDescent="0.25">
      <c r="A93" s="34" t="str">
        <f>+'Semana 4-3'!A23</f>
        <v>SP- 07</v>
      </c>
      <c r="B93" s="34" t="str">
        <f>+'Semana 4-3'!B23</f>
        <v>SP-296a</v>
      </c>
      <c r="C93" s="34" t="str">
        <f>+'Semana 4-3'!C23</f>
        <v>Inhibidor de Corrosión</v>
      </c>
      <c r="D93" s="34" t="str">
        <f>+'Semana 4-3'!D23</f>
        <v>CY51W</v>
      </c>
      <c r="E93" s="120">
        <f t="shared" si="2"/>
        <v>45329</v>
      </c>
      <c r="F93" s="34"/>
      <c r="G93" s="34">
        <f>+'Semana 4-3'!G23</f>
        <v>20</v>
      </c>
      <c r="H93" s="34">
        <f>+'Semana 4-3'!H23</f>
        <v>0</v>
      </c>
      <c r="I93" s="34" t="str">
        <f>+'Semana 4-3'!I23</f>
        <v/>
      </c>
      <c r="J93" s="34"/>
    </row>
    <row r="94" spans="1:10" x14ac:dyDescent="0.25">
      <c r="A94" s="34" t="str">
        <f>+'Semana 4-3'!A24</f>
        <v>SP- 07</v>
      </c>
      <c r="B94" s="34" t="str">
        <f>+'Semana 4-3'!B24</f>
        <v>SP-79(I)</v>
      </c>
      <c r="C94" s="34" t="str">
        <f>+'Semana 4-3'!C24</f>
        <v>Inhibidor de Corrosión</v>
      </c>
      <c r="D94" s="34" t="str">
        <f>+'Semana 4-3'!D24</f>
        <v>CY51W</v>
      </c>
      <c r="E94" s="120">
        <f t="shared" si="2"/>
        <v>45329</v>
      </c>
      <c r="F94" s="34"/>
      <c r="G94" s="34">
        <f>+'Semana 4-3'!G24</f>
        <v>73.989999999999995</v>
      </c>
      <c r="H94" s="34">
        <f>+'Semana 4-3'!H24</f>
        <v>0</v>
      </c>
      <c r="I94" s="34" t="str">
        <f>+'Semana 4-3'!I24</f>
        <v/>
      </c>
      <c r="J94" s="34"/>
    </row>
    <row r="95" spans="1:10" x14ac:dyDescent="0.25">
      <c r="A95" s="34" t="str">
        <f>+'Semana 4-3'!A25</f>
        <v>SP- 09</v>
      </c>
      <c r="B95" s="34" t="str">
        <f>+'Semana 4-3'!B25</f>
        <v>SP-228</v>
      </c>
      <c r="C95" s="34" t="str">
        <f>+'Semana 4-3'!C25</f>
        <v>Inhibidor de Corrosión</v>
      </c>
      <c r="D95" s="34" t="str">
        <f>+'Semana 4-3'!D25</f>
        <v>CY51W</v>
      </c>
      <c r="E95" s="120">
        <f t="shared" si="2"/>
        <v>45329</v>
      </c>
      <c r="F95" s="34"/>
      <c r="G95" s="34">
        <f>+'Semana 4-3'!G25</f>
        <v>32.479999999999997</v>
      </c>
      <c r="H95" s="34">
        <f>+'Semana 4-3'!H25</f>
        <v>0</v>
      </c>
      <c r="I95" s="34" t="str">
        <f>+'Semana 4-3'!I25</f>
        <v/>
      </c>
      <c r="J95" s="34"/>
    </row>
    <row r="96" spans="1:10" x14ac:dyDescent="0.25">
      <c r="A96" s="34" t="str">
        <f>+'Semana 4-3'!A26</f>
        <v>SP- 09</v>
      </c>
      <c r="B96" s="34" t="str">
        <f>+'Semana 4-3'!B26</f>
        <v>SP-259</v>
      </c>
      <c r="C96" s="34" t="str">
        <f>+'Semana 4-3'!C26</f>
        <v>Inhibidor de Corrosión</v>
      </c>
      <c r="D96" s="34" t="str">
        <f>+'Semana 4-3'!D26</f>
        <v>CY51W</v>
      </c>
      <c r="E96" s="120">
        <f t="shared" si="2"/>
        <v>45329</v>
      </c>
      <c r="F96" s="34"/>
      <c r="G96" s="34">
        <f>+'Semana 4-3'!G26</f>
        <v>20</v>
      </c>
      <c r="H96" s="34">
        <f>+'Semana 4-3'!H26</f>
        <v>0</v>
      </c>
      <c r="I96" s="34" t="str">
        <f>+'Semana 4-3'!I26</f>
        <v/>
      </c>
      <c r="J96" s="34"/>
    </row>
    <row r="97" spans="1:10" x14ac:dyDescent="0.25">
      <c r="A97" s="34" t="str">
        <f>+'Semana 4-3'!A27</f>
        <v>SP- 09</v>
      </c>
      <c r="B97" s="34" t="str">
        <f>+'Semana 4-3'!B27</f>
        <v>SP-333[00]a</v>
      </c>
      <c r="C97" s="34" t="str">
        <f>+'Semana 4-3'!C27</f>
        <v>Inhibidor de Corrosión</v>
      </c>
      <c r="D97" s="34" t="str">
        <f>+'Semana 4-3'!D27</f>
        <v>CY51W</v>
      </c>
      <c r="E97" s="120">
        <f t="shared" si="2"/>
        <v>45329</v>
      </c>
      <c r="F97" s="34"/>
      <c r="G97" s="34">
        <f>+'Semana 4-3'!G27</f>
        <v>20</v>
      </c>
      <c r="H97" s="34">
        <f>+'Semana 4-3'!H27</f>
        <v>0</v>
      </c>
      <c r="I97" s="34" t="str">
        <f>+'Semana 4-3'!I27</f>
        <v/>
      </c>
      <c r="J97" s="34"/>
    </row>
    <row r="98" spans="1:10" x14ac:dyDescent="0.25">
      <c r="A98" s="34" t="str">
        <f>+'Semana 4-3'!A28</f>
        <v>SP- 09</v>
      </c>
      <c r="B98" s="34" t="str">
        <f>+'Semana 4-3'!B28</f>
        <v>SP-334[00]a</v>
      </c>
      <c r="C98" s="34" t="str">
        <f>+'Semana 4-3'!C28</f>
        <v>Inhibidor de Corrosión</v>
      </c>
      <c r="D98" s="34" t="str">
        <f>+'Semana 4-3'!D28</f>
        <v>CY51W</v>
      </c>
      <c r="E98" s="120">
        <f t="shared" si="2"/>
        <v>45329</v>
      </c>
      <c r="F98" s="34"/>
      <c r="G98" s="34">
        <f>+'Semana 4-3'!G28</f>
        <v>26.48</v>
      </c>
      <c r="H98" s="34">
        <f>+'Semana 4-3'!H28</f>
        <v>0</v>
      </c>
      <c r="I98" s="34" t="str">
        <f>+'Semana 4-3'!I28</f>
        <v/>
      </c>
      <c r="J98" s="34"/>
    </row>
    <row r="99" spans="1:10" x14ac:dyDescent="0.25">
      <c r="A99" s="34" t="str">
        <f>+'Semana 4-3'!A29</f>
        <v>SP- 09</v>
      </c>
      <c r="B99" s="34" t="str">
        <f>+'Semana 4-3'!B29</f>
        <v>SP-426a</v>
      </c>
      <c r="C99" s="34" t="str">
        <f>+'Semana 4-3'!C29</f>
        <v>Inhibidor de Corrosión</v>
      </c>
      <c r="D99" s="34" t="str">
        <f>+'Semana 4-3'!D29</f>
        <v>CY51W</v>
      </c>
      <c r="E99" s="120">
        <f t="shared" si="2"/>
        <v>45329</v>
      </c>
      <c r="F99" s="34"/>
      <c r="G99" s="34">
        <f>+'Semana 4-3'!G29</f>
        <v>20</v>
      </c>
      <c r="H99" s="34">
        <f>+'Semana 4-3'!H29</f>
        <v>0</v>
      </c>
      <c r="I99" s="34" t="str">
        <f>+'Semana 4-3'!I29</f>
        <v/>
      </c>
      <c r="J99" s="34"/>
    </row>
    <row r="100" spans="1:10" x14ac:dyDescent="0.25">
      <c r="A100" s="34" t="str">
        <f>+'Semana 4-3'!A30</f>
        <v>SP- 09</v>
      </c>
      <c r="B100" s="34" t="str">
        <f>+'Semana 4-3'!B30</f>
        <v>SP-86a(I)</v>
      </c>
      <c r="C100" s="34" t="str">
        <f>+'Semana 4-3'!C30</f>
        <v>Inhibidor de Corrosión</v>
      </c>
      <c r="D100" s="34" t="str">
        <f>+'Semana 4-3'!D30</f>
        <v>CY51W</v>
      </c>
      <c r="E100" s="120">
        <f t="shared" si="2"/>
        <v>45329</v>
      </c>
      <c r="F100" s="34"/>
      <c r="G100" s="34">
        <f>+'Semana 4-3'!G30</f>
        <v>32.72</v>
      </c>
      <c r="H100" s="34">
        <f>+'Semana 4-3'!H30</f>
        <v>0</v>
      </c>
      <c r="I100" s="34" t="str">
        <f>+'Semana 4-3'!I30</f>
        <v/>
      </c>
      <c r="J100" s="34"/>
    </row>
    <row r="101" spans="1:10" x14ac:dyDescent="0.25">
      <c r="A101" s="34" t="str">
        <f>+'Semana 4-3'!A31</f>
        <v>SP- 09</v>
      </c>
      <c r="B101" s="34" t="str">
        <f>+'Semana 4-3'!B31</f>
        <v>SP-90(I)[00]a</v>
      </c>
      <c r="C101" s="34" t="str">
        <f>+'Semana 4-3'!C31</f>
        <v>Inhibidor de Corrosión</v>
      </c>
      <c r="D101" s="34" t="str">
        <f>+'Semana 4-3'!D31</f>
        <v>CY51W</v>
      </c>
      <c r="E101" s="120">
        <f t="shared" si="2"/>
        <v>45329</v>
      </c>
      <c r="F101" s="34"/>
      <c r="G101" s="34">
        <f>+'Semana 4-3'!G31</f>
        <v>20</v>
      </c>
      <c r="H101" s="34">
        <f>+'Semana 4-3'!H31</f>
        <v>0</v>
      </c>
      <c r="I101" s="34" t="str">
        <f>+'Semana 4-3'!I31</f>
        <v/>
      </c>
      <c r="J101" s="34"/>
    </row>
    <row r="102" spans="1:10" x14ac:dyDescent="0.25">
      <c r="A102" s="34" t="str">
        <f>+'Semana 4-3'!A32</f>
        <v>SP- 09</v>
      </c>
      <c r="B102" s="34" t="str">
        <f>+'Semana 4-3'!B32</f>
        <v>SP-429a</v>
      </c>
      <c r="C102" s="34" t="str">
        <f>+'Semana 4-3'!C32</f>
        <v>Inhibidor de Corrosión</v>
      </c>
      <c r="D102" s="34" t="str">
        <f>+'Semana 4-3'!D32</f>
        <v>CY51W</v>
      </c>
      <c r="E102" s="120">
        <f t="shared" si="2"/>
        <v>45329</v>
      </c>
      <c r="F102" s="34"/>
      <c r="G102" s="34">
        <f>+'Semana 4-3'!G32</f>
        <v>20</v>
      </c>
      <c r="H102" s="34" t="str">
        <f>+'Semana 4-3'!H32</f>
        <v>1 hs 30 min</v>
      </c>
      <c r="I102" s="34" t="str">
        <f>+'Semana 4-3'!I32</f>
        <v/>
      </c>
      <c r="J102" s="34"/>
    </row>
    <row r="103" spans="1:10" x14ac:dyDescent="0.25">
      <c r="A103" s="34" t="str">
        <f>+'Semana 4-3'!A33</f>
        <v>SP- 09</v>
      </c>
      <c r="B103" s="34" t="str">
        <f>+'Semana 4-3'!B33</f>
        <v>SP-260</v>
      </c>
      <c r="C103" s="34" t="str">
        <f>+'Semana 4-3'!C33</f>
        <v>Inhibidor de Corrosión</v>
      </c>
      <c r="D103" s="34" t="str">
        <f>+'Semana 4-3'!D33</f>
        <v>CY51W</v>
      </c>
      <c r="E103" s="120">
        <f t="shared" si="2"/>
        <v>45329</v>
      </c>
      <c r="F103" s="34"/>
      <c r="G103" s="34">
        <f>+'Semana 4-3'!G33</f>
        <v>20</v>
      </c>
      <c r="H103" s="34">
        <f>+'Semana 4-3'!H33</f>
        <v>0</v>
      </c>
      <c r="I103" s="34" t="str">
        <f>+'Semana 4-3'!I33</f>
        <v/>
      </c>
      <c r="J103" s="34"/>
    </row>
    <row r="104" spans="1:10" x14ac:dyDescent="0.25">
      <c r="A104" s="34" t="str">
        <f>+'Semana 4-3'!A34</f>
        <v/>
      </c>
      <c r="B104" s="34">
        <f>+'Semana 4-3'!B34</f>
        <v>0</v>
      </c>
      <c r="C104" s="34">
        <f>+'Semana 4-3'!C34</f>
        <v>0</v>
      </c>
      <c r="D104" s="34" t="str">
        <f>+'Semana 4-3'!D34</f>
        <v>CONSUMO DIARIO</v>
      </c>
      <c r="E104" s="120">
        <f t="shared" si="2"/>
        <v>45329</v>
      </c>
      <c r="F104" s="34"/>
      <c r="G104" s="34">
        <f>+'Semana 4-3'!G34</f>
        <v>0</v>
      </c>
      <c r="H104" s="34">
        <f>+'Semana 4-3'!H34</f>
        <v>0</v>
      </c>
      <c r="I104" s="34" t="str">
        <f>+'Semana 4-3'!I34</f>
        <v/>
      </c>
      <c r="J104" s="34"/>
    </row>
    <row r="105" spans="1:10" x14ac:dyDescent="0.25">
      <c r="A105" s="34" t="str">
        <f>+'Semana 4-3'!A35</f>
        <v/>
      </c>
      <c r="B105" s="34">
        <f>+'Semana 4-3'!B35</f>
        <v>0</v>
      </c>
      <c r="C105" s="34">
        <f>+'Semana 4-3'!C35</f>
        <v>0</v>
      </c>
      <c r="D105" s="34" t="str">
        <f>+'Semana 4-3'!D35</f>
        <v>CY51W</v>
      </c>
      <c r="E105" s="120">
        <f t="shared" si="2"/>
        <v>45329</v>
      </c>
      <c r="F105" s="34"/>
      <c r="G105" s="34">
        <f>+'Semana 4-3'!G35</f>
        <v>848.89</v>
      </c>
      <c r="H105" s="34">
        <f>+'Semana 4-3'!H35</f>
        <v>0</v>
      </c>
      <c r="I105" s="34" t="str">
        <f>+'Semana 4-3'!I35</f>
        <v/>
      </c>
      <c r="J105" s="34"/>
    </row>
    <row r="106" spans="1:10" x14ac:dyDescent="0.25">
      <c r="A106" s="34" t="str">
        <f>+'Semana 4-3'!A36</f>
        <v/>
      </c>
      <c r="B106" s="34">
        <f>+'Semana 4-3'!B36</f>
        <v>0</v>
      </c>
      <c r="C106" s="34">
        <f>+'Semana 4-3'!C36</f>
        <v>0</v>
      </c>
      <c r="D106" s="34" t="str">
        <f>+'Semana 4-3'!D36</f>
        <v>BX960</v>
      </c>
      <c r="E106" s="34"/>
      <c r="F106" s="34"/>
      <c r="G106" s="34">
        <f>+'Semana 4-3'!G36</f>
        <v>0</v>
      </c>
      <c r="H106" s="34">
        <f>+'Semana 4-3'!H36</f>
        <v>0</v>
      </c>
      <c r="I106" s="34" t="str">
        <f>+'Semana 4-3'!I36</f>
        <v/>
      </c>
      <c r="J106" s="34"/>
    </row>
    <row r="107" spans="1:10" x14ac:dyDescent="0.25">
      <c r="A107" s="34" t="str">
        <f>+'Semana 4-3'!A37</f>
        <v/>
      </c>
      <c r="B107" s="34">
        <f>+'Semana 4-3'!B37</f>
        <v>0</v>
      </c>
      <c r="C107" s="34">
        <f>+'Semana 4-3'!C37</f>
        <v>0</v>
      </c>
      <c r="D107" s="34" t="str">
        <f>+'Semana 4-3'!D37</f>
        <v>TOTAL</v>
      </c>
      <c r="E107" s="34"/>
      <c r="F107" s="34"/>
      <c r="G107" s="34">
        <f>+'Semana 4-3'!G37</f>
        <v>848.89</v>
      </c>
      <c r="H107" s="34">
        <f>+'Semana 4-3'!H37</f>
        <v>0</v>
      </c>
      <c r="I107" s="34" t="str">
        <f>+'Semana 4-3'!I37</f>
        <v/>
      </c>
      <c r="J107" s="34"/>
    </row>
    <row r="108" spans="1:10" x14ac:dyDescent="0.25">
      <c r="A108" s="34" t="str">
        <f>+'Semana 4-3'!A38</f>
        <v/>
      </c>
      <c r="B108" s="34">
        <f>+'Semana 4-3'!B38</f>
        <v>0</v>
      </c>
      <c r="C108" s="34">
        <f>+'Semana 4-3'!C38</f>
        <v>0</v>
      </c>
      <c r="D108" s="34">
        <f>+'Semana 4-3'!D38</f>
        <v>0</v>
      </c>
      <c r="E108" s="34"/>
      <c r="F108" s="34"/>
      <c r="G108" s="34">
        <f>+'Semana 4-3'!G38</f>
        <v>0</v>
      </c>
      <c r="H108" s="34">
        <f>+'Semana 4-3'!H38</f>
        <v>0</v>
      </c>
      <c r="I108" s="34" t="str">
        <f>+'Semana 4-3'!I38</f>
        <v/>
      </c>
      <c r="J108" s="34"/>
    </row>
    <row r="109" spans="1:10" x14ac:dyDescent="0.25">
      <c r="A109" s="34" t="str">
        <f>+'Semana 4-3'!A39</f>
        <v/>
      </c>
      <c r="B109" s="34">
        <f>+'Semana 4-3'!B39</f>
        <v>0</v>
      </c>
      <c r="C109" s="34">
        <f>+'Semana 4-3'!C39</f>
        <v>0</v>
      </c>
      <c r="D109" s="34">
        <f>+'Semana 4-3'!D39</f>
        <v>0</v>
      </c>
      <c r="E109" s="34"/>
      <c r="F109" s="34"/>
      <c r="G109" s="34">
        <f>+'Semana 4-3'!G39</f>
        <v>0</v>
      </c>
      <c r="H109" s="34">
        <f>+'Semana 4-3'!H39</f>
        <v>0</v>
      </c>
      <c r="I109" s="34" t="str">
        <f>+'Semana 4-3'!I39</f>
        <v/>
      </c>
      <c r="J109" s="34"/>
    </row>
    <row r="110" spans="1:10" x14ac:dyDescent="0.25">
      <c r="A110" s="34" t="str">
        <f>+'Semana 4-3'!A40</f>
        <v/>
      </c>
      <c r="B110" s="34">
        <f>+'Semana 4-3'!B40</f>
        <v>0</v>
      </c>
      <c r="C110" s="34">
        <f>+'Semana 4-3'!C40</f>
        <v>0</v>
      </c>
      <c r="D110" s="34">
        <f>+'Semana 4-3'!D40</f>
        <v>0</v>
      </c>
      <c r="E110" s="34"/>
      <c r="F110" s="34"/>
      <c r="G110" s="34">
        <f>+'Semana 4-3'!G40</f>
        <v>0</v>
      </c>
      <c r="H110" s="34">
        <f>+'Semana 4-3'!H40</f>
        <v>0</v>
      </c>
      <c r="I110" s="34" t="str">
        <f>+'Semana 4-3'!I40</f>
        <v/>
      </c>
      <c r="J110" s="34"/>
    </row>
    <row r="111" spans="1:10" ht="15.75" thickBot="1" x14ac:dyDescent="0.3"/>
    <row r="112" spans="1:10" ht="18" x14ac:dyDescent="0.25">
      <c r="A112" s="49" t="s">
        <v>982</v>
      </c>
      <c r="B112" s="154">
        <f>+B6+3</f>
        <v>45330</v>
      </c>
      <c r="C112" s="155"/>
      <c r="D112" s="156"/>
      <c r="E112" s="157"/>
      <c r="F112" s="157"/>
      <c r="G112" s="157"/>
      <c r="H112" s="157"/>
      <c r="I112" s="157"/>
      <c r="J112" s="160"/>
    </row>
    <row r="113" spans="1:10" x14ac:dyDescent="0.25">
      <c r="A113" s="53" t="s">
        <v>952</v>
      </c>
      <c r="B113" s="53" t="s">
        <v>15</v>
      </c>
      <c r="C113" s="53" t="s">
        <v>953</v>
      </c>
      <c r="D113" s="53" t="s">
        <v>562</v>
      </c>
      <c r="E113" s="53" t="s">
        <v>954</v>
      </c>
      <c r="F113" s="53" t="s">
        <v>955</v>
      </c>
      <c r="G113" s="84" t="s">
        <v>956</v>
      </c>
      <c r="H113" s="53" t="s">
        <v>957</v>
      </c>
      <c r="I113" s="53" t="s">
        <v>958</v>
      </c>
      <c r="J113" s="53" t="s">
        <v>959</v>
      </c>
    </row>
    <row r="114" spans="1:10" x14ac:dyDescent="0.25">
      <c r="A114" s="34" t="str">
        <f>+'Semana 4-4'!A9</f>
        <v>SP- 02</v>
      </c>
      <c r="B114" s="34" t="str">
        <f>+'Semana 4-4'!B9</f>
        <v>SP-242</v>
      </c>
      <c r="C114" s="34" t="str">
        <f>+'Semana 4-4'!C9</f>
        <v>Inhibidor de Corrosión</v>
      </c>
      <c r="D114" s="34" t="str">
        <f>+'Semana 4-4'!D9</f>
        <v>CY51W</v>
      </c>
      <c r="E114" s="120">
        <f>$B$112</f>
        <v>45330</v>
      </c>
      <c r="F114" s="34"/>
      <c r="G114" s="34">
        <f>+'Semana 4-4'!G9</f>
        <v>25.95</v>
      </c>
      <c r="H114" s="34">
        <f>+'Semana 4-4'!H9</f>
        <v>0</v>
      </c>
      <c r="I114" s="34" t="str">
        <f>+'Semana 4-4'!I9</f>
        <v/>
      </c>
      <c r="J114" s="34"/>
    </row>
    <row r="115" spans="1:10" x14ac:dyDescent="0.25">
      <c r="A115" s="34" t="str">
        <f>+'Semana 4-4'!A10</f>
        <v>SP- 02</v>
      </c>
      <c r="B115" s="34" t="str">
        <f>+'Semana 4-4'!B10</f>
        <v>SP-41</v>
      </c>
      <c r="C115" s="34" t="str">
        <f>+'Semana 4-4'!C10</f>
        <v>Inhibidor de Corrosión</v>
      </c>
      <c r="D115" s="34" t="str">
        <f>+'Semana 4-4'!D10</f>
        <v>CY51W</v>
      </c>
      <c r="E115" s="120">
        <f t="shared" ref="E115:E134" si="3">$B$112</f>
        <v>45330</v>
      </c>
      <c r="F115" s="34"/>
      <c r="G115" s="34">
        <f>+'Semana 4-4'!G10</f>
        <v>50.24</v>
      </c>
      <c r="H115" s="34">
        <f>+'Semana 4-4'!H10</f>
        <v>0</v>
      </c>
      <c r="I115" s="34" t="str">
        <f>+'Semana 4-4'!I10</f>
        <v/>
      </c>
      <c r="J115" s="34"/>
    </row>
    <row r="116" spans="1:10" x14ac:dyDescent="0.25">
      <c r="A116" s="34" t="str">
        <f>+'Semana 4-4'!A11</f>
        <v>SP- 02</v>
      </c>
      <c r="B116" s="34" t="str">
        <f>+'Semana 4-4'!B11</f>
        <v>SP-439a</v>
      </c>
      <c r="C116" s="34" t="str">
        <f>+'Semana 4-4'!C11</f>
        <v>Inhibidor de Corrosión</v>
      </c>
      <c r="D116" s="34" t="str">
        <f>+'Semana 4-4'!D11</f>
        <v>CY51W</v>
      </c>
      <c r="E116" s="120">
        <f t="shared" si="3"/>
        <v>45330</v>
      </c>
      <c r="F116" s="34"/>
      <c r="G116" s="34">
        <f>+'Semana 4-4'!G11</f>
        <v>20</v>
      </c>
      <c r="H116" s="34">
        <f>+'Semana 4-4'!H11</f>
        <v>0</v>
      </c>
      <c r="I116" s="34" t="str">
        <f>+'Semana 4-4'!I11</f>
        <v/>
      </c>
      <c r="J116" s="34"/>
    </row>
    <row r="117" spans="1:10" x14ac:dyDescent="0.25">
      <c r="A117" s="34" t="str">
        <f>+'Semana 4-4'!A12</f>
        <v>SP- 02</v>
      </c>
      <c r="B117" s="34" t="str">
        <f>+'Semana 4-4'!B12</f>
        <v>SP-51</v>
      </c>
      <c r="C117" s="34" t="str">
        <f>+'Semana 4-4'!C12</f>
        <v>Inhibidor de Corrosión</v>
      </c>
      <c r="D117" s="34" t="str">
        <f>+'Semana 4-4'!D12</f>
        <v>CY51W</v>
      </c>
      <c r="E117" s="120">
        <f t="shared" si="3"/>
        <v>45330</v>
      </c>
      <c r="F117" s="34"/>
      <c r="G117" s="34">
        <f>+'Semana 4-4'!G12</f>
        <v>57.49</v>
      </c>
      <c r="H117" s="34">
        <f>+'Semana 4-4'!H12</f>
        <v>0</v>
      </c>
      <c r="I117" s="34" t="str">
        <f>+'Semana 4-4'!I12</f>
        <v/>
      </c>
      <c r="J117" s="34"/>
    </row>
    <row r="118" spans="1:10" x14ac:dyDescent="0.25">
      <c r="A118" s="34" t="str">
        <f>+'Semana 4-4'!A13</f>
        <v>SP- 03</v>
      </c>
      <c r="B118" s="34" t="str">
        <f>+'Semana 4-4'!B13</f>
        <v>SP-0151[00]a(I)</v>
      </c>
      <c r="C118" s="34" t="str">
        <f>+'Semana 4-4'!C13</f>
        <v>Inhibidor de Corrosión</v>
      </c>
      <c r="D118" s="34" t="str">
        <f>+'Semana 4-4'!D13</f>
        <v>CY51W</v>
      </c>
      <c r="E118" s="120">
        <f t="shared" si="3"/>
        <v>45330</v>
      </c>
      <c r="F118" s="34"/>
      <c r="G118" s="34">
        <f>+'Semana 4-4'!G13</f>
        <v>67.680000000000007</v>
      </c>
      <c r="H118" s="34">
        <f>+'Semana 4-4'!H13</f>
        <v>0</v>
      </c>
      <c r="I118" s="34" t="str">
        <f>+'Semana 4-4'!I13</f>
        <v/>
      </c>
      <c r="J118" s="34"/>
    </row>
    <row r="119" spans="1:10" x14ac:dyDescent="0.25">
      <c r="A119" s="34" t="str">
        <f>+'Semana 4-4'!A14</f>
        <v>SP- 03</v>
      </c>
      <c r="B119" s="34" t="str">
        <f>+'Semana 4-4'!B14</f>
        <v>SP-69</v>
      </c>
      <c r="C119" s="34" t="str">
        <f>+'Semana 4-4'!C14</f>
        <v>Inhibidor de Corrosión</v>
      </c>
      <c r="D119" s="34" t="str">
        <f>+'Semana 4-4'!D14</f>
        <v>CY51W</v>
      </c>
      <c r="E119" s="120">
        <f t="shared" si="3"/>
        <v>45330</v>
      </c>
      <c r="F119" s="34"/>
      <c r="G119" s="34">
        <f>+'Semana 4-4'!G14</f>
        <v>29.28</v>
      </c>
      <c r="H119" s="34">
        <f>+'Semana 4-4'!H14</f>
        <v>0</v>
      </c>
      <c r="I119" s="34" t="str">
        <f>+'Semana 4-4'!I14</f>
        <v/>
      </c>
      <c r="J119" s="34"/>
    </row>
    <row r="120" spans="1:10" x14ac:dyDescent="0.25">
      <c r="A120" s="34" t="str">
        <f>+'Semana 4-4'!A15</f>
        <v>SP- 03</v>
      </c>
      <c r="B120" s="34" t="str">
        <f>+'Semana 4-4'!B15</f>
        <v>SP-70</v>
      </c>
      <c r="C120" s="34" t="str">
        <f>+'Semana 4-4'!C15</f>
        <v>Inhibidor de Corrosión</v>
      </c>
      <c r="D120" s="34" t="str">
        <f>+'Semana 4-4'!D15</f>
        <v>CY51W</v>
      </c>
      <c r="E120" s="120">
        <f t="shared" si="3"/>
        <v>45330</v>
      </c>
      <c r="F120" s="34"/>
      <c r="G120" s="34">
        <f>+'Semana 4-4'!G15</f>
        <v>36.22</v>
      </c>
      <c r="H120" s="34">
        <f>+'Semana 4-4'!H15</f>
        <v>0</v>
      </c>
      <c r="I120" s="34" t="str">
        <f>+'Semana 4-4'!I15</f>
        <v/>
      </c>
      <c r="J120" s="34"/>
    </row>
    <row r="121" spans="1:10" x14ac:dyDescent="0.25">
      <c r="A121" s="34" t="str">
        <f>+'Semana 4-4'!A16</f>
        <v>SP- 06</v>
      </c>
      <c r="B121" s="34" t="str">
        <f>+'Semana 4-4'!B16</f>
        <v>SP-353a</v>
      </c>
      <c r="C121" s="34" t="str">
        <f>+'Semana 4-4'!C16</f>
        <v>Inhibidor de Corrosión</v>
      </c>
      <c r="D121" s="34" t="str">
        <f>+'Semana 4-4'!D16</f>
        <v>CY51W</v>
      </c>
      <c r="E121" s="120">
        <f t="shared" si="3"/>
        <v>45330</v>
      </c>
      <c r="F121" s="34"/>
      <c r="G121" s="34">
        <f>+'Semana 4-4'!G16</f>
        <v>20.12</v>
      </c>
      <c r="H121" s="34" t="str">
        <f>+'Semana 4-4'!H16</f>
        <v>2 hs</v>
      </c>
      <c r="I121" s="34" t="str">
        <f>+'Semana 4-4'!I16</f>
        <v/>
      </c>
      <c r="J121" s="34"/>
    </row>
    <row r="122" spans="1:10" x14ac:dyDescent="0.25">
      <c r="A122" s="34" t="str">
        <f>+'Semana 4-4'!A17</f>
        <v>SP- 06</v>
      </c>
      <c r="B122" s="34" t="str">
        <f>+'Semana 4-4'!B17</f>
        <v>SP-353a</v>
      </c>
      <c r="C122" s="34" t="str">
        <f>+'Semana 4-4'!C17</f>
        <v>Biocida</v>
      </c>
      <c r="D122" s="34" t="str">
        <f>+'Semana 4-4'!D17</f>
        <v>BX960</v>
      </c>
      <c r="E122" s="120">
        <f t="shared" si="3"/>
        <v>45330</v>
      </c>
      <c r="F122" s="34"/>
      <c r="G122" s="34">
        <f>+'Semana 4-4'!G17</f>
        <v>20.12</v>
      </c>
      <c r="H122" s="34">
        <f>+'Semana 4-4'!H17</f>
        <v>0</v>
      </c>
      <c r="I122" s="34" t="str">
        <f>+'Semana 4-4'!I17</f>
        <v/>
      </c>
      <c r="J122" s="34"/>
    </row>
    <row r="123" spans="1:10" x14ac:dyDescent="0.25">
      <c r="A123" s="34" t="str">
        <f>+'Semana 4-4'!A18</f>
        <v>SP- 06</v>
      </c>
      <c r="B123" s="34" t="str">
        <f>+'Semana 4-4'!B18</f>
        <v>SP-358a</v>
      </c>
      <c r="C123" s="34" t="str">
        <f>+'Semana 4-4'!C18</f>
        <v>Inhibidor de Corrosión</v>
      </c>
      <c r="D123" s="34" t="str">
        <f>+'Semana 4-4'!D18</f>
        <v>CY51W</v>
      </c>
      <c r="E123" s="120">
        <f t="shared" si="3"/>
        <v>45330</v>
      </c>
      <c r="F123" s="34"/>
      <c r="G123" s="34">
        <f>+'Semana 4-4'!G18</f>
        <v>73.959999999999994</v>
      </c>
      <c r="H123" s="34" t="str">
        <f>+'Semana 4-4'!H18</f>
        <v>5 hs</v>
      </c>
      <c r="I123" s="34" t="str">
        <f>+'Semana 4-4'!I18</f>
        <v/>
      </c>
      <c r="J123" s="34"/>
    </row>
    <row r="124" spans="1:10" x14ac:dyDescent="0.25">
      <c r="A124" s="34" t="str">
        <f>+'Semana 4-4'!A19</f>
        <v>SP- 06</v>
      </c>
      <c r="B124" s="34" t="str">
        <f>+'Semana 4-4'!B19</f>
        <v>SP-367a</v>
      </c>
      <c r="C124" s="34" t="str">
        <f>+'Semana 4-4'!C19</f>
        <v>Biocida</v>
      </c>
      <c r="D124" s="34" t="str">
        <f>+'Semana 4-4'!D19</f>
        <v>BX960</v>
      </c>
      <c r="E124" s="120">
        <f t="shared" si="3"/>
        <v>45330</v>
      </c>
      <c r="F124" s="34"/>
      <c r="G124" s="34">
        <f>+'Semana 4-4'!G19</f>
        <v>36.130000000000003</v>
      </c>
      <c r="H124" s="34">
        <f>+'Semana 4-4'!H19</f>
        <v>0</v>
      </c>
      <c r="I124" s="34" t="str">
        <f>+'Semana 4-4'!I19</f>
        <v/>
      </c>
      <c r="J124" s="34"/>
    </row>
    <row r="125" spans="1:10" x14ac:dyDescent="0.25">
      <c r="A125" s="34" t="str">
        <f>+'Semana 4-4'!A20</f>
        <v>SP- 06</v>
      </c>
      <c r="B125" s="34" t="str">
        <f>+'Semana 4-4'!B20</f>
        <v>SP-326a</v>
      </c>
      <c r="C125" s="34" t="str">
        <f>+'Semana 4-4'!C20</f>
        <v>Biocida</v>
      </c>
      <c r="D125" s="34" t="str">
        <f>+'Semana 4-4'!D20</f>
        <v>BX960</v>
      </c>
      <c r="E125" s="120">
        <f t="shared" si="3"/>
        <v>45330</v>
      </c>
      <c r="F125" s="34"/>
      <c r="G125" s="34">
        <f>+'Semana 4-4'!G20</f>
        <v>20</v>
      </c>
      <c r="H125" s="34">
        <f>+'Semana 4-4'!H20</f>
        <v>0</v>
      </c>
      <c r="I125" s="34" t="str">
        <f>+'Semana 4-4'!I20</f>
        <v/>
      </c>
      <c r="J125" s="34"/>
    </row>
    <row r="126" spans="1:10" x14ac:dyDescent="0.25">
      <c r="A126" s="34" t="str">
        <f>+'Semana 4-4'!A21</f>
        <v>SP- 06</v>
      </c>
      <c r="B126" s="34" t="str">
        <f>+'Semana 4-4'!B21</f>
        <v>SP-367a</v>
      </c>
      <c r="C126" s="34" t="str">
        <f>+'Semana 4-4'!C21</f>
        <v>Inhibidor de Corrosión</v>
      </c>
      <c r="D126" s="34" t="str">
        <f>+'Semana 4-4'!D21</f>
        <v>CY51W</v>
      </c>
      <c r="E126" s="120">
        <f t="shared" si="3"/>
        <v>45330</v>
      </c>
      <c r="F126" s="34"/>
      <c r="G126" s="34">
        <f>+'Semana 4-4'!G21</f>
        <v>36.130000000000003</v>
      </c>
      <c r="H126" s="34">
        <f>+'Semana 4-4'!H21</f>
        <v>0</v>
      </c>
      <c r="I126" s="34" t="str">
        <f>+'Semana 4-4'!I21</f>
        <v/>
      </c>
      <c r="J126" s="34"/>
    </row>
    <row r="127" spans="1:10" x14ac:dyDescent="0.25">
      <c r="A127" s="34" t="str">
        <f>+'Semana 4-4'!A22</f>
        <v>SP- 06</v>
      </c>
      <c r="B127" s="34" t="str">
        <f>+'Semana 4-4'!B22</f>
        <v>SP-384a</v>
      </c>
      <c r="C127" s="34" t="str">
        <f>+'Semana 4-4'!C22</f>
        <v>Inhibidor de Corrosión</v>
      </c>
      <c r="D127" s="34" t="str">
        <f>+'Semana 4-4'!D22</f>
        <v>CY51W</v>
      </c>
      <c r="E127" s="120">
        <f t="shared" si="3"/>
        <v>45330</v>
      </c>
      <c r="F127" s="34"/>
      <c r="G127" s="34">
        <f>+'Semana 4-4'!G22</f>
        <v>41.94</v>
      </c>
      <c r="H127" s="34">
        <f>+'Semana 4-4'!H22</f>
        <v>0</v>
      </c>
      <c r="I127" s="34" t="str">
        <f>+'Semana 4-4'!I22</f>
        <v/>
      </c>
      <c r="J127" s="34"/>
    </row>
    <row r="128" spans="1:10" x14ac:dyDescent="0.25">
      <c r="A128" s="34" t="str">
        <f>+'Semana 4-4'!A23</f>
        <v>SP- 06</v>
      </c>
      <c r="B128" s="34" t="str">
        <f>+'Semana 4-4'!B23</f>
        <v>SP-307a</v>
      </c>
      <c r="C128" s="34" t="str">
        <f>+'Semana 4-4'!C23</f>
        <v>Inhibidor de Corrosión</v>
      </c>
      <c r="D128" s="34" t="str">
        <f>+'Semana 4-4'!D23</f>
        <v>CY51W</v>
      </c>
      <c r="E128" s="120">
        <f t="shared" si="3"/>
        <v>45330</v>
      </c>
      <c r="F128" s="34"/>
      <c r="G128" s="34">
        <f>+'Semana 4-4'!G23</f>
        <v>20</v>
      </c>
      <c r="H128" s="34">
        <f>+'Semana 4-4'!H23</f>
        <v>0</v>
      </c>
      <c r="I128" s="34" t="str">
        <f>+'Semana 4-4'!I23</f>
        <v/>
      </c>
      <c r="J128" s="34"/>
    </row>
    <row r="129" spans="1:10" x14ac:dyDescent="0.25">
      <c r="A129" s="34" t="str">
        <f>+'Semana 4-4'!A24</f>
        <v>SP- 06</v>
      </c>
      <c r="B129" s="34" t="str">
        <f>+'Semana 4-4'!B24</f>
        <v>SP-307a</v>
      </c>
      <c r="C129" s="34" t="str">
        <f>+'Semana 4-4'!C24</f>
        <v>Biocida</v>
      </c>
      <c r="D129" s="34" t="str">
        <f>+'Semana 4-4'!D24</f>
        <v>BX960</v>
      </c>
      <c r="E129" s="120">
        <f t="shared" si="3"/>
        <v>45330</v>
      </c>
      <c r="F129" s="34"/>
      <c r="G129" s="34">
        <f>+'Semana 4-4'!G24</f>
        <v>20</v>
      </c>
      <c r="H129" s="34">
        <f>+'Semana 4-4'!H24</f>
        <v>0</v>
      </c>
      <c r="I129" s="34" t="str">
        <f>+'Semana 4-4'!I24</f>
        <v/>
      </c>
      <c r="J129" s="34"/>
    </row>
    <row r="130" spans="1:10" x14ac:dyDescent="0.25">
      <c r="A130" s="34" t="str">
        <f>+'Semana 4-4'!A25</f>
        <v>SP- 09</v>
      </c>
      <c r="B130" s="34" t="str">
        <f>+'Semana 4-4'!B25</f>
        <v>SP-0294[00]a</v>
      </c>
      <c r="C130" s="34" t="str">
        <f>+'Semana 4-4'!C25</f>
        <v>Biocida</v>
      </c>
      <c r="D130" s="34" t="str">
        <f>+'Semana 4-4'!D25</f>
        <v>BX960</v>
      </c>
      <c r="E130" s="120">
        <f t="shared" si="3"/>
        <v>45330</v>
      </c>
      <c r="F130" s="34"/>
      <c r="G130" s="34">
        <f>+'Semana 4-4'!G25</f>
        <v>94.88</v>
      </c>
      <c r="H130" s="34">
        <f>+'Semana 4-4'!H25</f>
        <v>0</v>
      </c>
      <c r="I130" s="34" t="str">
        <f>+'Semana 4-4'!I25</f>
        <v/>
      </c>
      <c r="J130" s="34"/>
    </row>
    <row r="131" spans="1:10" x14ac:dyDescent="0.25">
      <c r="A131" s="34" t="str">
        <f>+'Semana 4-4'!A26</f>
        <v>SP- 07</v>
      </c>
      <c r="B131" s="34" t="str">
        <f>+'Semana 4-4'!B26</f>
        <v>SP-237(I)[00]a</v>
      </c>
      <c r="C131" s="34" t="str">
        <f>+'Semana 4-4'!C26</f>
        <v>Inhibidor de Corrosión</v>
      </c>
      <c r="D131" s="34" t="str">
        <f>+'Semana 4-4'!D26</f>
        <v>CY51W</v>
      </c>
      <c r="E131" s="120">
        <f t="shared" si="3"/>
        <v>45330</v>
      </c>
      <c r="F131" s="34"/>
      <c r="G131" s="34">
        <f>+'Semana 4-4'!G26</f>
        <v>49.98</v>
      </c>
      <c r="H131" s="34" t="str">
        <f>+'Semana 4-4'!H26</f>
        <v>1,5 hs</v>
      </c>
      <c r="I131" s="34" t="str">
        <f>+'Semana 4-4'!I26</f>
        <v/>
      </c>
      <c r="J131" s="34"/>
    </row>
    <row r="132" spans="1:10" x14ac:dyDescent="0.25">
      <c r="A132" s="34" t="str">
        <f>+'Semana 4-4'!A27</f>
        <v/>
      </c>
      <c r="B132" s="34">
        <f>+'Semana 4-4'!B27</f>
        <v>0</v>
      </c>
      <c r="C132" s="34">
        <f>+'Semana 4-4'!C27</f>
        <v>0</v>
      </c>
      <c r="D132" s="34" t="str">
        <f>+'Semana 4-4'!D27</f>
        <v>CONSUMO DIARIO</v>
      </c>
      <c r="E132" s="120">
        <f t="shared" si="3"/>
        <v>45330</v>
      </c>
      <c r="F132" s="34"/>
      <c r="G132" s="34">
        <f>+'Semana 4-4'!G27</f>
        <v>0</v>
      </c>
      <c r="H132" s="34">
        <f>+'Semana 4-4'!H27</f>
        <v>0</v>
      </c>
      <c r="I132" s="34" t="str">
        <f>+'Semana 4-4'!I27</f>
        <v/>
      </c>
      <c r="J132" s="34"/>
    </row>
    <row r="133" spans="1:10" x14ac:dyDescent="0.25">
      <c r="A133" s="34">
        <f>+'Semana 4-4'!A28</f>
        <v>0</v>
      </c>
      <c r="B133" s="34">
        <f>+'Semana 4-4'!B28</f>
        <v>0</v>
      </c>
      <c r="C133" s="34">
        <f>+'Semana 4-4'!C28</f>
        <v>0</v>
      </c>
      <c r="D133" s="34" t="str">
        <f>+'Semana 4-4'!D28</f>
        <v>CY51W</v>
      </c>
      <c r="E133" s="120">
        <f t="shared" si="3"/>
        <v>45330</v>
      </c>
      <c r="F133" s="34"/>
      <c r="G133" s="34">
        <f>+'Semana 4-4'!G28</f>
        <v>479.01</v>
      </c>
      <c r="H133" s="34">
        <f>+'Semana 4-4'!H28</f>
        <v>0</v>
      </c>
      <c r="I133" s="34">
        <f>+'Semana 4-4'!I28</f>
        <v>0</v>
      </c>
      <c r="J133" s="34"/>
    </row>
    <row r="134" spans="1:10" x14ac:dyDescent="0.25">
      <c r="A134" s="34">
        <f>+'Semana 4-4'!A29</f>
        <v>0</v>
      </c>
      <c r="B134" s="34">
        <f>+'Semana 4-4'!B29</f>
        <v>0</v>
      </c>
      <c r="C134" s="34">
        <f>+'Semana 4-4'!C29</f>
        <v>0</v>
      </c>
      <c r="D134" s="34" t="str">
        <f>+'Semana 4-4'!D29</f>
        <v>BX960</v>
      </c>
      <c r="E134" s="120">
        <f t="shared" si="3"/>
        <v>45330</v>
      </c>
      <c r="F134" s="34"/>
      <c r="G134" s="34">
        <f>+'Semana 4-4'!G29</f>
        <v>191.13</v>
      </c>
      <c r="H134" s="34">
        <f>+'Semana 4-4'!H29</f>
        <v>0</v>
      </c>
      <c r="I134" s="34">
        <f>+'Semana 4-4'!I29</f>
        <v>0</v>
      </c>
      <c r="J134" s="34"/>
    </row>
    <row r="135" spans="1:10" ht="15.75" thickBot="1" x14ac:dyDescent="0.3"/>
    <row r="136" spans="1:10" ht="18" x14ac:dyDescent="0.25">
      <c r="A136" s="49" t="s">
        <v>984</v>
      </c>
      <c r="B136" s="154">
        <f>+B6+4</f>
        <v>45331</v>
      </c>
      <c r="C136" s="155"/>
      <c r="D136" s="156" t="s">
        <v>983</v>
      </c>
      <c r="E136" s="157"/>
      <c r="F136" s="157"/>
      <c r="G136" s="157"/>
      <c r="H136" s="157"/>
      <c r="I136" s="157"/>
      <c r="J136" s="160"/>
    </row>
    <row r="137" spans="1:10" x14ac:dyDescent="0.25">
      <c r="A137" s="53" t="s">
        <v>952</v>
      </c>
      <c r="B137" s="53" t="s">
        <v>15</v>
      </c>
      <c r="C137" s="53" t="s">
        <v>953</v>
      </c>
      <c r="D137" s="53" t="s">
        <v>562</v>
      </c>
      <c r="E137" s="53" t="s">
        <v>954</v>
      </c>
      <c r="F137" s="53" t="s">
        <v>955</v>
      </c>
      <c r="G137" s="84" t="s">
        <v>956</v>
      </c>
      <c r="H137" s="53" t="s">
        <v>957</v>
      </c>
      <c r="I137" s="53" t="s">
        <v>958</v>
      </c>
      <c r="J137" s="53" t="s">
        <v>959</v>
      </c>
    </row>
    <row r="138" spans="1:10" x14ac:dyDescent="0.25">
      <c r="A138" s="34" t="str">
        <f>+'Semana 4-5'!A9</f>
        <v>SP-10</v>
      </c>
      <c r="B138" s="34" t="str">
        <f>+'Semana 4-5'!B9</f>
        <v>SP-413a</v>
      </c>
      <c r="C138" s="34" t="str">
        <f>+'Semana 4-5'!C9</f>
        <v>Inhibidor de Corrosión</v>
      </c>
      <c r="D138" s="34" t="str">
        <f>+'Semana 4-5'!D9</f>
        <v>CY51W</v>
      </c>
      <c r="E138" s="120">
        <f>$B$136</f>
        <v>45331</v>
      </c>
      <c r="F138" s="34"/>
      <c r="G138" s="34">
        <f>+'Semana 4-5'!G9</f>
        <v>33.9</v>
      </c>
      <c r="H138" s="34">
        <f>+'Semana 4-5'!H9</f>
        <v>0</v>
      </c>
      <c r="I138" s="34" t="str">
        <f>+'Semana 4-5'!I9</f>
        <v/>
      </c>
      <c r="J138" s="34"/>
    </row>
    <row r="139" spans="1:10" x14ac:dyDescent="0.25">
      <c r="A139" s="34" t="str">
        <f>+'Semana 4-5'!A10</f>
        <v>SP-10</v>
      </c>
      <c r="B139" s="34" t="str">
        <f>+'Semana 4-5'!B10</f>
        <v>SP-453a</v>
      </c>
      <c r="C139" s="34" t="str">
        <f>+'Semana 4-5'!C10</f>
        <v>Inhibidor de Corrosión</v>
      </c>
      <c r="D139" s="34" t="str">
        <f>+'Semana 4-5'!D10</f>
        <v>CY51W</v>
      </c>
      <c r="E139" s="120">
        <f t="shared" ref="E139:E163" si="4">$B$136</f>
        <v>45331</v>
      </c>
      <c r="F139" s="34"/>
      <c r="G139" s="34">
        <f>+'Semana 4-5'!G10</f>
        <v>46.46</v>
      </c>
      <c r="H139" s="34">
        <f>+'Semana 4-5'!H10</f>
        <v>0</v>
      </c>
      <c r="I139" s="34" t="str">
        <f>+'Semana 4-5'!I10</f>
        <v/>
      </c>
      <c r="J139" s="34"/>
    </row>
    <row r="140" spans="1:10" x14ac:dyDescent="0.25">
      <c r="A140" s="34" t="str">
        <f>+'Semana 4-5'!A11</f>
        <v>SP-10</v>
      </c>
      <c r="B140" s="34" t="str">
        <f>+'Semana 4-5'!B11</f>
        <v>SP-496a</v>
      </c>
      <c r="C140" s="34" t="str">
        <f>+'Semana 4-5'!C11</f>
        <v>Inhibidor de Corrosión</v>
      </c>
      <c r="D140" s="34" t="str">
        <f>+'Semana 4-5'!D11</f>
        <v>CY51W</v>
      </c>
      <c r="E140" s="120">
        <f t="shared" si="4"/>
        <v>45331</v>
      </c>
      <c r="F140" s="34"/>
      <c r="G140" s="34">
        <f>+'Semana 4-5'!G11</f>
        <v>53.27</v>
      </c>
      <c r="H140" s="34">
        <f>+'Semana 4-5'!H11</f>
        <v>0</v>
      </c>
      <c r="I140" s="34" t="str">
        <f>+'Semana 4-5'!I11</f>
        <v/>
      </c>
      <c r="J140" s="34"/>
    </row>
    <row r="141" spans="1:10" x14ac:dyDescent="0.25">
      <c r="A141" s="34" t="str">
        <f>+'Semana 4-5'!A12</f>
        <v>SP-10</v>
      </c>
      <c r="B141" s="34" t="str">
        <f>+'Semana 4-5'!B12</f>
        <v>SP-504a</v>
      </c>
      <c r="C141" s="34" t="str">
        <f>+'Semana 4-5'!C12</f>
        <v>Inhibidor de Corrosión</v>
      </c>
      <c r="D141" s="34" t="str">
        <f>+'Semana 4-5'!D12</f>
        <v>CY51W</v>
      </c>
      <c r="E141" s="120">
        <f t="shared" si="4"/>
        <v>45331</v>
      </c>
      <c r="F141" s="34"/>
      <c r="G141" s="34">
        <f>+'Semana 4-5'!G12</f>
        <v>29.36</v>
      </c>
      <c r="H141" s="34" t="str">
        <f>+'Semana 4-5'!H12</f>
        <v>3 hs</v>
      </c>
      <c r="I141" s="34" t="str">
        <f>+'Semana 4-5'!I12</f>
        <v/>
      </c>
      <c r="J141" s="34"/>
    </row>
    <row r="142" spans="1:10" x14ac:dyDescent="0.25">
      <c r="A142" s="34" t="str">
        <f>+'Semana 4-5'!A13</f>
        <v>SP- 07</v>
      </c>
      <c r="B142" s="34" t="str">
        <f>+'Semana 4-5'!B13</f>
        <v>SP-146a(I)</v>
      </c>
      <c r="C142" s="34" t="str">
        <f>+'Semana 4-5'!C13</f>
        <v>Inhibidor de Corrosión</v>
      </c>
      <c r="D142" s="34" t="str">
        <f>+'Semana 4-5'!D13</f>
        <v>CY51W</v>
      </c>
      <c r="E142" s="120">
        <f t="shared" si="4"/>
        <v>45331</v>
      </c>
      <c r="F142" s="34"/>
      <c r="G142" s="34">
        <f>+'Semana 4-5'!G13</f>
        <v>22.81</v>
      </c>
      <c r="H142" s="34">
        <f>+'Semana 4-5'!H13</f>
        <v>0</v>
      </c>
      <c r="I142" s="34" t="str">
        <f>+'Semana 4-5'!I13</f>
        <v/>
      </c>
      <c r="J142" s="34"/>
    </row>
    <row r="143" spans="1:10" x14ac:dyDescent="0.25">
      <c r="A143" s="34" t="str">
        <f>+'Semana 4-5'!A14</f>
        <v>SP- 01</v>
      </c>
      <c r="B143" s="34" t="str">
        <f>+'Semana 4-5'!B14</f>
        <v>SP-27a(I)</v>
      </c>
      <c r="C143" s="34" t="str">
        <f>+'Semana 4-5'!C14</f>
        <v>Inhibidor de Corrosión</v>
      </c>
      <c r="D143" s="34" t="str">
        <f>+'Semana 4-5'!D14</f>
        <v>CY51W</v>
      </c>
      <c r="E143" s="120">
        <f t="shared" si="4"/>
        <v>45331</v>
      </c>
      <c r="F143" s="34"/>
      <c r="G143" s="34">
        <f>+'Semana 4-5'!G14</f>
        <v>56.38</v>
      </c>
      <c r="H143" s="34">
        <f>+'Semana 4-5'!H14</f>
        <v>0</v>
      </c>
      <c r="I143" s="34" t="str">
        <f>+'Semana 4-5'!I14</f>
        <v/>
      </c>
      <c r="J143" s="34"/>
    </row>
    <row r="144" spans="1:10" x14ac:dyDescent="0.25">
      <c r="A144" s="34" t="str">
        <f>+'Semana 4-5'!A15</f>
        <v>SP- 01</v>
      </c>
      <c r="B144" s="34" t="str">
        <f>+'Semana 4-5'!B15</f>
        <v>SP-27a(I)</v>
      </c>
      <c r="C144" s="34" t="str">
        <f>+'Semana 4-5'!C15</f>
        <v>Biocida</v>
      </c>
      <c r="D144" s="34" t="str">
        <f>+'Semana 4-5'!D15</f>
        <v>BX960</v>
      </c>
      <c r="E144" s="120">
        <f t="shared" si="4"/>
        <v>45331</v>
      </c>
      <c r="F144" s="34"/>
      <c r="G144" s="34">
        <f>+'Semana 4-5'!G15</f>
        <v>75.180000000000007</v>
      </c>
      <c r="H144" s="34">
        <f>+'Semana 4-5'!H15</f>
        <v>0</v>
      </c>
      <c r="I144" s="34" t="str">
        <f>+'Semana 4-5'!I15</f>
        <v/>
      </c>
      <c r="J144" s="34"/>
    </row>
    <row r="145" spans="1:10" x14ac:dyDescent="0.25">
      <c r="A145" s="34" t="str">
        <f>+'Semana 4-5'!A16</f>
        <v>SP- 01</v>
      </c>
      <c r="B145" s="34" t="str">
        <f>+'Semana 4-5'!B16</f>
        <v>SP-325[]a</v>
      </c>
      <c r="C145" s="34" t="str">
        <f>+'Semana 4-5'!C16</f>
        <v>Biocida</v>
      </c>
      <c r="D145" s="34" t="str">
        <f>+'Semana 4-5'!D16</f>
        <v>BX960</v>
      </c>
      <c r="E145" s="120">
        <f t="shared" si="4"/>
        <v>45331</v>
      </c>
      <c r="F145" s="34"/>
      <c r="G145" s="34">
        <f>+'Semana 4-5'!G16</f>
        <v>51.9</v>
      </c>
      <c r="H145" s="34" t="str">
        <f>+'Semana 4-5'!H16</f>
        <v xml:space="preserve"> 3hs 30min</v>
      </c>
      <c r="I145" s="34" t="str">
        <f>+'Semana 4-5'!I16</f>
        <v/>
      </c>
      <c r="J145" s="34"/>
    </row>
    <row r="146" spans="1:10" x14ac:dyDescent="0.25">
      <c r="A146" s="34" t="str">
        <f>+'Semana 4-5'!A17</f>
        <v>SP- 01</v>
      </c>
      <c r="B146" s="34" t="str">
        <f>+'Semana 4-5'!B17</f>
        <v>SP-325[]a</v>
      </c>
      <c r="C146" s="34" t="str">
        <f>+'Semana 4-5'!C17</f>
        <v>Inhibidor de Corrosión</v>
      </c>
      <c r="D146" s="34" t="str">
        <f>+'Semana 4-5'!D17</f>
        <v>CY51W</v>
      </c>
      <c r="E146" s="120">
        <f t="shared" si="4"/>
        <v>45331</v>
      </c>
      <c r="F146" s="34"/>
      <c r="G146" s="34">
        <f>+'Semana 4-5'!G17</f>
        <v>64.88</v>
      </c>
      <c r="H146" s="34">
        <f>+'Semana 4-5'!H17</f>
        <v>0</v>
      </c>
      <c r="I146" s="34" t="str">
        <f>+'Semana 4-5'!I17</f>
        <v/>
      </c>
      <c r="J146" s="34"/>
    </row>
    <row r="147" spans="1:10" x14ac:dyDescent="0.25">
      <c r="A147" s="34" t="str">
        <f>+'Semana 4-5'!A18</f>
        <v>SP- 06</v>
      </c>
      <c r="B147" s="34" t="str">
        <f>+'Semana 4-5'!B18</f>
        <v>SP-317a</v>
      </c>
      <c r="C147" s="34" t="str">
        <f>+'Semana 4-5'!C18</f>
        <v>Biocida</v>
      </c>
      <c r="D147" s="34" t="str">
        <f>+'Semana 4-5'!D18</f>
        <v>BX960</v>
      </c>
      <c r="E147" s="120">
        <f t="shared" si="4"/>
        <v>45331</v>
      </c>
      <c r="F147" s="34"/>
      <c r="G147" s="34">
        <f>+'Semana 4-5'!G18</f>
        <v>38.35</v>
      </c>
      <c r="H147" s="34">
        <f>+'Semana 4-5'!H18</f>
        <v>0</v>
      </c>
      <c r="I147" s="34" t="str">
        <f>+'Semana 4-5'!I18</f>
        <v/>
      </c>
      <c r="J147" s="34"/>
    </row>
    <row r="148" spans="1:10" x14ac:dyDescent="0.25">
      <c r="A148" s="34" t="str">
        <f>+'Semana 4-5'!A19</f>
        <v>SP- 06</v>
      </c>
      <c r="B148" s="34" t="str">
        <f>+'Semana 4-5'!B19</f>
        <v>SP-329a</v>
      </c>
      <c r="C148" s="34" t="str">
        <f>+'Semana 4-5'!C19</f>
        <v>Inhibidor de Corrosión</v>
      </c>
      <c r="D148" s="34" t="str">
        <f>+'Semana 4-5'!D19</f>
        <v>CY51W</v>
      </c>
      <c r="E148" s="120">
        <f t="shared" si="4"/>
        <v>45331</v>
      </c>
      <c r="F148" s="34"/>
      <c r="G148" s="34">
        <f>+'Semana 4-5'!G19</f>
        <v>25.22</v>
      </c>
      <c r="H148" s="34" t="str">
        <f>+'Semana 4-5'!H19</f>
        <v>2 hs</v>
      </c>
      <c r="I148" s="34" t="str">
        <f>+'Semana 4-5'!I19</f>
        <v/>
      </c>
      <c r="J148" s="34"/>
    </row>
    <row r="149" spans="1:10" x14ac:dyDescent="0.25">
      <c r="A149" s="34" t="str">
        <f>+'Semana 4-5'!A20</f>
        <v>SP- 06</v>
      </c>
      <c r="B149" s="34" t="str">
        <f>+'Semana 4-5'!B20</f>
        <v>SP-330a</v>
      </c>
      <c r="C149" s="34" t="str">
        <f>+'Semana 4-5'!C20</f>
        <v>Inhibidor de Corrosión</v>
      </c>
      <c r="D149" s="34" t="str">
        <f>+'Semana 4-5'!D20</f>
        <v>CY51W</v>
      </c>
      <c r="E149" s="120">
        <f t="shared" si="4"/>
        <v>45331</v>
      </c>
      <c r="F149" s="34"/>
      <c r="G149" s="34">
        <f>+'Semana 4-5'!G20</f>
        <v>64.73</v>
      </c>
      <c r="H149" s="34">
        <f>+'Semana 4-5'!H20</f>
        <v>0</v>
      </c>
      <c r="I149" s="34" t="str">
        <f>+'Semana 4-5'!I20</f>
        <v/>
      </c>
      <c r="J149" s="34"/>
    </row>
    <row r="150" spans="1:10" x14ac:dyDescent="0.25">
      <c r="A150" s="34" t="str">
        <f>+'Semana 4-5'!A21</f>
        <v>SP- 06</v>
      </c>
      <c r="B150" s="34" t="str">
        <f>+'Semana 4-5'!B21</f>
        <v>SP-340a</v>
      </c>
      <c r="C150" s="34" t="str">
        <f>+'Semana 4-5'!C21</f>
        <v>Inhibidor de Corrosión</v>
      </c>
      <c r="D150" s="34" t="str">
        <f>+'Semana 4-5'!D21</f>
        <v>CY51W</v>
      </c>
      <c r="E150" s="120">
        <f t="shared" si="4"/>
        <v>45331</v>
      </c>
      <c r="F150" s="34"/>
      <c r="G150" s="34">
        <f>+'Semana 4-5'!G21</f>
        <v>40.4</v>
      </c>
      <c r="H150" s="34">
        <f>+'Semana 4-5'!H21</f>
        <v>0</v>
      </c>
      <c r="I150" s="34" t="str">
        <f>+'Semana 4-5'!I21</f>
        <v/>
      </c>
      <c r="J150" s="34"/>
    </row>
    <row r="151" spans="1:10" x14ac:dyDescent="0.25">
      <c r="A151" s="34" t="str">
        <f>+'Semana 4-5'!A22</f>
        <v>SP- 07</v>
      </c>
      <c r="B151" s="34" t="str">
        <f>+'Semana 4-5'!B22</f>
        <v>SP-344[00]a</v>
      </c>
      <c r="C151" s="34" t="str">
        <f>+'Semana 4-5'!C22</f>
        <v>Inhibidor de Corrosión</v>
      </c>
      <c r="D151" s="34" t="str">
        <f>+'Semana 4-5'!D22</f>
        <v>CY51W</v>
      </c>
      <c r="E151" s="120">
        <f t="shared" si="4"/>
        <v>45331</v>
      </c>
      <c r="F151" s="34"/>
      <c r="G151" s="34">
        <f>+'Semana 4-5'!G22</f>
        <v>31.55</v>
      </c>
      <c r="H151" s="34" t="str">
        <f>+'Semana 4-5'!H22</f>
        <v>2 hs</v>
      </c>
      <c r="I151" s="34" t="str">
        <f>+'Semana 4-5'!I22</f>
        <v/>
      </c>
      <c r="J151" s="34"/>
    </row>
    <row r="152" spans="1:10" x14ac:dyDescent="0.25">
      <c r="A152" s="34" t="str">
        <f>+'Semana 4-5'!A23</f>
        <v>SP- 02</v>
      </c>
      <c r="B152" s="34" t="str">
        <f>+'Semana 4-5'!B23</f>
        <v>SP-322a</v>
      </c>
      <c r="C152" s="34" t="str">
        <f>+'Semana 4-5'!C23</f>
        <v>Biocida</v>
      </c>
      <c r="D152" s="34" t="str">
        <f>+'Semana 4-5'!D23</f>
        <v>BX960</v>
      </c>
      <c r="E152" s="120">
        <f t="shared" si="4"/>
        <v>45331</v>
      </c>
      <c r="F152" s="34"/>
      <c r="G152" s="34">
        <f>+'Semana 4-5'!G23</f>
        <v>44.75</v>
      </c>
      <c r="H152" s="34">
        <f>+'Semana 4-5'!H23</f>
        <v>0</v>
      </c>
      <c r="I152" s="34" t="str">
        <f>+'Semana 4-5'!I23</f>
        <v/>
      </c>
      <c r="J152" s="34"/>
    </row>
    <row r="153" spans="1:10" x14ac:dyDescent="0.25">
      <c r="A153" s="34" t="str">
        <f>+'Semana 4-5'!A24</f>
        <v>PB- 01</v>
      </c>
      <c r="B153" s="34" t="str">
        <f>+'Semana 4-5'!B24</f>
        <v>PuB-203[00]a</v>
      </c>
      <c r="C153" s="34" t="str">
        <f>+'Semana 4-5'!C24</f>
        <v>Inhibidor de Corrosión</v>
      </c>
      <c r="D153" s="34" t="str">
        <f>+'Semana 4-5'!D24</f>
        <v>CY51W</v>
      </c>
      <c r="E153" s="120">
        <f t="shared" si="4"/>
        <v>45331</v>
      </c>
      <c r="F153" s="34"/>
      <c r="G153" s="34">
        <f>+'Semana 4-5'!G24</f>
        <v>35.93</v>
      </c>
      <c r="H153" s="34" t="str">
        <f>+'Semana 4-5'!H24</f>
        <v>1 hs 30 min</v>
      </c>
      <c r="I153" s="34" t="str">
        <f>+'Semana 4-5'!I24</f>
        <v/>
      </c>
      <c r="J153" s="34"/>
    </row>
    <row r="154" spans="1:10" x14ac:dyDescent="0.25">
      <c r="A154" s="34" t="str">
        <f>+'Semana 4-5'!A25</f>
        <v>PB- 01</v>
      </c>
      <c r="B154" s="34" t="str">
        <f>+'Semana 4-5'!B25</f>
        <v>PuB-203[00]a</v>
      </c>
      <c r="C154" s="34" t="str">
        <f>+'Semana 4-5'!C25</f>
        <v>Biocida</v>
      </c>
      <c r="D154" s="34" t="str">
        <f>+'Semana 4-5'!D25</f>
        <v>BX960</v>
      </c>
      <c r="E154" s="120">
        <f t="shared" si="4"/>
        <v>45331</v>
      </c>
      <c r="F154" s="34"/>
      <c r="G154" s="34">
        <f>+'Semana 4-5'!G25</f>
        <v>35.93</v>
      </c>
      <c r="H154" s="34">
        <f>+'Semana 4-5'!H25</f>
        <v>0</v>
      </c>
      <c r="I154" s="34" t="str">
        <f>+'Semana 4-5'!I25</f>
        <v/>
      </c>
      <c r="J154" s="34"/>
    </row>
    <row r="155" spans="1:10" x14ac:dyDescent="0.25">
      <c r="A155" s="34" t="str">
        <f>+'Semana 4-5'!A26</f>
        <v>SP-10</v>
      </c>
      <c r="B155" s="34" t="str">
        <f>+'Semana 4-5'!B26</f>
        <v>SP-411a</v>
      </c>
      <c r="C155" s="34" t="str">
        <f>+'Semana 4-5'!C26</f>
        <v>Inhibidor de Corrosión</v>
      </c>
      <c r="D155" s="34" t="str">
        <f>+'Semana 4-5'!D26</f>
        <v>CY51W</v>
      </c>
      <c r="E155" s="120">
        <f t="shared" si="4"/>
        <v>45331</v>
      </c>
      <c r="F155" s="34"/>
      <c r="G155" s="34">
        <f>+'Semana 4-5'!G26</f>
        <v>30.27</v>
      </c>
      <c r="H155" s="34">
        <f>+'Semana 4-5'!H26</f>
        <v>0</v>
      </c>
      <c r="I155" s="34" t="str">
        <f>+'Semana 4-5'!I26</f>
        <v/>
      </c>
      <c r="J155" s="34"/>
    </row>
    <row r="156" spans="1:10" x14ac:dyDescent="0.25">
      <c r="A156" s="34" t="str">
        <f>+'Semana 4-5'!A27</f>
        <v>SP-10</v>
      </c>
      <c r="B156" s="34" t="str">
        <f>+'Semana 4-5'!B27</f>
        <v>SP-411a</v>
      </c>
      <c r="C156" s="34" t="str">
        <f>+'Semana 4-5'!C27</f>
        <v>Biocida</v>
      </c>
      <c r="D156" s="34" t="str">
        <f>+'Semana 4-5'!D27</f>
        <v>BX960</v>
      </c>
      <c r="E156" s="120">
        <f t="shared" si="4"/>
        <v>45331</v>
      </c>
      <c r="F156" s="34"/>
      <c r="G156" s="34">
        <f>+'Semana 4-5'!G27</f>
        <v>30.27</v>
      </c>
      <c r="H156" s="34">
        <f>+'Semana 4-5'!H27</f>
        <v>0</v>
      </c>
      <c r="I156" s="34" t="str">
        <f>+'Semana 4-5'!I27</f>
        <v/>
      </c>
      <c r="J156" s="34"/>
    </row>
    <row r="157" spans="1:10" x14ac:dyDescent="0.25">
      <c r="A157" s="34" t="str">
        <f>+'Semana 4-5'!A28</f>
        <v>PB- 03</v>
      </c>
      <c r="B157" s="34" t="str">
        <f>+'Semana 4-5'!B28</f>
        <v>PuB-98[00]a</v>
      </c>
      <c r="C157" s="34" t="str">
        <f>+'Semana 4-5'!C28</f>
        <v>Inhibidor de Corrosión</v>
      </c>
      <c r="D157" s="34" t="str">
        <f>+'Semana 4-5'!D28</f>
        <v>CY51W</v>
      </c>
      <c r="E157" s="120">
        <f t="shared" si="4"/>
        <v>45331</v>
      </c>
      <c r="F157" s="34"/>
      <c r="G157" s="34">
        <f>+'Semana 4-5'!G28</f>
        <v>27.1</v>
      </c>
      <c r="H157" s="34">
        <f>+'Semana 4-5'!H28</f>
        <v>0</v>
      </c>
      <c r="I157" s="34" t="str">
        <f>+'Semana 4-5'!I28</f>
        <v/>
      </c>
      <c r="J157" s="34"/>
    </row>
    <row r="158" spans="1:10" x14ac:dyDescent="0.25">
      <c r="A158" s="34" t="str">
        <f>+'Semana 4-5'!A29</f>
        <v>PB- 03</v>
      </c>
      <c r="B158" s="34" t="str">
        <f>+'Semana 4-5'!B29</f>
        <v>PuB-98[00]a</v>
      </c>
      <c r="C158" s="34" t="str">
        <f>+'Semana 4-5'!C29</f>
        <v>Biocida</v>
      </c>
      <c r="D158" s="34" t="str">
        <f>+'Semana 4-5'!D29</f>
        <v>BX960</v>
      </c>
      <c r="E158" s="120">
        <f t="shared" si="4"/>
        <v>45331</v>
      </c>
      <c r="F158" s="34"/>
      <c r="G158" s="34">
        <f>+'Semana 4-5'!G29</f>
        <v>27.1</v>
      </c>
      <c r="H158" s="34">
        <f>+'Semana 4-5'!H29</f>
        <v>0</v>
      </c>
      <c r="I158" s="34" t="str">
        <f>+'Semana 4-5'!I29</f>
        <v/>
      </c>
      <c r="J158" s="34"/>
    </row>
    <row r="159" spans="1:10" x14ac:dyDescent="0.25">
      <c r="A159" s="34" t="str">
        <f>+'Semana 4-5'!A30</f>
        <v/>
      </c>
      <c r="B159" s="34">
        <f>+'Semana 4-5'!B30</f>
        <v>0</v>
      </c>
      <c r="C159" s="34">
        <f>+'Semana 4-5'!C30</f>
        <v>0</v>
      </c>
      <c r="D159" s="34" t="str">
        <f>+'Semana 4-5'!D30</f>
        <v>CONSUMO DIARIO</v>
      </c>
      <c r="E159" s="120">
        <f t="shared" si="4"/>
        <v>45331</v>
      </c>
      <c r="F159" s="34"/>
      <c r="G159" s="34">
        <f>+'Semana 4-5'!G30</f>
        <v>0</v>
      </c>
      <c r="H159" s="34">
        <f>+'Semana 4-5'!H30</f>
        <v>0</v>
      </c>
      <c r="I159" s="34" t="str">
        <f>+'Semana 4-5'!I30</f>
        <v/>
      </c>
      <c r="J159" s="34"/>
    </row>
    <row r="160" spans="1:10" x14ac:dyDescent="0.25">
      <c r="A160" s="34">
        <f>+'Semana 4-5'!A31</f>
        <v>0</v>
      </c>
      <c r="B160" s="34">
        <f>+'Semana 4-5'!B31</f>
        <v>0</v>
      </c>
      <c r="C160" s="34">
        <f>+'Semana 4-5'!C31</f>
        <v>0</v>
      </c>
      <c r="D160" s="34" t="str">
        <f>+'Semana 4-5'!D31</f>
        <v>CY51W</v>
      </c>
      <c r="E160" s="120">
        <f t="shared" si="4"/>
        <v>45331</v>
      </c>
      <c r="F160" s="34"/>
      <c r="G160" s="34">
        <f>+'Semana 4-5'!G31</f>
        <v>562.26</v>
      </c>
      <c r="H160" s="34">
        <f>+'Semana 4-5'!H31</f>
        <v>0</v>
      </c>
      <c r="I160" s="34">
        <f>+'Semana 4-5'!I31</f>
        <v>0</v>
      </c>
      <c r="J160" s="34"/>
    </row>
    <row r="161" spans="1:10" x14ac:dyDescent="0.25">
      <c r="A161" s="34">
        <f>+'Semana 4-5'!A32</f>
        <v>0</v>
      </c>
      <c r="B161" s="34">
        <f>+'Semana 4-5'!B32</f>
        <v>0</v>
      </c>
      <c r="C161" s="34">
        <f>+'Semana 4-5'!C32</f>
        <v>0</v>
      </c>
      <c r="D161" s="34" t="str">
        <f>+'Semana 4-5'!D32</f>
        <v>BX960</v>
      </c>
      <c r="E161" s="120">
        <f t="shared" si="4"/>
        <v>45331</v>
      </c>
      <c r="F161" s="34"/>
      <c r="G161" s="34">
        <f>+'Semana 4-5'!G32</f>
        <v>303.48</v>
      </c>
      <c r="H161" s="34">
        <f>+'Semana 4-5'!H32</f>
        <v>0</v>
      </c>
      <c r="I161" s="34">
        <f>+'Semana 4-5'!I32</f>
        <v>0</v>
      </c>
      <c r="J161" s="34"/>
    </row>
    <row r="162" spans="1:10" x14ac:dyDescent="0.25">
      <c r="A162" s="34">
        <f>+'Semana 4-5'!A33</f>
        <v>0</v>
      </c>
      <c r="B162" s="34">
        <f>+'Semana 4-5'!B33</f>
        <v>0</v>
      </c>
      <c r="C162" s="34">
        <f>+'Semana 4-5'!C33</f>
        <v>0</v>
      </c>
      <c r="D162" s="34" t="str">
        <f>+'Semana 4-5'!D33</f>
        <v>TOTAL</v>
      </c>
      <c r="E162" s="120">
        <f t="shared" si="4"/>
        <v>45331</v>
      </c>
      <c r="F162" s="34"/>
      <c r="G162" s="34">
        <f>+'Semana 4-5'!G33</f>
        <v>865.74</v>
      </c>
      <c r="H162" s="34">
        <f>+'Semana 4-5'!H33</f>
        <v>0</v>
      </c>
      <c r="I162" s="34">
        <f>+'Semana 4-5'!I33</f>
        <v>0</v>
      </c>
      <c r="J162" s="34"/>
    </row>
    <row r="163" spans="1:10" x14ac:dyDescent="0.25">
      <c r="A163" s="34">
        <f>+'Semana 4-5'!A34</f>
        <v>0</v>
      </c>
      <c r="B163" s="34">
        <f>+'Semana 4-5'!B34</f>
        <v>0</v>
      </c>
      <c r="C163" s="34">
        <f>+'Semana 4-5'!C34</f>
        <v>0</v>
      </c>
      <c r="D163" s="34">
        <f>+'Semana 4-5'!D34</f>
        <v>0</v>
      </c>
      <c r="E163" s="120">
        <f t="shared" si="4"/>
        <v>45331</v>
      </c>
      <c r="F163" s="34"/>
      <c r="G163" s="34">
        <f>+'Semana 4-5'!G34</f>
        <v>0</v>
      </c>
      <c r="H163" s="34">
        <f>+'Semana 4-5'!H34</f>
        <v>0</v>
      </c>
      <c r="I163" s="34">
        <f>+'Semana 4-5'!I34</f>
        <v>0</v>
      </c>
      <c r="J163" s="34"/>
    </row>
    <row r="164" spans="1:10" x14ac:dyDescent="0.25">
      <c r="A164" s="34">
        <f>+'Semana 4-5'!A34</f>
        <v>0</v>
      </c>
      <c r="B164" s="34">
        <f>+'Semana 4-5'!B34</f>
        <v>0</v>
      </c>
      <c r="C164" s="34">
        <f>+'Semana 4-5'!C34</f>
        <v>0</v>
      </c>
      <c r="D164" s="34">
        <f>+'Semana 4-5'!D34</f>
        <v>0</v>
      </c>
      <c r="E164" s="120">
        <f t="shared" ref="E164:E168" si="5">$B$136</f>
        <v>45331</v>
      </c>
      <c r="F164" s="34"/>
      <c r="G164" s="34">
        <f>+'Semana 4-5'!G34</f>
        <v>0</v>
      </c>
      <c r="H164" s="34">
        <f>+'Semana 4-5'!H34</f>
        <v>0</v>
      </c>
      <c r="I164" s="34">
        <f>+'Semana 4-5'!I34</f>
        <v>0</v>
      </c>
      <c r="J164" s="34"/>
    </row>
    <row r="165" spans="1:10" x14ac:dyDescent="0.25">
      <c r="A165" s="34">
        <f>+'Semana 4-5'!A35</f>
        <v>0</v>
      </c>
      <c r="B165" s="34">
        <f>+'Semana 4-5'!B35</f>
        <v>0</v>
      </c>
      <c r="C165" s="34">
        <f>+'Semana 4-5'!C35</f>
        <v>0</v>
      </c>
      <c r="D165" s="34">
        <f>+'Semana 4-5'!D35</f>
        <v>0</v>
      </c>
      <c r="E165" s="120">
        <f t="shared" si="5"/>
        <v>45331</v>
      </c>
      <c r="F165" s="34"/>
      <c r="G165" s="34">
        <f>+'Semana 4-5'!G35</f>
        <v>0</v>
      </c>
      <c r="H165" s="34">
        <f>+'Semana 4-5'!H35</f>
        <v>0</v>
      </c>
      <c r="I165" s="34">
        <f>+'Semana 4-5'!I35</f>
        <v>0</v>
      </c>
      <c r="J165" s="34"/>
    </row>
    <row r="166" spans="1:10" x14ac:dyDescent="0.25">
      <c r="A166" s="34">
        <f>+'Semana 4-5'!A36</f>
        <v>0</v>
      </c>
      <c r="B166" s="34">
        <f>+'Semana 4-5'!B36</f>
        <v>0</v>
      </c>
      <c r="C166" s="34">
        <f>+'Semana 4-5'!C36</f>
        <v>0</v>
      </c>
      <c r="D166" s="34">
        <f>+'Semana 4-5'!D36</f>
        <v>0</v>
      </c>
      <c r="E166" s="120">
        <f t="shared" si="5"/>
        <v>45331</v>
      </c>
      <c r="F166" s="34"/>
      <c r="G166" s="34">
        <f>+'Semana 4-5'!G36</f>
        <v>0</v>
      </c>
      <c r="H166" s="34">
        <f>+'Semana 4-5'!H36</f>
        <v>0</v>
      </c>
      <c r="I166" s="34">
        <f>+'Semana 4-5'!I36</f>
        <v>0</v>
      </c>
      <c r="J166" s="34"/>
    </row>
    <row r="167" spans="1:10" x14ac:dyDescent="0.25">
      <c r="A167" s="34">
        <f>+'Semana 4-5'!A37</f>
        <v>0</v>
      </c>
      <c r="B167" s="34">
        <f>+'Semana 4-5'!B37</f>
        <v>0</v>
      </c>
      <c r="C167" s="34">
        <f>+'Semana 4-5'!C37</f>
        <v>0</v>
      </c>
      <c r="D167" s="34">
        <f>+'Semana 4-5'!D37</f>
        <v>0</v>
      </c>
      <c r="E167" s="120">
        <f t="shared" si="5"/>
        <v>45331</v>
      </c>
      <c r="F167" s="34"/>
      <c r="G167" s="34">
        <f>+'Semana 4-5'!G37</f>
        <v>0</v>
      </c>
      <c r="H167" s="34">
        <f>+'Semana 4-5'!H37</f>
        <v>0</v>
      </c>
      <c r="I167" s="34">
        <f>+'Semana 4-5'!I37</f>
        <v>0</v>
      </c>
      <c r="J167" s="34"/>
    </row>
    <row r="168" spans="1:10" x14ac:dyDescent="0.25">
      <c r="A168" s="34">
        <f>+'Semana 4-5'!A38</f>
        <v>0</v>
      </c>
      <c r="B168" s="34">
        <f>+'Semana 4-5'!B38</f>
        <v>0</v>
      </c>
      <c r="C168" s="34">
        <f>+'Semana 4-5'!C38</f>
        <v>0</v>
      </c>
      <c r="D168" s="34">
        <f>+'Semana 4-5'!D38</f>
        <v>0</v>
      </c>
      <c r="E168" s="120">
        <f t="shared" si="5"/>
        <v>45331</v>
      </c>
      <c r="F168" s="34"/>
      <c r="G168" s="34">
        <f>+'Semana 4-5'!G38</f>
        <v>0</v>
      </c>
      <c r="H168" s="34">
        <f>+'Semana 4-5'!H38</f>
        <v>0</v>
      </c>
      <c r="I168" s="34">
        <f>+'Semana 4-5'!I38</f>
        <v>0</v>
      </c>
      <c r="J168" s="34"/>
    </row>
  </sheetData>
  <mergeCells count="11">
    <mergeCell ref="B112:C112"/>
    <mergeCell ref="D112:J112"/>
    <mergeCell ref="B136:C136"/>
    <mergeCell ref="D136:J136"/>
    <mergeCell ref="C2:J4"/>
    <mergeCell ref="B6:C6"/>
    <mergeCell ref="D6:J6"/>
    <mergeCell ref="B44:C44"/>
    <mergeCell ref="D44:J44"/>
    <mergeCell ref="B77:C77"/>
    <mergeCell ref="D77:J77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>
    <tabColor theme="4"/>
  </sheetPr>
  <dimension ref="A1:J44"/>
  <sheetViews>
    <sheetView workbookViewId="0">
      <selection activeCell="I9" sqref="I9:J31"/>
    </sheetView>
  </sheetViews>
  <sheetFormatPr baseColWidth="10" defaultColWidth="11.42578125" defaultRowHeight="15" x14ac:dyDescent="0.25"/>
  <cols>
    <col min="1" max="1" width="17" style="4" bestFit="1" customWidth="1"/>
    <col min="2" max="2" width="16.5703125" style="4" bestFit="1" customWidth="1"/>
    <col min="3" max="3" width="21" style="4" bestFit="1" customWidth="1"/>
    <col min="4" max="4" width="11.42578125" style="4" bestFit="1" customWidth="1"/>
    <col min="5" max="5" width="7.140625" style="4" bestFit="1" customWidth="1"/>
    <col min="6" max="6" width="6.28515625" style="4" bestFit="1" customWidth="1"/>
    <col min="7" max="7" width="11.5703125" style="4" bestFit="1" customWidth="1"/>
    <col min="8" max="8" width="5.5703125" style="4" bestFit="1" customWidth="1"/>
    <col min="9" max="9" width="11.140625" style="4" bestFit="1" customWidth="1"/>
    <col min="10" max="10" width="19.42578125" style="4" bestFit="1" customWidth="1"/>
    <col min="11" max="16384" width="11.42578125" style="4"/>
  </cols>
  <sheetData>
    <row r="1" spans="1:10" x14ac:dyDescent="0.25">
      <c r="A1" s="4" t="s">
        <v>947</v>
      </c>
      <c r="B1" s="4">
        <f>COUNTA(B9:B57)</f>
        <v>26</v>
      </c>
    </row>
    <row r="2" spans="1:10" ht="15.75" thickBot="1" x14ac:dyDescent="0.3"/>
    <row r="3" spans="1:10" x14ac:dyDescent="0.25">
      <c r="A3" s="31"/>
      <c r="B3" s="32"/>
      <c r="C3" s="142" t="s">
        <v>987</v>
      </c>
      <c r="D3" s="143"/>
      <c r="E3" s="143"/>
      <c r="F3" s="143"/>
      <c r="G3" s="143"/>
      <c r="H3" s="143"/>
      <c r="I3" s="143"/>
      <c r="J3" s="144"/>
    </row>
    <row r="4" spans="1:10" ht="20.25" x14ac:dyDescent="0.25">
      <c r="A4" s="27"/>
      <c r="B4" s="28"/>
      <c r="C4" s="145"/>
      <c r="D4" s="134"/>
      <c r="E4" s="134"/>
      <c r="F4" s="134"/>
      <c r="G4" s="134"/>
      <c r="H4" s="134"/>
      <c r="I4" s="134"/>
      <c r="J4" s="146"/>
    </row>
    <row r="5" spans="1:10" ht="21" thickBot="1" x14ac:dyDescent="0.3">
      <c r="A5" s="29"/>
      <c r="B5" s="30"/>
      <c r="C5" s="147"/>
      <c r="D5" s="148"/>
      <c r="E5" s="148"/>
      <c r="F5" s="148"/>
      <c r="G5" s="148"/>
      <c r="H5" s="148"/>
      <c r="I5" s="148"/>
      <c r="J5" s="149"/>
    </row>
    <row r="6" spans="1:10" ht="15.75" thickBot="1" x14ac:dyDescent="0.3"/>
    <row r="7" spans="1:10" ht="18" x14ac:dyDescent="0.25">
      <c r="A7" s="49" t="s">
        <v>996</v>
      </c>
      <c r="B7" s="154">
        <f>'Semana 2-1'!B7:C7</f>
        <v>45313</v>
      </c>
      <c r="C7" s="155"/>
      <c r="D7" s="156" t="s">
        <v>997</v>
      </c>
      <c r="E7" s="157"/>
      <c r="F7" s="157"/>
      <c r="G7" s="157"/>
      <c r="H7" s="157"/>
      <c r="I7" s="157"/>
      <c r="J7" s="160"/>
    </row>
    <row r="8" spans="1:10" x14ac:dyDescent="0.25">
      <c r="A8" s="53" t="s">
        <v>952</v>
      </c>
      <c r="B8" s="53" t="s">
        <v>15</v>
      </c>
      <c r="C8" s="53" t="s">
        <v>953</v>
      </c>
      <c r="D8" s="53" t="s">
        <v>562</v>
      </c>
      <c r="E8" s="53" t="s">
        <v>954</v>
      </c>
      <c r="F8" s="53" t="s">
        <v>955</v>
      </c>
      <c r="G8" s="53" t="s">
        <v>956</v>
      </c>
      <c r="H8" s="53" t="s">
        <v>957</v>
      </c>
      <c r="I8" s="53" t="s">
        <v>958</v>
      </c>
      <c r="J8" s="53" t="s">
        <v>959</v>
      </c>
    </row>
    <row r="9" spans="1:10" x14ac:dyDescent="0.25">
      <c r="A9" s="34" t="str">
        <f>IFERROR(VLOOKUP(B9,'PLANILLA GENERAL'!$H$3:$BA$698,46,FALSE),"")</f>
        <v>SCB- 01</v>
      </c>
      <c r="B9" s="44" t="s">
        <v>416</v>
      </c>
      <c r="C9" s="34" t="s">
        <v>963</v>
      </c>
      <c r="D9" s="34" t="str">
        <f t="shared" ref="D9:D22" si="0">IF(C9="inhibidor de corrosión","CY51W","BX960")</f>
        <v>CY51W</v>
      </c>
      <c r="E9" s="34"/>
      <c r="F9" s="34"/>
      <c r="G9" s="56">
        <f>IFERROR(_xlfn.IFS(D9=Referencias!$K$32,VLOOKUP(B9,Intermedia!$B$4:$D$215,3,FALSE),D9=Referencias!$K$25,VLOOKUP(B9,Intermedia!$B$4:$D$215,2,FALSE)),"")</f>
        <v>57.6</v>
      </c>
      <c r="H9" s="34"/>
      <c r="I9" s="34" t="str">
        <f>IFERROR(VLOOKUP(IF(AND(B9=B8,B8=B6),CONCATENATE(B9,"_2"),IF(B9=B8,CONCATENATE(B9,"_1"),B9)),Intermedia!$I$3:$O$3997,7,FALSE),"")</f>
        <v/>
      </c>
      <c r="J9" s="34" t="str">
        <f>IFERROR(VLOOKUP(B9,'PLANILLA GENERAL'!$H$2:$BA$447,30,FALSE),"")</f>
        <v>Bombeo Mecánico</v>
      </c>
    </row>
    <row r="10" spans="1:10" x14ac:dyDescent="0.25">
      <c r="A10" s="34" t="str">
        <f>IFERROR(VLOOKUP(B10,'PLANILLA GENERAL'!$H$3:$BA$698,46,FALSE),"")</f>
        <v>SCB- 01</v>
      </c>
      <c r="B10" s="44" t="s">
        <v>417</v>
      </c>
      <c r="C10" s="34" t="s">
        <v>963</v>
      </c>
      <c r="D10" s="34" t="str">
        <f t="shared" si="0"/>
        <v>CY51W</v>
      </c>
      <c r="E10" s="34"/>
      <c r="F10" s="34"/>
      <c r="G10" s="56">
        <f>IFERROR(_xlfn.IFS(D10=Referencias!$K$32,VLOOKUP(B10,Intermedia!$B$4:$D$215,3,FALSE),D10=Referencias!$K$25,VLOOKUP(B10,Intermedia!$B$4:$D$215,2,FALSE)),"")</f>
        <v>27</v>
      </c>
      <c r="H10" s="34"/>
      <c r="I10" s="34" t="str">
        <f>IFERROR(VLOOKUP(IF(AND(B10=B9,B9=B7),CONCATENATE(B10,"_2"),IF(B10=B9,CONCATENATE(B10,"_1"),B10)),Intermedia!$I$3:$O$3997,7,FALSE),"")</f>
        <v/>
      </c>
      <c r="J10" s="34" t="str">
        <f>IFERROR(VLOOKUP(B10,'PLANILLA GENERAL'!$H$2:$BA$447,30,FALSE),"")</f>
        <v>Bombeo Mecánico</v>
      </c>
    </row>
    <row r="11" spans="1:10" x14ac:dyDescent="0.25">
      <c r="A11" s="34" t="str">
        <f>IFERROR(VLOOKUP(B11,'PLANILLA GENERAL'!$H$3:$BA$698,46,FALSE),"")</f>
        <v>SCB- 01</v>
      </c>
      <c r="B11" s="44" t="s">
        <v>568</v>
      </c>
      <c r="C11" s="34" t="s">
        <v>963</v>
      </c>
      <c r="D11" s="34" t="str">
        <f t="shared" si="0"/>
        <v>CY51W</v>
      </c>
      <c r="E11" s="34"/>
      <c r="F11" s="34"/>
      <c r="G11" s="56">
        <f>IFERROR(_xlfn.IFS(D11=Referencias!$K$32,VLOOKUP(B11,Intermedia!$B$4:$D$215,3,FALSE),D11=Referencias!$K$25,VLOOKUP(B11,Intermedia!$B$4:$D$215,2,FALSE)),"")</f>
        <v>20</v>
      </c>
      <c r="H11" s="34"/>
      <c r="I11" s="34" t="str">
        <f>IFERROR(VLOOKUP(IF(AND(B11=B10,B10=B8),CONCATENATE(B11,"_2"),IF(B11=B10,CONCATENATE(B11,"_1"),B11)),Intermedia!$I$3:$O$3997,7,FALSE),"")</f>
        <v/>
      </c>
      <c r="J11" s="34" t="str">
        <f>IFERROR(VLOOKUP(B11,'PLANILLA GENERAL'!$H$2:$BA$447,30,FALSE),"")</f>
        <v/>
      </c>
    </row>
    <row r="12" spans="1:10" x14ac:dyDescent="0.25">
      <c r="A12" s="34" t="str">
        <f>IFERROR(VLOOKUP(B12,'PLANILLA GENERAL'!$H$3:$BA$698,46,FALSE),"")</f>
        <v>SCB- 01</v>
      </c>
      <c r="B12" s="44" t="s">
        <v>458</v>
      </c>
      <c r="C12" s="34" t="s">
        <v>963</v>
      </c>
      <c r="D12" s="34" t="str">
        <f t="shared" si="0"/>
        <v>CY51W</v>
      </c>
      <c r="E12" s="34"/>
      <c r="F12" s="34"/>
      <c r="G12" s="56">
        <f>IFERROR(_xlfn.IFS(D12=Referencias!$K$32,VLOOKUP(B12,Intermedia!$B$4:$D$215,3,FALSE),D12=Referencias!$K$25,VLOOKUP(B12,Intermedia!$B$4:$D$215,2,FALSE)),"")</f>
        <v>30.89</v>
      </c>
      <c r="H12" s="34"/>
      <c r="I12" s="34" t="str">
        <f>IFERROR(VLOOKUP(IF(AND(B12=B11,B11=B9),CONCATENATE(B12,"_2"),IF(B12=B11,CONCATENATE(B12,"_1"),B12)),Intermedia!$I$3:$O$3997,7,FALSE),"")</f>
        <v/>
      </c>
      <c r="J12" s="34" t="str">
        <f>IFERROR(VLOOKUP(B12,'PLANILLA GENERAL'!$H$2:$BA$447,30,FALSE),"")</f>
        <v>Electro Sumergible</v>
      </c>
    </row>
    <row r="13" spans="1:10" x14ac:dyDescent="0.25">
      <c r="A13" s="34" t="str">
        <f>IFERROR(VLOOKUP(B13,'PLANILLA GENERAL'!$H$3:$BA$698,46,FALSE),"")</f>
        <v>SCB- 01</v>
      </c>
      <c r="B13" s="44" t="s">
        <v>463</v>
      </c>
      <c r="C13" s="34" t="s">
        <v>963</v>
      </c>
      <c r="D13" s="34" t="str">
        <f t="shared" si="0"/>
        <v>CY51W</v>
      </c>
      <c r="E13" s="34"/>
      <c r="F13" s="34"/>
      <c r="G13" s="56">
        <f>IFERROR(_xlfn.IFS(D13=Referencias!$K$32,VLOOKUP(B13,Intermedia!$B$4:$D$215,3,FALSE),D13=Referencias!$K$25,VLOOKUP(B13,Intermedia!$B$4:$D$215,2,FALSE)),"")</f>
        <v>54.7</v>
      </c>
      <c r="H13" s="34"/>
      <c r="I13" s="34" t="str">
        <f>IFERROR(VLOOKUP(IF(AND(B13=B12,B12=B10),CONCATENATE(B13,"_2"),IF(B13=B12,CONCATENATE(B13,"_1"),B13)),Intermedia!$I$3:$O$3997,7,FALSE),"")</f>
        <v/>
      </c>
      <c r="J13" s="34" t="str">
        <f>IFERROR(VLOOKUP(B13,'PLANILLA GENERAL'!$H$2:$BA$447,30,FALSE),"")</f>
        <v>Electro Sumergible</v>
      </c>
    </row>
    <row r="14" spans="1:10" x14ac:dyDescent="0.25">
      <c r="A14" s="34" t="str">
        <f>IFERROR(VLOOKUP(B14,'PLANILLA GENERAL'!$H$3:$BA$698,46,FALSE),"")</f>
        <v>SCB- 01</v>
      </c>
      <c r="B14" s="44" t="s">
        <v>466</v>
      </c>
      <c r="C14" s="34" t="s">
        <v>963</v>
      </c>
      <c r="D14" s="34" t="str">
        <f t="shared" si="0"/>
        <v>CY51W</v>
      </c>
      <c r="E14" s="34"/>
      <c r="F14" s="34"/>
      <c r="G14" s="56">
        <f>IFERROR(_xlfn.IFS(D14=Referencias!$K$32,VLOOKUP(B14,Intermedia!$B$4:$D$215,3,FALSE),D14=Referencias!$K$25,VLOOKUP(B14,Intermedia!$B$4:$D$215,2,FALSE)),"")</f>
        <v>39.83</v>
      </c>
      <c r="H14" s="34"/>
      <c r="I14" s="34" t="str">
        <f>IFERROR(VLOOKUP(IF(AND(B14=B13,B13=B11),CONCATENATE(B14,"_2"),IF(B14=B13,CONCATENATE(B14,"_1"),B14)),Intermedia!$I$3:$O$3997,7,FALSE),"")</f>
        <v/>
      </c>
      <c r="J14" s="34" t="str">
        <f>IFERROR(VLOOKUP(B14,'PLANILLA GENERAL'!$H$2:$BA$447,30,FALSE),"")</f>
        <v>Electro Sumergible</v>
      </c>
    </row>
    <row r="15" spans="1:10" x14ac:dyDescent="0.25">
      <c r="A15" s="34" t="str">
        <f>IFERROR(VLOOKUP(B15,'PLANILLA GENERAL'!$H$3:$BA$698,46,FALSE),"")</f>
        <v>SCB- 01</v>
      </c>
      <c r="B15" s="44" t="s">
        <v>461</v>
      </c>
      <c r="C15" s="34" t="s">
        <v>963</v>
      </c>
      <c r="D15" s="34" t="str">
        <f t="shared" ref="D15:D16" si="1">IF(C15="inhibidor de corrosión","CY51W","BX960")</f>
        <v>CY51W</v>
      </c>
      <c r="E15" s="34"/>
      <c r="F15" s="34"/>
      <c r="G15" s="56">
        <f>IFERROR(_xlfn.IFS(D15=Referencias!$K$32,VLOOKUP(B15,Intermedia!$B$4:$D$215,3,FALSE),D15=Referencias!$K$25,VLOOKUP(B15,Intermedia!$B$4:$D$215,2,FALSE)),"")</f>
        <v>20</v>
      </c>
      <c r="H15" s="34"/>
      <c r="I15" s="34" t="str">
        <f>IFERROR(VLOOKUP(IF(AND(B15=B14,B14=B12),CONCATENATE(B15,"_2"),IF(B15=B14,CONCATENATE(B15,"_1"),B15)),Intermedia!$I$3:$O$3997,7,FALSE),"")</f>
        <v/>
      </c>
      <c r="J15" s="34" t="str">
        <f>IFERROR(VLOOKUP(B15,'PLANILLA GENERAL'!$H$2:$BA$447,30,FALSE),"")</f>
        <v>Electro Sumergible</v>
      </c>
    </row>
    <row r="16" spans="1:10" x14ac:dyDescent="0.25">
      <c r="A16" s="34" t="str">
        <f>IFERROR(VLOOKUP(B16,'PLANILLA GENERAL'!$H$3:$BA$698,46,FALSE),"")</f>
        <v>VAM</v>
      </c>
      <c r="B16" s="3" t="s">
        <v>478</v>
      </c>
      <c r="C16" s="34" t="s">
        <v>962</v>
      </c>
      <c r="D16" s="34" t="str">
        <f t="shared" si="1"/>
        <v>BX960</v>
      </c>
      <c r="E16" s="34"/>
      <c r="F16" s="34"/>
      <c r="G16" s="56">
        <f>IFERROR(_xlfn.IFS(D16=Referencias!$K$32,VLOOKUP(B16,Intermedia!$B$4:$D$215,3,FALSE),D16=Referencias!$K$25,VLOOKUP(B16,Intermedia!$B$4:$D$215,2,FALSE)),"")</f>
        <v>20</v>
      </c>
      <c r="H16" s="34"/>
      <c r="I16" s="34" t="str">
        <f>IFERROR(VLOOKUP(IF(AND(B16=B15,B15=B13),CONCATENATE(B16,"_2"),IF(B16=B15,CONCATENATE(B16,"_1"),B16)),Intermedia!$I$3:$O$3997,7,FALSE),"")</f>
        <v/>
      </c>
      <c r="J16" s="34" t="str">
        <f>IFERROR(VLOOKUP(B16,'PLANILLA GENERAL'!$H$2:$BA$447,30,FALSE),"")</f>
        <v>Bombeo Mecánico</v>
      </c>
    </row>
    <row r="17" spans="1:10" x14ac:dyDescent="0.25">
      <c r="A17" s="34" t="str">
        <f>IFERROR(VLOOKUP(B17,'PLANILLA GENERAL'!$H$3:$BA$698,46,FALSE),"")</f>
        <v>VAM</v>
      </c>
      <c r="B17" s="44" t="s">
        <v>488</v>
      </c>
      <c r="C17" s="34" t="s">
        <v>963</v>
      </c>
      <c r="D17" s="34" t="str">
        <f t="shared" si="0"/>
        <v>CY51W</v>
      </c>
      <c r="E17" s="34"/>
      <c r="F17" s="34"/>
      <c r="G17" s="56">
        <f>IFERROR(_xlfn.IFS(D17=Referencias!$K$32,VLOOKUP(B17,Intermedia!$B$4:$D$215,3,FALSE),D17=Referencias!$K$25,VLOOKUP(B17,Intermedia!$B$4:$D$215,2,FALSE)),"")</f>
        <v>29.15</v>
      </c>
      <c r="H17" s="34"/>
      <c r="I17" s="34" t="str">
        <f>IFERROR(VLOOKUP(IF(AND(B17=B16,B16=B14),CONCATENATE(B17,"_2"),IF(B17=B16,CONCATENATE(B17,"_1"),B17)),Intermedia!$I$3:$O$3997,7,FALSE),"")</f>
        <v/>
      </c>
      <c r="J17" s="34" t="str">
        <f>IFERROR(VLOOKUP(B17,'PLANILLA GENERAL'!$H$2:$BA$447,30,FALSE),"")</f>
        <v>Bombeo Mecánico</v>
      </c>
    </row>
    <row r="18" spans="1:10" x14ac:dyDescent="0.25">
      <c r="A18" s="34" t="str">
        <f>IFERROR(VLOOKUP(B18,'PLANILLA GENERAL'!$H$3:$BA$698,46,FALSE),"")</f>
        <v>VAM</v>
      </c>
      <c r="B18" s="44" t="s">
        <v>500</v>
      </c>
      <c r="C18" s="34" t="s">
        <v>963</v>
      </c>
      <c r="D18" s="34" t="str">
        <f t="shared" si="0"/>
        <v>CY51W</v>
      </c>
      <c r="E18" s="34"/>
      <c r="F18" s="34"/>
      <c r="G18" s="56">
        <f>IFERROR(_xlfn.IFS(D18=Referencias!$K$32,VLOOKUP(B18,Intermedia!$B$4:$D$215,3,FALSE),D18=Referencias!$K$25,VLOOKUP(B18,Intermedia!$B$4:$D$215,2,FALSE)),"")</f>
        <v>20</v>
      </c>
      <c r="H18" s="34"/>
      <c r="I18" s="34" t="str">
        <f>IFERROR(VLOOKUP(IF(AND(B18=B17,B17=B15),CONCATENATE(B18,"_2"),IF(B18=B17,CONCATENATE(B18,"_1"),B18)),Intermedia!$I$3:$O$3997,7,FALSE),"")</f>
        <v/>
      </c>
      <c r="J18" s="34" t="str">
        <f>IFERROR(VLOOKUP(B18,'PLANILLA GENERAL'!$H$2:$BA$447,30,FALSE),"")</f>
        <v>Electro Sumergible</v>
      </c>
    </row>
    <row r="19" spans="1:10" x14ac:dyDescent="0.25">
      <c r="A19" s="34" t="str">
        <f>IFERROR(VLOOKUP(B19,'PLANILLA GENERAL'!$H$3:$BA$698,46,FALSE),"")</f>
        <v>VAM</v>
      </c>
      <c r="B19" s="44" t="s">
        <v>504</v>
      </c>
      <c r="C19" s="34" t="s">
        <v>963</v>
      </c>
      <c r="D19" s="34" t="str">
        <f t="shared" si="0"/>
        <v>CY51W</v>
      </c>
      <c r="E19" s="34"/>
      <c r="F19" s="34"/>
      <c r="G19" s="56">
        <f>IFERROR(_xlfn.IFS(D19=Referencias!$K$32,VLOOKUP(B19,Intermedia!$B$4:$D$215,3,FALSE),D19=Referencias!$K$25,VLOOKUP(B19,Intermedia!$B$4:$D$215,2,FALSE)),"")</f>
        <v>24.57</v>
      </c>
      <c r="H19" s="34"/>
      <c r="I19" s="34" t="str">
        <f>IFERROR(VLOOKUP(IF(AND(B19=B18,B18=B16),CONCATENATE(B19,"_2"),IF(B19=B18,CONCATENATE(B19,"_1"),B19)),Intermedia!$I$3:$O$3997,7,FALSE),"")</f>
        <v/>
      </c>
      <c r="J19" s="34" t="str">
        <f>IFERROR(VLOOKUP(B19,'PLANILLA GENERAL'!$H$2:$BA$447,30,FALSE),"")</f>
        <v>Bombeo Mecánico</v>
      </c>
    </row>
    <row r="20" spans="1:10" x14ac:dyDescent="0.25">
      <c r="A20" s="34" t="str">
        <f>IFERROR(VLOOKUP(B20,'PLANILLA GENERAL'!$H$3:$BA$698,46,FALSE),"")</f>
        <v>VAM</v>
      </c>
      <c r="B20" s="44" t="s">
        <v>505</v>
      </c>
      <c r="C20" s="34" t="s">
        <v>963</v>
      </c>
      <c r="D20" s="34" t="str">
        <f t="shared" si="0"/>
        <v>CY51W</v>
      </c>
      <c r="E20" s="34"/>
      <c r="F20" s="34"/>
      <c r="G20" s="56">
        <f>IFERROR(_xlfn.IFS(D20=Referencias!$K$32,VLOOKUP(B20,Intermedia!$B$4:$D$215,3,FALSE),D20=Referencias!$K$25,VLOOKUP(B20,Intermedia!$B$4:$D$215,2,FALSE)),"")</f>
        <v>27.79</v>
      </c>
      <c r="H20" s="34"/>
      <c r="I20" s="34" t="str">
        <f>IFERROR(VLOOKUP(IF(AND(B20=B19,B19=B17),CONCATENATE(B20,"_2"),IF(B20=B19,CONCATENATE(B20,"_1"),B20)),Intermedia!$I$3:$O$3997,7,FALSE),"")</f>
        <v/>
      </c>
      <c r="J20" s="34" t="str">
        <f>IFERROR(VLOOKUP(B20,'PLANILLA GENERAL'!$H$2:$BA$447,30,FALSE),"")</f>
        <v>Bombeo Mecánico</v>
      </c>
    </row>
    <row r="21" spans="1:10" x14ac:dyDescent="0.25">
      <c r="A21" s="34" t="str">
        <f>IFERROR(VLOOKUP(B21,'PLANILLA GENERAL'!$H$3:$BA$698,46,FALSE),"")</f>
        <v>VAM</v>
      </c>
      <c r="B21" s="44" t="s">
        <v>507</v>
      </c>
      <c r="C21" s="34" t="s">
        <v>963</v>
      </c>
      <c r="D21" s="34" t="str">
        <f t="shared" si="0"/>
        <v>CY51W</v>
      </c>
      <c r="E21" s="34"/>
      <c r="F21" s="34"/>
      <c r="G21" s="56">
        <f>IFERROR(_xlfn.IFS(D21=Referencias!$K$32,VLOOKUP(B21,Intermedia!$B$4:$D$215,3,FALSE),D21=Referencias!$K$25,VLOOKUP(B21,Intermedia!$B$4:$D$215,2,FALSE)),"")</f>
        <v>41.65</v>
      </c>
      <c r="H21" s="34"/>
      <c r="I21" s="34" t="str">
        <f>IFERROR(VLOOKUP(IF(AND(B21=B20,B20=B18),CONCATENATE(B21,"_2"),IF(B21=B20,CONCATENATE(B21,"_1"),B21)),Intermedia!$I$3:$O$3997,7,FALSE),"")</f>
        <v/>
      </c>
      <c r="J21" s="34" t="str">
        <f>IFERROR(VLOOKUP(B21,'PLANILLA GENERAL'!$H$2:$BA$447,30,FALSE),"")</f>
        <v>Bombeo Mecánico</v>
      </c>
    </row>
    <row r="22" spans="1:10" x14ac:dyDescent="0.25">
      <c r="A22" s="34" t="str">
        <f>IFERROR(VLOOKUP(B22,'PLANILLA GENERAL'!$H$3:$BA$698,46,FALSE),"")</f>
        <v>VAM</v>
      </c>
      <c r="B22" s="44" t="s">
        <v>524</v>
      </c>
      <c r="C22" s="34" t="s">
        <v>963</v>
      </c>
      <c r="D22" s="34" t="str">
        <f t="shared" si="0"/>
        <v>CY51W</v>
      </c>
      <c r="E22" s="34"/>
      <c r="F22" s="34"/>
      <c r="G22" s="56">
        <f>IFERROR(_xlfn.IFS(D22=Referencias!$K$32,VLOOKUP(B22,Intermedia!$B$4:$D$215,3,FALSE),D22=Referencias!$K$25,VLOOKUP(B22,Intermedia!$B$4:$D$215,2,FALSE)),"")</f>
        <v>20</v>
      </c>
      <c r="H22" s="34"/>
      <c r="I22" s="34" t="str">
        <f>IFERROR(VLOOKUP(IF(AND(B22=B21,B21=B19),CONCATENATE(B22,"_2"),IF(B22=B21,CONCATENATE(B22,"_1"),B22)),Intermedia!$I$3:$O$3997,7,FALSE),"")</f>
        <v/>
      </c>
      <c r="J22" s="34" t="str">
        <f>IFERROR(VLOOKUP(B22,'PLANILLA GENERAL'!$H$2:$BA$447,30,FALSE),"")</f>
        <v>Bombeo Mecánico</v>
      </c>
    </row>
    <row r="23" spans="1:10" x14ac:dyDescent="0.25">
      <c r="A23" s="34" t="str">
        <f>IFERROR(VLOOKUP(B23,'PLANILLA GENERAL'!$H$3:$BA$698,46,FALSE),"")</f>
        <v>VAM</v>
      </c>
      <c r="B23" s="44" t="s">
        <v>498</v>
      </c>
      <c r="C23" s="34" t="s">
        <v>962</v>
      </c>
      <c r="D23" s="34" t="str">
        <f t="shared" ref="D23:D33" si="2">IF(C23="inhibidor de corrosión","CY51W","BX960")</f>
        <v>BX960</v>
      </c>
      <c r="E23" s="34"/>
      <c r="F23" s="34"/>
      <c r="G23" s="56">
        <f>IFERROR(_xlfn.IFS(D23=Referencias!$K$32,VLOOKUP(B23,Intermedia!$B$4:$D$215,3,FALSE),D23=Referencias!$K$25,VLOOKUP(B23,Intermedia!$B$4:$D$215,2,FALSE)),"")</f>
        <v>49.98</v>
      </c>
      <c r="H23" s="34"/>
      <c r="I23" s="34" t="str">
        <f>IFERROR(VLOOKUP(IF(AND(B23=B22,B22=B20),CONCATENATE(B23,"_2"),IF(B23=B22,CONCATENATE(B23,"_1"),B23)),Intermedia!$I$3:$O$3997,7,FALSE),"")</f>
        <v/>
      </c>
      <c r="J23" s="34" t="str">
        <f>IFERROR(VLOOKUP(B23,'PLANILLA GENERAL'!$H$2:$BA$447,30,FALSE),"")</f>
        <v>Bombeo Mecánico</v>
      </c>
    </row>
    <row r="24" spans="1:10" x14ac:dyDescent="0.25">
      <c r="A24" s="34" t="str">
        <f>IFERROR(VLOOKUP(B24,'PLANILLA GENERAL'!$H$3:$BA$698,46,FALSE),"")</f>
        <v>VAM</v>
      </c>
      <c r="B24" s="44" t="s">
        <v>497</v>
      </c>
      <c r="C24" s="34" t="s">
        <v>962</v>
      </c>
      <c r="D24" s="34" t="str">
        <f t="shared" si="2"/>
        <v>BX960</v>
      </c>
      <c r="E24" s="34"/>
      <c r="F24" s="34"/>
      <c r="G24" s="56">
        <f>IFERROR(_xlfn.IFS(D24=Referencias!$K$32,VLOOKUP(B24,Intermedia!$B$4:$D$215,3,FALSE),D24=Referencias!$K$25,VLOOKUP(B24,Intermedia!$B$4:$D$215,2,FALSE)),"")</f>
        <v>20</v>
      </c>
      <c r="H24" s="34"/>
      <c r="I24" s="34" t="str">
        <f>IFERROR(VLOOKUP(IF(AND(B24=B23,B23=B21),CONCATENATE(B24,"_2"),IF(B24=B23,CONCATENATE(B24,"_1"),B24)),Intermedia!$I$3:$O$3997,7,FALSE),"")</f>
        <v/>
      </c>
      <c r="J24" s="34" t="str">
        <f>IFERROR(VLOOKUP(B24,'PLANILLA GENERAL'!$H$2:$BA$447,30,FALSE),"")</f>
        <v>Bombeo Hidráulico</v>
      </c>
    </row>
    <row r="25" spans="1:10" x14ac:dyDescent="0.25">
      <c r="A25" s="34" t="str">
        <f>IFERROR(VLOOKUP(B25,'PLANILLA GENERAL'!$H$3:$BA$698,46,FALSE),"")</f>
        <v>SCB- 01</v>
      </c>
      <c r="B25" s="44" t="s">
        <v>460</v>
      </c>
      <c r="C25" s="34" t="s">
        <v>963</v>
      </c>
      <c r="D25" s="34" t="str">
        <f t="shared" si="2"/>
        <v>CY51W</v>
      </c>
      <c r="E25" s="34"/>
      <c r="F25" s="34"/>
      <c r="G25" s="56">
        <f>IFERROR(_xlfn.IFS(D25=Referencias!$K$32,VLOOKUP(B25,Intermedia!$B$4:$D$215,3,FALSE),D25=Referencias!$K$25,VLOOKUP(B25,Intermedia!$B$4:$D$215,2,FALSE)),"")</f>
        <v>20</v>
      </c>
      <c r="H25" s="34"/>
      <c r="I25" s="34" t="str">
        <f>IFERROR(VLOOKUP(IF(AND(B25=B24,B24=B22),CONCATENATE(B25,"_2"),IF(B25=B24,CONCATENATE(B25,"_1"),B25)),Intermedia!$I$3:$O$3997,7,FALSE),"")</f>
        <v/>
      </c>
      <c r="J25" s="34" t="str">
        <f>IFERROR(VLOOKUP(B25,'PLANILLA GENERAL'!$H$2:$BA$447,30,FALSE),"")</f>
        <v>Bombeo Mecánico</v>
      </c>
    </row>
    <row r="26" spans="1:10" x14ac:dyDescent="0.25">
      <c r="A26" s="34" t="str">
        <f>IFERROR(VLOOKUP(B26,'PLANILLA GENERAL'!$H$3:$BA$698,46,FALSE),"")</f>
        <v>SCB- 01</v>
      </c>
      <c r="B26" s="44" t="s">
        <v>435</v>
      </c>
      <c r="C26" s="34" t="s">
        <v>962</v>
      </c>
      <c r="D26" s="34" t="str">
        <f t="shared" si="2"/>
        <v>BX960</v>
      </c>
      <c r="E26" s="34"/>
      <c r="F26" s="34"/>
      <c r="G26" s="56">
        <f>IFERROR(_xlfn.IFS(D26=Referencias!$K$32,VLOOKUP(B26,Intermedia!$B$4:$D$215,3,FALSE),D26=Referencias!$K$25,VLOOKUP(B26,Intermedia!$B$4:$D$215,2,FALSE)),"")</f>
        <v>23.41</v>
      </c>
      <c r="H26" s="34"/>
      <c r="I26" s="34" t="str">
        <f>IFERROR(VLOOKUP(IF(AND(B26=B25,B25=B23),CONCATENATE(B26,"_2"),IF(B26=B25,CONCATENATE(B26,"_1"),B26)),Intermedia!$I$3:$O$3997,7,FALSE),"")</f>
        <v/>
      </c>
      <c r="J26" s="34" t="str">
        <f>IFERROR(VLOOKUP(B26,'PLANILLA GENERAL'!$H$2:$BA$447,30,FALSE),"")</f>
        <v>Bombeo Mecánico</v>
      </c>
    </row>
    <row r="27" spans="1:10" x14ac:dyDescent="0.25">
      <c r="A27" s="34" t="str">
        <f>IFERROR(VLOOKUP(B27,'PLANILLA GENERAL'!$H$3:$BA$698,46,FALSE),"")</f>
        <v>VAM</v>
      </c>
      <c r="B27" s="44" t="s">
        <v>496</v>
      </c>
      <c r="C27" s="34" t="s">
        <v>963</v>
      </c>
      <c r="D27" s="34" t="str">
        <f t="shared" ref="D27" si="3">IF(C27="inhibidor de corrosión","CY51W","BX960")</f>
        <v>CY51W</v>
      </c>
      <c r="E27" s="34"/>
      <c r="F27" s="34"/>
      <c r="G27" s="56">
        <f>IFERROR(_xlfn.IFS(D27=Referencias!$K$32,VLOOKUP(B27,Intermedia!$B$4:$D$215,3,FALSE),D27=Referencias!$K$25,VLOOKUP(B27,Intermedia!$B$4:$D$215,2,FALSE)),"")</f>
        <v>35.82</v>
      </c>
      <c r="H27" s="34"/>
      <c r="I27" s="34" t="str">
        <f>IFERROR(VLOOKUP(IF(AND(B27=B26,B26=B24),CONCATENATE(B27,"_2"),IF(B27=B26,CONCATENATE(B27,"_1"),B27)),Intermedia!$I$3:$O$3997,7,FALSE),"")</f>
        <v/>
      </c>
      <c r="J27" s="34" t="str">
        <f>IFERROR(VLOOKUP(B27,'PLANILLA GENERAL'!$H$2:$BA$447,30,FALSE),"")</f>
        <v>Electro Sumergible</v>
      </c>
    </row>
    <row r="28" spans="1:10" x14ac:dyDescent="0.25">
      <c r="A28" s="34" t="str">
        <f>IFERROR(VLOOKUP(B28,'PLANILLA GENERAL'!$H$3:$BA$698,46,FALSE),"")</f>
        <v>VAM</v>
      </c>
      <c r="B28" s="44" t="s">
        <v>502</v>
      </c>
      <c r="C28" s="34" t="s">
        <v>963</v>
      </c>
      <c r="D28" s="34" t="str">
        <f t="shared" si="2"/>
        <v>CY51W</v>
      </c>
      <c r="E28" s="34"/>
      <c r="F28" s="34"/>
      <c r="G28" s="56">
        <f>IFERROR(_xlfn.IFS(D28=Referencias!$K$32,VLOOKUP(B28,Intermedia!$B$4:$D$215,3,FALSE),D28=Referencias!$K$25,VLOOKUP(B28,Intermedia!$B$4:$D$215,2,FALSE)),"")</f>
        <v>52.89</v>
      </c>
      <c r="H28" s="34"/>
      <c r="I28" s="34" t="str">
        <f>IFERROR(VLOOKUP(IF(AND(B28=B27,B27=B25),CONCATENATE(B28,"_2"),IF(B28=B27,CONCATENATE(B28,"_1"),B28)),Intermedia!$I$3:$O$3997,7,FALSE),"")</f>
        <v/>
      </c>
      <c r="J28" s="34" t="str">
        <f>IFERROR(VLOOKUP(B28,'PLANILLA GENERAL'!$H$2:$BA$447,30,FALSE),"")</f>
        <v>Bombeo Mecánico</v>
      </c>
    </row>
    <row r="29" spans="1:10" x14ac:dyDescent="0.25">
      <c r="A29" s="34" t="str">
        <f>IFERROR(VLOOKUP(B29,'PLANILLA GENERAL'!$H$3:$BA$698,46,FALSE),"")</f>
        <v>SCB- 01</v>
      </c>
      <c r="B29" s="44" t="s">
        <v>436</v>
      </c>
      <c r="C29" s="34" t="s">
        <v>963</v>
      </c>
      <c r="D29" s="34" t="str">
        <f t="shared" si="2"/>
        <v>CY51W</v>
      </c>
      <c r="E29" s="34"/>
      <c r="F29" s="34"/>
      <c r="G29" s="56">
        <f>IFERROR(_xlfn.IFS(D29=Referencias!$K$32,VLOOKUP(B29,Intermedia!$B$4:$D$215,3,FALSE),D29=Referencias!$K$25,VLOOKUP(B29,Intermedia!$B$4:$D$215,2,FALSE)),"")</f>
        <v>36.770000000000003</v>
      </c>
      <c r="H29" s="34" t="s">
        <v>998</v>
      </c>
      <c r="I29" s="34" t="str">
        <f>IFERROR(VLOOKUP(IF(AND(B29=B28,B28=B26),CONCATENATE(B29,"_2"),IF(B29=B28,CONCATENATE(B29,"_1"),B29)),Intermedia!$I$3:$O$3997,7,FALSE),"")</f>
        <v/>
      </c>
      <c r="J29" s="34" t="str">
        <f>IFERROR(VLOOKUP(B29,'PLANILLA GENERAL'!$H$2:$BA$447,30,FALSE),"")</f>
        <v>Bombeo Mecánico</v>
      </c>
    </row>
    <row r="30" spans="1:10" x14ac:dyDescent="0.25">
      <c r="A30" s="34" t="str">
        <f>IFERROR(VLOOKUP(B30,'PLANILLA GENERAL'!$H$3:$BA$698,46,FALSE),"")</f>
        <v>SCB- 01</v>
      </c>
      <c r="B30" s="44" t="s">
        <v>436</v>
      </c>
      <c r="C30" s="34" t="s">
        <v>962</v>
      </c>
      <c r="D30" s="34" t="str">
        <f t="shared" si="2"/>
        <v>BX960</v>
      </c>
      <c r="E30" s="34"/>
      <c r="F30" s="34"/>
      <c r="G30" s="56">
        <f>IFERROR(_xlfn.IFS(D30=Referencias!$K$32,VLOOKUP(B30,Intermedia!$B$4:$D$215,3,FALSE),D30=Referencias!$K$25,VLOOKUP(B30,Intermedia!$B$4:$D$215,2,FALSE)),"")</f>
        <v>36.770000000000003</v>
      </c>
      <c r="H30" s="34"/>
      <c r="I30" s="34" t="str">
        <f>IFERROR(VLOOKUP(IF(AND(B30=B29,B29=B27),CONCATENATE(B30,"_2"),IF(B30=B29,CONCATENATE(B30,"_1"),B30)),Intermedia!$I$3:$O$3997,7,FALSE),"")</f>
        <v/>
      </c>
      <c r="J30" s="34" t="str">
        <f>IFERROR(VLOOKUP(B30,'PLANILLA GENERAL'!$H$2:$BA$447,30,FALSE),"")</f>
        <v>Bombeo Mecánico</v>
      </c>
    </row>
    <row r="31" spans="1:10" x14ac:dyDescent="0.25">
      <c r="A31" s="34" t="str">
        <f>IFERROR(VLOOKUP(B31,'PLANILLA GENERAL'!$H$3:$BA$698,46,FALSE),"")</f>
        <v>SCB- 01</v>
      </c>
      <c r="B31" s="44" t="s">
        <v>445</v>
      </c>
      <c r="C31" s="34" t="s">
        <v>962</v>
      </c>
      <c r="D31" s="34" t="str">
        <f t="shared" si="2"/>
        <v>BX960</v>
      </c>
      <c r="E31" s="34"/>
      <c r="F31" s="34"/>
      <c r="G31" s="56">
        <f>IFERROR(_xlfn.IFS(D31=Referencias!$K$32,VLOOKUP(B31,Intermedia!$B$4:$D$215,3,FALSE),D31=Referencias!$K$25,VLOOKUP(B31,Intermedia!$B$4:$D$215,2,FALSE)),"")</f>
        <v>33.229999999999997</v>
      </c>
      <c r="H31" s="34"/>
      <c r="I31" s="34" t="str">
        <f>IFERROR(VLOOKUP(IF(AND(B31=B30,B30=B28),CONCATENATE(B31,"_2"),IF(B31=B30,CONCATENATE(B31,"_1"),B31)),Intermedia!$I$3:$O$3997,7,FALSE),"")</f>
        <v>Q</v>
      </c>
      <c r="J31" s="34" t="str">
        <f>IFERROR(VLOOKUP(B31,'PLANILLA GENERAL'!$H$2:$BA$447,30,FALSE),"")</f>
        <v>Bombeo Mecánico</v>
      </c>
    </row>
    <row r="32" spans="1:10" x14ac:dyDescent="0.25">
      <c r="A32" s="34" t="str">
        <f>IFERROR(VLOOKUP(B32,'PLANILLA GENERAL'!$H$3:$BA$698,46,FALSE),"")</f>
        <v>SCB- 01</v>
      </c>
      <c r="B32" s="44" t="s">
        <v>445</v>
      </c>
      <c r="C32" s="34" t="s">
        <v>963</v>
      </c>
      <c r="D32" s="34" t="str">
        <f t="shared" si="2"/>
        <v>CY51W</v>
      </c>
      <c r="E32" s="34"/>
      <c r="F32" s="34"/>
      <c r="G32" s="56">
        <f>IFERROR(_xlfn.IFS(D32=Referencias!$K$32,VLOOKUP(B32,Intermedia!$B$4:$D$215,3,FALSE),D32=Referencias!$K$25,VLOOKUP(B32,Intermedia!$B$4:$D$215,2,FALSE)),"")</f>
        <v>33.229999999999997</v>
      </c>
      <c r="H32" s="34"/>
      <c r="I32" s="34" t="str">
        <f>IFERROR(VLOOKUP(IF(AND(B32=B31,B31=B29),CONCATENATE(B32,"_2"),IF(B32=B31,CONCATENATE(B32,"_1"),B32)),Intermedia!$I$3:$O$3997,7,FALSE),"")</f>
        <v>Q</v>
      </c>
      <c r="J32" s="34" t="str">
        <f>IFERROR(VLOOKUP(B32,'PLANILLA GENERAL'!$H$2:$BA$447,30,FALSE),"")</f>
        <v>Bombeo Mecánico</v>
      </c>
    </row>
    <row r="33" spans="1:10" x14ac:dyDescent="0.25">
      <c r="A33" s="34" t="str">
        <f>IFERROR(VLOOKUP(B33,'PLANILLA GENERAL'!$H$3:$BA$698,46,FALSE),"")</f>
        <v>SCB- 01</v>
      </c>
      <c r="B33" s="44" t="s">
        <v>536</v>
      </c>
      <c r="C33" s="34" t="s">
        <v>963</v>
      </c>
      <c r="D33" s="34" t="str">
        <f t="shared" si="2"/>
        <v>CY51W</v>
      </c>
      <c r="E33" s="34"/>
      <c r="F33" s="34"/>
      <c r="G33" s="56">
        <v>250</v>
      </c>
      <c r="H33" s="34"/>
      <c r="I33" s="34" t="s">
        <v>669</v>
      </c>
      <c r="J33" s="34" t="str">
        <f>IFERROR(VLOOKUP(B33,'PLANILLA GENERAL'!$H$2:$BA$447,30,FALSE),"")</f>
        <v/>
      </c>
    </row>
    <row r="34" spans="1:10" x14ac:dyDescent="0.25">
      <c r="A34" s="34" t="str">
        <f>IFERROR(VLOOKUP(B34,'PLANILLA GENERAL'!$H$3:$BA$698,46,FALSE),"")</f>
        <v>VAM</v>
      </c>
      <c r="B34" s="44" t="s">
        <v>520</v>
      </c>
      <c r="C34" s="34" t="s">
        <v>988</v>
      </c>
      <c r="D34" s="34" t="s">
        <v>988</v>
      </c>
      <c r="E34" s="34"/>
      <c r="F34" s="34"/>
      <c r="G34" s="56">
        <v>600</v>
      </c>
      <c r="H34" s="34"/>
      <c r="I34" s="34" t="str">
        <f>IFERROR(VLOOKUP(IF(AND(B34=B28,B28=B27),CONCATENATE(B34,"_2"),IF(B34=B28,CONCATENATE(B34,"_1"),B34)),Intermedia!$I$3:$O$3997,7,FALSE),"")</f>
        <v/>
      </c>
      <c r="J34" s="34" t="str">
        <f>IFERROR(VLOOKUP(B34,'PLANILLA GENERAL'!$H$2:$BA$447,30,FALSE),"")</f>
        <v>Bombeo Mecánico</v>
      </c>
    </row>
    <row r="35" spans="1:10" x14ac:dyDescent="0.25">
      <c r="A35" s="34" t="str">
        <f>IFERROR(VLOOKUP(B35,'PLANILLA GENERAL'!H21:$BA$698,46,FALSE),"")</f>
        <v/>
      </c>
      <c r="D35" s="150" t="s">
        <v>971</v>
      </c>
      <c r="E35" s="150"/>
      <c r="F35" s="150"/>
      <c r="G35" s="150"/>
      <c r="I35" s="34" t="str">
        <f>IFERROR(VLOOKUP(IF(AND(B35=B34,B34=B28),CONCATENATE(B35,"_2"),IF(B35=B34,CONCATENATE(B35,"_1"),B35)),Intermedia!$I$3:$O$3997,7,FALSE),"")</f>
        <v/>
      </c>
      <c r="J35" s="34" t="str">
        <f>IFERROR(VLOOKUP(B35,'PLANILLA GENERAL'!$H$2:$BA$447,30,FALSE),"")</f>
        <v/>
      </c>
    </row>
    <row r="36" spans="1:10" x14ac:dyDescent="0.25">
      <c r="A36" s="34" t="str">
        <f>IFERROR(VLOOKUP(B36,'PLANILLA GENERAL'!H22:$BA$698,46,FALSE),"")</f>
        <v/>
      </c>
      <c r="D36" s="151" t="s">
        <v>566</v>
      </c>
      <c r="E36" s="151"/>
      <c r="F36" s="151"/>
      <c r="G36" s="56">
        <f>SUMIF($D$9:D34,D36,$G$9:G34)</f>
        <v>841.89</v>
      </c>
      <c r="I36" s="34" t="str">
        <f>IFERROR(VLOOKUP(IF(AND(B36=B35,B35=B34),CONCATENATE(B36,"_2"),IF(B36=B35,CONCATENATE(B36,"_1"),B36)),Intermedia!$I$3:$O$3997,7,FALSE),"")</f>
        <v/>
      </c>
      <c r="J36" s="34" t="str">
        <f>IFERROR(VLOOKUP(B36,'PLANILLA GENERAL'!$H$2:$BA$447,30,FALSE),"")</f>
        <v/>
      </c>
    </row>
    <row r="37" spans="1:10" x14ac:dyDescent="0.25">
      <c r="A37" s="34" t="str">
        <f>IFERROR(VLOOKUP(B37,'PLANILLA GENERAL'!H24:$BA$698,46,FALSE),"")</f>
        <v/>
      </c>
      <c r="D37" s="151" t="s">
        <v>565</v>
      </c>
      <c r="E37" s="151"/>
      <c r="F37" s="151"/>
      <c r="G37" s="56">
        <f>SUMIF($D$9:D35,D37,$G$9:G35)</f>
        <v>183.39</v>
      </c>
      <c r="I37" s="34" t="str">
        <f>IFERROR(VLOOKUP(IF(AND(B37=B36,B36=B35),CONCATENATE(B37,"_2"),IF(B37=B36,CONCATENATE(B37,"_1"),B37)),Intermedia!$I$3:$O$3997,7,FALSE),"")</f>
        <v/>
      </c>
      <c r="J37" s="34" t="str">
        <f>IFERROR(VLOOKUP(B37,'PLANILLA GENERAL'!$H$2:$BA$447,30,FALSE),"")</f>
        <v/>
      </c>
    </row>
    <row r="38" spans="1:10" x14ac:dyDescent="0.25">
      <c r="D38" s="151" t="s">
        <v>972</v>
      </c>
      <c r="E38" s="151"/>
      <c r="F38" s="151"/>
      <c r="G38" s="56">
        <f>+G36+G37</f>
        <v>1025.28</v>
      </c>
    </row>
    <row r="41" spans="1:10" x14ac:dyDescent="0.25">
      <c r="D41" s="126" t="s">
        <v>999</v>
      </c>
      <c r="E41" s="126"/>
      <c r="F41" s="126"/>
      <c r="G41" s="126"/>
    </row>
    <row r="42" spans="1:10" x14ac:dyDescent="0.25">
      <c r="D42" s="151" t="s">
        <v>566</v>
      </c>
      <c r="E42" s="151"/>
      <c r="F42" s="151"/>
      <c r="G42" s="56" t="e">
        <f>+G36+#REF!</f>
        <v>#REF!</v>
      </c>
    </row>
    <row r="43" spans="1:10" x14ac:dyDescent="0.25">
      <c r="D43" s="151" t="s">
        <v>565</v>
      </c>
      <c r="E43" s="151"/>
      <c r="F43" s="151"/>
      <c r="G43" s="56" t="e">
        <f>+G37+#REF!</f>
        <v>#REF!</v>
      </c>
    </row>
    <row r="44" spans="1:10" x14ac:dyDescent="0.25">
      <c r="D44" s="151" t="s">
        <v>972</v>
      </c>
      <c r="E44" s="151"/>
      <c r="F44" s="151"/>
      <c r="G44" s="56" t="e">
        <f>G43+G42</f>
        <v>#REF!</v>
      </c>
    </row>
  </sheetData>
  <mergeCells count="11">
    <mergeCell ref="D44:F44"/>
    <mergeCell ref="D37:F37"/>
    <mergeCell ref="D38:F38"/>
    <mergeCell ref="D41:G41"/>
    <mergeCell ref="D42:F42"/>
    <mergeCell ref="D43:F43"/>
    <mergeCell ref="C3:J5"/>
    <mergeCell ref="B7:C7"/>
    <mergeCell ref="D7:J7"/>
    <mergeCell ref="D35:G35"/>
    <mergeCell ref="D36:F36"/>
  </mergeCells>
  <pageMargins left="0.70866141732283472" right="0.70866141732283472" top="0.74803149606299213" bottom="0" header="0.31496062992125984" footer="0.31496062992125984"/>
  <pageSetup paperSize="9" orientation="landscape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A92D0-933A-4202-AAE8-67DD72EDC36A}">
  <sheetPr codeName="Hoja28">
    <tabColor theme="4"/>
  </sheetPr>
  <dimension ref="A1:J43"/>
  <sheetViews>
    <sheetView workbookViewId="0">
      <selection activeCell="J9" sqref="J9:J22"/>
    </sheetView>
  </sheetViews>
  <sheetFormatPr baseColWidth="10" defaultColWidth="11.42578125" defaultRowHeight="15" x14ac:dyDescent="0.25"/>
  <cols>
    <col min="1" max="1" width="17" style="4" bestFit="1" customWidth="1"/>
    <col min="2" max="2" width="16.5703125" style="4" bestFit="1" customWidth="1"/>
    <col min="3" max="3" width="21" style="4" bestFit="1" customWidth="1"/>
    <col min="4" max="4" width="11.42578125" style="4" bestFit="1" customWidth="1"/>
    <col min="5" max="5" width="7.140625" style="4" bestFit="1" customWidth="1"/>
    <col min="6" max="6" width="6.28515625" style="4" bestFit="1" customWidth="1"/>
    <col min="7" max="7" width="11.5703125" style="4" bestFit="1" customWidth="1"/>
    <col min="8" max="8" width="5.5703125" style="4" bestFit="1" customWidth="1"/>
    <col min="9" max="9" width="11.140625" style="4" bestFit="1" customWidth="1"/>
    <col min="10" max="10" width="19.42578125" style="4" bestFit="1" customWidth="1"/>
    <col min="11" max="16384" width="11.42578125" style="4"/>
  </cols>
  <sheetData>
    <row r="1" spans="1:10" x14ac:dyDescent="0.25">
      <c r="A1" s="4" t="s">
        <v>947</v>
      </c>
      <c r="B1" s="4">
        <f>COUNTA(B9:B56)</f>
        <v>19</v>
      </c>
    </row>
    <row r="2" spans="1:10" ht="15.75" thickBot="1" x14ac:dyDescent="0.3"/>
    <row r="3" spans="1:10" x14ac:dyDescent="0.25">
      <c r="A3" s="31"/>
      <c r="B3" s="32"/>
      <c r="C3" s="142" t="s">
        <v>993</v>
      </c>
      <c r="D3" s="143"/>
      <c r="E3" s="143"/>
      <c r="F3" s="143"/>
      <c r="G3" s="143"/>
      <c r="H3" s="143"/>
      <c r="I3" s="143"/>
      <c r="J3" s="144"/>
    </row>
    <row r="4" spans="1:10" ht="20.25" x14ac:dyDescent="0.25">
      <c r="A4" s="27"/>
      <c r="B4" s="28"/>
      <c r="C4" s="145"/>
      <c r="D4" s="134"/>
      <c r="E4" s="134"/>
      <c r="F4" s="134"/>
      <c r="G4" s="134"/>
      <c r="H4" s="134"/>
      <c r="I4" s="134"/>
      <c r="J4" s="146"/>
    </row>
    <row r="5" spans="1:10" ht="21" thickBot="1" x14ac:dyDescent="0.3">
      <c r="A5" s="29"/>
      <c r="B5" s="30"/>
      <c r="C5" s="147"/>
      <c r="D5" s="148"/>
      <c r="E5" s="148"/>
      <c r="F5" s="148"/>
      <c r="G5" s="148"/>
      <c r="H5" s="148"/>
      <c r="I5" s="148"/>
      <c r="J5" s="149"/>
    </row>
    <row r="6" spans="1:10" ht="15.75" thickBot="1" x14ac:dyDescent="0.3"/>
    <row r="7" spans="1:10" ht="18" x14ac:dyDescent="0.25">
      <c r="A7" s="49" t="s">
        <v>996</v>
      </c>
      <c r="B7" s="154">
        <f>'Semana 4-1'!B7:C7</f>
        <v>45327</v>
      </c>
      <c r="C7" s="155"/>
      <c r="D7" s="156" t="s">
        <v>997</v>
      </c>
      <c r="E7" s="157"/>
      <c r="F7" s="157"/>
      <c r="G7" s="157"/>
      <c r="H7" s="157"/>
      <c r="I7" s="157"/>
      <c r="J7" s="160"/>
    </row>
    <row r="8" spans="1:10" x14ac:dyDescent="0.25">
      <c r="A8" s="53" t="s">
        <v>952</v>
      </c>
      <c r="B8" s="53" t="s">
        <v>15</v>
      </c>
      <c r="C8" s="53" t="s">
        <v>953</v>
      </c>
      <c r="D8" s="53" t="s">
        <v>562</v>
      </c>
      <c r="E8" s="53" t="s">
        <v>954</v>
      </c>
      <c r="F8" s="53" t="s">
        <v>955</v>
      </c>
      <c r="G8" s="53" t="s">
        <v>956</v>
      </c>
      <c r="H8" s="53" t="s">
        <v>957</v>
      </c>
      <c r="I8" s="53" t="s">
        <v>958</v>
      </c>
      <c r="J8" s="53" t="s">
        <v>959</v>
      </c>
    </row>
    <row r="9" spans="1:10" x14ac:dyDescent="0.25">
      <c r="A9" s="34" t="str">
        <f>IFERROR(VLOOKUP(B9,'PLANILLA GENERAL'!$H$3:$BA$698,46,FALSE),"")</f>
        <v>VAM</v>
      </c>
      <c r="B9" s="44" t="s">
        <v>498</v>
      </c>
      <c r="C9" s="34" t="s">
        <v>962</v>
      </c>
      <c r="D9" s="34" t="str">
        <f t="shared" ref="D9:D27" si="0">IF(C9="inhibidor de corrosión","CY51W","BX960")</f>
        <v>BX960</v>
      </c>
      <c r="E9" s="34"/>
      <c r="F9" s="34"/>
      <c r="G9" s="56">
        <f>IFERROR(_xlfn.IFS(D9=Referencias!$K$32,VLOOKUP(B9,Intermedia!$B$4:$D$215,3,FALSE),D9=Referencias!$K$25,VLOOKUP(B9,Intermedia!$B$4:$D$215,2,FALSE)),"")</f>
        <v>49.98</v>
      </c>
      <c r="H9" s="34"/>
      <c r="I9" s="34" t="str">
        <f>IFERROR(VLOOKUP(IF(AND(B9=B8,B8=B6),CONCATENATE(B9,"_2"),IF(B9=B8,CONCATENATE(B9,"_1"),B9)),Intermedia!$I$3:$O$3997,7,FALSE),"")</f>
        <v/>
      </c>
      <c r="J9" s="34" t="str">
        <f>IFERROR(VLOOKUP(B9,'PLANILLA GENERAL'!$H$2:$BA$447,30,FALSE),"")</f>
        <v>Bombeo Mecánico</v>
      </c>
    </row>
    <row r="10" spans="1:10" x14ac:dyDescent="0.25">
      <c r="A10" s="34" t="str">
        <f>IFERROR(VLOOKUP(B10,'PLANILLA GENERAL'!$H$3:$BA$698,46,FALSE),"")</f>
        <v>VAM</v>
      </c>
      <c r="B10" s="44" t="s">
        <v>500</v>
      </c>
      <c r="C10" s="34" t="s">
        <v>963</v>
      </c>
      <c r="D10" s="34" t="str">
        <f t="shared" si="0"/>
        <v>CY51W</v>
      </c>
      <c r="E10" s="34"/>
      <c r="F10" s="34"/>
      <c r="G10" s="56">
        <f>IFERROR(_xlfn.IFS(D10=Referencias!$K$32,VLOOKUP(B10,Intermedia!$B$4:$D$215,3,FALSE),D10=Referencias!$K$25,VLOOKUP(B10,Intermedia!$B$4:$D$215,2,FALSE)),"")</f>
        <v>20</v>
      </c>
      <c r="H10" s="34"/>
      <c r="I10" s="34" t="str">
        <f>IFERROR(VLOOKUP(IF(AND(B10=B9,B9=B7),CONCATENATE(B10,"_2"),IF(B10=B9,CONCATENATE(B10,"_1"),B10)),Intermedia!$I$3:$O$3997,7,FALSE),"")</f>
        <v/>
      </c>
      <c r="J10" s="34" t="str">
        <f>IFERROR(VLOOKUP(B10,'PLANILLA GENERAL'!$H$2:$BA$447,30,FALSE),"")</f>
        <v>Electro Sumergible</v>
      </c>
    </row>
    <row r="11" spans="1:10" x14ac:dyDescent="0.25">
      <c r="A11" s="34" t="str">
        <f>IFERROR(VLOOKUP(B11,'PLANILLA GENERAL'!$H$3:$BA$698,46,FALSE),"")</f>
        <v>VAM</v>
      </c>
      <c r="B11" s="44" t="s">
        <v>504</v>
      </c>
      <c r="C11" s="34" t="s">
        <v>963</v>
      </c>
      <c r="D11" s="34" t="str">
        <f t="shared" si="0"/>
        <v>CY51W</v>
      </c>
      <c r="E11" s="34"/>
      <c r="F11" s="34"/>
      <c r="G11" s="56">
        <f>IFERROR(_xlfn.IFS(D11=Referencias!$K$32,VLOOKUP(B11,Intermedia!$B$4:$D$215,3,FALSE),D11=Referencias!$K$25,VLOOKUP(B11,Intermedia!$B$4:$D$215,2,FALSE)),"")</f>
        <v>24.57</v>
      </c>
      <c r="H11" s="34"/>
      <c r="I11" s="34" t="str">
        <f>IFERROR(VLOOKUP(IF(AND(B11=B10,B10=B8),CONCATENATE(B11,"_2"),IF(B11=B10,CONCATENATE(B11,"_1"),B11)),Intermedia!$I$3:$O$3997,7,FALSE),"")</f>
        <v/>
      </c>
      <c r="J11" s="34" t="str">
        <f>IFERROR(VLOOKUP(B11,'PLANILLA GENERAL'!$H$2:$BA$447,30,FALSE),"")</f>
        <v>Bombeo Mecánico</v>
      </c>
    </row>
    <row r="12" spans="1:10" x14ac:dyDescent="0.25">
      <c r="A12" s="34" t="str">
        <f>IFERROR(VLOOKUP(B12,'PLANILLA GENERAL'!$H$3:$BA$698,46,FALSE),"")</f>
        <v>VAM</v>
      </c>
      <c r="B12" s="44" t="s">
        <v>505</v>
      </c>
      <c r="C12" s="34" t="s">
        <v>963</v>
      </c>
      <c r="D12" s="34" t="str">
        <f t="shared" si="0"/>
        <v>CY51W</v>
      </c>
      <c r="E12" s="34"/>
      <c r="F12" s="34"/>
      <c r="G12" s="56">
        <f>IFERROR(_xlfn.IFS(D12=Referencias!$K$32,VLOOKUP(B12,Intermedia!$B$4:$D$215,3,FALSE),D12=Referencias!$K$25,VLOOKUP(B12,Intermedia!$B$4:$D$215,2,FALSE)),"")</f>
        <v>27.79</v>
      </c>
      <c r="H12" s="34"/>
      <c r="I12" s="34" t="str">
        <f>IFERROR(VLOOKUP(IF(AND(B12=B11,B11=B9),CONCATENATE(B12,"_2"),IF(B12=B11,CONCATENATE(B12,"_1"),B12)),Intermedia!$I$3:$O$3997,7,FALSE),"")</f>
        <v/>
      </c>
      <c r="J12" s="34" t="str">
        <f>IFERROR(VLOOKUP(B12,'PLANILLA GENERAL'!$H$2:$BA$447,30,FALSE),"")</f>
        <v>Bombeo Mecánico</v>
      </c>
    </row>
    <row r="13" spans="1:10" x14ac:dyDescent="0.25">
      <c r="A13" s="34" t="str">
        <f>IFERROR(VLOOKUP(B13,'PLANILLA GENERAL'!$H$3:$BA$698,46,FALSE),"")</f>
        <v>VAM</v>
      </c>
      <c r="B13" s="3" t="s">
        <v>478</v>
      </c>
      <c r="C13" s="34" t="s">
        <v>962</v>
      </c>
      <c r="D13" s="34" t="str">
        <f t="shared" si="0"/>
        <v>BX960</v>
      </c>
      <c r="E13" s="34"/>
      <c r="F13" s="34"/>
      <c r="G13" s="56">
        <f>IFERROR(_xlfn.IFS(D13=Referencias!$K$32,VLOOKUP(B13,Intermedia!$B$4:$D$215,3,FALSE),D13=Referencias!$K$25,VLOOKUP(B13,Intermedia!$B$4:$D$215,2,FALSE)),"")</f>
        <v>20</v>
      </c>
      <c r="H13" s="34"/>
      <c r="I13" s="34" t="str">
        <f>IFERROR(VLOOKUP(IF(AND(B13=B12,B12=B10),CONCATENATE(B13,"_2"),IF(B13=B12,CONCATENATE(B13,"_1"),B13)),Intermedia!$I$3:$O$3997,7,FALSE),"")</f>
        <v/>
      </c>
      <c r="J13" s="34" t="str">
        <f>IFERROR(VLOOKUP(B13,'PLANILLA GENERAL'!$H$2:$BA$447,30,FALSE),"")</f>
        <v>Bombeo Mecánico</v>
      </c>
    </row>
    <row r="14" spans="1:10" x14ac:dyDescent="0.25">
      <c r="A14" s="34" t="str">
        <f>IFERROR(VLOOKUP(B14,'PLANILLA GENERAL'!$H$3:$BA$698,46,FALSE),"")</f>
        <v>SCB- 01</v>
      </c>
      <c r="B14" s="44" t="s">
        <v>466</v>
      </c>
      <c r="C14" s="34" t="s">
        <v>963</v>
      </c>
      <c r="D14" s="34" t="str">
        <f t="shared" si="0"/>
        <v>CY51W</v>
      </c>
      <c r="E14" s="34"/>
      <c r="F14" s="34"/>
      <c r="G14" s="56">
        <f>IFERROR(_xlfn.IFS(D14=Referencias!$K$32,VLOOKUP(B14,Intermedia!$B$4:$D$215,3,FALSE),D14=Referencias!$K$25,VLOOKUP(B14,Intermedia!$B$4:$D$215,2,FALSE)),"")</f>
        <v>39.83</v>
      </c>
      <c r="H14" s="34"/>
      <c r="I14" s="34" t="str">
        <f>IFERROR(VLOOKUP(IF(AND(B14=B13,B13=B11),CONCATENATE(B14,"_2"),IF(B14=B13,CONCATENATE(B14,"_1"),B14)),Intermedia!$I$3:$O$3997,7,FALSE),"")</f>
        <v/>
      </c>
      <c r="J14" s="34" t="str">
        <f>IFERROR(VLOOKUP(B14,'PLANILLA GENERAL'!$H$2:$BA$447,30,FALSE),"")</f>
        <v>Electro Sumergible</v>
      </c>
    </row>
    <row r="15" spans="1:10" x14ac:dyDescent="0.25">
      <c r="A15" s="34" t="str">
        <f>IFERROR(VLOOKUP(B15,'PLANILLA GENERAL'!$H$3:$BA$698,46,FALSE),"")</f>
        <v>SCB- 01</v>
      </c>
      <c r="B15" s="44" t="s">
        <v>461</v>
      </c>
      <c r="C15" s="34" t="s">
        <v>963</v>
      </c>
      <c r="D15" s="34" t="str">
        <f t="shared" si="0"/>
        <v>CY51W</v>
      </c>
      <c r="E15" s="34"/>
      <c r="F15" s="34"/>
      <c r="G15" s="56">
        <f>IFERROR(_xlfn.IFS(D15=Referencias!$K$32,VLOOKUP(B15,Intermedia!$B$4:$D$215,3,FALSE),D15=Referencias!$K$25,VLOOKUP(B15,Intermedia!$B$4:$D$215,2,FALSE)),"")</f>
        <v>20</v>
      </c>
      <c r="H15" s="34"/>
      <c r="I15" s="34" t="str">
        <f>IFERROR(VLOOKUP(IF(AND(B15=B14,B14=B12),CONCATENATE(B15,"_2"),IF(B15=B14,CONCATENATE(B15,"_1"),B15)),Intermedia!$I$3:$O$3997,7,FALSE),"")</f>
        <v/>
      </c>
      <c r="J15" s="34" t="str">
        <f>IFERROR(VLOOKUP(B15,'PLANILLA GENERAL'!$H$2:$BA$447,30,FALSE),"")</f>
        <v>Electro Sumergible</v>
      </c>
    </row>
    <row r="16" spans="1:10" x14ac:dyDescent="0.25">
      <c r="A16" s="34" t="str">
        <f>IFERROR(VLOOKUP(B16,'PLANILLA GENERAL'!$H$3:$BA$698,46,FALSE),"")</f>
        <v>VAM</v>
      </c>
      <c r="B16" s="44" t="s">
        <v>524</v>
      </c>
      <c r="C16" s="34" t="s">
        <v>963</v>
      </c>
      <c r="D16" s="34" t="str">
        <f t="shared" si="0"/>
        <v>CY51W</v>
      </c>
      <c r="E16" s="34"/>
      <c r="F16" s="34"/>
      <c r="G16" s="56">
        <f>IFERROR(_xlfn.IFS(D16=Referencias!$K$32,VLOOKUP(B16,Intermedia!$B$4:$D$215,3,FALSE),D16=Referencias!$K$25,VLOOKUP(B16,Intermedia!$B$4:$D$215,2,FALSE)),"")</f>
        <v>20</v>
      </c>
      <c r="H16" s="34"/>
      <c r="I16" s="34" t="str">
        <f>IFERROR(VLOOKUP(IF(AND(B16=B15,B15=B13),CONCATENATE(B16,"_2"),IF(B16=B15,CONCATENATE(B16,"_1"),B16)),Intermedia!$I$3:$O$3997,7,FALSE),"")</f>
        <v/>
      </c>
      <c r="J16" s="34" t="str">
        <f>IFERROR(VLOOKUP(B16,'PLANILLA GENERAL'!$H$2:$BA$447,30,FALSE),"")</f>
        <v>Bombeo Mecánico</v>
      </c>
    </row>
    <row r="17" spans="1:10" x14ac:dyDescent="0.25">
      <c r="A17" s="34" t="str">
        <f>IFERROR(VLOOKUP(B17,'PLANILLA GENERAL'!$H$3:$BA$698,46,FALSE),"")</f>
        <v>VAM</v>
      </c>
      <c r="B17" s="44" t="s">
        <v>497</v>
      </c>
      <c r="C17" s="34" t="s">
        <v>962</v>
      </c>
      <c r="D17" s="34" t="str">
        <f t="shared" si="0"/>
        <v>BX960</v>
      </c>
      <c r="E17" s="34"/>
      <c r="F17" s="34"/>
      <c r="G17" s="56">
        <f>IFERROR(_xlfn.IFS(D17=Referencias!$K$32,VLOOKUP(B17,Intermedia!$B$4:$D$215,3,FALSE),D17=Referencias!$K$25,VLOOKUP(B17,Intermedia!$B$4:$D$215,2,FALSE)),"")</f>
        <v>20</v>
      </c>
      <c r="H17" s="34"/>
      <c r="I17" s="34" t="str">
        <f>IFERROR(VLOOKUP(IF(AND(B17=B16,B16=B14),CONCATENATE(B17,"_2"),IF(B17=B16,CONCATENATE(B17,"_1"),B17)),Intermedia!$I$3:$O$3997,7,FALSE),"")</f>
        <v/>
      </c>
      <c r="J17" s="34" t="str">
        <f>IFERROR(VLOOKUP(B17,'PLANILLA GENERAL'!$H$2:$BA$447,30,FALSE),"")</f>
        <v>Bombeo Hidráulico</v>
      </c>
    </row>
    <row r="18" spans="1:10" x14ac:dyDescent="0.25">
      <c r="A18" s="34" t="str">
        <f>IFERROR(VLOOKUP(B18,'PLANILLA GENERAL'!$H$3:$BA$698,46,FALSE),"")</f>
        <v>SCB- 01</v>
      </c>
      <c r="B18" s="44" t="s">
        <v>460</v>
      </c>
      <c r="C18" s="34" t="s">
        <v>963</v>
      </c>
      <c r="D18" s="34" t="str">
        <f t="shared" si="0"/>
        <v>CY51W</v>
      </c>
      <c r="E18" s="34"/>
      <c r="F18" s="34"/>
      <c r="G18" s="56">
        <f>IFERROR(_xlfn.IFS(D18=Referencias!$K$32,VLOOKUP(B18,Intermedia!$B$4:$D$215,3,FALSE),D18=Referencias!$K$25,VLOOKUP(B18,Intermedia!$B$4:$D$215,2,FALSE)),"")</f>
        <v>20</v>
      </c>
      <c r="H18" s="34"/>
      <c r="I18" s="34" t="str">
        <f>IFERROR(VLOOKUP(IF(AND(B18=B17,B17=B15),CONCATENATE(B18,"_2"),IF(B18=B17,CONCATENATE(B18,"_1"),B18)),Intermedia!$I$3:$O$3997,7,FALSE),"")</f>
        <v/>
      </c>
      <c r="J18" s="34" t="str">
        <f>IFERROR(VLOOKUP(B18,'PLANILLA GENERAL'!$H$2:$BA$447,30,FALSE),"")</f>
        <v>Bombeo Mecánico</v>
      </c>
    </row>
    <row r="19" spans="1:10" x14ac:dyDescent="0.25">
      <c r="A19" s="34" t="str">
        <f>IFERROR(VLOOKUP(B19,'PLANILLA GENERAL'!$H$3:$BA$698,46,FALSE),"")</f>
        <v>VAM</v>
      </c>
      <c r="B19" s="44" t="s">
        <v>502</v>
      </c>
      <c r="C19" s="34" t="s">
        <v>963</v>
      </c>
      <c r="D19" s="34" t="str">
        <f t="shared" si="0"/>
        <v>CY51W</v>
      </c>
      <c r="E19" s="34"/>
      <c r="F19" s="34"/>
      <c r="G19" s="56">
        <f>IFERROR(_xlfn.IFS(D19=Referencias!$K$32,VLOOKUP(B19,Intermedia!$B$4:$D$215,3,FALSE),D19=Referencias!$K$25,VLOOKUP(B19,Intermedia!$B$4:$D$215,2,FALSE)),"")</f>
        <v>52.89</v>
      </c>
      <c r="H19" s="34"/>
      <c r="I19" s="34" t="str">
        <f>IFERROR(VLOOKUP(IF(AND(B19=B18,B18=B16),CONCATENATE(B19,"_2"),IF(B19=B18,CONCATENATE(B19,"_1"),B19)),Intermedia!$I$3:$O$3997,7,FALSE),"")</f>
        <v/>
      </c>
      <c r="J19" s="34" t="str">
        <f>IFERROR(VLOOKUP(B19,'PLANILLA GENERAL'!$H$2:$BA$447,30,FALSE),"")</f>
        <v>Bombeo Mecánico</v>
      </c>
    </row>
    <row r="20" spans="1:10" x14ac:dyDescent="0.25">
      <c r="A20" s="34" t="str">
        <f>IFERROR(VLOOKUP(B20,'PLANILLA GENERAL'!$H$3:$BA$698,46,FALSE),"")</f>
        <v>VAM</v>
      </c>
      <c r="B20" s="44" t="s">
        <v>496</v>
      </c>
      <c r="C20" s="34" t="s">
        <v>963</v>
      </c>
      <c r="D20" s="34" t="str">
        <f t="shared" si="0"/>
        <v>CY51W</v>
      </c>
      <c r="E20" s="34"/>
      <c r="F20" s="34"/>
      <c r="G20" s="56">
        <f>IFERROR(_xlfn.IFS(D20=Referencias!$K$32,VLOOKUP(B20,Intermedia!$B$4:$D$215,3,FALSE),D20=Referencias!$K$25,VLOOKUP(B20,Intermedia!$B$4:$D$215,2,FALSE)),"")</f>
        <v>35.82</v>
      </c>
      <c r="H20" s="34"/>
      <c r="I20" s="34" t="str">
        <f>IFERROR(VLOOKUP(IF(AND(B20=B19,B19=B17),CONCATENATE(B20,"_2"),IF(B20=B19,CONCATENATE(B20,"_1"),B20)),Intermedia!$I$3:$O$3997,7,FALSE),"")</f>
        <v/>
      </c>
      <c r="J20" s="34" t="str">
        <f>IFERROR(VLOOKUP(B20,'PLANILLA GENERAL'!$H$2:$BA$447,30,FALSE),"")</f>
        <v>Electro Sumergible</v>
      </c>
    </row>
    <row r="21" spans="1:10" x14ac:dyDescent="0.25">
      <c r="A21" s="34" t="str">
        <f>IFERROR(VLOOKUP(B21,'PLANILLA GENERAL'!$H$3:$BA$698,46,FALSE),"")</f>
        <v>SCB- 01</v>
      </c>
      <c r="B21" s="44" t="s">
        <v>445</v>
      </c>
      <c r="C21" s="34" t="s">
        <v>962</v>
      </c>
      <c r="D21" s="34" t="str">
        <f t="shared" si="0"/>
        <v>BX960</v>
      </c>
      <c r="E21" s="34"/>
      <c r="F21" s="34"/>
      <c r="G21" s="56">
        <f>IFERROR(_xlfn.IFS(D21=Referencias!$K$32,VLOOKUP(B21,Intermedia!$B$4:$D$215,3,FALSE),D21=Referencias!$K$25,VLOOKUP(B21,Intermedia!$B$4:$D$215,2,FALSE)),"")</f>
        <v>33.229999999999997</v>
      </c>
      <c r="H21" s="34"/>
      <c r="I21" s="34" t="str">
        <f>IFERROR(VLOOKUP(IF(AND(B21=B20,B20=B18),CONCATENATE(B21,"_2"),IF(B21=B20,CONCATENATE(B21,"_1"),B21)),Intermedia!$I$3:$O$3997,7,FALSE),"")</f>
        <v>Q</v>
      </c>
      <c r="J21" s="34" t="str">
        <f>IFERROR(VLOOKUP(B21,'PLANILLA GENERAL'!$H$2:$BA$447,30,FALSE),"")</f>
        <v>Bombeo Mecánico</v>
      </c>
    </row>
    <row r="22" spans="1:10" x14ac:dyDescent="0.25">
      <c r="A22" s="34" t="str">
        <f>IFERROR(VLOOKUP(B22,'PLANILLA GENERAL'!$H$3:$BA$698,46,FALSE),"")</f>
        <v>SCB- 01</v>
      </c>
      <c r="B22" s="44" t="s">
        <v>445</v>
      </c>
      <c r="C22" s="34" t="s">
        <v>963</v>
      </c>
      <c r="D22" s="34" t="str">
        <f t="shared" si="0"/>
        <v>CY51W</v>
      </c>
      <c r="E22" s="34"/>
      <c r="F22" s="34"/>
      <c r="G22" s="56">
        <f>IFERROR(_xlfn.IFS(D22=Referencias!$K$32,VLOOKUP(B22,Intermedia!$B$4:$D$215,3,FALSE),D22=Referencias!$K$25,VLOOKUP(B22,Intermedia!$B$4:$D$215,2,FALSE)),"")</f>
        <v>33.229999999999997</v>
      </c>
      <c r="H22" s="34"/>
      <c r="I22" s="34" t="str">
        <f>IFERROR(VLOOKUP(IF(AND(B22=B21,B21=B19),CONCATENATE(B22,"_2"),IF(B22=B21,CONCATENATE(B22,"_1"),B22)),Intermedia!$I$3:$O$3997,7,FALSE),"")</f>
        <v>Q</v>
      </c>
      <c r="J22" s="34" t="str">
        <f>IFERROR(VLOOKUP(B22,'PLANILLA GENERAL'!$H$2:$BA$447,30,FALSE),"")</f>
        <v>Bombeo Mecánico</v>
      </c>
    </row>
    <row r="23" spans="1:10" x14ac:dyDescent="0.25">
      <c r="A23" s="34" t="str">
        <f>IFERROR(VLOOKUP(B23,'PLANILLA GENERAL'!$H$3:$BA$698,46,FALSE),"")</f>
        <v>SCB- 01</v>
      </c>
      <c r="B23" s="44" t="s">
        <v>436</v>
      </c>
      <c r="C23" s="34" t="s">
        <v>963</v>
      </c>
      <c r="D23" s="34" t="str">
        <f t="shared" si="0"/>
        <v>CY51W</v>
      </c>
      <c r="E23" s="34"/>
      <c r="F23" s="34"/>
      <c r="G23" s="56">
        <f>IFERROR(_xlfn.IFS(D23=Referencias!$K$32,VLOOKUP(B23,Intermedia!$B$4:$D$215,3,FALSE),D23=Referencias!$K$25,VLOOKUP(B23,Intermedia!$B$4:$D$215,2,FALSE)),"")</f>
        <v>36.770000000000003</v>
      </c>
      <c r="H23" s="34"/>
      <c r="I23" s="34" t="str">
        <f>IFERROR(VLOOKUP(IF(AND(B23=B22,B22=B20),CONCATENATE(B23,"_2"),IF(B23=B22,CONCATENATE(B23,"_1"),B23)),Intermedia!$I$3:$O$3997,7,FALSE),"")</f>
        <v/>
      </c>
      <c r="J23" s="34" t="str">
        <f>IFERROR(VLOOKUP(B23,'PLANILLA GENERAL'!$H$2:$BA$447,30,FALSE),"")</f>
        <v>Bombeo Mecánico</v>
      </c>
    </row>
    <row r="24" spans="1:10" x14ac:dyDescent="0.25">
      <c r="A24" s="34" t="str">
        <f>IFERROR(VLOOKUP(B24,'PLANILLA GENERAL'!$H$3:$BA$698,46,FALSE),"")</f>
        <v>SCB- 01</v>
      </c>
      <c r="B24" s="44" t="s">
        <v>436</v>
      </c>
      <c r="C24" s="34" t="s">
        <v>962</v>
      </c>
      <c r="D24" s="34" t="str">
        <f t="shared" si="0"/>
        <v>BX960</v>
      </c>
      <c r="E24" s="34"/>
      <c r="F24" s="34"/>
      <c r="G24" s="56">
        <f>IFERROR(_xlfn.IFS(D24=Referencias!$K$32,VLOOKUP(B24,Intermedia!$B$4:$D$215,3,FALSE),D24=Referencias!$K$25,VLOOKUP(B24,Intermedia!$B$4:$D$215,2,FALSE)),"")</f>
        <v>36.770000000000003</v>
      </c>
      <c r="H24" s="34"/>
      <c r="I24" s="34" t="str">
        <f>IFERROR(VLOOKUP(IF(AND(B24=B23,B23=B21),CONCATENATE(B24,"_2"),IF(B24=B23,CONCATENATE(B24,"_1"),B24)),Intermedia!$I$3:$O$3997,7,FALSE),"")</f>
        <v/>
      </c>
      <c r="J24" s="34" t="str">
        <f>IFERROR(VLOOKUP(B24,'PLANILLA GENERAL'!$H$2:$BA$447,30,FALSE),"")</f>
        <v>Bombeo Mecánico</v>
      </c>
    </row>
    <row r="25" spans="1:10" x14ac:dyDescent="0.25">
      <c r="A25" s="34" t="str">
        <f>IFERROR(VLOOKUP(B25,'PLANILLA GENERAL'!$H$3:$BA$698,46,FALSE),"")</f>
        <v>SCB- 01</v>
      </c>
      <c r="B25" s="44" t="s">
        <v>435</v>
      </c>
      <c r="C25" s="34" t="s">
        <v>962</v>
      </c>
      <c r="D25" s="34" t="str">
        <f t="shared" si="0"/>
        <v>BX960</v>
      </c>
      <c r="E25" s="34"/>
      <c r="F25" s="34"/>
      <c r="G25" s="56">
        <f>IFERROR(_xlfn.IFS(D25=Referencias!$K$32,VLOOKUP(B25,Intermedia!$B$4:$D$215,3,FALSE),D25=Referencias!$K$25,VLOOKUP(B25,Intermedia!$B$4:$D$215,2,FALSE)),"")</f>
        <v>23.41</v>
      </c>
      <c r="H25" s="34"/>
      <c r="I25" s="34" t="str">
        <f>IFERROR(VLOOKUP(IF(AND(B25=B24,B24=B22),CONCATENATE(B25,"_2"),IF(B25=B24,CONCATENATE(B25,"_1"),B25)),Intermedia!$I$3:$O$3997,7,FALSE),"")</f>
        <v/>
      </c>
      <c r="J25" s="34" t="str">
        <f>IFERROR(VLOOKUP(B25,'PLANILLA GENERAL'!$H$2:$BA$447,30,FALSE),"")</f>
        <v>Bombeo Mecánico</v>
      </c>
    </row>
    <row r="26" spans="1:10" x14ac:dyDescent="0.25">
      <c r="A26" s="34" t="str">
        <f>IFERROR(VLOOKUP(B26,'PLANILLA GENERAL'!$H$3:$BA$698,46,FALSE),"")</f>
        <v>VAM</v>
      </c>
      <c r="B26" s="44" t="s">
        <v>520</v>
      </c>
      <c r="C26" s="34" t="s">
        <v>988</v>
      </c>
      <c r="D26" s="34" t="str">
        <f t="shared" si="0"/>
        <v>BX960</v>
      </c>
      <c r="E26" s="34"/>
      <c r="F26" s="34"/>
      <c r="G26" s="56">
        <v>600</v>
      </c>
      <c r="H26" s="34"/>
      <c r="I26" s="34" t="str">
        <f>IFERROR(VLOOKUP(IF(AND(B26=B25,B25=B23),CONCATENATE(B26,"_2"),IF(B26=B25,CONCATENATE(B26,"_1"),B26)),Intermedia!$I$3:$O$3997,7,FALSE),"")</f>
        <v/>
      </c>
      <c r="J26" s="34" t="str">
        <f>IFERROR(VLOOKUP(B26,'PLANILLA GENERAL'!$H$2:$BA$447,30,FALSE),"")</f>
        <v>Bombeo Mecánico</v>
      </c>
    </row>
    <row r="27" spans="1:10" x14ac:dyDescent="0.25">
      <c r="A27" s="34" t="str">
        <f>IFERROR(VLOOKUP(B27,'PLANILLA GENERAL'!$H$3:$BA$698,46,FALSE),"")</f>
        <v>SCB- 01</v>
      </c>
      <c r="B27" s="44" t="s">
        <v>536</v>
      </c>
      <c r="C27" s="34" t="s">
        <v>963</v>
      </c>
      <c r="D27" s="34" t="str">
        <f t="shared" si="0"/>
        <v>CY51W</v>
      </c>
      <c r="E27" s="34"/>
      <c r="F27" s="34"/>
      <c r="G27" s="56">
        <v>250</v>
      </c>
      <c r="H27" s="34"/>
      <c r="I27" s="34" t="s">
        <v>669</v>
      </c>
      <c r="J27" s="34" t="str">
        <f>IFERROR(VLOOKUP(B27,'PLANILLA GENERAL'!$H$2:$BA$447,30,FALSE),"")</f>
        <v/>
      </c>
    </row>
    <row r="28" spans="1:10" x14ac:dyDescent="0.25">
      <c r="A28" s="34"/>
      <c r="B28" s="44"/>
      <c r="C28" s="34"/>
      <c r="D28" s="34"/>
      <c r="E28" s="34"/>
      <c r="F28" s="34"/>
      <c r="G28" s="56"/>
      <c r="H28" s="34"/>
      <c r="I28" s="34"/>
      <c r="J28" s="34"/>
    </row>
    <row r="29" spans="1:10" x14ac:dyDescent="0.25">
      <c r="A29" s="34"/>
      <c r="B29" s="44"/>
      <c r="C29" s="34"/>
      <c r="D29" s="34"/>
      <c r="E29" s="34"/>
      <c r="F29" s="34"/>
      <c r="G29" s="56"/>
      <c r="H29" s="34"/>
      <c r="I29" s="34"/>
      <c r="J29" s="34"/>
    </row>
    <row r="30" spans="1:10" x14ac:dyDescent="0.25">
      <c r="A30" s="34"/>
      <c r="B30" s="44"/>
      <c r="C30" s="34"/>
      <c r="D30" s="34"/>
      <c r="E30" s="34"/>
      <c r="F30" s="34"/>
      <c r="G30" s="56"/>
      <c r="H30" s="34"/>
      <c r="I30" s="34"/>
      <c r="J30" s="34"/>
    </row>
    <row r="31" spans="1:10" x14ac:dyDescent="0.25">
      <c r="A31" s="34"/>
      <c r="B31" s="44"/>
      <c r="C31" s="34"/>
      <c r="D31" s="34"/>
      <c r="E31" s="34"/>
      <c r="F31" s="34"/>
      <c r="G31" s="56"/>
      <c r="H31" s="34"/>
      <c r="I31" s="34"/>
      <c r="J31" s="34"/>
    </row>
    <row r="32" spans="1:10" x14ac:dyDescent="0.25">
      <c r="A32" s="34"/>
      <c r="B32" s="44"/>
      <c r="C32" s="34"/>
      <c r="D32" s="34"/>
      <c r="E32" s="34"/>
      <c r="F32" s="34"/>
      <c r="G32" s="56"/>
      <c r="H32" s="34"/>
      <c r="I32" s="34"/>
      <c r="J32" s="34"/>
    </row>
    <row r="33" spans="1:10" x14ac:dyDescent="0.25">
      <c r="A33" s="34"/>
      <c r="B33" s="44"/>
      <c r="C33" s="34"/>
      <c r="D33" s="34"/>
      <c r="E33" s="34"/>
      <c r="F33" s="34"/>
      <c r="G33" s="56"/>
      <c r="H33" s="34"/>
      <c r="I33" s="34"/>
      <c r="J33" s="34"/>
    </row>
    <row r="34" spans="1:10" x14ac:dyDescent="0.25">
      <c r="A34" s="34" t="str">
        <f>IFERROR(VLOOKUP(B34,'PLANILLA GENERAL'!H21:$BA$698,46,FALSE),"")</f>
        <v/>
      </c>
      <c r="D34" s="150" t="s">
        <v>971</v>
      </c>
      <c r="E34" s="150"/>
      <c r="F34" s="150"/>
      <c r="G34" s="150"/>
      <c r="I34" s="34" t="str">
        <f>IFERROR(VLOOKUP(IF(AND(B34=B33,B33=B28),CONCATENATE(B34,"_2"),IF(B34=B33,CONCATENATE(B34,"_1"),B34)),Intermedia!$I$3:$O$3997,7,FALSE),"")</f>
        <v/>
      </c>
      <c r="J34" s="34" t="str">
        <f>IFERROR(VLOOKUP(B34,'PLANILLA GENERAL'!$H$2:$BA$447,30,FALSE),"")</f>
        <v/>
      </c>
    </row>
    <row r="35" spans="1:10" x14ac:dyDescent="0.25">
      <c r="A35" s="34" t="str">
        <f>IFERROR(VLOOKUP(B35,'PLANILLA GENERAL'!H22:$BA$698,46,FALSE),"")</f>
        <v/>
      </c>
      <c r="D35" s="151" t="s">
        <v>566</v>
      </c>
      <c r="E35" s="151"/>
      <c r="F35" s="151"/>
      <c r="G35" s="56">
        <f>SUMIF($D$9:D33,D35,$G$9:G33)</f>
        <v>580.9</v>
      </c>
      <c r="I35" s="34" t="str">
        <f>IFERROR(VLOOKUP(IF(AND(B35=B34,B34=B33),CONCATENATE(B35,"_2"),IF(B35=B34,CONCATENATE(B35,"_1"),B35)),Intermedia!$I$3:$O$3997,7,FALSE),"")</f>
        <v/>
      </c>
      <c r="J35" s="34" t="str">
        <f>IFERROR(VLOOKUP(B35,'PLANILLA GENERAL'!$H$2:$BA$447,30,FALSE),"")</f>
        <v/>
      </c>
    </row>
    <row r="36" spans="1:10" x14ac:dyDescent="0.25">
      <c r="A36" s="34" t="str">
        <f>IFERROR(VLOOKUP(B36,'PLANILLA GENERAL'!H24:$BA$698,46,FALSE),"")</f>
        <v/>
      </c>
      <c r="D36" s="151" t="s">
        <v>565</v>
      </c>
      <c r="E36" s="151"/>
      <c r="F36" s="151"/>
      <c r="G36" s="56">
        <f>SUMIF($D$9:D34,D36,$G$9:G34)</f>
        <v>783.39</v>
      </c>
      <c r="I36" s="34" t="str">
        <f>IFERROR(VLOOKUP(IF(AND(B36=B35,B35=B34),CONCATENATE(B36,"_2"),IF(B36=B35,CONCATENATE(B36,"_1"),B36)),Intermedia!$I$3:$O$3997,7,FALSE),"")</f>
        <v/>
      </c>
      <c r="J36" s="34" t="str">
        <f>IFERROR(VLOOKUP(B36,'PLANILLA GENERAL'!$H$2:$BA$447,30,FALSE),"")</f>
        <v/>
      </c>
    </row>
    <row r="37" spans="1:10" x14ac:dyDescent="0.25">
      <c r="D37" s="151" t="s">
        <v>972</v>
      </c>
      <c r="E37" s="151"/>
      <c r="F37" s="151"/>
      <c r="G37" s="56">
        <f>+G35+G36</f>
        <v>1364.29</v>
      </c>
    </row>
    <row r="40" spans="1:10" x14ac:dyDescent="0.25">
      <c r="D40" s="126" t="s">
        <v>999</v>
      </c>
      <c r="E40" s="126"/>
      <c r="F40" s="126"/>
      <c r="G40" s="126"/>
    </row>
    <row r="41" spans="1:10" x14ac:dyDescent="0.25">
      <c r="D41" s="151" t="s">
        <v>566</v>
      </c>
      <c r="E41" s="151"/>
      <c r="F41" s="151"/>
      <c r="G41" s="56" t="e">
        <f>+G35+#REF!</f>
        <v>#REF!</v>
      </c>
    </row>
    <row r="42" spans="1:10" x14ac:dyDescent="0.25">
      <c r="D42" s="151" t="s">
        <v>565</v>
      </c>
      <c r="E42" s="151"/>
      <c r="F42" s="151"/>
      <c r="G42" s="56" t="e">
        <f>+G36+#REF!</f>
        <v>#REF!</v>
      </c>
    </row>
    <row r="43" spans="1:10" x14ac:dyDescent="0.25">
      <c r="D43" s="151" t="s">
        <v>972</v>
      </c>
      <c r="E43" s="151"/>
      <c r="F43" s="151"/>
      <c r="G43" s="56" t="e">
        <f>G42+G41</f>
        <v>#REF!</v>
      </c>
    </row>
  </sheetData>
  <mergeCells count="11">
    <mergeCell ref="D37:F37"/>
    <mergeCell ref="D40:G40"/>
    <mergeCell ref="D41:F41"/>
    <mergeCell ref="D42:F42"/>
    <mergeCell ref="D43:F43"/>
    <mergeCell ref="D36:F36"/>
    <mergeCell ref="C3:J5"/>
    <mergeCell ref="B7:C7"/>
    <mergeCell ref="D7:J7"/>
    <mergeCell ref="D34:G34"/>
    <mergeCell ref="D35:F35"/>
  </mergeCells>
  <pageMargins left="0.70866141732283472" right="0.70866141732283472" top="0.74803149606299213" bottom="0" header="0.31496062992125984" footer="0.31496062992125984"/>
  <pageSetup paperSize="9" orientation="landscape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>
    <tabColor rgb="FF92D050"/>
  </sheetPr>
  <dimension ref="A1:P1606"/>
  <sheetViews>
    <sheetView topLeftCell="A1584" workbookViewId="0">
      <selection activeCell="D332" sqref="D332"/>
    </sheetView>
  </sheetViews>
  <sheetFormatPr baseColWidth="10" defaultColWidth="11.42578125" defaultRowHeight="15" x14ac:dyDescent="0.25"/>
  <cols>
    <col min="2" max="2" width="18.85546875" bestFit="1" customWidth="1"/>
    <col min="4" max="4" width="29.85546875" bestFit="1" customWidth="1"/>
    <col min="11" max="11" width="16" customWidth="1"/>
    <col min="12" max="12" width="63.42578125" bestFit="1" customWidth="1"/>
    <col min="13" max="13" width="20.85546875" bestFit="1" customWidth="1"/>
  </cols>
  <sheetData>
    <row r="1" spans="1:16" ht="15.75" thickBot="1" x14ac:dyDescent="0.3"/>
    <row r="2" spans="1:16" ht="15.75" thickBot="1" x14ac:dyDescent="0.3">
      <c r="A2" s="167" t="s">
        <v>0</v>
      </c>
      <c r="B2" s="168"/>
      <c r="C2" s="55">
        <v>43891</v>
      </c>
      <c r="I2" s="71"/>
    </row>
    <row r="3" spans="1:16" x14ac:dyDescent="0.25">
      <c r="H3" s="98"/>
      <c r="I3" s="71"/>
      <c r="J3" s="71"/>
      <c r="K3" s="72"/>
    </row>
    <row r="4" spans="1:16" x14ac:dyDescent="0.25">
      <c r="A4" t="s">
        <v>1000</v>
      </c>
      <c r="I4" s="71"/>
      <c r="J4" s="11"/>
      <c r="K4" s="71"/>
    </row>
    <row r="5" spans="1:16" x14ac:dyDescent="0.25">
      <c r="I5" s="71"/>
    </row>
    <row r="6" spans="1:16" x14ac:dyDescent="0.25">
      <c r="A6" s="63" t="s">
        <v>1001</v>
      </c>
      <c r="B6" s="63" t="s">
        <v>1002</v>
      </c>
      <c r="C6" s="63" t="s">
        <v>1003</v>
      </c>
      <c r="D6" s="63" t="s">
        <v>1004</v>
      </c>
      <c r="E6" s="63" t="s">
        <v>1005</v>
      </c>
      <c r="F6" s="63" t="s">
        <v>1006</v>
      </c>
      <c r="G6" s="63" t="s">
        <v>1007</v>
      </c>
      <c r="H6" s="63" t="s">
        <v>1008</v>
      </c>
      <c r="I6" s="63" t="s">
        <v>1009</v>
      </c>
      <c r="J6" s="63" t="s">
        <v>1010</v>
      </c>
      <c r="K6" s="63" t="s">
        <v>1011</v>
      </c>
      <c r="L6" s="63" t="s">
        <v>1012</v>
      </c>
      <c r="M6" s="63" t="s">
        <v>1013</v>
      </c>
      <c r="N6" s="63" t="s">
        <v>1014</v>
      </c>
      <c r="O6" s="63" t="s">
        <v>1015</v>
      </c>
      <c r="P6" s="63" t="s">
        <v>1016</v>
      </c>
    </row>
    <row r="7" spans="1:16" x14ac:dyDescent="0.25">
      <c r="A7" s="9" t="s">
        <v>1017</v>
      </c>
      <c r="B7" s="9" t="s">
        <v>1018</v>
      </c>
      <c r="C7" s="9" t="s">
        <v>1019</v>
      </c>
      <c r="D7" s="9" t="s">
        <v>1018</v>
      </c>
      <c r="E7" s="9" t="s">
        <v>1020</v>
      </c>
      <c r="F7" s="9" t="s">
        <v>1021</v>
      </c>
      <c r="G7" s="9" t="s">
        <v>1022</v>
      </c>
      <c r="H7" s="10">
        <v>43822</v>
      </c>
      <c r="I7" s="10">
        <v>43826</v>
      </c>
      <c r="J7" s="10">
        <v>43815</v>
      </c>
      <c r="K7" s="9" t="s">
        <v>1023</v>
      </c>
      <c r="L7" s="9" t="s">
        <v>1024</v>
      </c>
      <c r="M7" s="9" t="s">
        <v>1025</v>
      </c>
      <c r="N7" s="9" t="s">
        <v>1026</v>
      </c>
      <c r="O7" s="9" t="s">
        <v>1027</v>
      </c>
      <c r="P7" s="9" t="s">
        <v>1028</v>
      </c>
    </row>
    <row r="8" spans="1:16" x14ac:dyDescent="0.25">
      <c r="A8" t="s">
        <v>496</v>
      </c>
      <c r="B8" t="s">
        <v>1029</v>
      </c>
      <c r="C8" t="s">
        <v>1030</v>
      </c>
      <c r="D8" t="s">
        <v>1031</v>
      </c>
      <c r="E8" t="s">
        <v>1020</v>
      </c>
      <c r="F8" t="s">
        <v>1032</v>
      </c>
      <c r="G8" t="s">
        <v>533</v>
      </c>
      <c r="H8" s="11">
        <v>43814</v>
      </c>
      <c r="I8" s="11">
        <v>43818</v>
      </c>
      <c r="J8" s="11">
        <v>43723</v>
      </c>
      <c r="K8" t="s">
        <v>1023</v>
      </c>
      <c r="L8" t="s">
        <v>1033</v>
      </c>
      <c r="M8" t="s">
        <v>1025</v>
      </c>
      <c r="N8" t="s">
        <v>1026</v>
      </c>
      <c r="O8" t="s">
        <v>1034</v>
      </c>
      <c r="P8" t="s">
        <v>1028</v>
      </c>
    </row>
    <row r="9" spans="1:16" x14ac:dyDescent="0.25">
      <c r="A9" s="9" t="s">
        <v>318</v>
      </c>
      <c r="B9" s="9" t="s">
        <v>1035</v>
      </c>
      <c r="C9" s="9" t="s">
        <v>1036</v>
      </c>
      <c r="D9" s="9" t="s">
        <v>1035</v>
      </c>
      <c r="E9" s="9" t="s">
        <v>1020</v>
      </c>
      <c r="F9" s="9" t="s">
        <v>1021</v>
      </c>
      <c r="G9" s="9" t="s">
        <v>1037</v>
      </c>
      <c r="H9" s="10">
        <v>43802</v>
      </c>
      <c r="I9" s="10">
        <v>43804</v>
      </c>
      <c r="J9" s="10">
        <v>43800</v>
      </c>
      <c r="K9" s="9" t="s">
        <v>1023</v>
      </c>
      <c r="L9" s="9" t="s">
        <v>1038</v>
      </c>
      <c r="M9" s="9" t="s">
        <v>1025</v>
      </c>
      <c r="N9" s="9" t="s">
        <v>1026</v>
      </c>
      <c r="O9" s="9" t="s">
        <v>1034</v>
      </c>
      <c r="P9" s="9" t="s">
        <v>1028</v>
      </c>
    </row>
    <row r="10" spans="1:16" x14ac:dyDescent="0.25">
      <c r="A10" t="s">
        <v>73</v>
      </c>
      <c r="B10" t="s">
        <v>1039</v>
      </c>
      <c r="C10" t="s">
        <v>1040</v>
      </c>
      <c r="D10" t="s">
        <v>1039</v>
      </c>
      <c r="E10" t="s">
        <v>1020</v>
      </c>
      <c r="F10" t="s">
        <v>1021</v>
      </c>
      <c r="G10" t="s">
        <v>1041</v>
      </c>
      <c r="H10" s="11">
        <v>43799</v>
      </c>
      <c r="I10" s="11">
        <v>43802</v>
      </c>
      <c r="J10" s="11">
        <v>43770</v>
      </c>
      <c r="K10" t="s">
        <v>1023</v>
      </c>
      <c r="L10" t="s">
        <v>1038</v>
      </c>
      <c r="M10" t="s">
        <v>1025</v>
      </c>
      <c r="N10" t="s">
        <v>1026</v>
      </c>
      <c r="O10" t="s">
        <v>1034</v>
      </c>
      <c r="P10" t="s">
        <v>1028</v>
      </c>
    </row>
    <row r="11" spans="1:16" x14ac:dyDescent="0.25">
      <c r="A11" s="9" t="s">
        <v>86</v>
      </c>
      <c r="B11" s="9" t="s">
        <v>1042</v>
      </c>
      <c r="C11" s="9" t="s">
        <v>1043</v>
      </c>
      <c r="D11" s="9" t="s">
        <v>1044</v>
      </c>
      <c r="E11" s="9" t="s">
        <v>1020</v>
      </c>
      <c r="F11" s="9" t="s">
        <v>1021</v>
      </c>
      <c r="G11" s="9" t="s">
        <v>1045</v>
      </c>
      <c r="H11" s="10">
        <v>43796</v>
      </c>
      <c r="I11" s="10">
        <v>43799</v>
      </c>
      <c r="J11" s="10">
        <v>43795</v>
      </c>
      <c r="K11" s="9" t="s">
        <v>1023</v>
      </c>
      <c r="L11" s="9" t="s">
        <v>1038</v>
      </c>
      <c r="M11" s="9" t="s">
        <v>1025</v>
      </c>
      <c r="N11" s="9" t="s">
        <v>1026</v>
      </c>
      <c r="O11" s="9" t="s">
        <v>1034</v>
      </c>
      <c r="P11" s="9" t="s">
        <v>1028</v>
      </c>
    </row>
    <row r="12" spans="1:16" x14ac:dyDescent="0.25">
      <c r="A12" t="s">
        <v>1046</v>
      </c>
      <c r="B12" t="s">
        <v>1047</v>
      </c>
      <c r="C12" t="s">
        <v>1048</v>
      </c>
      <c r="D12" t="s">
        <v>1049</v>
      </c>
      <c r="E12" t="s">
        <v>1020</v>
      </c>
      <c r="F12" t="s">
        <v>1021</v>
      </c>
      <c r="G12" t="s">
        <v>1045</v>
      </c>
      <c r="H12" s="11">
        <v>43794</v>
      </c>
      <c r="I12" s="11">
        <v>43796</v>
      </c>
      <c r="J12" s="11">
        <v>43793</v>
      </c>
      <c r="K12" t="s">
        <v>1023</v>
      </c>
      <c r="L12" t="s">
        <v>1050</v>
      </c>
      <c r="M12" t="s">
        <v>1025</v>
      </c>
      <c r="N12" t="s">
        <v>1026</v>
      </c>
      <c r="O12" t="s">
        <v>1034</v>
      </c>
      <c r="P12" t="s">
        <v>1028</v>
      </c>
    </row>
    <row r="13" spans="1:16" x14ac:dyDescent="0.25">
      <c r="A13" s="9" t="s">
        <v>106</v>
      </c>
      <c r="B13" s="9" t="s">
        <v>1051</v>
      </c>
      <c r="C13" s="9" t="s">
        <v>1052</v>
      </c>
      <c r="D13" s="9" t="s">
        <v>1053</v>
      </c>
      <c r="E13" s="9" t="s">
        <v>1020</v>
      </c>
      <c r="F13" s="9" t="s">
        <v>1021</v>
      </c>
      <c r="G13" s="9" t="s">
        <v>1045</v>
      </c>
      <c r="H13" s="10">
        <v>43792</v>
      </c>
      <c r="I13" s="10">
        <v>43794</v>
      </c>
      <c r="J13" s="10">
        <v>43790</v>
      </c>
      <c r="K13" s="9" t="s">
        <v>1023</v>
      </c>
      <c r="L13" s="9" t="s">
        <v>1054</v>
      </c>
      <c r="M13" s="9" t="s">
        <v>1055</v>
      </c>
      <c r="N13" s="9" t="s">
        <v>1026</v>
      </c>
      <c r="O13" s="9" t="s">
        <v>1034</v>
      </c>
      <c r="P13" s="9" t="s">
        <v>1028</v>
      </c>
    </row>
    <row r="14" spans="1:16" x14ac:dyDescent="0.25">
      <c r="A14" t="s">
        <v>138</v>
      </c>
      <c r="B14" t="s">
        <v>1056</v>
      </c>
      <c r="C14" t="s">
        <v>1057</v>
      </c>
      <c r="D14" t="s">
        <v>1058</v>
      </c>
      <c r="E14" t="s">
        <v>1020</v>
      </c>
      <c r="F14" t="s">
        <v>1021</v>
      </c>
      <c r="G14" t="s">
        <v>1059</v>
      </c>
      <c r="H14" s="11">
        <v>43789</v>
      </c>
      <c r="I14" s="11">
        <v>43791</v>
      </c>
      <c r="J14" s="11">
        <v>43788</v>
      </c>
      <c r="K14" t="s">
        <v>1023</v>
      </c>
      <c r="L14" t="s">
        <v>1024</v>
      </c>
      <c r="M14" t="s">
        <v>1025</v>
      </c>
      <c r="N14" t="s">
        <v>1026</v>
      </c>
      <c r="O14" t="s">
        <v>1034</v>
      </c>
      <c r="P14" t="s">
        <v>1028</v>
      </c>
    </row>
    <row r="15" spans="1:16" x14ac:dyDescent="0.25">
      <c r="A15" s="9" t="s">
        <v>1060</v>
      </c>
      <c r="B15" s="9" t="s">
        <v>1061</v>
      </c>
      <c r="C15" s="9" t="s">
        <v>1062</v>
      </c>
      <c r="D15" s="9" t="s">
        <v>1063</v>
      </c>
      <c r="E15" s="9" t="s">
        <v>1020</v>
      </c>
      <c r="F15" s="9" t="s">
        <v>1021</v>
      </c>
      <c r="G15" s="9" t="s">
        <v>1064</v>
      </c>
      <c r="H15" s="10">
        <v>43789</v>
      </c>
      <c r="I15" s="10">
        <v>43792</v>
      </c>
      <c r="J15" s="10">
        <v>43781</v>
      </c>
      <c r="K15" s="9" t="s">
        <v>1023</v>
      </c>
      <c r="L15" s="9" t="s">
        <v>1054</v>
      </c>
      <c r="M15" s="9" t="s">
        <v>1055</v>
      </c>
      <c r="N15" s="9" t="s">
        <v>1065</v>
      </c>
      <c r="O15" s="9" t="s">
        <v>1034</v>
      </c>
      <c r="P15" s="9" t="s">
        <v>1028</v>
      </c>
    </row>
    <row r="16" spans="1:16" x14ac:dyDescent="0.25">
      <c r="A16" t="s">
        <v>120</v>
      </c>
      <c r="B16" t="s">
        <v>1066</v>
      </c>
      <c r="C16" t="s">
        <v>1067</v>
      </c>
      <c r="D16" t="s">
        <v>1066</v>
      </c>
      <c r="E16" t="s">
        <v>1020</v>
      </c>
      <c r="F16" t="s">
        <v>1021</v>
      </c>
      <c r="G16" t="s">
        <v>1059</v>
      </c>
      <c r="H16" s="11">
        <v>43785</v>
      </c>
      <c r="I16" s="11">
        <v>43789</v>
      </c>
      <c r="J16" s="11">
        <v>43774</v>
      </c>
      <c r="K16" t="s">
        <v>1023</v>
      </c>
      <c r="L16" t="s">
        <v>1054</v>
      </c>
      <c r="M16" t="s">
        <v>1055</v>
      </c>
      <c r="N16" t="s">
        <v>1026</v>
      </c>
      <c r="O16" t="s">
        <v>1034</v>
      </c>
      <c r="P16" t="s">
        <v>1028</v>
      </c>
    </row>
    <row r="17" spans="1:16" x14ac:dyDescent="0.25">
      <c r="A17" s="9" t="s">
        <v>373</v>
      </c>
      <c r="B17" s="9" t="s">
        <v>1068</v>
      </c>
      <c r="C17" s="9" t="s">
        <v>1069</v>
      </c>
      <c r="D17" s="9" t="s">
        <v>1070</v>
      </c>
      <c r="E17" s="9" t="s">
        <v>1020</v>
      </c>
      <c r="F17" s="9" t="s">
        <v>1021</v>
      </c>
      <c r="G17" s="9" t="s">
        <v>1071</v>
      </c>
      <c r="H17" s="10">
        <v>43782</v>
      </c>
      <c r="I17" s="10">
        <v>43785</v>
      </c>
      <c r="J17" s="10">
        <v>43770</v>
      </c>
      <c r="K17" s="9" t="s">
        <v>1023</v>
      </c>
      <c r="L17" s="9" t="s">
        <v>1050</v>
      </c>
      <c r="M17" s="9" t="s">
        <v>1025</v>
      </c>
      <c r="N17" s="9" t="s">
        <v>1026</v>
      </c>
      <c r="O17" s="9" t="s">
        <v>1034</v>
      </c>
      <c r="P17" s="9" t="s">
        <v>1028</v>
      </c>
    </row>
    <row r="18" spans="1:16" x14ac:dyDescent="0.25">
      <c r="A18" t="s">
        <v>1072</v>
      </c>
      <c r="B18" t="s">
        <v>1073</v>
      </c>
      <c r="C18" t="s">
        <v>1074</v>
      </c>
      <c r="D18" t="s">
        <v>1075</v>
      </c>
      <c r="E18" t="s">
        <v>1020</v>
      </c>
      <c r="F18" t="s">
        <v>1021</v>
      </c>
      <c r="G18" t="s">
        <v>1045</v>
      </c>
      <c r="H18" s="11">
        <v>43779</v>
      </c>
      <c r="I18" s="11">
        <v>43782</v>
      </c>
      <c r="J18" s="11">
        <v>43770</v>
      </c>
      <c r="K18" t="s">
        <v>1023</v>
      </c>
      <c r="L18" t="s">
        <v>1076</v>
      </c>
      <c r="M18" t="s">
        <v>1025</v>
      </c>
      <c r="N18" t="s">
        <v>1026</v>
      </c>
      <c r="O18" t="s">
        <v>1034</v>
      </c>
      <c r="P18" t="s">
        <v>1028</v>
      </c>
    </row>
    <row r="19" spans="1:16" x14ac:dyDescent="0.25">
      <c r="A19" s="9" t="s">
        <v>134</v>
      </c>
      <c r="B19" s="9" t="s">
        <v>1077</v>
      </c>
      <c r="C19" s="9" t="s">
        <v>1078</v>
      </c>
      <c r="D19" s="9" t="s">
        <v>1079</v>
      </c>
      <c r="E19" s="9" t="s">
        <v>1020</v>
      </c>
      <c r="F19" s="9" t="s">
        <v>1021</v>
      </c>
      <c r="G19" s="9" t="s">
        <v>1059</v>
      </c>
      <c r="H19" s="10">
        <v>43777</v>
      </c>
      <c r="I19" s="10">
        <v>43779</v>
      </c>
      <c r="J19" s="10">
        <v>43770</v>
      </c>
      <c r="K19" s="9" t="s">
        <v>1023</v>
      </c>
      <c r="L19" s="9" t="s">
        <v>1054</v>
      </c>
      <c r="M19" s="9" t="s">
        <v>1055</v>
      </c>
      <c r="N19" s="9" t="s">
        <v>1026</v>
      </c>
      <c r="O19" s="9" t="s">
        <v>1034</v>
      </c>
      <c r="P19" s="9" t="s">
        <v>1028</v>
      </c>
    </row>
    <row r="20" spans="1:16" x14ac:dyDescent="0.25">
      <c r="A20" t="s">
        <v>330</v>
      </c>
      <c r="B20" t="s">
        <v>1080</v>
      </c>
      <c r="C20" t="s">
        <v>1081</v>
      </c>
      <c r="D20" t="s">
        <v>1082</v>
      </c>
      <c r="E20" t="s">
        <v>1020</v>
      </c>
      <c r="F20" t="s">
        <v>1021</v>
      </c>
      <c r="G20" t="s">
        <v>1037</v>
      </c>
      <c r="H20" s="11">
        <v>43772</v>
      </c>
      <c r="I20" s="11">
        <v>43777</v>
      </c>
      <c r="J20" s="11">
        <v>43770</v>
      </c>
      <c r="K20" t="s">
        <v>1023</v>
      </c>
      <c r="L20" t="s">
        <v>1083</v>
      </c>
      <c r="M20" t="s">
        <v>1025</v>
      </c>
      <c r="N20" t="s">
        <v>1026</v>
      </c>
      <c r="O20" t="s">
        <v>1034</v>
      </c>
      <c r="P20" t="s">
        <v>1028</v>
      </c>
    </row>
    <row r="21" spans="1:16" x14ac:dyDescent="0.25">
      <c r="A21" s="9" t="s">
        <v>126</v>
      </c>
      <c r="B21" s="9" t="s">
        <v>1084</v>
      </c>
      <c r="C21" s="9" t="s">
        <v>1085</v>
      </c>
      <c r="D21" s="9" t="s">
        <v>1084</v>
      </c>
      <c r="E21" s="9" t="s">
        <v>1020</v>
      </c>
      <c r="F21" s="9" t="s">
        <v>1021</v>
      </c>
      <c r="G21" s="9" t="s">
        <v>1059</v>
      </c>
      <c r="H21" s="10">
        <v>43771</v>
      </c>
      <c r="I21" s="10">
        <v>43775</v>
      </c>
      <c r="J21" s="10">
        <v>43770</v>
      </c>
      <c r="K21" s="9" t="s">
        <v>1023</v>
      </c>
      <c r="L21" s="9" t="s">
        <v>1033</v>
      </c>
      <c r="M21" s="9" t="s">
        <v>1055</v>
      </c>
      <c r="N21" s="9" t="s">
        <v>1026</v>
      </c>
      <c r="O21" s="9" t="s">
        <v>1034</v>
      </c>
      <c r="P21" s="9" t="s">
        <v>1028</v>
      </c>
    </row>
    <row r="22" spans="1:16" x14ac:dyDescent="0.25">
      <c r="A22" t="s">
        <v>567</v>
      </c>
      <c r="B22" t="s">
        <v>1086</v>
      </c>
      <c r="C22" t="s">
        <v>1087</v>
      </c>
      <c r="D22" t="s">
        <v>1086</v>
      </c>
      <c r="E22" t="s">
        <v>1020</v>
      </c>
      <c r="F22" t="s">
        <v>1021</v>
      </c>
      <c r="G22" t="s">
        <v>1088</v>
      </c>
      <c r="H22" s="11">
        <v>43770</v>
      </c>
      <c r="I22" s="11">
        <v>43772</v>
      </c>
      <c r="J22" s="11">
        <v>43764</v>
      </c>
      <c r="K22" t="s">
        <v>1023</v>
      </c>
      <c r="L22" t="s">
        <v>1089</v>
      </c>
      <c r="M22" t="s">
        <v>1055</v>
      </c>
      <c r="N22" t="s">
        <v>1026</v>
      </c>
      <c r="O22" t="s">
        <v>1034</v>
      </c>
      <c r="P22" t="s">
        <v>1028</v>
      </c>
    </row>
    <row r="23" spans="1:16" x14ac:dyDescent="0.25">
      <c r="A23" s="9" t="s">
        <v>478</v>
      </c>
      <c r="B23" s="9" t="s">
        <v>1090</v>
      </c>
      <c r="C23" s="9" t="s">
        <v>1091</v>
      </c>
      <c r="D23" s="9" t="s">
        <v>1092</v>
      </c>
      <c r="E23" s="9" t="s">
        <v>1020</v>
      </c>
      <c r="F23" s="9" t="s">
        <v>1032</v>
      </c>
      <c r="G23" s="9" t="s">
        <v>533</v>
      </c>
      <c r="H23" s="10">
        <v>43768</v>
      </c>
      <c r="I23" s="10">
        <v>43770</v>
      </c>
      <c r="J23" s="10">
        <v>43762</v>
      </c>
      <c r="K23" s="9" t="s">
        <v>1023</v>
      </c>
      <c r="L23" s="9" t="s">
        <v>1054</v>
      </c>
      <c r="M23" s="9" t="s">
        <v>1025</v>
      </c>
      <c r="N23" s="9" t="s">
        <v>1026</v>
      </c>
      <c r="O23" s="9" t="s">
        <v>1034</v>
      </c>
      <c r="P23" s="9" t="s">
        <v>1028</v>
      </c>
    </row>
    <row r="24" spans="1:16" x14ac:dyDescent="0.25">
      <c r="A24" t="s">
        <v>1093</v>
      </c>
      <c r="B24" t="s">
        <v>1094</v>
      </c>
      <c r="C24" t="s">
        <v>1095</v>
      </c>
      <c r="D24" t="s">
        <v>1096</v>
      </c>
      <c r="E24" t="s">
        <v>1020</v>
      </c>
      <c r="F24" t="s">
        <v>1021</v>
      </c>
      <c r="G24" t="s">
        <v>1088</v>
      </c>
      <c r="H24" s="11">
        <v>43768</v>
      </c>
      <c r="I24" s="11">
        <v>43770</v>
      </c>
      <c r="J24" s="11">
        <v>43759</v>
      </c>
      <c r="K24" t="s">
        <v>1023</v>
      </c>
      <c r="L24" t="s">
        <v>1050</v>
      </c>
      <c r="M24" t="s">
        <v>1055</v>
      </c>
      <c r="N24" t="s">
        <v>1026</v>
      </c>
      <c r="O24" t="s">
        <v>1034</v>
      </c>
      <c r="P24" t="s">
        <v>1028</v>
      </c>
    </row>
    <row r="25" spans="1:16" x14ac:dyDescent="0.25">
      <c r="A25" s="9" t="s">
        <v>91</v>
      </c>
      <c r="B25" s="9" t="s">
        <v>1097</v>
      </c>
      <c r="C25" s="9" t="s">
        <v>1098</v>
      </c>
      <c r="D25" s="9" t="s">
        <v>1099</v>
      </c>
      <c r="E25" s="9" t="s">
        <v>1020</v>
      </c>
      <c r="F25" s="9" t="s">
        <v>1021</v>
      </c>
      <c r="G25" s="9" t="s">
        <v>1045</v>
      </c>
      <c r="H25" s="10">
        <v>43766</v>
      </c>
      <c r="I25" s="10">
        <v>43768</v>
      </c>
      <c r="J25" s="10">
        <v>43754</v>
      </c>
      <c r="K25" s="9" t="s">
        <v>1023</v>
      </c>
      <c r="L25" s="9" t="s">
        <v>1050</v>
      </c>
      <c r="M25" s="9" t="s">
        <v>1025</v>
      </c>
      <c r="N25" s="9" t="s">
        <v>1026</v>
      </c>
      <c r="O25" s="9" t="s">
        <v>1034</v>
      </c>
      <c r="P25" s="9" t="s">
        <v>1028</v>
      </c>
    </row>
    <row r="26" spans="1:16" x14ac:dyDescent="0.25">
      <c r="A26" t="s">
        <v>273</v>
      </c>
      <c r="B26" t="s">
        <v>1100</v>
      </c>
      <c r="C26" t="s">
        <v>1101</v>
      </c>
      <c r="D26" t="s">
        <v>1102</v>
      </c>
      <c r="E26" t="s">
        <v>1020</v>
      </c>
      <c r="F26" t="s">
        <v>1021</v>
      </c>
      <c r="G26" t="s">
        <v>1022</v>
      </c>
      <c r="H26" s="11">
        <v>43762</v>
      </c>
      <c r="I26" s="11">
        <v>43768</v>
      </c>
      <c r="J26" s="11">
        <v>43741</v>
      </c>
      <c r="K26" t="s">
        <v>1023</v>
      </c>
      <c r="L26" t="s">
        <v>1054</v>
      </c>
      <c r="M26" t="s">
        <v>1025</v>
      </c>
      <c r="N26" t="s">
        <v>1026</v>
      </c>
      <c r="O26" t="s">
        <v>1034</v>
      </c>
      <c r="P26" t="s">
        <v>1028</v>
      </c>
    </row>
    <row r="27" spans="1:16" x14ac:dyDescent="0.25">
      <c r="A27" s="9" t="s">
        <v>111</v>
      </c>
      <c r="B27" s="9" t="s">
        <v>1103</v>
      </c>
      <c r="C27" s="9" t="s">
        <v>1104</v>
      </c>
      <c r="D27" s="9" t="s">
        <v>1105</v>
      </c>
      <c r="E27" s="9" t="s">
        <v>1020</v>
      </c>
      <c r="F27" s="9" t="s">
        <v>1021</v>
      </c>
      <c r="G27" s="9" t="s">
        <v>1106</v>
      </c>
      <c r="H27" s="10">
        <v>43762</v>
      </c>
      <c r="I27" s="10">
        <v>43766</v>
      </c>
      <c r="J27" s="10">
        <v>43753</v>
      </c>
      <c r="K27" s="9" t="s">
        <v>1023</v>
      </c>
      <c r="L27" s="9" t="s">
        <v>1054</v>
      </c>
      <c r="M27" s="9" t="s">
        <v>1025</v>
      </c>
      <c r="N27" s="9" t="s">
        <v>1026</v>
      </c>
      <c r="O27" s="9" t="s">
        <v>1034</v>
      </c>
      <c r="P27" s="9" t="s">
        <v>1028</v>
      </c>
    </row>
    <row r="28" spans="1:16" x14ac:dyDescent="0.25">
      <c r="A28" t="s">
        <v>149</v>
      </c>
      <c r="B28" t="s">
        <v>1107</v>
      </c>
      <c r="C28" t="s">
        <v>1108</v>
      </c>
      <c r="D28" t="s">
        <v>1107</v>
      </c>
      <c r="E28" t="s">
        <v>1020</v>
      </c>
      <c r="F28" t="s">
        <v>1021</v>
      </c>
      <c r="G28" t="s">
        <v>1109</v>
      </c>
      <c r="H28" s="11">
        <v>43759</v>
      </c>
      <c r="I28" s="11">
        <v>43762</v>
      </c>
      <c r="J28" s="11">
        <v>43740</v>
      </c>
      <c r="K28" t="s">
        <v>1023</v>
      </c>
      <c r="L28" t="s">
        <v>1033</v>
      </c>
      <c r="M28" t="s">
        <v>1025</v>
      </c>
      <c r="N28" t="s">
        <v>1026</v>
      </c>
      <c r="O28" t="s">
        <v>1034</v>
      </c>
      <c r="P28" t="s">
        <v>1028</v>
      </c>
    </row>
    <row r="29" spans="1:16" x14ac:dyDescent="0.25">
      <c r="A29" s="9" t="s">
        <v>155</v>
      </c>
      <c r="B29" s="9" t="s">
        <v>1110</v>
      </c>
      <c r="C29" s="9" t="s">
        <v>1111</v>
      </c>
      <c r="D29" s="9" t="s">
        <v>1112</v>
      </c>
      <c r="E29" s="9" t="s">
        <v>1020</v>
      </c>
      <c r="F29" s="9" t="s">
        <v>1021</v>
      </c>
      <c r="G29" s="9" t="s">
        <v>1109</v>
      </c>
      <c r="H29" s="10">
        <v>43755</v>
      </c>
      <c r="I29" s="10">
        <v>43759</v>
      </c>
      <c r="J29" s="10">
        <v>43739</v>
      </c>
      <c r="K29" s="9" t="s">
        <v>1023</v>
      </c>
      <c r="L29" s="9" t="s">
        <v>1033</v>
      </c>
      <c r="M29" s="9" t="s">
        <v>1025</v>
      </c>
      <c r="N29" s="9" t="s">
        <v>1026</v>
      </c>
      <c r="O29" s="9" t="s">
        <v>1034</v>
      </c>
      <c r="P29" s="9" t="s">
        <v>1113</v>
      </c>
    </row>
    <row r="30" spans="1:16" x14ac:dyDescent="0.25">
      <c r="A30" t="s">
        <v>331</v>
      </c>
      <c r="B30" t="s">
        <v>1114</v>
      </c>
      <c r="C30" t="s">
        <v>1115</v>
      </c>
      <c r="D30" t="s">
        <v>1114</v>
      </c>
      <c r="E30" t="s">
        <v>1020</v>
      </c>
      <c r="F30" t="s">
        <v>1021</v>
      </c>
      <c r="G30" t="s">
        <v>1037</v>
      </c>
      <c r="H30" s="11">
        <v>43755</v>
      </c>
      <c r="I30" s="11">
        <v>43758</v>
      </c>
      <c r="J30" s="11">
        <v>43739</v>
      </c>
      <c r="K30" t="s">
        <v>1023</v>
      </c>
      <c r="L30" t="s">
        <v>1054</v>
      </c>
      <c r="M30" t="s">
        <v>1025</v>
      </c>
      <c r="N30" t="s">
        <v>1026</v>
      </c>
      <c r="O30" t="s">
        <v>1034</v>
      </c>
      <c r="P30" t="s">
        <v>1028</v>
      </c>
    </row>
    <row r="31" spans="1:16" x14ac:dyDescent="0.25">
      <c r="A31" s="9" t="s">
        <v>152</v>
      </c>
      <c r="B31" s="9" t="s">
        <v>1116</v>
      </c>
      <c r="C31" s="9" t="s">
        <v>1117</v>
      </c>
      <c r="D31" s="9" t="s">
        <v>1116</v>
      </c>
      <c r="E31" s="9" t="s">
        <v>1020</v>
      </c>
      <c r="F31" s="9" t="s">
        <v>1021</v>
      </c>
      <c r="G31" s="9" t="s">
        <v>1109</v>
      </c>
      <c r="H31" s="10">
        <v>43751</v>
      </c>
      <c r="I31" s="10">
        <v>43755</v>
      </c>
      <c r="J31" s="10">
        <v>43739</v>
      </c>
      <c r="K31" s="9" t="s">
        <v>1023</v>
      </c>
      <c r="L31" s="9" t="s">
        <v>1033</v>
      </c>
      <c r="M31" s="9" t="s">
        <v>1025</v>
      </c>
      <c r="N31" s="9" t="s">
        <v>1026</v>
      </c>
      <c r="O31" s="9" t="s">
        <v>1034</v>
      </c>
      <c r="P31" s="9" t="s">
        <v>1118</v>
      </c>
    </row>
    <row r="32" spans="1:16" x14ac:dyDescent="0.25">
      <c r="A32" t="s">
        <v>184</v>
      </c>
      <c r="B32" t="s">
        <v>1119</v>
      </c>
      <c r="C32" t="s">
        <v>1120</v>
      </c>
      <c r="D32" t="s">
        <v>1119</v>
      </c>
      <c r="E32" t="s">
        <v>1020</v>
      </c>
      <c r="F32" t="s">
        <v>1021</v>
      </c>
      <c r="G32" t="s">
        <v>1121</v>
      </c>
      <c r="H32" s="11">
        <v>43747</v>
      </c>
      <c r="I32" s="11">
        <v>43751</v>
      </c>
      <c r="J32" s="11">
        <v>43704</v>
      </c>
      <c r="K32" t="s">
        <v>1023</v>
      </c>
      <c r="L32" t="s">
        <v>1122</v>
      </c>
      <c r="M32" t="s">
        <v>1025</v>
      </c>
      <c r="N32" t="s">
        <v>1026</v>
      </c>
      <c r="O32" t="s">
        <v>1034</v>
      </c>
      <c r="P32" t="s">
        <v>1028</v>
      </c>
    </row>
    <row r="33" spans="1:16" x14ac:dyDescent="0.25">
      <c r="A33" s="9" t="s">
        <v>524</v>
      </c>
      <c r="B33" s="9" t="s">
        <v>1123</v>
      </c>
      <c r="C33" s="9" t="s">
        <v>1124</v>
      </c>
      <c r="D33" s="9" t="s">
        <v>1125</v>
      </c>
      <c r="E33" s="9" t="s">
        <v>1020</v>
      </c>
      <c r="F33" s="9" t="s">
        <v>1032</v>
      </c>
      <c r="G33" s="9" t="s">
        <v>533</v>
      </c>
      <c r="H33" s="10">
        <v>43743</v>
      </c>
      <c r="I33" s="10">
        <v>43749</v>
      </c>
      <c r="J33" s="10">
        <v>43739</v>
      </c>
      <c r="K33" s="9" t="s">
        <v>1023</v>
      </c>
      <c r="L33" s="9" t="s">
        <v>1054</v>
      </c>
      <c r="M33" s="9" t="s">
        <v>1025</v>
      </c>
      <c r="N33" s="9" t="s">
        <v>1026</v>
      </c>
      <c r="O33" s="9" t="s">
        <v>1034</v>
      </c>
      <c r="P33" s="9" t="s">
        <v>1028</v>
      </c>
    </row>
    <row r="34" spans="1:16" x14ac:dyDescent="0.25">
      <c r="A34" t="s">
        <v>1126</v>
      </c>
      <c r="B34" t="s">
        <v>1127</v>
      </c>
      <c r="C34" t="s">
        <v>1128</v>
      </c>
      <c r="D34" t="s">
        <v>1129</v>
      </c>
      <c r="E34" t="s">
        <v>1020</v>
      </c>
      <c r="F34" t="s">
        <v>1021</v>
      </c>
      <c r="G34" t="s">
        <v>1130</v>
      </c>
      <c r="H34" s="11">
        <v>43742</v>
      </c>
      <c r="I34" s="11">
        <v>43745</v>
      </c>
      <c r="J34" s="11">
        <v>43741</v>
      </c>
      <c r="K34" t="s">
        <v>1023</v>
      </c>
      <c r="L34" t="s">
        <v>1054</v>
      </c>
      <c r="M34" t="s">
        <v>1025</v>
      </c>
      <c r="N34" t="s">
        <v>1026</v>
      </c>
      <c r="O34" t="s">
        <v>1034</v>
      </c>
      <c r="P34" t="s">
        <v>1028</v>
      </c>
    </row>
    <row r="35" spans="1:16" x14ac:dyDescent="0.25">
      <c r="A35" s="9" t="s">
        <v>315</v>
      </c>
      <c r="B35" s="9" t="s">
        <v>1131</v>
      </c>
      <c r="C35" s="9" t="s">
        <v>1132</v>
      </c>
      <c r="D35" s="9" t="s">
        <v>1131</v>
      </c>
      <c r="E35" s="9" t="s">
        <v>1020</v>
      </c>
      <c r="F35" s="9" t="s">
        <v>1021</v>
      </c>
      <c r="G35" s="9" t="s">
        <v>1037</v>
      </c>
      <c r="H35" s="10">
        <v>43740</v>
      </c>
      <c r="I35" s="10">
        <v>43741</v>
      </c>
      <c r="J35" s="10">
        <v>43739</v>
      </c>
      <c r="K35" s="9" t="s">
        <v>1023</v>
      </c>
      <c r="L35" s="9" t="s">
        <v>1054</v>
      </c>
      <c r="M35" s="9" t="s">
        <v>1025</v>
      </c>
      <c r="N35" s="9" t="s">
        <v>1026</v>
      </c>
      <c r="O35" s="9" t="s">
        <v>1034</v>
      </c>
      <c r="P35" s="9" t="s">
        <v>1028</v>
      </c>
    </row>
    <row r="36" spans="1:16" x14ac:dyDescent="0.25">
      <c r="A36" t="s">
        <v>568</v>
      </c>
      <c r="B36" t="s">
        <v>1133</v>
      </c>
      <c r="C36" t="s">
        <v>1134</v>
      </c>
      <c r="D36" t="s">
        <v>1135</v>
      </c>
      <c r="E36" t="s">
        <v>1020</v>
      </c>
      <c r="F36" t="s">
        <v>1032</v>
      </c>
      <c r="G36" t="s">
        <v>1136</v>
      </c>
      <c r="H36" s="11">
        <v>43740</v>
      </c>
      <c r="I36" s="11">
        <v>43743</v>
      </c>
      <c r="J36" s="11">
        <v>43710</v>
      </c>
      <c r="K36" t="s">
        <v>1023</v>
      </c>
      <c r="L36" t="s">
        <v>1054</v>
      </c>
      <c r="M36" t="s">
        <v>1025</v>
      </c>
      <c r="N36" t="s">
        <v>1026</v>
      </c>
      <c r="O36" t="s">
        <v>1034</v>
      </c>
      <c r="P36" t="s">
        <v>1028</v>
      </c>
    </row>
    <row r="37" spans="1:16" x14ac:dyDescent="0.25">
      <c r="A37" s="9" t="s">
        <v>122</v>
      </c>
      <c r="B37" s="9" t="s">
        <v>1137</v>
      </c>
      <c r="C37" s="9" t="s">
        <v>1138</v>
      </c>
      <c r="D37" s="9" t="s">
        <v>1137</v>
      </c>
      <c r="E37" s="9" t="s">
        <v>1020</v>
      </c>
      <c r="F37" s="9" t="s">
        <v>1021</v>
      </c>
      <c r="G37" s="9" t="s">
        <v>1059</v>
      </c>
      <c r="H37" s="10">
        <v>43738</v>
      </c>
      <c r="I37" s="10">
        <v>43740</v>
      </c>
      <c r="J37" s="10">
        <v>43709</v>
      </c>
      <c r="K37" s="9" t="s">
        <v>1023</v>
      </c>
      <c r="L37" s="9" t="s">
        <v>1054</v>
      </c>
      <c r="M37" s="9" t="s">
        <v>1025</v>
      </c>
      <c r="N37" s="9" t="s">
        <v>1026</v>
      </c>
      <c r="O37" s="9" t="s">
        <v>1034</v>
      </c>
      <c r="P37" s="9" t="s">
        <v>1028</v>
      </c>
    </row>
    <row r="38" spans="1:16" x14ac:dyDescent="0.25">
      <c r="A38" t="s">
        <v>1139</v>
      </c>
      <c r="B38" t="s">
        <v>1140</v>
      </c>
      <c r="C38" t="s">
        <v>1141</v>
      </c>
      <c r="D38" t="s">
        <v>1140</v>
      </c>
      <c r="E38" t="s">
        <v>1020</v>
      </c>
      <c r="F38" t="s">
        <v>1032</v>
      </c>
      <c r="G38" t="s">
        <v>1136</v>
      </c>
      <c r="H38" s="11">
        <v>43738</v>
      </c>
      <c r="I38" s="11">
        <v>43740</v>
      </c>
      <c r="J38" s="11">
        <v>43710</v>
      </c>
      <c r="K38" t="s">
        <v>1023</v>
      </c>
      <c r="L38" t="s">
        <v>1054</v>
      </c>
      <c r="M38" t="s">
        <v>1025</v>
      </c>
      <c r="N38" t="s">
        <v>1026</v>
      </c>
      <c r="O38" t="s">
        <v>1034</v>
      </c>
      <c r="P38" t="s">
        <v>1028</v>
      </c>
    </row>
    <row r="39" spans="1:16" x14ac:dyDescent="0.25">
      <c r="A39" s="9" t="s">
        <v>294</v>
      </c>
      <c r="B39" s="9" t="s">
        <v>1142</v>
      </c>
      <c r="C39" s="9" t="s">
        <v>1143</v>
      </c>
      <c r="D39" s="9" t="s">
        <v>1144</v>
      </c>
      <c r="E39" s="9" t="s">
        <v>1020</v>
      </c>
      <c r="F39" s="9" t="s">
        <v>1021</v>
      </c>
      <c r="G39" s="9" t="s">
        <v>1022</v>
      </c>
      <c r="H39" s="10">
        <v>43733</v>
      </c>
      <c r="I39" s="10">
        <v>43735</v>
      </c>
      <c r="J39" s="10">
        <v>43729</v>
      </c>
      <c r="K39" s="9" t="s">
        <v>1023</v>
      </c>
      <c r="L39" s="9" t="s">
        <v>1054</v>
      </c>
      <c r="M39" s="9" t="s">
        <v>1055</v>
      </c>
      <c r="N39" s="9" t="s">
        <v>1026</v>
      </c>
      <c r="O39" s="9" t="s">
        <v>1027</v>
      </c>
      <c r="P39" s="9"/>
    </row>
    <row r="40" spans="1:16" x14ac:dyDescent="0.25">
      <c r="A40" t="s">
        <v>412</v>
      </c>
      <c r="B40" t="s">
        <v>1145</v>
      </c>
      <c r="C40" t="s">
        <v>1146</v>
      </c>
      <c r="D40" t="s">
        <v>1147</v>
      </c>
      <c r="E40" t="s">
        <v>1020</v>
      </c>
      <c r="F40" t="s">
        <v>1032</v>
      </c>
      <c r="G40" t="s">
        <v>1136</v>
      </c>
      <c r="H40" s="11">
        <v>43732</v>
      </c>
      <c r="I40" s="11">
        <v>43737</v>
      </c>
      <c r="J40" s="11">
        <v>43724</v>
      </c>
      <c r="K40" t="s">
        <v>1023</v>
      </c>
      <c r="L40" t="s">
        <v>1054</v>
      </c>
      <c r="M40" t="s">
        <v>1025</v>
      </c>
      <c r="N40" t="s">
        <v>1026</v>
      </c>
      <c r="O40" t="s">
        <v>1034</v>
      </c>
      <c r="P40" t="s">
        <v>1028</v>
      </c>
    </row>
    <row r="41" spans="1:16" x14ac:dyDescent="0.25">
      <c r="A41" s="9" t="s">
        <v>40</v>
      </c>
      <c r="B41" s="9" t="s">
        <v>1148</v>
      </c>
      <c r="C41" s="9" t="s">
        <v>1149</v>
      </c>
      <c r="D41" s="9" t="s">
        <v>1150</v>
      </c>
      <c r="E41" s="9" t="s">
        <v>1020</v>
      </c>
      <c r="F41" s="9" t="s">
        <v>1021</v>
      </c>
      <c r="G41" s="9" t="s">
        <v>1088</v>
      </c>
      <c r="H41" s="10">
        <v>43730</v>
      </c>
      <c r="I41" s="10">
        <v>43733</v>
      </c>
      <c r="J41" s="10">
        <v>43718</v>
      </c>
      <c r="K41" s="9" t="s">
        <v>1023</v>
      </c>
      <c r="L41" s="9" t="s">
        <v>1050</v>
      </c>
      <c r="M41" s="9" t="s">
        <v>1025</v>
      </c>
      <c r="N41" s="9" t="s">
        <v>1026</v>
      </c>
      <c r="O41" s="9" t="s">
        <v>1034</v>
      </c>
      <c r="P41" s="9" t="s">
        <v>1028</v>
      </c>
    </row>
    <row r="42" spans="1:16" x14ac:dyDescent="0.25">
      <c r="A42" t="s">
        <v>1151</v>
      </c>
      <c r="B42" t="s">
        <v>1152</v>
      </c>
      <c r="C42" t="s">
        <v>1153</v>
      </c>
      <c r="D42" t="s">
        <v>1154</v>
      </c>
      <c r="E42" t="s">
        <v>1020</v>
      </c>
      <c r="F42" t="s">
        <v>1032</v>
      </c>
      <c r="G42" t="s">
        <v>1155</v>
      </c>
      <c r="H42" s="11">
        <v>43729</v>
      </c>
      <c r="I42" s="11">
        <v>43731</v>
      </c>
      <c r="J42" s="11">
        <v>43695</v>
      </c>
      <c r="K42" t="s">
        <v>1023</v>
      </c>
      <c r="L42" t="s">
        <v>1050</v>
      </c>
      <c r="M42" t="s">
        <v>1025</v>
      </c>
      <c r="N42" t="s">
        <v>1026</v>
      </c>
      <c r="O42" t="s">
        <v>1034</v>
      </c>
      <c r="P42" t="s">
        <v>1028</v>
      </c>
    </row>
    <row r="43" spans="1:16" x14ac:dyDescent="0.25">
      <c r="A43" s="9" t="s">
        <v>398</v>
      </c>
      <c r="B43" s="9" t="s">
        <v>1156</v>
      </c>
      <c r="C43" s="9" t="s">
        <v>398</v>
      </c>
      <c r="D43" s="9" t="s">
        <v>1156</v>
      </c>
      <c r="E43" s="9" t="s">
        <v>1020</v>
      </c>
      <c r="F43" s="9" t="s">
        <v>1032</v>
      </c>
      <c r="G43" s="9" t="s">
        <v>1157</v>
      </c>
      <c r="H43" s="10">
        <v>43728</v>
      </c>
      <c r="I43" s="10">
        <v>43729</v>
      </c>
      <c r="J43" s="10">
        <v>43728</v>
      </c>
      <c r="K43" s="9" t="s">
        <v>1023</v>
      </c>
      <c r="L43" s="9" t="s">
        <v>1158</v>
      </c>
      <c r="M43" s="9" t="s">
        <v>1055</v>
      </c>
      <c r="N43" s="9" t="s">
        <v>1026</v>
      </c>
      <c r="O43" s="9" t="s">
        <v>1027</v>
      </c>
      <c r="P43" s="9"/>
    </row>
    <row r="44" spans="1:16" x14ac:dyDescent="0.25">
      <c r="A44" t="s">
        <v>223</v>
      </c>
      <c r="B44" t="s">
        <v>1159</v>
      </c>
      <c r="C44" t="s">
        <v>1160</v>
      </c>
      <c r="D44" t="s">
        <v>1161</v>
      </c>
      <c r="E44" t="s">
        <v>1020</v>
      </c>
      <c r="F44" t="s">
        <v>1021</v>
      </c>
      <c r="G44" t="s">
        <v>1022</v>
      </c>
      <c r="H44" s="11">
        <v>43727</v>
      </c>
      <c r="I44" s="11">
        <v>43730</v>
      </c>
      <c r="J44" s="11">
        <v>43727</v>
      </c>
      <c r="K44" t="s">
        <v>1023</v>
      </c>
      <c r="L44" t="s">
        <v>1054</v>
      </c>
      <c r="M44" t="s">
        <v>1025</v>
      </c>
      <c r="N44" t="s">
        <v>1026</v>
      </c>
      <c r="O44" t="s">
        <v>1034</v>
      </c>
      <c r="P44" t="s">
        <v>1028</v>
      </c>
    </row>
    <row r="45" spans="1:16" x14ac:dyDescent="0.25">
      <c r="A45" s="9" t="s">
        <v>375</v>
      </c>
      <c r="B45" s="9" t="s">
        <v>1162</v>
      </c>
      <c r="C45" s="9" t="s">
        <v>1163</v>
      </c>
      <c r="D45" s="9" t="s">
        <v>1164</v>
      </c>
      <c r="E45" s="9" t="s">
        <v>1020</v>
      </c>
      <c r="F45" s="9" t="s">
        <v>1021</v>
      </c>
      <c r="G45" s="9" t="s">
        <v>1071</v>
      </c>
      <c r="H45" s="10">
        <v>43724</v>
      </c>
      <c r="I45" s="10">
        <v>43727</v>
      </c>
      <c r="J45" s="10">
        <v>43719</v>
      </c>
      <c r="K45" s="9" t="s">
        <v>1023</v>
      </c>
      <c r="L45" s="9" t="s">
        <v>1050</v>
      </c>
      <c r="M45" s="9" t="s">
        <v>1025</v>
      </c>
      <c r="N45" s="9" t="s">
        <v>1026</v>
      </c>
      <c r="O45" s="9" t="s">
        <v>1034</v>
      </c>
      <c r="P45" s="9" t="s">
        <v>1028</v>
      </c>
    </row>
    <row r="46" spans="1:16" x14ac:dyDescent="0.25">
      <c r="A46" t="s">
        <v>1165</v>
      </c>
      <c r="B46" t="s">
        <v>1166</v>
      </c>
      <c r="C46" t="s">
        <v>1167</v>
      </c>
      <c r="D46" t="s">
        <v>1168</v>
      </c>
      <c r="E46" t="s">
        <v>1020</v>
      </c>
      <c r="F46" t="s">
        <v>1032</v>
      </c>
      <c r="G46" t="s">
        <v>1157</v>
      </c>
      <c r="H46" s="11">
        <v>43724</v>
      </c>
      <c r="I46" s="11">
        <v>43728</v>
      </c>
      <c r="J46" s="11">
        <v>43710</v>
      </c>
      <c r="K46" t="s">
        <v>1023</v>
      </c>
      <c r="L46" t="s">
        <v>1050</v>
      </c>
      <c r="M46" t="s">
        <v>1025</v>
      </c>
      <c r="N46" t="s">
        <v>1026</v>
      </c>
      <c r="O46" t="s">
        <v>1034</v>
      </c>
      <c r="P46" t="s">
        <v>1028</v>
      </c>
    </row>
    <row r="47" spans="1:16" x14ac:dyDescent="0.25">
      <c r="A47" s="9" t="s">
        <v>452</v>
      </c>
      <c r="B47" s="9" t="s">
        <v>1169</v>
      </c>
      <c r="C47" s="9" t="s">
        <v>1170</v>
      </c>
      <c r="D47" s="9" t="s">
        <v>1169</v>
      </c>
      <c r="E47" s="9" t="s">
        <v>1020</v>
      </c>
      <c r="F47" s="9" t="s">
        <v>1032</v>
      </c>
      <c r="G47" s="9" t="s">
        <v>1136</v>
      </c>
      <c r="H47" s="10">
        <v>43723</v>
      </c>
      <c r="I47" s="10">
        <v>43724</v>
      </c>
      <c r="J47" s="10">
        <v>43707</v>
      </c>
      <c r="K47" s="9" t="s">
        <v>1023</v>
      </c>
      <c r="L47" s="9" t="s">
        <v>1054</v>
      </c>
      <c r="M47" s="9" t="s">
        <v>1055</v>
      </c>
      <c r="N47" s="9" t="s">
        <v>1026</v>
      </c>
      <c r="O47" s="9" t="s">
        <v>1027</v>
      </c>
      <c r="P47" s="9"/>
    </row>
    <row r="48" spans="1:16" x14ac:dyDescent="0.25">
      <c r="A48" t="s">
        <v>398</v>
      </c>
      <c r="B48" t="s">
        <v>1156</v>
      </c>
      <c r="C48" t="s">
        <v>398</v>
      </c>
      <c r="D48" t="s">
        <v>1156</v>
      </c>
      <c r="E48" t="s">
        <v>1020</v>
      </c>
      <c r="F48" t="s">
        <v>1032</v>
      </c>
      <c r="G48" t="s">
        <v>1157</v>
      </c>
      <c r="H48" s="11">
        <v>43721</v>
      </c>
      <c r="I48" s="11">
        <v>43723</v>
      </c>
      <c r="J48" s="11">
        <v>43714</v>
      </c>
      <c r="K48" t="s">
        <v>1023</v>
      </c>
      <c r="L48" t="s">
        <v>1050</v>
      </c>
      <c r="M48" t="s">
        <v>1025</v>
      </c>
      <c r="N48" t="s">
        <v>1026</v>
      </c>
      <c r="O48" t="s">
        <v>1034</v>
      </c>
      <c r="P48" t="s">
        <v>1028</v>
      </c>
    </row>
    <row r="49" spans="1:16" x14ac:dyDescent="0.25">
      <c r="A49" s="9" t="s">
        <v>156</v>
      </c>
      <c r="B49" s="9" t="s">
        <v>1171</v>
      </c>
      <c r="C49" s="9" t="s">
        <v>1172</v>
      </c>
      <c r="D49" s="9" t="s">
        <v>1173</v>
      </c>
      <c r="E49" s="9" t="s">
        <v>1020</v>
      </c>
      <c r="F49" s="9" t="s">
        <v>1021</v>
      </c>
      <c r="G49" s="9" t="s">
        <v>1109</v>
      </c>
      <c r="H49" s="10">
        <v>43721</v>
      </c>
      <c r="I49" s="10">
        <v>43723</v>
      </c>
      <c r="J49" s="10">
        <v>43715</v>
      </c>
      <c r="K49" s="9" t="s">
        <v>1023</v>
      </c>
      <c r="L49" s="9" t="s">
        <v>1054</v>
      </c>
      <c r="M49" s="9" t="s">
        <v>1025</v>
      </c>
      <c r="N49" s="9" t="s">
        <v>1026</v>
      </c>
      <c r="O49" s="9" t="s">
        <v>1034</v>
      </c>
      <c r="P49" s="9" t="s">
        <v>1028</v>
      </c>
    </row>
    <row r="50" spans="1:16" x14ac:dyDescent="0.25">
      <c r="A50" t="s">
        <v>1174</v>
      </c>
      <c r="B50" t="s">
        <v>1175</v>
      </c>
      <c r="C50" t="s">
        <v>1176</v>
      </c>
      <c r="D50" t="s">
        <v>1177</v>
      </c>
      <c r="E50" t="s">
        <v>1020</v>
      </c>
      <c r="F50" t="s">
        <v>1032</v>
      </c>
      <c r="G50" t="s">
        <v>1155</v>
      </c>
      <c r="H50" s="11">
        <v>43719</v>
      </c>
      <c r="I50" s="11">
        <v>43721</v>
      </c>
      <c r="J50" s="11">
        <v>43695</v>
      </c>
      <c r="K50" t="s">
        <v>1023</v>
      </c>
      <c r="L50" t="s">
        <v>1050</v>
      </c>
      <c r="M50" t="s">
        <v>1025</v>
      </c>
      <c r="N50" t="s">
        <v>1026</v>
      </c>
      <c r="O50" t="s">
        <v>1034</v>
      </c>
      <c r="P50" t="s">
        <v>1028</v>
      </c>
    </row>
    <row r="51" spans="1:16" ht="18" x14ac:dyDescent="0.25">
      <c r="A51" s="9" t="s">
        <v>61</v>
      </c>
      <c r="B51" s="9" t="s">
        <v>1178</v>
      </c>
      <c r="C51" s="9" t="s">
        <v>1179</v>
      </c>
      <c r="D51" s="9" t="s">
        <v>1180</v>
      </c>
      <c r="E51" s="9" t="s">
        <v>1020</v>
      </c>
      <c r="F51" s="9" t="s">
        <v>1021</v>
      </c>
      <c r="G51" s="9" t="s">
        <v>1041</v>
      </c>
      <c r="H51" s="10">
        <v>43717</v>
      </c>
      <c r="I51" s="10">
        <v>43721</v>
      </c>
      <c r="J51" s="10">
        <v>43709</v>
      </c>
      <c r="K51" s="43" t="s">
        <v>1181</v>
      </c>
      <c r="L51" s="9" t="s">
        <v>1182</v>
      </c>
      <c r="M51" s="9" t="s">
        <v>1025</v>
      </c>
      <c r="N51" s="9" t="s">
        <v>1026</v>
      </c>
      <c r="O51" s="9" t="s">
        <v>1034</v>
      </c>
      <c r="P51" s="9" t="s">
        <v>1028</v>
      </c>
    </row>
    <row r="52" spans="1:16" x14ac:dyDescent="0.25">
      <c r="A52" t="s">
        <v>229</v>
      </c>
      <c r="B52" t="s">
        <v>1183</v>
      </c>
      <c r="C52" t="s">
        <v>1184</v>
      </c>
      <c r="D52" t="s">
        <v>1183</v>
      </c>
      <c r="E52" t="s">
        <v>1020</v>
      </c>
      <c r="F52" t="s">
        <v>1021</v>
      </c>
      <c r="G52" t="s">
        <v>1022</v>
      </c>
      <c r="H52" s="11">
        <v>43714</v>
      </c>
      <c r="I52" s="11">
        <v>43716</v>
      </c>
      <c r="J52" s="11">
        <v>43709</v>
      </c>
      <c r="K52" t="s">
        <v>1023</v>
      </c>
      <c r="L52" t="s">
        <v>1054</v>
      </c>
      <c r="M52" t="s">
        <v>1025</v>
      </c>
      <c r="N52" t="s">
        <v>1026</v>
      </c>
      <c r="O52" t="s">
        <v>1034</v>
      </c>
      <c r="P52" t="s">
        <v>1028</v>
      </c>
    </row>
    <row r="53" spans="1:16" x14ac:dyDescent="0.25">
      <c r="A53" s="9" t="s">
        <v>358</v>
      </c>
      <c r="B53" s="9" t="s">
        <v>1185</v>
      </c>
      <c r="C53" s="9" t="s">
        <v>1186</v>
      </c>
      <c r="D53" s="9" t="s">
        <v>1185</v>
      </c>
      <c r="E53" s="9" t="s">
        <v>1020</v>
      </c>
      <c r="F53" s="9" t="s">
        <v>1021</v>
      </c>
      <c r="G53" s="9" t="s">
        <v>1130</v>
      </c>
      <c r="H53" s="10">
        <v>43710</v>
      </c>
      <c r="I53" s="10">
        <v>43713</v>
      </c>
      <c r="J53" s="10">
        <v>43693</v>
      </c>
      <c r="K53" s="9" t="s">
        <v>1023</v>
      </c>
      <c r="L53" s="9" t="s">
        <v>1033</v>
      </c>
      <c r="M53" s="9" t="s">
        <v>1025</v>
      </c>
      <c r="N53" s="9" t="s">
        <v>1026</v>
      </c>
      <c r="O53" s="9" t="s">
        <v>1034</v>
      </c>
      <c r="P53" s="9" t="s">
        <v>1118</v>
      </c>
    </row>
    <row r="54" spans="1:16" x14ac:dyDescent="0.25">
      <c r="A54" t="s">
        <v>423</v>
      </c>
      <c r="B54" t="s">
        <v>1187</v>
      </c>
      <c r="C54" t="s">
        <v>1188</v>
      </c>
      <c r="D54" t="s">
        <v>1189</v>
      </c>
      <c r="E54" t="s">
        <v>1020</v>
      </c>
      <c r="F54" t="s">
        <v>1032</v>
      </c>
      <c r="G54" t="s">
        <v>1136</v>
      </c>
      <c r="H54" s="11">
        <v>43706</v>
      </c>
      <c r="I54" s="11">
        <v>43732</v>
      </c>
      <c r="J54" s="11">
        <v>43697</v>
      </c>
      <c r="K54" t="s">
        <v>1023</v>
      </c>
      <c r="L54" t="s">
        <v>1033</v>
      </c>
      <c r="M54" t="s">
        <v>1055</v>
      </c>
      <c r="N54" t="s">
        <v>1026</v>
      </c>
      <c r="O54" t="s">
        <v>1190</v>
      </c>
    </row>
    <row r="55" spans="1:16" x14ac:dyDescent="0.25">
      <c r="A55" s="9" t="s">
        <v>179</v>
      </c>
      <c r="B55" s="9" t="s">
        <v>1191</v>
      </c>
      <c r="C55" s="9" t="s">
        <v>179</v>
      </c>
      <c r="D55" s="9" t="s">
        <v>1191</v>
      </c>
      <c r="E55" s="9" t="s">
        <v>1020</v>
      </c>
      <c r="F55" s="9" t="s">
        <v>1021</v>
      </c>
      <c r="G55" s="9" t="s">
        <v>1121</v>
      </c>
      <c r="H55" s="10">
        <v>43706</v>
      </c>
      <c r="I55" s="10">
        <v>43710</v>
      </c>
      <c r="J55" s="10">
        <v>43703</v>
      </c>
      <c r="K55" s="9" t="s">
        <v>1023</v>
      </c>
      <c r="L55" s="9" t="s">
        <v>1033</v>
      </c>
      <c r="M55" s="9" t="s">
        <v>1025</v>
      </c>
      <c r="N55" s="9" t="s">
        <v>1026</v>
      </c>
      <c r="O55" s="9" t="s">
        <v>1034</v>
      </c>
      <c r="P55" s="9" t="s">
        <v>1028</v>
      </c>
    </row>
    <row r="56" spans="1:16" x14ac:dyDescent="0.25">
      <c r="A56" t="s">
        <v>51</v>
      </c>
      <c r="B56" t="s">
        <v>1192</v>
      </c>
      <c r="C56" t="s">
        <v>1193</v>
      </c>
      <c r="D56" t="s">
        <v>1192</v>
      </c>
      <c r="E56" t="s">
        <v>1020</v>
      </c>
      <c r="F56" t="s">
        <v>1021</v>
      </c>
      <c r="G56" t="s">
        <v>1194</v>
      </c>
      <c r="H56" s="11">
        <v>43703</v>
      </c>
      <c r="I56" s="11">
        <v>43705</v>
      </c>
      <c r="J56" s="11">
        <v>43700</v>
      </c>
      <c r="K56" t="s">
        <v>1023</v>
      </c>
      <c r="L56" t="s">
        <v>1054</v>
      </c>
      <c r="M56" t="s">
        <v>1025</v>
      </c>
      <c r="N56" t="s">
        <v>1026</v>
      </c>
      <c r="O56" t="s">
        <v>1034</v>
      </c>
      <c r="P56" t="s">
        <v>1028</v>
      </c>
    </row>
    <row r="57" spans="1:16" x14ac:dyDescent="0.25">
      <c r="A57" s="9" t="s">
        <v>1195</v>
      </c>
      <c r="B57" s="9" t="s">
        <v>1196</v>
      </c>
      <c r="C57" s="9" t="s">
        <v>1197</v>
      </c>
      <c r="D57" s="9" t="s">
        <v>1196</v>
      </c>
      <c r="E57" s="9" t="s">
        <v>1020</v>
      </c>
      <c r="F57" s="9" t="s">
        <v>1021</v>
      </c>
      <c r="G57" s="9" t="s">
        <v>1041</v>
      </c>
      <c r="H57" s="10">
        <v>43701</v>
      </c>
      <c r="I57" s="10">
        <v>43703</v>
      </c>
      <c r="J57" s="10">
        <v>43689</v>
      </c>
      <c r="K57" s="9" t="s">
        <v>1023</v>
      </c>
      <c r="L57" s="9" t="s">
        <v>1054</v>
      </c>
      <c r="M57" s="9" t="s">
        <v>1025</v>
      </c>
      <c r="N57" s="9" t="s">
        <v>1026</v>
      </c>
      <c r="O57" s="9" t="s">
        <v>1034</v>
      </c>
      <c r="P57" s="9" t="s">
        <v>1028</v>
      </c>
    </row>
    <row r="58" spans="1:16" x14ac:dyDescent="0.25">
      <c r="A58" t="s">
        <v>452</v>
      </c>
      <c r="B58" t="s">
        <v>1169</v>
      </c>
      <c r="C58" t="s">
        <v>1170</v>
      </c>
      <c r="D58" t="s">
        <v>1169</v>
      </c>
      <c r="E58" t="s">
        <v>1020</v>
      </c>
      <c r="F58" t="s">
        <v>1032</v>
      </c>
      <c r="G58" t="s">
        <v>1136</v>
      </c>
      <c r="H58" s="11">
        <v>43700</v>
      </c>
      <c r="I58" s="11">
        <v>43706</v>
      </c>
      <c r="J58" s="11">
        <v>43685</v>
      </c>
      <c r="K58" t="s">
        <v>1023</v>
      </c>
      <c r="L58" t="s">
        <v>1054</v>
      </c>
      <c r="M58" t="s">
        <v>1025</v>
      </c>
      <c r="N58" t="s">
        <v>1026</v>
      </c>
      <c r="O58" t="s">
        <v>1034</v>
      </c>
      <c r="P58" t="s">
        <v>1028</v>
      </c>
    </row>
    <row r="59" spans="1:16" x14ac:dyDescent="0.25">
      <c r="A59" s="9" t="s">
        <v>302</v>
      </c>
      <c r="B59" s="9" t="s">
        <v>1198</v>
      </c>
      <c r="C59" s="9" t="s">
        <v>1199</v>
      </c>
      <c r="D59" s="9" t="s">
        <v>1200</v>
      </c>
      <c r="E59" s="9" t="s">
        <v>1020</v>
      </c>
      <c r="F59" s="9" t="s">
        <v>1021</v>
      </c>
      <c r="G59" s="9" t="s">
        <v>1037</v>
      </c>
      <c r="H59" s="10">
        <v>43699</v>
      </c>
      <c r="I59" s="10">
        <v>43701</v>
      </c>
      <c r="J59" s="10">
        <v>43689</v>
      </c>
      <c r="K59" s="9" t="s">
        <v>1023</v>
      </c>
      <c r="L59" s="9" t="s">
        <v>1201</v>
      </c>
      <c r="M59" s="9" t="s">
        <v>1025</v>
      </c>
      <c r="N59" s="9" t="s">
        <v>1026</v>
      </c>
      <c r="O59" s="9" t="s">
        <v>1034</v>
      </c>
      <c r="P59" s="9" t="s">
        <v>1028</v>
      </c>
    </row>
    <row r="60" spans="1:16" x14ac:dyDescent="0.25">
      <c r="A60" t="s">
        <v>129</v>
      </c>
      <c r="B60" t="s">
        <v>1202</v>
      </c>
      <c r="C60" t="s">
        <v>1203</v>
      </c>
      <c r="D60" t="s">
        <v>1202</v>
      </c>
      <c r="E60" t="s">
        <v>1020</v>
      </c>
      <c r="F60" t="s">
        <v>1021</v>
      </c>
      <c r="G60" t="s">
        <v>1059</v>
      </c>
      <c r="H60" s="11">
        <v>43696</v>
      </c>
      <c r="I60" s="11">
        <v>43698</v>
      </c>
      <c r="J60" s="11">
        <v>43681</v>
      </c>
      <c r="K60" t="s">
        <v>1023</v>
      </c>
      <c r="L60" t="s">
        <v>1033</v>
      </c>
      <c r="M60" t="s">
        <v>1025</v>
      </c>
      <c r="N60" t="s">
        <v>1026</v>
      </c>
      <c r="O60" t="s">
        <v>1034</v>
      </c>
      <c r="P60" t="s">
        <v>1028</v>
      </c>
    </row>
    <row r="61" spans="1:16" x14ac:dyDescent="0.25">
      <c r="A61" s="9" t="s">
        <v>492</v>
      </c>
      <c r="B61" s="9" t="s">
        <v>1204</v>
      </c>
      <c r="C61" s="9" t="s">
        <v>1205</v>
      </c>
      <c r="D61" s="9" t="s">
        <v>1206</v>
      </c>
      <c r="E61" s="9" t="s">
        <v>1020</v>
      </c>
      <c r="F61" s="9" t="s">
        <v>1032</v>
      </c>
      <c r="G61" s="9" t="s">
        <v>533</v>
      </c>
      <c r="H61" s="10">
        <v>43693</v>
      </c>
      <c r="I61" s="10">
        <v>43701</v>
      </c>
      <c r="J61" s="10">
        <v>43638</v>
      </c>
      <c r="K61" s="9" t="s">
        <v>1023</v>
      </c>
      <c r="L61" s="9" t="s">
        <v>1033</v>
      </c>
      <c r="M61" s="9" t="s">
        <v>1025</v>
      </c>
      <c r="N61" s="9" t="s">
        <v>1026</v>
      </c>
      <c r="O61" s="9" t="s">
        <v>1034</v>
      </c>
      <c r="P61" s="9" t="s">
        <v>1118</v>
      </c>
    </row>
    <row r="62" spans="1:16" x14ac:dyDescent="0.25">
      <c r="A62" t="s">
        <v>459</v>
      </c>
      <c r="B62" t="s">
        <v>1207</v>
      </c>
      <c r="C62" t="s">
        <v>1208</v>
      </c>
      <c r="D62" t="s">
        <v>1209</v>
      </c>
      <c r="E62" t="s">
        <v>1020</v>
      </c>
      <c r="F62" t="s">
        <v>1032</v>
      </c>
      <c r="G62" t="s">
        <v>1136</v>
      </c>
      <c r="H62" s="11">
        <v>43689</v>
      </c>
      <c r="I62" s="11">
        <v>43693</v>
      </c>
      <c r="J62" s="11">
        <v>43676</v>
      </c>
      <c r="K62" t="s">
        <v>1023</v>
      </c>
      <c r="L62" t="s">
        <v>1054</v>
      </c>
      <c r="M62" t="s">
        <v>1025</v>
      </c>
      <c r="N62" t="s">
        <v>1026</v>
      </c>
      <c r="O62" t="s">
        <v>1034</v>
      </c>
      <c r="P62" t="s">
        <v>1028</v>
      </c>
    </row>
    <row r="63" spans="1:16" x14ac:dyDescent="0.25">
      <c r="A63" s="9" t="s">
        <v>228</v>
      </c>
      <c r="B63" s="9" t="s">
        <v>1210</v>
      </c>
      <c r="C63" s="9" t="s">
        <v>1211</v>
      </c>
      <c r="D63" s="9" t="s">
        <v>1210</v>
      </c>
      <c r="E63" s="9" t="s">
        <v>1020</v>
      </c>
      <c r="F63" s="9" t="s">
        <v>1021</v>
      </c>
      <c r="G63" s="9" t="s">
        <v>1022</v>
      </c>
      <c r="H63" s="10">
        <v>43689</v>
      </c>
      <c r="I63" s="10">
        <v>43692</v>
      </c>
      <c r="J63" s="10">
        <v>43682</v>
      </c>
      <c r="K63" s="9" t="s">
        <v>1023</v>
      </c>
      <c r="L63" s="9" t="s">
        <v>1054</v>
      </c>
      <c r="M63" s="9" t="s">
        <v>1025</v>
      </c>
      <c r="N63" s="9" t="s">
        <v>1026</v>
      </c>
      <c r="O63" s="9" t="s">
        <v>1034</v>
      </c>
      <c r="P63" s="9" t="s">
        <v>1028</v>
      </c>
    </row>
    <row r="64" spans="1:16" x14ac:dyDescent="0.25">
      <c r="A64" t="s">
        <v>1212</v>
      </c>
      <c r="B64" t="s">
        <v>1213</v>
      </c>
      <c r="C64" t="s">
        <v>1212</v>
      </c>
      <c r="D64" t="s">
        <v>1213</v>
      </c>
      <c r="E64" t="s">
        <v>1020</v>
      </c>
      <c r="F64" t="s">
        <v>1021</v>
      </c>
      <c r="G64" t="s">
        <v>1194</v>
      </c>
      <c r="H64" s="11">
        <v>43685</v>
      </c>
      <c r="I64" s="11">
        <v>43688</v>
      </c>
      <c r="J64" s="11">
        <v>43677</v>
      </c>
      <c r="K64" t="s">
        <v>1023</v>
      </c>
      <c r="L64" t="s">
        <v>1050</v>
      </c>
      <c r="M64" t="s">
        <v>1025</v>
      </c>
      <c r="N64" t="s">
        <v>1026</v>
      </c>
      <c r="O64" t="s">
        <v>1034</v>
      </c>
      <c r="P64" t="s">
        <v>1028</v>
      </c>
    </row>
    <row r="65" spans="1:16" x14ac:dyDescent="0.25">
      <c r="A65" s="9" t="s">
        <v>123</v>
      </c>
      <c r="B65" s="9" t="s">
        <v>1214</v>
      </c>
      <c r="C65" s="9" t="s">
        <v>1215</v>
      </c>
      <c r="D65" s="9" t="s">
        <v>1214</v>
      </c>
      <c r="E65" s="9" t="s">
        <v>1020</v>
      </c>
      <c r="F65" s="9" t="s">
        <v>1021</v>
      </c>
      <c r="G65" s="9" t="s">
        <v>1059</v>
      </c>
      <c r="H65" s="10">
        <v>43684</v>
      </c>
      <c r="I65" s="10">
        <v>43686</v>
      </c>
      <c r="J65" s="10">
        <v>43676</v>
      </c>
      <c r="K65" s="9" t="s">
        <v>1023</v>
      </c>
      <c r="L65" s="9" t="s">
        <v>1054</v>
      </c>
      <c r="M65" s="9" t="s">
        <v>1025</v>
      </c>
      <c r="N65" s="9" t="s">
        <v>1026</v>
      </c>
      <c r="O65" s="9" t="s">
        <v>1034</v>
      </c>
      <c r="P65" s="9" t="s">
        <v>1028</v>
      </c>
    </row>
    <row r="66" spans="1:16" x14ac:dyDescent="0.25">
      <c r="A66" t="s">
        <v>496</v>
      </c>
      <c r="B66" t="s">
        <v>1029</v>
      </c>
      <c r="C66" t="s">
        <v>1030</v>
      </c>
      <c r="D66" t="s">
        <v>1031</v>
      </c>
      <c r="E66" t="s">
        <v>1020</v>
      </c>
      <c r="F66" t="s">
        <v>1032</v>
      </c>
      <c r="G66" t="s">
        <v>533</v>
      </c>
      <c r="H66" s="11">
        <v>43682</v>
      </c>
      <c r="I66" s="11">
        <v>43689</v>
      </c>
      <c r="J66" s="11">
        <v>43673</v>
      </c>
      <c r="K66" t="s">
        <v>1023</v>
      </c>
      <c r="L66" t="s">
        <v>1033</v>
      </c>
      <c r="M66" t="s">
        <v>1025</v>
      </c>
      <c r="N66" t="s">
        <v>1026</v>
      </c>
      <c r="O66" t="s">
        <v>1034</v>
      </c>
      <c r="P66" t="s">
        <v>1028</v>
      </c>
    </row>
    <row r="67" spans="1:16" x14ac:dyDescent="0.25">
      <c r="A67" s="9" t="s">
        <v>163</v>
      </c>
      <c r="B67" s="9" t="s">
        <v>1216</v>
      </c>
      <c r="C67" s="9" t="s">
        <v>1217</v>
      </c>
      <c r="D67" s="9" t="s">
        <v>1216</v>
      </c>
      <c r="E67" s="9" t="s">
        <v>1020</v>
      </c>
      <c r="F67" s="9" t="s">
        <v>1021</v>
      </c>
      <c r="G67" s="9" t="s">
        <v>1109</v>
      </c>
      <c r="H67" s="10">
        <v>43680</v>
      </c>
      <c r="I67" s="10">
        <v>43684</v>
      </c>
      <c r="J67" s="10">
        <v>43656</v>
      </c>
      <c r="K67" s="9" t="s">
        <v>1023</v>
      </c>
      <c r="L67" s="9" t="s">
        <v>1054</v>
      </c>
      <c r="M67" s="9" t="s">
        <v>1025</v>
      </c>
      <c r="N67" s="9" t="s">
        <v>1026</v>
      </c>
      <c r="O67" s="9" t="s">
        <v>1034</v>
      </c>
      <c r="P67" s="9" t="s">
        <v>1028</v>
      </c>
    </row>
    <row r="68" spans="1:16" x14ac:dyDescent="0.25">
      <c r="A68" t="s">
        <v>426</v>
      </c>
      <c r="B68" t="s">
        <v>1218</v>
      </c>
      <c r="C68" t="s">
        <v>1219</v>
      </c>
      <c r="D68" t="s">
        <v>1220</v>
      </c>
      <c r="E68" t="s">
        <v>1020</v>
      </c>
      <c r="F68" t="s">
        <v>1032</v>
      </c>
      <c r="G68" t="s">
        <v>1136</v>
      </c>
      <c r="H68" s="11">
        <v>43675</v>
      </c>
      <c r="I68" s="11">
        <v>43682</v>
      </c>
      <c r="J68" s="11">
        <v>43675</v>
      </c>
      <c r="K68" t="s">
        <v>1023</v>
      </c>
      <c r="L68" t="s">
        <v>1054</v>
      </c>
      <c r="M68" t="s">
        <v>1025</v>
      </c>
      <c r="N68" t="s">
        <v>1026</v>
      </c>
      <c r="O68" t="s">
        <v>1034</v>
      </c>
      <c r="P68" t="s">
        <v>1028</v>
      </c>
    </row>
    <row r="69" spans="1:16" x14ac:dyDescent="0.25">
      <c r="A69" s="9" t="s">
        <v>274</v>
      </c>
      <c r="B69" s="9" t="s">
        <v>1221</v>
      </c>
      <c r="C69" s="9" t="s">
        <v>1222</v>
      </c>
      <c r="D69" s="9" t="s">
        <v>1223</v>
      </c>
      <c r="E69" s="9" t="s">
        <v>1020</v>
      </c>
      <c r="F69" s="9" t="s">
        <v>1021</v>
      </c>
      <c r="G69" s="9" t="s">
        <v>1022</v>
      </c>
      <c r="H69" s="10">
        <v>43674</v>
      </c>
      <c r="I69" s="10">
        <v>43677</v>
      </c>
      <c r="J69" s="10">
        <v>43334</v>
      </c>
      <c r="K69" s="9" t="s">
        <v>1023</v>
      </c>
      <c r="L69" s="9" t="s">
        <v>1054</v>
      </c>
      <c r="M69" s="9" t="s">
        <v>1025</v>
      </c>
      <c r="N69" s="9" t="s">
        <v>1026</v>
      </c>
      <c r="O69" s="9" t="s">
        <v>1034</v>
      </c>
      <c r="P69" s="9" t="s">
        <v>1028</v>
      </c>
    </row>
    <row r="70" spans="1:16" x14ac:dyDescent="0.25">
      <c r="A70" t="s">
        <v>233</v>
      </c>
      <c r="B70" t="s">
        <v>1224</v>
      </c>
      <c r="C70" t="s">
        <v>1225</v>
      </c>
      <c r="D70" t="s">
        <v>1226</v>
      </c>
      <c r="E70" t="s">
        <v>1020</v>
      </c>
      <c r="F70" t="s">
        <v>1021</v>
      </c>
      <c r="G70" t="s">
        <v>1022</v>
      </c>
      <c r="H70" s="11">
        <v>43672</v>
      </c>
      <c r="I70" s="11">
        <v>43676</v>
      </c>
      <c r="J70" s="11">
        <v>43671</v>
      </c>
      <c r="K70" t="s">
        <v>1023</v>
      </c>
      <c r="L70" t="s">
        <v>1054</v>
      </c>
      <c r="M70" t="s">
        <v>1025</v>
      </c>
      <c r="N70" t="s">
        <v>1026</v>
      </c>
      <c r="O70" t="s">
        <v>1034</v>
      </c>
      <c r="P70" t="s">
        <v>1028</v>
      </c>
    </row>
    <row r="71" spans="1:16" x14ac:dyDescent="0.25">
      <c r="A71" s="9" t="s">
        <v>245</v>
      </c>
      <c r="B71" s="9" t="s">
        <v>1227</v>
      </c>
      <c r="C71" s="9" t="s">
        <v>1228</v>
      </c>
      <c r="D71" s="9" t="s">
        <v>1229</v>
      </c>
      <c r="E71" s="9" t="s">
        <v>1020</v>
      </c>
      <c r="F71" s="9" t="s">
        <v>1021</v>
      </c>
      <c r="G71" s="9" t="s">
        <v>1022</v>
      </c>
      <c r="H71" s="10">
        <v>43671</v>
      </c>
      <c r="I71" s="10">
        <v>43674</v>
      </c>
      <c r="J71" s="10">
        <v>43663</v>
      </c>
      <c r="K71" s="9" t="s">
        <v>1023</v>
      </c>
      <c r="L71" s="9" t="s">
        <v>1054</v>
      </c>
      <c r="M71" s="9" t="s">
        <v>1025</v>
      </c>
      <c r="N71" s="9" t="s">
        <v>1026</v>
      </c>
      <c r="O71" s="9" t="s">
        <v>1034</v>
      </c>
      <c r="P71" s="9" t="s">
        <v>1028</v>
      </c>
    </row>
    <row r="72" spans="1:16" x14ac:dyDescent="0.25">
      <c r="A72" t="s">
        <v>54</v>
      </c>
      <c r="B72" t="s">
        <v>1230</v>
      </c>
      <c r="C72" t="s">
        <v>1231</v>
      </c>
      <c r="D72" t="s">
        <v>1232</v>
      </c>
      <c r="E72" t="s">
        <v>1020</v>
      </c>
      <c r="F72" t="s">
        <v>1021</v>
      </c>
      <c r="G72" t="s">
        <v>1194</v>
      </c>
      <c r="H72" s="11">
        <v>43670</v>
      </c>
      <c r="I72" s="11">
        <v>43672</v>
      </c>
      <c r="J72" s="11">
        <v>43669</v>
      </c>
      <c r="K72" t="s">
        <v>1023</v>
      </c>
      <c r="L72" t="s">
        <v>1054</v>
      </c>
      <c r="M72" t="s">
        <v>1025</v>
      </c>
      <c r="N72" t="s">
        <v>1026</v>
      </c>
      <c r="O72" t="s">
        <v>1034</v>
      </c>
      <c r="P72" t="s">
        <v>1028</v>
      </c>
    </row>
    <row r="73" spans="1:16" x14ac:dyDescent="0.25">
      <c r="A73" s="9" t="s">
        <v>1017</v>
      </c>
      <c r="B73" s="9" t="s">
        <v>1018</v>
      </c>
      <c r="C73" s="9" t="s">
        <v>1019</v>
      </c>
      <c r="D73" s="9" t="s">
        <v>1018</v>
      </c>
      <c r="E73" s="9" t="s">
        <v>1020</v>
      </c>
      <c r="F73" s="9" t="s">
        <v>1021</v>
      </c>
      <c r="G73" s="9" t="s">
        <v>1022</v>
      </c>
      <c r="H73" s="10">
        <v>43670</v>
      </c>
      <c r="I73" s="10">
        <v>43671</v>
      </c>
      <c r="J73" s="10">
        <v>43661</v>
      </c>
      <c r="K73" s="9" t="s">
        <v>1023</v>
      </c>
      <c r="L73" s="9" t="s">
        <v>1054</v>
      </c>
      <c r="M73" s="9" t="s">
        <v>1025</v>
      </c>
      <c r="N73" s="9" t="s">
        <v>1026</v>
      </c>
      <c r="O73" s="9" t="s">
        <v>1034</v>
      </c>
      <c r="P73" s="9" t="s">
        <v>1028</v>
      </c>
    </row>
    <row r="74" spans="1:16" x14ac:dyDescent="0.25">
      <c r="A74" t="s">
        <v>56</v>
      </c>
      <c r="B74" t="s">
        <v>1233</v>
      </c>
      <c r="C74" t="s">
        <v>1234</v>
      </c>
      <c r="D74" t="s">
        <v>1235</v>
      </c>
      <c r="E74" t="s">
        <v>1020</v>
      </c>
      <c r="F74" t="s">
        <v>1021</v>
      </c>
      <c r="G74" t="s">
        <v>1194</v>
      </c>
      <c r="H74" s="11">
        <v>43668</v>
      </c>
      <c r="I74" s="11">
        <v>43670</v>
      </c>
      <c r="J74" s="11">
        <v>43663</v>
      </c>
      <c r="K74" t="s">
        <v>1023</v>
      </c>
      <c r="L74" t="s">
        <v>1050</v>
      </c>
      <c r="M74" t="s">
        <v>1025</v>
      </c>
      <c r="N74" t="s">
        <v>1026</v>
      </c>
      <c r="O74" t="s">
        <v>1034</v>
      </c>
      <c r="P74" t="s">
        <v>1028</v>
      </c>
    </row>
    <row r="75" spans="1:16" x14ac:dyDescent="0.25">
      <c r="A75" s="9" t="s">
        <v>1236</v>
      </c>
      <c r="B75" s="9" t="s">
        <v>1237</v>
      </c>
      <c r="C75" s="9" t="s">
        <v>1238</v>
      </c>
      <c r="D75" s="9" t="s">
        <v>1239</v>
      </c>
      <c r="E75" s="9" t="s">
        <v>1020</v>
      </c>
      <c r="F75" s="9" t="s">
        <v>1032</v>
      </c>
      <c r="G75" s="9" t="s">
        <v>1136</v>
      </c>
      <c r="H75" s="10">
        <v>43666</v>
      </c>
      <c r="I75" s="10">
        <v>43675</v>
      </c>
      <c r="J75" s="10">
        <v>43665</v>
      </c>
      <c r="K75" s="9" t="s">
        <v>1023</v>
      </c>
      <c r="L75" s="9" t="s">
        <v>1240</v>
      </c>
      <c r="M75" s="9" t="s">
        <v>1055</v>
      </c>
      <c r="N75" s="9" t="s">
        <v>1026</v>
      </c>
      <c r="O75" s="9" t="s">
        <v>1027</v>
      </c>
      <c r="P75" s="9"/>
    </row>
    <row r="76" spans="1:16" x14ac:dyDescent="0.25">
      <c r="A76" t="s">
        <v>520</v>
      </c>
      <c r="B76" t="s">
        <v>1241</v>
      </c>
      <c r="C76" t="s">
        <v>1242</v>
      </c>
      <c r="D76" t="s">
        <v>1243</v>
      </c>
      <c r="E76" t="s">
        <v>1020</v>
      </c>
      <c r="F76" t="s">
        <v>1032</v>
      </c>
      <c r="G76" t="s">
        <v>533</v>
      </c>
      <c r="H76" s="11">
        <v>43660</v>
      </c>
      <c r="I76" s="11">
        <v>43664</v>
      </c>
      <c r="J76" s="11">
        <v>43658</v>
      </c>
      <c r="K76" t="s">
        <v>1023</v>
      </c>
      <c r="L76" t="s">
        <v>1054</v>
      </c>
      <c r="M76" t="s">
        <v>1025</v>
      </c>
      <c r="N76" t="s">
        <v>1026</v>
      </c>
      <c r="O76" t="s">
        <v>1034</v>
      </c>
      <c r="P76" t="s">
        <v>1028</v>
      </c>
    </row>
    <row r="77" spans="1:16" x14ac:dyDescent="0.25">
      <c r="A77" s="9" t="s">
        <v>44</v>
      </c>
      <c r="B77" s="9" t="s">
        <v>1244</v>
      </c>
      <c r="C77" s="9" t="s">
        <v>1245</v>
      </c>
      <c r="D77" s="9" t="s">
        <v>1246</v>
      </c>
      <c r="E77" s="9" t="s">
        <v>1020</v>
      </c>
      <c r="F77" s="9" t="s">
        <v>1021</v>
      </c>
      <c r="G77" s="9" t="s">
        <v>1088</v>
      </c>
      <c r="H77" s="10">
        <v>43658</v>
      </c>
      <c r="I77" s="10">
        <v>43666</v>
      </c>
      <c r="J77" s="10">
        <v>43630</v>
      </c>
      <c r="K77" s="9" t="s">
        <v>1023</v>
      </c>
      <c r="L77" s="9" t="s">
        <v>1050</v>
      </c>
      <c r="M77" s="9" t="s">
        <v>1025</v>
      </c>
      <c r="N77" s="9" t="s">
        <v>1026</v>
      </c>
      <c r="O77" s="9" t="s">
        <v>1034</v>
      </c>
      <c r="P77" s="9" t="s">
        <v>1028</v>
      </c>
    </row>
    <row r="78" spans="1:16" x14ac:dyDescent="0.25">
      <c r="A78" t="s">
        <v>100</v>
      </c>
      <c r="B78" t="s">
        <v>1247</v>
      </c>
      <c r="C78" t="s">
        <v>1248</v>
      </c>
      <c r="D78" t="s">
        <v>1249</v>
      </c>
      <c r="E78" t="s">
        <v>1020</v>
      </c>
      <c r="F78" t="s">
        <v>1021</v>
      </c>
      <c r="G78" t="s">
        <v>1045</v>
      </c>
      <c r="H78" s="11">
        <v>43656</v>
      </c>
      <c r="I78" s="11">
        <v>43658</v>
      </c>
      <c r="J78" s="11">
        <v>43647</v>
      </c>
      <c r="K78" t="s">
        <v>1023</v>
      </c>
      <c r="L78" t="s">
        <v>1050</v>
      </c>
      <c r="M78" t="s">
        <v>1025</v>
      </c>
      <c r="N78" t="s">
        <v>1026</v>
      </c>
      <c r="O78" t="s">
        <v>1034</v>
      </c>
      <c r="P78" t="s">
        <v>1028</v>
      </c>
    </row>
    <row r="79" spans="1:16" x14ac:dyDescent="0.25">
      <c r="A79" s="9" t="s">
        <v>1250</v>
      </c>
      <c r="B79" s="9" t="s">
        <v>1251</v>
      </c>
      <c r="C79" s="9" t="s">
        <v>1252</v>
      </c>
      <c r="D79" s="9" t="s">
        <v>1253</v>
      </c>
      <c r="E79" s="9" t="s">
        <v>1020</v>
      </c>
      <c r="F79" s="9" t="s">
        <v>1032</v>
      </c>
      <c r="G79" s="9" t="s">
        <v>533</v>
      </c>
      <c r="H79" s="10">
        <v>43656</v>
      </c>
      <c r="I79" s="10">
        <v>43664</v>
      </c>
      <c r="J79" s="10">
        <v>43653</v>
      </c>
      <c r="K79" s="9" t="s">
        <v>1023</v>
      </c>
      <c r="L79" s="9" t="s">
        <v>1054</v>
      </c>
      <c r="M79" s="9" t="s">
        <v>1025</v>
      </c>
      <c r="N79" s="9" t="s">
        <v>1026</v>
      </c>
      <c r="O79" s="9" t="s">
        <v>1034</v>
      </c>
      <c r="P79" s="9" t="s">
        <v>1028</v>
      </c>
    </row>
    <row r="80" spans="1:16" x14ac:dyDescent="0.25">
      <c r="A80" t="s">
        <v>472</v>
      </c>
      <c r="B80" t="s">
        <v>1251</v>
      </c>
      <c r="C80" t="s">
        <v>1252</v>
      </c>
      <c r="D80" t="s">
        <v>1254</v>
      </c>
      <c r="E80" t="s">
        <v>1020</v>
      </c>
      <c r="F80" t="s">
        <v>1032</v>
      </c>
      <c r="G80" t="s">
        <v>533</v>
      </c>
      <c r="H80" s="11">
        <v>43656</v>
      </c>
      <c r="I80" s="11">
        <v>43664</v>
      </c>
      <c r="J80" s="11">
        <v>43653</v>
      </c>
      <c r="K80" t="s">
        <v>1023</v>
      </c>
      <c r="L80" t="s">
        <v>1054</v>
      </c>
      <c r="M80" t="s">
        <v>1025</v>
      </c>
      <c r="N80" t="s">
        <v>1026</v>
      </c>
      <c r="O80" t="s">
        <v>1034</v>
      </c>
      <c r="P80" t="s">
        <v>1028</v>
      </c>
    </row>
    <row r="81" spans="1:16" x14ac:dyDescent="0.25">
      <c r="A81" s="9" t="s">
        <v>29</v>
      </c>
      <c r="B81" s="9" t="s">
        <v>1255</v>
      </c>
      <c r="C81" s="9" t="s">
        <v>29</v>
      </c>
      <c r="D81" s="9" t="s">
        <v>1255</v>
      </c>
      <c r="E81" s="9" t="s">
        <v>1020</v>
      </c>
      <c r="F81" s="9" t="s">
        <v>1021</v>
      </c>
      <c r="G81" s="9" t="s">
        <v>1088</v>
      </c>
      <c r="H81" s="10">
        <v>43655</v>
      </c>
      <c r="I81" s="10">
        <v>43657</v>
      </c>
      <c r="J81" s="10">
        <v>43647</v>
      </c>
      <c r="K81" s="9" t="s">
        <v>1023</v>
      </c>
      <c r="L81" s="9" t="s">
        <v>1050</v>
      </c>
      <c r="M81" s="9" t="s">
        <v>1025</v>
      </c>
      <c r="N81" s="9" t="s">
        <v>1026</v>
      </c>
      <c r="O81" s="9" t="s">
        <v>1034</v>
      </c>
      <c r="P81" s="9" t="s">
        <v>1028</v>
      </c>
    </row>
    <row r="82" spans="1:16" x14ac:dyDescent="0.25">
      <c r="A82" t="s">
        <v>96</v>
      </c>
      <c r="B82" t="s">
        <v>1256</v>
      </c>
      <c r="C82" t="s">
        <v>1257</v>
      </c>
      <c r="D82" t="s">
        <v>1258</v>
      </c>
      <c r="E82" t="s">
        <v>1020</v>
      </c>
      <c r="F82" t="s">
        <v>1021</v>
      </c>
      <c r="G82" t="s">
        <v>1045</v>
      </c>
      <c r="H82" s="11">
        <v>43654</v>
      </c>
      <c r="I82" s="11">
        <v>43656</v>
      </c>
      <c r="J82" s="11">
        <v>43647</v>
      </c>
      <c r="K82" t="s">
        <v>1023</v>
      </c>
      <c r="L82" t="s">
        <v>1050</v>
      </c>
      <c r="M82" t="s">
        <v>1025</v>
      </c>
      <c r="N82" t="s">
        <v>1026</v>
      </c>
      <c r="O82" t="s">
        <v>1034</v>
      </c>
      <c r="P82" t="s">
        <v>1028</v>
      </c>
    </row>
    <row r="83" spans="1:16" x14ac:dyDescent="0.25">
      <c r="A83" s="9" t="s">
        <v>74</v>
      </c>
      <c r="B83" s="9" t="s">
        <v>1259</v>
      </c>
      <c r="C83" s="9" t="s">
        <v>1260</v>
      </c>
      <c r="D83" s="9" t="s">
        <v>1259</v>
      </c>
      <c r="E83" s="9" t="s">
        <v>1020</v>
      </c>
      <c r="F83" s="9" t="s">
        <v>1021</v>
      </c>
      <c r="G83" s="9" t="s">
        <v>1041</v>
      </c>
      <c r="H83" s="10">
        <v>43653</v>
      </c>
      <c r="I83" s="10">
        <v>43655</v>
      </c>
      <c r="J83" s="10">
        <v>43651</v>
      </c>
      <c r="K83" s="9" t="s">
        <v>1023</v>
      </c>
      <c r="L83" s="9" t="s">
        <v>1054</v>
      </c>
      <c r="M83" s="9" t="s">
        <v>1025</v>
      </c>
      <c r="N83" s="9" t="s">
        <v>1026</v>
      </c>
      <c r="O83" s="9" t="s">
        <v>1034</v>
      </c>
      <c r="P83" s="9" t="s">
        <v>1028</v>
      </c>
    </row>
    <row r="84" spans="1:16" x14ac:dyDescent="0.25">
      <c r="A84" t="s">
        <v>447</v>
      </c>
      <c r="B84" t="s">
        <v>1261</v>
      </c>
      <c r="C84" t="s">
        <v>1262</v>
      </c>
      <c r="D84" t="s">
        <v>1261</v>
      </c>
      <c r="E84" t="s">
        <v>1020</v>
      </c>
      <c r="F84" t="s">
        <v>1032</v>
      </c>
      <c r="G84" t="s">
        <v>1136</v>
      </c>
      <c r="H84" s="11">
        <v>43652</v>
      </c>
      <c r="I84" s="11">
        <v>43666</v>
      </c>
      <c r="J84" s="11">
        <v>43642</v>
      </c>
      <c r="K84" t="s">
        <v>1023</v>
      </c>
      <c r="L84" t="s">
        <v>1033</v>
      </c>
      <c r="M84" t="s">
        <v>1025</v>
      </c>
      <c r="N84" t="s">
        <v>1026</v>
      </c>
      <c r="O84" t="s">
        <v>1034</v>
      </c>
      <c r="P84" t="s">
        <v>1118</v>
      </c>
    </row>
    <row r="85" spans="1:16" x14ac:dyDescent="0.25">
      <c r="A85" s="9" t="s">
        <v>41</v>
      </c>
      <c r="B85" s="9" t="s">
        <v>1263</v>
      </c>
      <c r="C85" s="9" t="s">
        <v>1264</v>
      </c>
      <c r="D85" s="9" t="s">
        <v>1265</v>
      </c>
      <c r="E85" s="9" t="s">
        <v>1020</v>
      </c>
      <c r="F85" s="9" t="s">
        <v>1021</v>
      </c>
      <c r="G85" s="9" t="s">
        <v>1088</v>
      </c>
      <c r="H85" s="10">
        <v>43652</v>
      </c>
      <c r="I85" s="10">
        <v>43654</v>
      </c>
      <c r="J85" s="10">
        <v>43650</v>
      </c>
      <c r="K85" s="9" t="s">
        <v>1023</v>
      </c>
      <c r="L85" s="9" t="s">
        <v>1050</v>
      </c>
      <c r="M85" s="9" t="s">
        <v>1025</v>
      </c>
      <c r="N85" s="9" t="s">
        <v>1026</v>
      </c>
      <c r="O85" s="9" t="s">
        <v>1034</v>
      </c>
      <c r="P85" s="9" t="s">
        <v>1028</v>
      </c>
    </row>
    <row r="86" spans="1:16" x14ac:dyDescent="0.25">
      <c r="A86" t="s">
        <v>794</v>
      </c>
      <c r="B86" t="s">
        <v>1266</v>
      </c>
      <c r="C86" t="s">
        <v>1267</v>
      </c>
      <c r="D86" t="s">
        <v>1268</v>
      </c>
      <c r="E86" t="s">
        <v>1020</v>
      </c>
      <c r="F86" t="s">
        <v>1032</v>
      </c>
      <c r="G86" t="s">
        <v>533</v>
      </c>
      <c r="H86" s="11">
        <v>43650</v>
      </c>
      <c r="I86" s="11">
        <v>43652</v>
      </c>
      <c r="J86" s="11">
        <v>43646</v>
      </c>
      <c r="K86" t="s">
        <v>1023</v>
      </c>
      <c r="L86" t="s">
        <v>1054</v>
      </c>
      <c r="M86" t="s">
        <v>1025</v>
      </c>
      <c r="N86" t="s">
        <v>1026</v>
      </c>
      <c r="O86" t="s">
        <v>1034</v>
      </c>
      <c r="P86" t="s">
        <v>1028</v>
      </c>
    </row>
    <row r="87" spans="1:16" x14ac:dyDescent="0.25">
      <c r="A87" s="9" t="s">
        <v>277</v>
      </c>
      <c r="B87" s="9" t="s">
        <v>1269</v>
      </c>
      <c r="C87" s="9" t="s">
        <v>1270</v>
      </c>
      <c r="D87" s="9" t="s">
        <v>1271</v>
      </c>
      <c r="E87" s="9" t="s">
        <v>1020</v>
      </c>
      <c r="F87" s="9" t="s">
        <v>1021</v>
      </c>
      <c r="G87" s="9" t="s">
        <v>1022</v>
      </c>
      <c r="H87" s="10">
        <v>43646</v>
      </c>
      <c r="I87" s="10">
        <v>43649</v>
      </c>
      <c r="J87" s="10">
        <v>43629</v>
      </c>
      <c r="K87" s="9" t="s">
        <v>1023</v>
      </c>
      <c r="L87" s="9" t="s">
        <v>1054</v>
      </c>
      <c r="M87" s="9" t="s">
        <v>1025</v>
      </c>
      <c r="N87" s="9" t="s">
        <v>1026</v>
      </c>
      <c r="O87" s="9" t="s">
        <v>1034</v>
      </c>
      <c r="P87" s="9" t="s">
        <v>1028</v>
      </c>
    </row>
    <row r="88" spans="1:16" x14ac:dyDescent="0.25">
      <c r="A88" t="s">
        <v>123</v>
      </c>
      <c r="B88" t="s">
        <v>1214</v>
      </c>
      <c r="C88" t="s">
        <v>1215</v>
      </c>
      <c r="D88" t="s">
        <v>1214</v>
      </c>
      <c r="E88" t="s">
        <v>1020</v>
      </c>
      <c r="F88" t="s">
        <v>1021</v>
      </c>
      <c r="G88" t="s">
        <v>1059</v>
      </c>
      <c r="H88" s="11">
        <v>43644</v>
      </c>
      <c r="I88" s="11">
        <v>43646</v>
      </c>
      <c r="J88" s="11">
        <v>43626</v>
      </c>
      <c r="K88" t="s">
        <v>1023</v>
      </c>
      <c r="L88" t="s">
        <v>1054</v>
      </c>
      <c r="M88" t="s">
        <v>1025</v>
      </c>
      <c r="N88" t="s">
        <v>1026</v>
      </c>
      <c r="O88" t="s">
        <v>1034</v>
      </c>
      <c r="P88" t="s">
        <v>1028</v>
      </c>
    </row>
    <row r="89" spans="1:16" x14ac:dyDescent="0.25">
      <c r="A89" s="9" t="s">
        <v>1060</v>
      </c>
      <c r="B89" s="9" t="s">
        <v>1061</v>
      </c>
      <c r="C89" s="9" t="s">
        <v>1062</v>
      </c>
      <c r="D89" s="9" t="s">
        <v>1063</v>
      </c>
      <c r="E89" s="9" t="s">
        <v>1020</v>
      </c>
      <c r="F89" s="9" t="s">
        <v>1021</v>
      </c>
      <c r="G89" s="9" t="s">
        <v>1064</v>
      </c>
      <c r="H89" s="10">
        <v>43642</v>
      </c>
      <c r="I89" s="10">
        <v>43646</v>
      </c>
      <c r="J89" s="10">
        <v>43640</v>
      </c>
      <c r="K89" s="9" t="s">
        <v>1023</v>
      </c>
      <c r="L89" s="9" t="s">
        <v>1272</v>
      </c>
      <c r="M89" s="9" t="s">
        <v>1025</v>
      </c>
      <c r="N89" s="9" t="s">
        <v>1065</v>
      </c>
      <c r="O89" s="9" t="s">
        <v>1273</v>
      </c>
      <c r="P89" s="9"/>
    </row>
    <row r="90" spans="1:16" x14ac:dyDescent="0.25">
      <c r="A90" t="s">
        <v>1274</v>
      </c>
      <c r="B90" t="s">
        <v>1275</v>
      </c>
      <c r="C90" t="s">
        <v>1276</v>
      </c>
      <c r="D90" t="s">
        <v>1277</v>
      </c>
      <c r="E90" t="s">
        <v>1020</v>
      </c>
      <c r="F90" t="s">
        <v>1032</v>
      </c>
      <c r="G90" t="s">
        <v>1136</v>
      </c>
      <c r="H90" s="11">
        <v>43639</v>
      </c>
      <c r="I90" s="11">
        <v>43650</v>
      </c>
      <c r="J90" s="11">
        <v>43617</v>
      </c>
      <c r="K90" t="s">
        <v>1023</v>
      </c>
      <c r="L90" t="s">
        <v>1278</v>
      </c>
      <c r="M90" t="s">
        <v>1055</v>
      </c>
      <c r="N90" t="s">
        <v>1279</v>
      </c>
      <c r="O90" t="s">
        <v>1027</v>
      </c>
    </row>
    <row r="91" spans="1:16" x14ac:dyDescent="0.25">
      <c r="A91" s="9" t="s">
        <v>339</v>
      </c>
      <c r="B91" s="9" t="s">
        <v>1280</v>
      </c>
      <c r="C91" s="9" t="s">
        <v>1281</v>
      </c>
      <c r="D91" s="9" t="s">
        <v>1280</v>
      </c>
      <c r="E91" s="9" t="s">
        <v>1020</v>
      </c>
      <c r="F91" s="9" t="s">
        <v>1021</v>
      </c>
      <c r="G91" s="9" t="s">
        <v>1130</v>
      </c>
      <c r="H91" s="10">
        <v>43639</v>
      </c>
      <c r="I91" s="10">
        <v>43644</v>
      </c>
      <c r="J91" s="10">
        <v>43605</v>
      </c>
      <c r="K91" s="9" t="s">
        <v>1023</v>
      </c>
      <c r="L91" s="9" t="s">
        <v>1201</v>
      </c>
      <c r="M91" s="9" t="s">
        <v>1025</v>
      </c>
      <c r="N91" s="9" t="s">
        <v>1026</v>
      </c>
      <c r="O91" s="9" t="s">
        <v>1034</v>
      </c>
      <c r="P91" s="9" t="s">
        <v>1028</v>
      </c>
    </row>
    <row r="92" spans="1:16" x14ac:dyDescent="0.25">
      <c r="A92" t="s">
        <v>1282</v>
      </c>
      <c r="B92" t="s">
        <v>1283</v>
      </c>
      <c r="C92" t="s">
        <v>1284</v>
      </c>
      <c r="D92" t="s">
        <v>1285</v>
      </c>
      <c r="E92" t="s">
        <v>1020</v>
      </c>
      <c r="F92" t="s">
        <v>1021</v>
      </c>
      <c r="G92" t="s">
        <v>1088</v>
      </c>
      <c r="H92" s="11">
        <v>43636</v>
      </c>
      <c r="I92" s="11">
        <v>43639</v>
      </c>
      <c r="J92" s="11">
        <v>43629</v>
      </c>
      <c r="K92" t="s">
        <v>1023</v>
      </c>
      <c r="L92" t="s">
        <v>1122</v>
      </c>
      <c r="M92" t="s">
        <v>1025</v>
      </c>
      <c r="N92" t="s">
        <v>1026</v>
      </c>
      <c r="O92" t="s">
        <v>1034</v>
      </c>
      <c r="P92" t="s">
        <v>1028</v>
      </c>
    </row>
    <row r="93" spans="1:16" x14ac:dyDescent="0.25">
      <c r="A93" s="9" t="s">
        <v>1286</v>
      </c>
      <c r="B93" s="9" t="s">
        <v>1287</v>
      </c>
      <c r="C93" s="9" t="s">
        <v>1288</v>
      </c>
      <c r="D93" s="9" t="s">
        <v>1289</v>
      </c>
      <c r="E93" s="9" t="s">
        <v>1020</v>
      </c>
      <c r="F93" s="9" t="s">
        <v>1032</v>
      </c>
      <c r="G93" s="9" t="s">
        <v>1155</v>
      </c>
      <c r="H93" s="10">
        <v>43635</v>
      </c>
      <c r="I93" s="10">
        <v>43639</v>
      </c>
      <c r="J93" s="10">
        <v>43613</v>
      </c>
      <c r="K93" s="9" t="s">
        <v>1023</v>
      </c>
      <c r="L93" s="9" t="s">
        <v>1050</v>
      </c>
      <c r="M93" s="9" t="s">
        <v>1025</v>
      </c>
      <c r="N93" s="9" t="s">
        <v>1026</v>
      </c>
      <c r="O93" s="9" t="s">
        <v>1034</v>
      </c>
      <c r="P93" s="9" t="s">
        <v>1028</v>
      </c>
    </row>
    <row r="94" spans="1:16" x14ac:dyDescent="0.25">
      <c r="A94" t="s">
        <v>412</v>
      </c>
      <c r="B94" t="s">
        <v>1145</v>
      </c>
      <c r="C94" t="s">
        <v>1146</v>
      </c>
      <c r="D94" t="s">
        <v>1147</v>
      </c>
      <c r="E94" t="s">
        <v>1020</v>
      </c>
      <c r="F94" t="s">
        <v>1032</v>
      </c>
      <c r="G94" t="s">
        <v>1136</v>
      </c>
      <c r="H94" s="11">
        <v>43630</v>
      </c>
      <c r="I94" s="11">
        <v>43635</v>
      </c>
      <c r="J94" s="11">
        <v>43620</v>
      </c>
      <c r="K94" t="s">
        <v>1023</v>
      </c>
      <c r="L94" t="s">
        <v>1054</v>
      </c>
      <c r="M94" t="s">
        <v>1025</v>
      </c>
      <c r="N94" t="s">
        <v>1026</v>
      </c>
      <c r="O94" t="s">
        <v>1034</v>
      </c>
      <c r="P94" t="s">
        <v>1028</v>
      </c>
    </row>
    <row r="95" spans="1:16" x14ac:dyDescent="0.25">
      <c r="A95" s="9" t="s">
        <v>1290</v>
      </c>
      <c r="B95" s="9" t="s">
        <v>1291</v>
      </c>
      <c r="C95" s="9" t="s">
        <v>1292</v>
      </c>
      <c r="D95" s="9" t="s">
        <v>1291</v>
      </c>
      <c r="E95" s="9" t="s">
        <v>1020</v>
      </c>
      <c r="F95" s="9" t="s">
        <v>1032</v>
      </c>
      <c r="G95" s="9" t="s">
        <v>1157</v>
      </c>
      <c r="H95" s="10">
        <v>43629</v>
      </c>
      <c r="I95" s="10">
        <v>43631</v>
      </c>
      <c r="J95" s="10">
        <v>43621</v>
      </c>
      <c r="K95" s="9" t="s">
        <v>1023</v>
      </c>
      <c r="L95" s="9" t="s">
        <v>1050</v>
      </c>
      <c r="M95" s="9" t="s">
        <v>1025</v>
      </c>
      <c r="N95" s="9" t="s">
        <v>1026</v>
      </c>
      <c r="O95" s="9" t="s">
        <v>1034</v>
      </c>
      <c r="P95" s="9" t="s">
        <v>1028</v>
      </c>
    </row>
    <row r="96" spans="1:16" x14ac:dyDescent="0.25">
      <c r="A96" t="s">
        <v>371</v>
      </c>
      <c r="B96" t="s">
        <v>1293</v>
      </c>
      <c r="C96" t="s">
        <v>1294</v>
      </c>
      <c r="D96" t="s">
        <v>1295</v>
      </c>
      <c r="E96" t="s">
        <v>1020</v>
      </c>
      <c r="F96" t="s">
        <v>1021</v>
      </c>
      <c r="G96" t="s">
        <v>1071</v>
      </c>
      <c r="H96" s="11">
        <v>43627</v>
      </c>
      <c r="I96" s="11">
        <v>43629</v>
      </c>
      <c r="J96" s="11">
        <v>43622</v>
      </c>
      <c r="K96" t="s">
        <v>1023</v>
      </c>
      <c r="L96" t="s">
        <v>1050</v>
      </c>
      <c r="M96" t="s">
        <v>1025</v>
      </c>
      <c r="N96" t="s">
        <v>1026</v>
      </c>
      <c r="O96" t="s">
        <v>1034</v>
      </c>
      <c r="P96" t="s">
        <v>1028</v>
      </c>
    </row>
    <row r="97" spans="1:16" x14ac:dyDescent="0.25">
      <c r="A97" s="9" t="s">
        <v>397</v>
      </c>
      <c r="B97" s="9" t="s">
        <v>1296</v>
      </c>
      <c r="C97" s="9" t="s">
        <v>1297</v>
      </c>
      <c r="D97" s="9" t="s">
        <v>1298</v>
      </c>
      <c r="E97" s="9" t="s">
        <v>1020</v>
      </c>
      <c r="F97" s="9" t="s">
        <v>1032</v>
      </c>
      <c r="G97" s="9" t="s">
        <v>1157</v>
      </c>
      <c r="H97" s="10">
        <v>43626</v>
      </c>
      <c r="I97" s="10">
        <v>43629</v>
      </c>
      <c r="J97" s="10">
        <v>43621</v>
      </c>
      <c r="K97" s="9" t="s">
        <v>1023</v>
      </c>
      <c r="L97" s="9" t="s">
        <v>1050</v>
      </c>
      <c r="M97" s="9" t="s">
        <v>1025</v>
      </c>
      <c r="N97" s="9" t="s">
        <v>1026</v>
      </c>
      <c r="O97" s="9" t="s">
        <v>1034</v>
      </c>
      <c r="P97" s="9" t="s">
        <v>1028</v>
      </c>
    </row>
    <row r="98" spans="1:16" x14ac:dyDescent="0.25">
      <c r="A98" t="s">
        <v>522</v>
      </c>
      <c r="B98" t="s">
        <v>1299</v>
      </c>
      <c r="C98" t="s">
        <v>1300</v>
      </c>
      <c r="D98" t="s">
        <v>1301</v>
      </c>
      <c r="E98" t="s">
        <v>1020</v>
      </c>
      <c r="F98" t="s">
        <v>1032</v>
      </c>
      <c r="G98" t="s">
        <v>533</v>
      </c>
      <c r="H98" s="11">
        <v>43624</v>
      </c>
      <c r="I98" s="11">
        <v>43630</v>
      </c>
      <c r="J98" s="11">
        <v>43620</v>
      </c>
      <c r="K98" t="s">
        <v>1023</v>
      </c>
      <c r="L98" t="s">
        <v>1054</v>
      </c>
      <c r="M98" t="s">
        <v>1025</v>
      </c>
      <c r="N98" t="s">
        <v>1026</v>
      </c>
      <c r="O98" t="s">
        <v>1034</v>
      </c>
      <c r="P98" t="s">
        <v>1028</v>
      </c>
    </row>
    <row r="99" spans="1:16" x14ac:dyDescent="0.25">
      <c r="A99" s="9" t="s">
        <v>134</v>
      </c>
      <c r="B99" s="9" t="s">
        <v>1077</v>
      </c>
      <c r="C99" s="9" t="s">
        <v>1078</v>
      </c>
      <c r="D99" s="9" t="s">
        <v>1079</v>
      </c>
      <c r="E99" s="9" t="s">
        <v>1020</v>
      </c>
      <c r="F99" s="9" t="s">
        <v>1021</v>
      </c>
      <c r="G99" s="9" t="s">
        <v>1059</v>
      </c>
      <c r="H99" s="10">
        <v>43624</v>
      </c>
      <c r="I99" s="10">
        <v>43626</v>
      </c>
      <c r="J99" s="10">
        <v>43616</v>
      </c>
      <c r="K99" s="9" t="s">
        <v>1023</v>
      </c>
      <c r="L99" s="9" t="s">
        <v>1054</v>
      </c>
      <c r="M99" s="9" t="s">
        <v>1025</v>
      </c>
      <c r="N99" s="9" t="s">
        <v>1026</v>
      </c>
      <c r="O99" s="9" t="s">
        <v>1034</v>
      </c>
      <c r="P99" s="9" t="s">
        <v>1028</v>
      </c>
    </row>
    <row r="100" spans="1:16" x14ac:dyDescent="0.25">
      <c r="A100" t="s">
        <v>1302</v>
      </c>
      <c r="B100" t="s">
        <v>1303</v>
      </c>
      <c r="C100" t="s">
        <v>1304</v>
      </c>
      <c r="D100" t="s">
        <v>1305</v>
      </c>
      <c r="E100" t="s">
        <v>1020</v>
      </c>
      <c r="F100" t="s">
        <v>1032</v>
      </c>
      <c r="G100" t="s">
        <v>1155</v>
      </c>
      <c r="H100" s="11">
        <v>43621</v>
      </c>
      <c r="I100" s="11">
        <v>43626</v>
      </c>
      <c r="J100" s="11">
        <v>43612</v>
      </c>
      <c r="K100" t="s">
        <v>1023</v>
      </c>
      <c r="L100" t="s">
        <v>1050</v>
      </c>
      <c r="M100" t="s">
        <v>1025</v>
      </c>
      <c r="N100" t="s">
        <v>1026</v>
      </c>
      <c r="O100" t="s">
        <v>1034</v>
      </c>
      <c r="P100" t="s">
        <v>1028</v>
      </c>
    </row>
    <row r="101" spans="1:16" x14ac:dyDescent="0.25">
      <c r="A101" s="9" t="s">
        <v>1306</v>
      </c>
      <c r="B101" s="9" t="s">
        <v>1307</v>
      </c>
      <c r="C101" s="9" t="s">
        <v>1308</v>
      </c>
      <c r="D101" s="9" t="s">
        <v>1307</v>
      </c>
      <c r="E101" s="9" t="s">
        <v>1020</v>
      </c>
      <c r="F101" s="9" t="s">
        <v>1021</v>
      </c>
      <c r="G101" s="9" t="s">
        <v>1059</v>
      </c>
      <c r="H101" s="10">
        <v>43619</v>
      </c>
      <c r="I101" s="10">
        <v>43623</v>
      </c>
      <c r="J101" s="10">
        <v>43597</v>
      </c>
      <c r="K101" s="9" t="s">
        <v>1023</v>
      </c>
      <c r="L101" s="9" t="s">
        <v>1033</v>
      </c>
      <c r="M101" s="9" t="s">
        <v>1025</v>
      </c>
      <c r="N101" s="9" t="s">
        <v>1026</v>
      </c>
      <c r="O101" s="9" t="s">
        <v>1034</v>
      </c>
      <c r="P101" s="9" t="s">
        <v>1028</v>
      </c>
    </row>
    <row r="102" spans="1:16" x14ac:dyDescent="0.25">
      <c r="A102" t="s">
        <v>496</v>
      </c>
      <c r="B102" t="s">
        <v>1029</v>
      </c>
      <c r="C102" t="s">
        <v>1030</v>
      </c>
      <c r="D102" t="s">
        <v>1031</v>
      </c>
      <c r="E102" t="s">
        <v>1020</v>
      </c>
      <c r="F102" t="s">
        <v>1032</v>
      </c>
      <c r="G102" t="s">
        <v>533</v>
      </c>
      <c r="H102" s="11">
        <v>43617</v>
      </c>
      <c r="I102" s="11">
        <v>43624</v>
      </c>
      <c r="J102" s="11">
        <v>43549</v>
      </c>
      <c r="K102" t="s">
        <v>1023</v>
      </c>
      <c r="L102" t="s">
        <v>1033</v>
      </c>
      <c r="M102" t="s">
        <v>1025</v>
      </c>
      <c r="N102" t="s">
        <v>1026</v>
      </c>
      <c r="O102" t="s">
        <v>1034</v>
      </c>
      <c r="P102" t="s">
        <v>1028</v>
      </c>
    </row>
    <row r="103" spans="1:16" x14ac:dyDescent="0.25">
      <c r="A103" s="9" t="s">
        <v>377</v>
      </c>
      <c r="B103" s="9" t="s">
        <v>1309</v>
      </c>
      <c r="C103" s="9" t="s">
        <v>1310</v>
      </c>
      <c r="D103" s="9" t="s">
        <v>1311</v>
      </c>
      <c r="E103" s="9" t="s">
        <v>1020</v>
      </c>
      <c r="F103" s="9" t="s">
        <v>1021</v>
      </c>
      <c r="G103" s="9" t="s">
        <v>1071</v>
      </c>
      <c r="H103" s="10">
        <v>43616</v>
      </c>
      <c r="I103" s="10">
        <v>43619</v>
      </c>
      <c r="J103" s="10">
        <v>43609</v>
      </c>
      <c r="K103" s="9" t="s">
        <v>1023</v>
      </c>
      <c r="L103" s="9" t="s">
        <v>1050</v>
      </c>
      <c r="M103" s="9" t="s">
        <v>1025</v>
      </c>
      <c r="N103" s="9" t="s">
        <v>1026</v>
      </c>
      <c r="O103" s="9" t="s">
        <v>1034</v>
      </c>
      <c r="P103" s="9" t="s">
        <v>1028</v>
      </c>
    </row>
    <row r="104" spans="1:16" x14ac:dyDescent="0.25">
      <c r="A104" t="s">
        <v>226</v>
      </c>
      <c r="B104" t="s">
        <v>1312</v>
      </c>
      <c r="C104" t="s">
        <v>1313</v>
      </c>
      <c r="D104" t="s">
        <v>1314</v>
      </c>
      <c r="E104" t="s">
        <v>1020</v>
      </c>
      <c r="F104" t="s">
        <v>1021</v>
      </c>
      <c r="G104" t="s">
        <v>1022</v>
      </c>
      <c r="H104" s="11">
        <v>43609</v>
      </c>
      <c r="I104" s="11">
        <v>43621</v>
      </c>
      <c r="J104" s="11">
        <v>43586</v>
      </c>
      <c r="K104" t="s">
        <v>1023</v>
      </c>
      <c r="L104" t="s">
        <v>1272</v>
      </c>
      <c r="M104" t="s">
        <v>1025</v>
      </c>
      <c r="N104" t="s">
        <v>1026</v>
      </c>
      <c r="O104" t="s">
        <v>1273</v>
      </c>
    </row>
    <row r="105" spans="1:16" x14ac:dyDescent="0.25">
      <c r="A105" s="9" t="s">
        <v>512</v>
      </c>
      <c r="B105" s="9" t="s">
        <v>1315</v>
      </c>
      <c r="C105" s="9" t="s">
        <v>1316</v>
      </c>
      <c r="D105" s="9" t="s">
        <v>1317</v>
      </c>
      <c r="E105" s="9" t="s">
        <v>1020</v>
      </c>
      <c r="F105" s="9" t="s">
        <v>1032</v>
      </c>
      <c r="G105" s="9" t="s">
        <v>533</v>
      </c>
      <c r="H105" s="10">
        <v>43607</v>
      </c>
      <c r="I105" s="10">
        <v>43616</v>
      </c>
      <c r="J105" s="10">
        <v>43602</v>
      </c>
      <c r="K105" s="9" t="s">
        <v>1023</v>
      </c>
      <c r="L105" s="9" t="s">
        <v>1054</v>
      </c>
      <c r="M105" s="9" t="s">
        <v>1025</v>
      </c>
      <c r="N105" s="9" t="s">
        <v>1026</v>
      </c>
      <c r="O105" s="9" t="s">
        <v>1034</v>
      </c>
      <c r="P105" s="9" t="s">
        <v>1028</v>
      </c>
    </row>
    <row r="106" spans="1:16" x14ac:dyDescent="0.25">
      <c r="A106" t="s">
        <v>312</v>
      </c>
      <c r="B106" t="s">
        <v>1318</v>
      </c>
      <c r="C106" t="s">
        <v>1319</v>
      </c>
      <c r="D106" t="s">
        <v>1320</v>
      </c>
      <c r="E106" t="s">
        <v>1020</v>
      </c>
      <c r="F106" t="s">
        <v>1021</v>
      </c>
      <c r="G106" t="s">
        <v>1037</v>
      </c>
      <c r="H106" s="11">
        <v>43607</v>
      </c>
      <c r="I106" s="11">
        <v>43610</v>
      </c>
      <c r="J106" s="11">
        <v>43543</v>
      </c>
      <c r="K106" t="s">
        <v>1023</v>
      </c>
      <c r="L106" t="s">
        <v>1054</v>
      </c>
      <c r="M106" t="s">
        <v>1025</v>
      </c>
      <c r="N106" t="s">
        <v>1026</v>
      </c>
      <c r="O106" t="s">
        <v>1034</v>
      </c>
      <c r="P106" t="s">
        <v>1028</v>
      </c>
    </row>
    <row r="107" spans="1:16" x14ac:dyDescent="0.25">
      <c r="A107" s="9" t="s">
        <v>1321</v>
      </c>
      <c r="B107" s="9" t="s">
        <v>1322</v>
      </c>
      <c r="C107" s="9" t="s">
        <v>1323</v>
      </c>
      <c r="D107" s="9" t="s">
        <v>1324</v>
      </c>
      <c r="E107" s="9" t="s">
        <v>1020</v>
      </c>
      <c r="F107" s="9" t="s">
        <v>1032</v>
      </c>
      <c r="G107" s="9" t="s">
        <v>1155</v>
      </c>
      <c r="H107" s="10">
        <v>43604</v>
      </c>
      <c r="I107" s="10">
        <v>43607</v>
      </c>
      <c r="J107" s="10">
        <v>43569</v>
      </c>
      <c r="K107" s="9" t="s">
        <v>1023</v>
      </c>
      <c r="L107" s="9" t="s">
        <v>1050</v>
      </c>
      <c r="M107" s="9" t="s">
        <v>1025</v>
      </c>
      <c r="N107" s="9" t="s">
        <v>1026</v>
      </c>
      <c r="O107" s="9" t="s">
        <v>1034</v>
      </c>
      <c r="P107" s="9" t="s">
        <v>1028</v>
      </c>
    </row>
    <row r="108" spans="1:16" x14ac:dyDescent="0.25">
      <c r="A108" t="s">
        <v>63</v>
      </c>
      <c r="B108" t="s">
        <v>1325</v>
      </c>
      <c r="C108" t="s">
        <v>1326</v>
      </c>
      <c r="D108" t="s">
        <v>1327</v>
      </c>
      <c r="E108" t="s">
        <v>1020</v>
      </c>
      <c r="F108" t="s">
        <v>1021</v>
      </c>
      <c r="G108" t="s">
        <v>1041</v>
      </c>
      <c r="H108" s="11">
        <v>43602</v>
      </c>
      <c r="I108" s="11">
        <v>43605</v>
      </c>
      <c r="J108" s="11">
        <v>43602</v>
      </c>
      <c r="K108" t="s">
        <v>1023</v>
      </c>
      <c r="L108" t="s">
        <v>1054</v>
      </c>
      <c r="M108" t="s">
        <v>1025</v>
      </c>
      <c r="N108" t="s">
        <v>1026</v>
      </c>
      <c r="O108" t="s">
        <v>1034</v>
      </c>
      <c r="P108" t="s">
        <v>1028</v>
      </c>
    </row>
    <row r="109" spans="1:16" x14ac:dyDescent="0.25">
      <c r="A109" s="9" t="s">
        <v>123</v>
      </c>
      <c r="B109" s="9" t="s">
        <v>1214</v>
      </c>
      <c r="C109" s="9" t="s">
        <v>1215</v>
      </c>
      <c r="D109" s="9" t="s">
        <v>1214</v>
      </c>
      <c r="E109" s="9" t="s">
        <v>1020</v>
      </c>
      <c r="F109" s="9" t="s">
        <v>1021</v>
      </c>
      <c r="G109" s="9" t="s">
        <v>1059</v>
      </c>
      <c r="H109" s="10">
        <v>43600</v>
      </c>
      <c r="I109" s="10">
        <v>43602</v>
      </c>
      <c r="J109" s="10">
        <v>43586</v>
      </c>
      <c r="K109" s="9" t="s">
        <v>1023</v>
      </c>
      <c r="L109" s="9" t="s">
        <v>1054</v>
      </c>
      <c r="M109" s="9" t="s">
        <v>1025</v>
      </c>
      <c r="N109" s="9" t="s">
        <v>1026</v>
      </c>
      <c r="O109" s="9" t="s">
        <v>1034</v>
      </c>
      <c r="P109" s="9" t="s">
        <v>1028</v>
      </c>
    </row>
    <row r="110" spans="1:16" x14ac:dyDescent="0.25">
      <c r="A110" t="s">
        <v>517</v>
      </c>
      <c r="B110" t="s">
        <v>1328</v>
      </c>
      <c r="C110" t="s">
        <v>1329</v>
      </c>
      <c r="D110" t="s">
        <v>1330</v>
      </c>
      <c r="E110" t="s">
        <v>1020</v>
      </c>
      <c r="F110" t="s">
        <v>1032</v>
      </c>
      <c r="G110" t="s">
        <v>533</v>
      </c>
      <c r="H110" s="11">
        <v>43592</v>
      </c>
      <c r="I110" s="11">
        <v>43600</v>
      </c>
      <c r="J110" s="11">
        <v>43590</v>
      </c>
      <c r="K110" t="s">
        <v>1023</v>
      </c>
      <c r="L110" t="s">
        <v>1054</v>
      </c>
      <c r="M110" t="s">
        <v>1025</v>
      </c>
      <c r="N110" t="s">
        <v>1026</v>
      </c>
      <c r="O110" t="s">
        <v>1034</v>
      </c>
      <c r="P110" t="s">
        <v>1028</v>
      </c>
    </row>
    <row r="111" spans="1:16" x14ac:dyDescent="0.25">
      <c r="A111" s="9" t="s">
        <v>357</v>
      </c>
      <c r="B111" s="9" t="s">
        <v>1331</v>
      </c>
      <c r="C111" s="9" t="s">
        <v>1332</v>
      </c>
      <c r="D111" s="9" t="s">
        <v>1333</v>
      </c>
      <c r="E111" s="9" t="s">
        <v>1020</v>
      </c>
      <c r="F111" s="9" t="s">
        <v>1021</v>
      </c>
      <c r="G111" s="9" t="s">
        <v>1130</v>
      </c>
      <c r="H111" s="10">
        <v>43587</v>
      </c>
      <c r="I111" s="10">
        <v>43590</v>
      </c>
      <c r="J111" s="10">
        <v>43579</v>
      </c>
      <c r="K111" s="9" t="s">
        <v>1023</v>
      </c>
      <c r="L111" s="9" t="s">
        <v>1054</v>
      </c>
      <c r="M111" s="9" t="s">
        <v>1025</v>
      </c>
      <c r="N111" s="9" t="s">
        <v>1026</v>
      </c>
      <c r="O111" s="9" t="s">
        <v>1034</v>
      </c>
      <c r="P111" s="9" t="s">
        <v>1028</v>
      </c>
    </row>
    <row r="112" spans="1:16" x14ac:dyDescent="0.25">
      <c r="A112" t="s">
        <v>400</v>
      </c>
      <c r="B112" t="s">
        <v>1334</v>
      </c>
      <c r="C112" t="s">
        <v>400</v>
      </c>
      <c r="D112" t="s">
        <v>1334</v>
      </c>
      <c r="E112" t="s">
        <v>1020</v>
      </c>
      <c r="F112" t="s">
        <v>1032</v>
      </c>
      <c r="G112" t="s">
        <v>1157</v>
      </c>
      <c r="H112" s="11">
        <v>43582</v>
      </c>
      <c r="I112" s="11">
        <v>43584</v>
      </c>
      <c r="J112" s="11">
        <v>43577</v>
      </c>
      <c r="K112" t="s">
        <v>1023</v>
      </c>
      <c r="L112" t="s">
        <v>1054</v>
      </c>
      <c r="M112" t="s">
        <v>1025</v>
      </c>
      <c r="N112" t="s">
        <v>1026</v>
      </c>
      <c r="O112" t="s">
        <v>1034</v>
      </c>
      <c r="P112" t="s">
        <v>1028</v>
      </c>
    </row>
    <row r="113" spans="1:16" x14ac:dyDescent="0.25">
      <c r="A113" s="9" t="s">
        <v>138</v>
      </c>
      <c r="B113" s="9" t="s">
        <v>1056</v>
      </c>
      <c r="C113" s="9" t="s">
        <v>1057</v>
      </c>
      <c r="D113" s="9" t="s">
        <v>1058</v>
      </c>
      <c r="E113" s="9" t="s">
        <v>1020</v>
      </c>
      <c r="F113" s="9" t="s">
        <v>1021</v>
      </c>
      <c r="G113" s="9" t="s">
        <v>1059</v>
      </c>
      <c r="H113" s="10">
        <v>43580</v>
      </c>
      <c r="I113" s="10">
        <v>43583</v>
      </c>
      <c r="J113" s="10">
        <v>43556</v>
      </c>
      <c r="K113" s="9" t="s">
        <v>1023</v>
      </c>
      <c r="L113" s="9" t="s">
        <v>1054</v>
      </c>
      <c r="M113" s="9" t="s">
        <v>1025</v>
      </c>
      <c r="N113" s="9" t="s">
        <v>1026</v>
      </c>
      <c r="O113" s="9" t="s">
        <v>1034</v>
      </c>
      <c r="P113" s="9" t="s">
        <v>1028</v>
      </c>
    </row>
    <row r="114" spans="1:16" x14ac:dyDescent="0.25">
      <c r="A114" t="s">
        <v>276</v>
      </c>
      <c r="B114" t="s">
        <v>1335</v>
      </c>
      <c r="C114" t="s">
        <v>1336</v>
      </c>
      <c r="D114" t="s">
        <v>1337</v>
      </c>
      <c r="E114" t="s">
        <v>1020</v>
      </c>
      <c r="F114" t="s">
        <v>1021</v>
      </c>
      <c r="G114" t="s">
        <v>1022</v>
      </c>
      <c r="H114" s="11">
        <v>43578</v>
      </c>
      <c r="I114" s="11">
        <v>43580</v>
      </c>
      <c r="J114" s="11">
        <v>43556</v>
      </c>
      <c r="K114" t="s">
        <v>1023</v>
      </c>
      <c r="L114" t="s">
        <v>1054</v>
      </c>
      <c r="M114" t="s">
        <v>1025</v>
      </c>
      <c r="N114" t="s">
        <v>1026</v>
      </c>
      <c r="O114" t="s">
        <v>1034</v>
      </c>
      <c r="P114" t="s">
        <v>1028</v>
      </c>
    </row>
    <row r="115" spans="1:16" x14ac:dyDescent="0.25">
      <c r="A115" s="9" t="s">
        <v>469</v>
      </c>
      <c r="B115" s="9" t="s">
        <v>1338</v>
      </c>
      <c r="C115" s="9" t="s">
        <v>1339</v>
      </c>
      <c r="D115" s="9" t="s">
        <v>1338</v>
      </c>
      <c r="E115" s="9" t="s">
        <v>1020</v>
      </c>
      <c r="F115" s="9" t="s">
        <v>1032</v>
      </c>
      <c r="G115" s="9" t="s">
        <v>1136</v>
      </c>
      <c r="H115" s="10">
        <v>43578</v>
      </c>
      <c r="I115" s="10">
        <v>43582</v>
      </c>
      <c r="J115" s="10">
        <v>43561</v>
      </c>
      <c r="K115" s="9" t="s">
        <v>1023</v>
      </c>
      <c r="L115" s="9" t="s">
        <v>1033</v>
      </c>
      <c r="M115" s="9" t="s">
        <v>1025</v>
      </c>
      <c r="N115" s="9" t="s">
        <v>1026</v>
      </c>
      <c r="O115" s="9" t="s">
        <v>1034</v>
      </c>
      <c r="P115" s="9" t="s">
        <v>1118</v>
      </c>
    </row>
    <row r="116" spans="1:16" x14ac:dyDescent="0.25">
      <c r="A116" t="s">
        <v>1340</v>
      </c>
      <c r="B116" t="s">
        <v>1341</v>
      </c>
      <c r="C116" t="s">
        <v>1342</v>
      </c>
      <c r="D116" t="s">
        <v>1343</v>
      </c>
      <c r="E116" t="s">
        <v>1020</v>
      </c>
      <c r="F116" t="s">
        <v>1032</v>
      </c>
      <c r="G116" t="s">
        <v>533</v>
      </c>
      <c r="H116" s="11">
        <v>43572</v>
      </c>
      <c r="I116" s="11">
        <v>43580</v>
      </c>
      <c r="J116" s="11">
        <v>43357</v>
      </c>
      <c r="K116" t="s">
        <v>1023</v>
      </c>
      <c r="L116" t="s">
        <v>1272</v>
      </c>
      <c r="M116" t="s">
        <v>1025</v>
      </c>
      <c r="N116" t="s">
        <v>1026</v>
      </c>
      <c r="O116" t="s">
        <v>1034</v>
      </c>
      <c r="P116" t="s">
        <v>1028</v>
      </c>
    </row>
    <row r="117" spans="1:16" x14ac:dyDescent="0.25">
      <c r="A117" s="9" t="s">
        <v>156</v>
      </c>
      <c r="B117" s="9" t="s">
        <v>1171</v>
      </c>
      <c r="C117" s="9" t="s">
        <v>1172</v>
      </c>
      <c r="D117" s="9" t="s">
        <v>1173</v>
      </c>
      <c r="E117" s="9" t="s">
        <v>1020</v>
      </c>
      <c r="F117" s="9" t="s">
        <v>1021</v>
      </c>
      <c r="G117" s="9" t="s">
        <v>1109</v>
      </c>
      <c r="H117" s="10">
        <v>43571</v>
      </c>
      <c r="I117" s="10">
        <v>43573</v>
      </c>
      <c r="J117" s="10">
        <v>43567</v>
      </c>
      <c r="K117" s="9" t="s">
        <v>1023</v>
      </c>
      <c r="L117" s="9" t="s">
        <v>1054</v>
      </c>
      <c r="M117" s="9" t="s">
        <v>1025</v>
      </c>
      <c r="N117" s="9" t="s">
        <v>1026</v>
      </c>
      <c r="O117" s="9" t="s">
        <v>1034</v>
      </c>
      <c r="P117" s="9" t="s">
        <v>1028</v>
      </c>
    </row>
    <row r="118" spans="1:16" x14ac:dyDescent="0.25">
      <c r="A118" t="s">
        <v>1344</v>
      </c>
      <c r="B118" t="s">
        <v>1345</v>
      </c>
      <c r="C118" t="s">
        <v>1346</v>
      </c>
      <c r="D118" t="s">
        <v>1347</v>
      </c>
      <c r="E118" t="s">
        <v>1020</v>
      </c>
      <c r="F118" t="s">
        <v>1032</v>
      </c>
      <c r="G118" t="s">
        <v>1348</v>
      </c>
      <c r="H118" s="11">
        <v>43570</v>
      </c>
      <c r="I118" s="11">
        <v>43577</v>
      </c>
      <c r="J118" s="11">
        <v>43563</v>
      </c>
      <c r="K118" t="s">
        <v>1023</v>
      </c>
      <c r="L118" t="s">
        <v>1054</v>
      </c>
      <c r="M118" t="s">
        <v>1025</v>
      </c>
      <c r="N118" t="s">
        <v>1026</v>
      </c>
      <c r="O118" t="s">
        <v>1034</v>
      </c>
      <c r="P118" t="s">
        <v>1028</v>
      </c>
    </row>
    <row r="119" spans="1:16" x14ac:dyDescent="0.25">
      <c r="A119" s="9" t="s">
        <v>1349</v>
      </c>
      <c r="B119" s="9" t="s">
        <v>1350</v>
      </c>
      <c r="C119" s="9" t="s">
        <v>1351</v>
      </c>
      <c r="D119" s="9" t="s">
        <v>1352</v>
      </c>
      <c r="E119" s="9" t="s">
        <v>1020</v>
      </c>
      <c r="F119" s="9" t="s">
        <v>1021</v>
      </c>
      <c r="G119" s="9" t="s">
        <v>1353</v>
      </c>
      <c r="H119" s="10">
        <v>43567</v>
      </c>
      <c r="I119" s="10">
        <v>43571</v>
      </c>
      <c r="J119" s="10">
        <v>43565</v>
      </c>
      <c r="K119" s="9" t="s">
        <v>1023</v>
      </c>
      <c r="L119" s="9" t="s">
        <v>1054</v>
      </c>
      <c r="M119" s="9" t="s">
        <v>1025</v>
      </c>
      <c r="N119" s="9" t="s">
        <v>1026</v>
      </c>
      <c r="O119" s="9" t="s">
        <v>1034</v>
      </c>
      <c r="P119" s="9" t="s">
        <v>1028</v>
      </c>
    </row>
    <row r="120" spans="1:16" x14ac:dyDescent="0.25">
      <c r="A120" t="s">
        <v>226</v>
      </c>
      <c r="B120" t="s">
        <v>1312</v>
      </c>
      <c r="C120" t="s">
        <v>1313</v>
      </c>
      <c r="D120" t="s">
        <v>1314</v>
      </c>
      <c r="E120" t="s">
        <v>1020</v>
      </c>
      <c r="F120" t="s">
        <v>1021</v>
      </c>
      <c r="G120" t="s">
        <v>1022</v>
      </c>
      <c r="H120" s="11">
        <v>43567</v>
      </c>
      <c r="I120" s="11">
        <v>43570</v>
      </c>
      <c r="J120" s="11">
        <v>43194</v>
      </c>
      <c r="K120" t="s">
        <v>1023</v>
      </c>
      <c r="L120" t="s">
        <v>1050</v>
      </c>
      <c r="M120" t="s">
        <v>1055</v>
      </c>
      <c r="N120" t="s">
        <v>1026</v>
      </c>
      <c r="O120" t="s">
        <v>1027</v>
      </c>
    </row>
    <row r="121" spans="1:16" x14ac:dyDescent="0.25">
      <c r="A121" s="9" t="s">
        <v>1354</v>
      </c>
      <c r="B121" s="9" t="s">
        <v>1355</v>
      </c>
      <c r="C121" s="9" t="s">
        <v>1356</v>
      </c>
      <c r="D121" s="9" t="s">
        <v>1357</v>
      </c>
      <c r="E121" s="9" t="s">
        <v>1020</v>
      </c>
      <c r="F121" s="9" t="s">
        <v>1021</v>
      </c>
      <c r="G121" s="9" t="s">
        <v>1045</v>
      </c>
      <c r="H121" s="10">
        <v>43567</v>
      </c>
      <c r="I121" s="10">
        <v>43570</v>
      </c>
      <c r="J121" s="10">
        <v>43556</v>
      </c>
      <c r="K121" s="9" t="s">
        <v>1358</v>
      </c>
      <c r="L121" s="9" t="s">
        <v>1050</v>
      </c>
      <c r="M121" s="9" t="s">
        <v>1025</v>
      </c>
      <c r="N121" s="9" t="s">
        <v>1026</v>
      </c>
      <c r="O121" s="9" t="s">
        <v>1034</v>
      </c>
      <c r="P121" s="9" t="s">
        <v>1028</v>
      </c>
    </row>
    <row r="122" spans="1:16" x14ac:dyDescent="0.25">
      <c r="A122" t="s">
        <v>87</v>
      </c>
      <c r="B122" t="s">
        <v>1359</v>
      </c>
      <c r="C122" t="s">
        <v>1360</v>
      </c>
      <c r="D122" t="s">
        <v>1361</v>
      </c>
      <c r="E122" t="s">
        <v>1020</v>
      </c>
      <c r="F122" t="s">
        <v>1021</v>
      </c>
      <c r="G122" t="s">
        <v>1045</v>
      </c>
      <c r="H122" s="11">
        <v>43564</v>
      </c>
      <c r="I122" s="11">
        <v>43567</v>
      </c>
      <c r="J122" s="11">
        <v>43564</v>
      </c>
      <c r="K122" t="s">
        <v>1023</v>
      </c>
      <c r="L122" t="s">
        <v>1050</v>
      </c>
      <c r="M122" t="s">
        <v>1025</v>
      </c>
      <c r="N122" t="s">
        <v>1026</v>
      </c>
      <c r="O122" t="s">
        <v>1034</v>
      </c>
      <c r="P122" t="s">
        <v>1028</v>
      </c>
    </row>
    <row r="123" spans="1:16" x14ac:dyDescent="0.25">
      <c r="A123" s="9" t="s">
        <v>497</v>
      </c>
      <c r="B123" s="9" t="s">
        <v>1362</v>
      </c>
      <c r="C123" s="9" t="s">
        <v>1363</v>
      </c>
      <c r="D123" s="9" t="s">
        <v>1364</v>
      </c>
      <c r="E123" s="9" t="s">
        <v>1020</v>
      </c>
      <c r="F123" s="9" t="s">
        <v>1032</v>
      </c>
      <c r="G123" s="9" t="s">
        <v>533</v>
      </c>
      <c r="H123" s="10">
        <v>43563</v>
      </c>
      <c r="I123" s="10">
        <v>43570</v>
      </c>
      <c r="J123" s="10">
        <v>43545</v>
      </c>
      <c r="K123" s="9" t="s">
        <v>1023</v>
      </c>
      <c r="L123" s="9" t="s">
        <v>1054</v>
      </c>
      <c r="M123" s="9" t="s">
        <v>1025</v>
      </c>
      <c r="N123" s="9" t="s">
        <v>1026</v>
      </c>
      <c r="O123" s="9" t="s">
        <v>1034</v>
      </c>
      <c r="P123" s="9" t="s">
        <v>1028</v>
      </c>
    </row>
    <row r="124" spans="1:16" x14ac:dyDescent="0.25">
      <c r="A124" t="s">
        <v>1365</v>
      </c>
      <c r="B124" t="s">
        <v>1366</v>
      </c>
      <c r="C124" t="s">
        <v>1367</v>
      </c>
      <c r="D124" t="s">
        <v>1368</v>
      </c>
      <c r="E124" t="s">
        <v>1020</v>
      </c>
      <c r="F124" t="s">
        <v>1021</v>
      </c>
      <c r="G124" t="s">
        <v>1045</v>
      </c>
      <c r="H124" s="11">
        <v>43562</v>
      </c>
      <c r="I124" s="11">
        <v>43567</v>
      </c>
      <c r="J124" s="11">
        <v>43546</v>
      </c>
      <c r="K124" t="s">
        <v>1023</v>
      </c>
      <c r="L124" t="s">
        <v>1050</v>
      </c>
      <c r="M124" t="s">
        <v>1025</v>
      </c>
      <c r="N124" t="s">
        <v>1026</v>
      </c>
      <c r="O124" t="s">
        <v>1034</v>
      </c>
      <c r="P124" t="s">
        <v>1028</v>
      </c>
    </row>
    <row r="125" spans="1:16" x14ac:dyDescent="0.25">
      <c r="A125" s="9" t="s">
        <v>363</v>
      </c>
      <c r="B125" s="9" t="s">
        <v>1369</v>
      </c>
      <c r="C125" s="9" t="s">
        <v>1370</v>
      </c>
      <c r="D125" s="9" t="s">
        <v>1371</v>
      </c>
      <c r="E125" s="9" t="s">
        <v>1020</v>
      </c>
      <c r="F125" s="9" t="s">
        <v>1021</v>
      </c>
      <c r="G125" s="9" t="s">
        <v>1071</v>
      </c>
      <c r="H125" s="10">
        <v>43561</v>
      </c>
      <c r="I125" s="10">
        <v>43568</v>
      </c>
      <c r="J125" s="10">
        <v>43525</v>
      </c>
      <c r="K125" s="9" t="s">
        <v>1023</v>
      </c>
      <c r="L125" s="9" t="s">
        <v>1201</v>
      </c>
      <c r="M125" s="9" t="s">
        <v>1025</v>
      </c>
      <c r="N125" s="9" t="s">
        <v>1026</v>
      </c>
      <c r="O125" s="9" t="s">
        <v>1034</v>
      </c>
      <c r="P125" s="9" t="s">
        <v>1028</v>
      </c>
    </row>
    <row r="126" spans="1:16" x14ac:dyDescent="0.25">
      <c r="A126" t="s">
        <v>1195</v>
      </c>
      <c r="B126" t="s">
        <v>1196</v>
      </c>
      <c r="C126" t="s">
        <v>1197</v>
      </c>
      <c r="D126" t="s">
        <v>1196</v>
      </c>
      <c r="E126" t="s">
        <v>1020</v>
      </c>
      <c r="F126" t="s">
        <v>1021</v>
      </c>
      <c r="G126" t="s">
        <v>1041</v>
      </c>
      <c r="H126" s="11">
        <v>43557</v>
      </c>
      <c r="I126" s="11">
        <v>43561</v>
      </c>
      <c r="J126" s="11">
        <v>43525</v>
      </c>
      <c r="K126" t="s">
        <v>1023</v>
      </c>
      <c r="L126" t="s">
        <v>1054</v>
      </c>
      <c r="M126" t="s">
        <v>1025</v>
      </c>
      <c r="N126" t="s">
        <v>1026</v>
      </c>
      <c r="O126" t="s">
        <v>1034</v>
      </c>
      <c r="P126" t="s">
        <v>1028</v>
      </c>
    </row>
    <row r="127" spans="1:16" x14ac:dyDescent="0.25">
      <c r="A127" s="9" t="s">
        <v>1372</v>
      </c>
      <c r="B127" s="9" t="s">
        <v>1373</v>
      </c>
      <c r="C127" s="9" t="s">
        <v>1374</v>
      </c>
      <c r="D127" s="9" t="s">
        <v>1373</v>
      </c>
      <c r="E127" s="9" t="s">
        <v>1020</v>
      </c>
      <c r="F127" s="9" t="s">
        <v>1021</v>
      </c>
      <c r="G127" s="9" t="s">
        <v>1022</v>
      </c>
      <c r="H127" s="10">
        <v>43553</v>
      </c>
      <c r="I127" s="10">
        <v>43557</v>
      </c>
      <c r="J127" s="10">
        <v>43525</v>
      </c>
      <c r="K127" s="9" t="s">
        <v>1023</v>
      </c>
      <c r="L127" s="9" t="s">
        <v>1201</v>
      </c>
      <c r="M127" s="9" t="s">
        <v>1025</v>
      </c>
      <c r="N127" s="9" t="s">
        <v>1026</v>
      </c>
      <c r="O127" s="9" t="s">
        <v>1034</v>
      </c>
      <c r="P127" s="9" t="s">
        <v>1028</v>
      </c>
    </row>
    <row r="128" spans="1:16" x14ac:dyDescent="0.25">
      <c r="A128" t="s">
        <v>505</v>
      </c>
      <c r="B128" t="s">
        <v>1375</v>
      </c>
      <c r="C128" t="s">
        <v>1376</v>
      </c>
      <c r="D128" t="s">
        <v>1377</v>
      </c>
      <c r="E128" t="s">
        <v>1020</v>
      </c>
      <c r="F128" t="s">
        <v>1032</v>
      </c>
      <c r="G128" t="s">
        <v>533</v>
      </c>
      <c r="H128" s="11">
        <v>43551</v>
      </c>
      <c r="I128" s="11">
        <v>43558</v>
      </c>
      <c r="J128" s="11">
        <v>43549</v>
      </c>
      <c r="K128" t="s">
        <v>1023</v>
      </c>
      <c r="L128" t="s">
        <v>1054</v>
      </c>
      <c r="M128" t="s">
        <v>1025</v>
      </c>
      <c r="N128" t="s">
        <v>1026</v>
      </c>
      <c r="O128" t="s">
        <v>1034</v>
      </c>
      <c r="P128" t="s">
        <v>1028</v>
      </c>
    </row>
    <row r="129" spans="1:16" x14ac:dyDescent="0.25">
      <c r="A129" s="9" t="s">
        <v>140</v>
      </c>
      <c r="B129" s="9" t="s">
        <v>1378</v>
      </c>
      <c r="C129" s="9" t="s">
        <v>1379</v>
      </c>
      <c r="D129" s="9" t="s">
        <v>1380</v>
      </c>
      <c r="E129" s="9" t="s">
        <v>1020</v>
      </c>
      <c r="F129" s="9" t="s">
        <v>1021</v>
      </c>
      <c r="G129" s="9" t="s">
        <v>1059</v>
      </c>
      <c r="H129" s="10">
        <v>43547</v>
      </c>
      <c r="I129" s="10">
        <v>43550</v>
      </c>
      <c r="J129" s="10">
        <v>43530</v>
      </c>
      <c r="K129" s="9" t="s">
        <v>1023</v>
      </c>
      <c r="L129" s="9" t="s">
        <v>1050</v>
      </c>
      <c r="M129" s="9" t="s">
        <v>1025</v>
      </c>
      <c r="N129" s="9" t="s">
        <v>1026</v>
      </c>
      <c r="O129" s="9" t="s">
        <v>1034</v>
      </c>
      <c r="P129" s="9" t="s">
        <v>1028</v>
      </c>
    </row>
    <row r="130" spans="1:16" x14ac:dyDescent="0.25">
      <c r="A130" t="s">
        <v>516</v>
      </c>
      <c r="B130" t="s">
        <v>1381</v>
      </c>
      <c r="C130" t="s">
        <v>1382</v>
      </c>
      <c r="D130" t="s">
        <v>1383</v>
      </c>
      <c r="E130" t="s">
        <v>1020</v>
      </c>
      <c r="F130" t="s">
        <v>1032</v>
      </c>
      <c r="G130" t="s">
        <v>533</v>
      </c>
      <c r="H130" s="11">
        <v>43546</v>
      </c>
      <c r="I130" s="11">
        <v>43558</v>
      </c>
      <c r="J130" s="11">
        <v>43514</v>
      </c>
      <c r="K130" t="s">
        <v>1023</v>
      </c>
      <c r="L130" t="s">
        <v>1272</v>
      </c>
      <c r="M130" t="s">
        <v>1025</v>
      </c>
      <c r="N130" t="s">
        <v>1026</v>
      </c>
      <c r="O130" t="s">
        <v>1034</v>
      </c>
      <c r="P130" t="s">
        <v>1028</v>
      </c>
    </row>
    <row r="131" spans="1:16" x14ac:dyDescent="0.25">
      <c r="A131" s="9" t="s">
        <v>195</v>
      </c>
      <c r="B131" s="9" t="s">
        <v>1384</v>
      </c>
      <c r="C131" s="9" t="s">
        <v>1385</v>
      </c>
      <c r="D131" s="9" t="s">
        <v>1386</v>
      </c>
      <c r="E131" s="9" t="s">
        <v>1020</v>
      </c>
      <c r="F131" s="9" t="s">
        <v>1021</v>
      </c>
      <c r="G131" s="9" t="s">
        <v>1121</v>
      </c>
      <c r="H131" s="10">
        <v>43545</v>
      </c>
      <c r="I131" s="10">
        <v>43548</v>
      </c>
      <c r="J131" s="10">
        <v>43523</v>
      </c>
      <c r="K131" s="9" t="s">
        <v>1023</v>
      </c>
      <c r="L131" s="9" t="s">
        <v>1387</v>
      </c>
      <c r="M131" s="9" t="s">
        <v>1025</v>
      </c>
      <c r="N131" s="9" t="s">
        <v>1026</v>
      </c>
      <c r="O131" s="9" t="s">
        <v>1034</v>
      </c>
      <c r="P131" s="9" t="s">
        <v>1028</v>
      </c>
    </row>
    <row r="132" spans="1:16" x14ac:dyDescent="0.25">
      <c r="A132" t="s">
        <v>1388</v>
      </c>
      <c r="B132" t="s">
        <v>1389</v>
      </c>
      <c r="C132" t="s">
        <v>1390</v>
      </c>
      <c r="D132" t="s">
        <v>1391</v>
      </c>
      <c r="E132" t="s">
        <v>1020</v>
      </c>
      <c r="F132" t="s">
        <v>1021</v>
      </c>
      <c r="G132" t="s">
        <v>1045</v>
      </c>
      <c r="H132" s="11">
        <v>43540</v>
      </c>
      <c r="I132" s="11">
        <v>43551</v>
      </c>
      <c r="J132" s="11">
        <v>43530</v>
      </c>
      <c r="K132" t="s">
        <v>1023</v>
      </c>
      <c r="L132" t="s">
        <v>1387</v>
      </c>
      <c r="M132" t="s">
        <v>1025</v>
      </c>
      <c r="N132" t="s">
        <v>1026</v>
      </c>
      <c r="O132" t="s">
        <v>1034</v>
      </c>
      <c r="P132" t="s">
        <v>1028</v>
      </c>
    </row>
    <row r="133" spans="1:16" x14ac:dyDescent="0.25">
      <c r="A133" s="9" t="s">
        <v>410</v>
      </c>
      <c r="B133" s="9" t="s">
        <v>1392</v>
      </c>
      <c r="C133" s="9" t="s">
        <v>1393</v>
      </c>
      <c r="D133" s="9" t="s">
        <v>1394</v>
      </c>
      <c r="E133" s="9" t="s">
        <v>1020</v>
      </c>
      <c r="F133" s="9" t="s">
        <v>1032</v>
      </c>
      <c r="G133" s="9" t="s">
        <v>1348</v>
      </c>
      <c r="H133" s="10">
        <v>43537</v>
      </c>
      <c r="I133" s="10">
        <v>43540</v>
      </c>
      <c r="J133" s="10">
        <v>43536</v>
      </c>
      <c r="K133" s="9" t="s">
        <v>1023</v>
      </c>
      <c r="L133" s="9" t="s">
        <v>1054</v>
      </c>
      <c r="M133" s="9" t="s">
        <v>1025</v>
      </c>
      <c r="N133" s="9" t="s">
        <v>1026</v>
      </c>
      <c r="O133" s="9" t="s">
        <v>1034</v>
      </c>
      <c r="P133" s="9" t="s">
        <v>1028</v>
      </c>
    </row>
    <row r="134" spans="1:16" x14ac:dyDescent="0.25">
      <c r="A134" t="s">
        <v>108</v>
      </c>
      <c r="B134" t="s">
        <v>1395</v>
      </c>
      <c r="C134" t="s">
        <v>1396</v>
      </c>
      <c r="D134" t="s">
        <v>1395</v>
      </c>
      <c r="E134" t="s">
        <v>1020</v>
      </c>
      <c r="F134" t="s">
        <v>1021</v>
      </c>
      <c r="G134" t="s">
        <v>1045</v>
      </c>
      <c r="H134" s="11">
        <v>43536</v>
      </c>
      <c r="I134" s="11">
        <v>43539</v>
      </c>
      <c r="J134" s="11">
        <v>43525</v>
      </c>
      <c r="K134" t="s">
        <v>1023</v>
      </c>
      <c r="L134" t="s">
        <v>1054</v>
      </c>
      <c r="M134" t="s">
        <v>1025</v>
      </c>
      <c r="N134" t="s">
        <v>1026</v>
      </c>
      <c r="O134" t="s">
        <v>1034</v>
      </c>
      <c r="P134" t="s">
        <v>1028</v>
      </c>
    </row>
    <row r="135" spans="1:16" x14ac:dyDescent="0.25">
      <c r="A135" s="9" t="s">
        <v>1397</v>
      </c>
      <c r="B135" s="9" t="s">
        <v>1398</v>
      </c>
      <c r="C135" s="9" t="s">
        <v>1399</v>
      </c>
      <c r="D135" s="9" t="s">
        <v>1400</v>
      </c>
      <c r="E135" s="9" t="s">
        <v>1020</v>
      </c>
      <c r="F135" s="9" t="s">
        <v>1032</v>
      </c>
      <c r="G135" s="9" t="s">
        <v>1155</v>
      </c>
      <c r="H135" s="10">
        <v>43534</v>
      </c>
      <c r="I135" s="10">
        <v>43537</v>
      </c>
      <c r="J135" s="10">
        <v>43534</v>
      </c>
      <c r="K135" s="9" t="s">
        <v>1023</v>
      </c>
      <c r="L135" s="9" t="s">
        <v>1050</v>
      </c>
      <c r="M135" s="9" t="s">
        <v>1025</v>
      </c>
      <c r="N135" s="9" t="s">
        <v>1026</v>
      </c>
      <c r="O135" s="9" t="s">
        <v>1034</v>
      </c>
      <c r="P135" s="9" t="s">
        <v>1028</v>
      </c>
    </row>
    <row r="136" spans="1:16" x14ac:dyDescent="0.25">
      <c r="A136" t="s">
        <v>73</v>
      </c>
      <c r="B136" t="s">
        <v>1039</v>
      </c>
      <c r="C136" t="s">
        <v>1040</v>
      </c>
      <c r="D136" t="s">
        <v>1039</v>
      </c>
      <c r="E136" t="s">
        <v>1020</v>
      </c>
      <c r="F136" t="s">
        <v>1021</v>
      </c>
      <c r="G136" t="s">
        <v>1041</v>
      </c>
      <c r="H136" s="11">
        <v>43533</v>
      </c>
      <c r="I136" s="11">
        <v>43537</v>
      </c>
      <c r="J136" s="11">
        <v>43525</v>
      </c>
      <c r="K136" t="s">
        <v>1023</v>
      </c>
      <c r="L136" t="s">
        <v>1054</v>
      </c>
      <c r="M136" t="s">
        <v>1025</v>
      </c>
      <c r="N136" t="s">
        <v>1026</v>
      </c>
      <c r="O136" t="s">
        <v>1034</v>
      </c>
      <c r="P136" t="s">
        <v>1028</v>
      </c>
    </row>
    <row r="137" spans="1:16" x14ac:dyDescent="0.25">
      <c r="A137" s="9" t="s">
        <v>412</v>
      </c>
      <c r="B137" s="9" t="s">
        <v>1145</v>
      </c>
      <c r="C137" s="9" t="s">
        <v>1146</v>
      </c>
      <c r="D137" s="9" t="s">
        <v>1147</v>
      </c>
      <c r="E137" s="9" t="s">
        <v>1020</v>
      </c>
      <c r="F137" s="9" t="s">
        <v>1032</v>
      </c>
      <c r="G137" s="9" t="s">
        <v>1136</v>
      </c>
      <c r="H137" s="10">
        <v>43529</v>
      </c>
      <c r="I137" s="10">
        <v>43534</v>
      </c>
      <c r="J137" s="10">
        <v>43527</v>
      </c>
      <c r="K137" s="9" t="s">
        <v>1023</v>
      </c>
      <c r="L137" s="9" t="s">
        <v>1201</v>
      </c>
      <c r="M137" s="9" t="s">
        <v>1025</v>
      </c>
      <c r="N137" s="9" t="s">
        <v>1026</v>
      </c>
      <c r="O137" s="9" t="s">
        <v>1034</v>
      </c>
      <c r="P137" s="9" t="s">
        <v>1028</v>
      </c>
    </row>
    <row r="138" spans="1:16" x14ac:dyDescent="0.25">
      <c r="A138" t="s">
        <v>1354</v>
      </c>
      <c r="B138" t="s">
        <v>1355</v>
      </c>
      <c r="C138" t="s">
        <v>1356</v>
      </c>
      <c r="D138" t="s">
        <v>1357</v>
      </c>
      <c r="E138" t="s">
        <v>1020</v>
      </c>
      <c r="F138" t="s">
        <v>1021</v>
      </c>
      <c r="G138" t="s">
        <v>1045</v>
      </c>
      <c r="H138" s="11">
        <v>43529</v>
      </c>
      <c r="I138" s="11">
        <v>43533</v>
      </c>
      <c r="J138" s="11">
        <v>43496</v>
      </c>
      <c r="K138" t="s">
        <v>1023</v>
      </c>
      <c r="L138" t="s">
        <v>1050</v>
      </c>
      <c r="M138" t="s">
        <v>1025</v>
      </c>
      <c r="N138" t="s">
        <v>1026</v>
      </c>
      <c r="O138" t="s">
        <v>1034</v>
      </c>
      <c r="P138" t="s">
        <v>1028</v>
      </c>
    </row>
    <row r="139" spans="1:16" x14ac:dyDescent="0.25">
      <c r="A139" s="9" t="s">
        <v>161</v>
      </c>
      <c r="B139" s="9" t="s">
        <v>1401</v>
      </c>
      <c r="C139" s="9" t="s">
        <v>1402</v>
      </c>
      <c r="D139" s="9" t="s">
        <v>1401</v>
      </c>
      <c r="E139" s="9" t="s">
        <v>1020</v>
      </c>
      <c r="F139" s="9" t="s">
        <v>1021</v>
      </c>
      <c r="G139" s="9" t="s">
        <v>1109</v>
      </c>
      <c r="H139" s="10">
        <v>43523</v>
      </c>
      <c r="I139" s="10">
        <v>43526</v>
      </c>
      <c r="J139" s="10">
        <v>43523</v>
      </c>
      <c r="K139" s="9" t="s">
        <v>1023</v>
      </c>
      <c r="L139" s="9" t="s">
        <v>1054</v>
      </c>
      <c r="M139" s="9" t="s">
        <v>1025</v>
      </c>
      <c r="N139" s="9" t="s">
        <v>1026</v>
      </c>
      <c r="O139" s="9" t="s">
        <v>1034</v>
      </c>
      <c r="P139" s="9" t="s">
        <v>1028</v>
      </c>
    </row>
    <row r="140" spans="1:16" x14ac:dyDescent="0.25">
      <c r="A140" t="s">
        <v>485</v>
      </c>
      <c r="B140" t="s">
        <v>1403</v>
      </c>
      <c r="C140" t="s">
        <v>1404</v>
      </c>
      <c r="D140" t="s">
        <v>1405</v>
      </c>
      <c r="E140" t="s">
        <v>1020</v>
      </c>
      <c r="F140" t="s">
        <v>1032</v>
      </c>
      <c r="G140" t="s">
        <v>533</v>
      </c>
      <c r="H140" s="11">
        <v>43520</v>
      </c>
      <c r="I140" s="11">
        <v>43529</v>
      </c>
      <c r="J140" s="11">
        <v>43510</v>
      </c>
      <c r="K140" t="s">
        <v>1023</v>
      </c>
      <c r="L140" t="s">
        <v>1054</v>
      </c>
      <c r="M140" t="s">
        <v>1025</v>
      </c>
      <c r="N140" t="s">
        <v>1026</v>
      </c>
      <c r="O140" t="s">
        <v>1034</v>
      </c>
      <c r="P140" t="s">
        <v>1028</v>
      </c>
    </row>
    <row r="141" spans="1:16" x14ac:dyDescent="0.25">
      <c r="A141" s="9" t="s">
        <v>72</v>
      </c>
      <c r="B141" s="9" t="s">
        <v>1406</v>
      </c>
      <c r="C141" s="9" t="s">
        <v>1407</v>
      </c>
      <c r="D141" s="9" t="s">
        <v>1406</v>
      </c>
      <c r="E141" s="9" t="s">
        <v>1020</v>
      </c>
      <c r="F141" s="9" t="s">
        <v>1021</v>
      </c>
      <c r="G141" s="9" t="s">
        <v>1041</v>
      </c>
      <c r="H141" s="10">
        <v>43518</v>
      </c>
      <c r="I141" s="10">
        <v>43523</v>
      </c>
      <c r="J141" s="10">
        <v>43513</v>
      </c>
      <c r="K141" s="9" t="s">
        <v>1023</v>
      </c>
      <c r="L141" s="9" t="s">
        <v>1050</v>
      </c>
      <c r="M141" s="9" t="s">
        <v>1025</v>
      </c>
      <c r="N141" s="9" t="s">
        <v>1026</v>
      </c>
      <c r="O141" s="9" t="s">
        <v>1034</v>
      </c>
      <c r="P141" s="9" t="s">
        <v>1028</v>
      </c>
    </row>
    <row r="142" spans="1:16" x14ac:dyDescent="0.25">
      <c r="A142" t="s">
        <v>40</v>
      </c>
      <c r="B142" t="s">
        <v>1148</v>
      </c>
      <c r="C142" t="s">
        <v>1149</v>
      </c>
      <c r="D142" t="s">
        <v>1150</v>
      </c>
      <c r="E142" t="s">
        <v>1020</v>
      </c>
      <c r="F142" t="s">
        <v>1021</v>
      </c>
      <c r="G142" t="s">
        <v>1088</v>
      </c>
      <c r="H142" s="11">
        <v>43517</v>
      </c>
      <c r="I142" s="11">
        <v>43529</v>
      </c>
      <c r="J142" s="11">
        <v>43497</v>
      </c>
      <c r="K142" t="s">
        <v>1023</v>
      </c>
      <c r="L142" t="s">
        <v>1272</v>
      </c>
      <c r="M142" t="s">
        <v>1025</v>
      </c>
      <c r="N142" t="s">
        <v>1026</v>
      </c>
      <c r="O142" t="s">
        <v>1273</v>
      </c>
    </row>
    <row r="143" spans="1:16" x14ac:dyDescent="0.25">
      <c r="A143" s="9" t="s">
        <v>1408</v>
      </c>
      <c r="B143" s="9" t="s">
        <v>1409</v>
      </c>
      <c r="C143" s="9" t="s">
        <v>1410</v>
      </c>
      <c r="D143" s="9" t="s">
        <v>1409</v>
      </c>
      <c r="E143" s="9" t="s">
        <v>1020</v>
      </c>
      <c r="F143" s="9" t="s">
        <v>1021</v>
      </c>
      <c r="G143" s="9" t="s">
        <v>1037</v>
      </c>
      <c r="H143" s="10">
        <v>43512</v>
      </c>
      <c r="I143" s="10">
        <v>43518</v>
      </c>
      <c r="J143" s="10">
        <v>43497</v>
      </c>
      <c r="K143" s="9" t="s">
        <v>1023</v>
      </c>
      <c r="L143" s="9" t="s">
        <v>1201</v>
      </c>
      <c r="M143" s="9" t="s">
        <v>1025</v>
      </c>
      <c r="N143" s="9" t="s">
        <v>1026</v>
      </c>
      <c r="O143" s="9" t="s">
        <v>1034</v>
      </c>
      <c r="P143" s="9" t="s">
        <v>1028</v>
      </c>
    </row>
    <row r="144" spans="1:16" x14ac:dyDescent="0.25">
      <c r="A144" t="s">
        <v>410</v>
      </c>
      <c r="B144" t="s">
        <v>1392</v>
      </c>
      <c r="C144" t="s">
        <v>1393</v>
      </c>
      <c r="D144" t="s">
        <v>1394</v>
      </c>
      <c r="E144" t="s">
        <v>1020</v>
      </c>
      <c r="F144" t="s">
        <v>1032</v>
      </c>
      <c r="G144" t="s">
        <v>1348</v>
      </c>
      <c r="H144" s="11">
        <v>43512</v>
      </c>
      <c r="I144" s="11">
        <v>43518</v>
      </c>
      <c r="J144" s="11">
        <v>43503</v>
      </c>
      <c r="K144" t="s">
        <v>1023</v>
      </c>
      <c r="L144" t="s">
        <v>1054</v>
      </c>
      <c r="M144" t="s">
        <v>1025</v>
      </c>
      <c r="N144" t="s">
        <v>1026</v>
      </c>
      <c r="O144" t="s">
        <v>1034</v>
      </c>
      <c r="P144" t="s">
        <v>1028</v>
      </c>
    </row>
    <row r="145" spans="1:16" x14ac:dyDescent="0.25">
      <c r="A145" s="9" t="s">
        <v>345</v>
      </c>
      <c r="B145" s="9" t="s">
        <v>1411</v>
      </c>
      <c r="C145" s="9" t="s">
        <v>345</v>
      </c>
      <c r="D145" s="9" t="s">
        <v>1411</v>
      </c>
      <c r="E145" s="9" t="s">
        <v>1020</v>
      </c>
      <c r="F145" s="9" t="s">
        <v>1021</v>
      </c>
      <c r="G145" s="9" t="s">
        <v>1130</v>
      </c>
      <c r="H145" s="10">
        <v>43510</v>
      </c>
      <c r="I145" s="10">
        <v>43512</v>
      </c>
      <c r="J145" s="10">
        <v>43503</v>
      </c>
      <c r="K145" s="9" t="s">
        <v>1023</v>
      </c>
      <c r="L145" s="9" t="s">
        <v>1387</v>
      </c>
      <c r="M145" s="9" t="s">
        <v>1025</v>
      </c>
      <c r="N145" s="9" t="s">
        <v>1026</v>
      </c>
      <c r="O145" s="9" t="s">
        <v>1034</v>
      </c>
      <c r="P145" s="9" t="s">
        <v>1028</v>
      </c>
    </row>
    <row r="146" spans="1:16" x14ac:dyDescent="0.25">
      <c r="A146" t="s">
        <v>510</v>
      </c>
      <c r="B146" t="s">
        <v>1412</v>
      </c>
      <c r="C146" t="s">
        <v>1413</v>
      </c>
      <c r="D146" t="s">
        <v>1414</v>
      </c>
      <c r="E146" t="s">
        <v>1020</v>
      </c>
      <c r="F146" t="s">
        <v>1032</v>
      </c>
      <c r="G146" t="s">
        <v>533</v>
      </c>
      <c r="H146" s="11">
        <v>43505</v>
      </c>
      <c r="I146" s="11">
        <v>43571</v>
      </c>
      <c r="J146" s="11">
        <v>43504</v>
      </c>
      <c r="K146" t="s">
        <v>1023</v>
      </c>
      <c r="L146" t="s">
        <v>1272</v>
      </c>
      <c r="M146" t="s">
        <v>1025</v>
      </c>
      <c r="N146" t="s">
        <v>1026</v>
      </c>
      <c r="O146" t="s">
        <v>1273</v>
      </c>
    </row>
    <row r="147" spans="1:16" x14ac:dyDescent="0.25">
      <c r="A147" s="9" t="s">
        <v>227</v>
      </c>
      <c r="B147" s="9" t="s">
        <v>1415</v>
      </c>
      <c r="C147" s="9" t="s">
        <v>1416</v>
      </c>
      <c r="D147" s="9" t="s">
        <v>1415</v>
      </c>
      <c r="E147" s="9" t="s">
        <v>1020</v>
      </c>
      <c r="F147" s="9" t="s">
        <v>1021</v>
      </c>
      <c r="G147" s="9" t="s">
        <v>1022</v>
      </c>
      <c r="H147" s="10">
        <v>43505</v>
      </c>
      <c r="I147" s="10">
        <v>43510</v>
      </c>
      <c r="J147" s="10">
        <v>43500</v>
      </c>
      <c r="K147" s="9" t="s">
        <v>1023</v>
      </c>
      <c r="L147" s="9" t="s">
        <v>1054</v>
      </c>
      <c r="M147" s="9" t="s">
        <v>1025</v>
      </c>
      <c r="N147" s="9" t="s">
        <v>1026</v>
      </c>
      <c r="O147" s="9" t="s">
        <v>1034</v>
      </c>
      <c r="P147" s="9" t="s">
        <v>1028</v>
      </c>
    </row>
    <row r="148" spans="1:16" x14ac:dyDescent="0.25">
      <c r="A148" t="s">
        <v>106</v>
      </c>
      <c r="B148" t="s">
        <v>1051</v>
      </c>
      <c r="C148" t="s">
        <v>1052</v>
      </c>
      <c r="D148" t="s">
        <v>1053</v>
      </c>
      <c r="E148" t="s">
        <v>1020</v>
      </c>
      <c r="F148" t="s">
        <v>1021</v>
      </c>
      <c r="G148" t="s">
        <v>1045</v>
      </c>
      <c r="H148" s="11">
        <v>43503</v>
      </c>
      <c r="I148" s="11">
        <v>43507</v>
      </c>
      <c r="J148" s="11">
        <v>43500</v>
      </c>
      <c r="K148" t="s">
        <v>1023</v>
      </c>
      <c r="L148" t="s">
        <v>1201</v>
      </c>
      <c r="M148" t="s">
        <v>1025</v>
      </c>
      <c r="N148" t="s">
        <v>1026</v>
      </c>
      <c r="O148" t="s">
        <v>1034</v>
      </c>
      <c r="P148" t="s">
        <v>1028</v>
      </c>
    </row>
    <row r="149" spans="1:16" x14ac:dyDescent="0.25">
      <c r="A149" s="9" t="s">
        <v>1236</v>
      </c>
      <c r="B149" s="9" t="s">
        <v>1237</v>
      </c>
      <c r="C149" s="9" t="s">
        <v>1238</v>
      </c>
      <c r="D149" s="9" t="s">
        <v>1239</v>
      </c>
      <c r="E149" s="9" t="s">
        <v>1020</v>
      </c>
      <c r="F149" s="9" t="s">
        <v>1032</v>
      </c>
      <c r="G149" s="9" t="s">
        <v>1136</v>
      </c>
      <c r="H149" s="10">
        <v>43503</v>
      </c>
      <c r="I149" s="10">
        <v>43512</v>
      </c>
      <c r="J149" s="10">
        <v>43503</v>
      </c>
      <c r="K149" s="9" t="s">
        <v>1023</v>
      </c>
      <c r="L149" s="9" t="s">
        <v>1158</v>
      </c>
      <c r="M149" s="9" t="s">
        <v>1055</v>
      </c>
      <c r="N149" s="9" t="s">
        <v>1026</v>
      </c>
      <c r="O149" s="9" t="s">
        <v>1027</v>
      </c>
      <c r="P149" s="9"/>
    </row>
    <row r="150" spans="1:16" x14ac:dyDescent="0.25">
      <c r="A150" t="s">
        <v>88</v>
      </c>
      <c r="B150" t="s">
        <v>1417</v>
      </c>
      <c r="C150" t="s">
        <v>1418</v>
      </c>
      <c r="D150" t="s">
        <v>1419</v>
      </c>
      <c r="E150" t="s">
        <v>1020</v>
      </c>
      <c r="F150" t="s">
        <v>1021</v>
      </c>
      <c r="G150" t="s">
        <v>1045</v>
      </c>
      <c r="H150" s="11">
        <v>43502</v>
      </c>
      <c r="I150" s="11">
        <v>43529</v>
      </c>
      <c r="J150" s="11">
        <v>43502</v>
      </c>
      <c r="K150" t="s">
        <v>1023</v>
      </c>
      <c r="L150" t="s">
        <v>1050</v>
      </c>
      <c r="M150" t="s">
        <v>1025</v>
      </c>
      <c r="N150" t="s">
        <v>1026</v>
      </c>
      <c r="O150" t="s">
        <v>1034</v>
      </c>
      <c r="P150" t="s">
        <v>1028</v>
      </c>
    </row>
    <row r="151" spans="1:16" x14ac:dyDescent="0.25">
      <c r="A151" s="9" t="s">
        <v>233</v>
      </c>
      <c r="B151" s="9" t="s">
        <v>1224</v>
      </c>
      <c r="C151" s="9" t="s">
        <v>1225</v>
      </c>
      <c r="D151" s="9" t="s">
        <v>1226</v>
      </c>
      <c r="E151" s="9" t="s">
        <v>1020</v>
      </c>
      <c r="F151" s="9" t="s">
        <v>1021</v>
      </c>
      <c r="G151" s="9" t="s">
        <v>1022</v>
      </c>
      <c r="H151" s="10">
        <v>43501</v>
      </c>
      <c r="I151" s="10">
        <v>43503</v>
      </c>
      <c r="J151" s="10">
        <v>43501</v>
      </c>
      <c r="K151" s="9" t="s">
        <v>1023</v>
      </c>
      <c r="L151" s="9" t="s">
        <v>1054</v>
      </c>
      <c r="M151" s="9" t="s">
        <v>1025</v>
      </c>
      <c r="N151" s="9" t="s">
        <v>1026</v>
      </c>
      <c r="O151" s="9" t="s">
        <v>1034</v>
      </c>
      <c r="P151" s="9" t="s">
        <v>1028</v>
      </c>
    </row>
    <row r="152" spans="1:16" x14ac:dyDescent="0.25">
      <c r="A152" t="s">
        <v>392</v>
      </c>
      <c r="B152" t="s">
        <v>1420</v>
      </c>
      <c r="C152" t="s">
        <v>1421</v>
      </c>
      <c r="D152" t="s">
        <v>1422</v>
      </c>
      <c r="E152" t="s">
        <v>1020</v>
      </c>
      <c r="F152" t="s">
        <v>1032</v>
      </c>
      <c r="G152" t="s">
        <v>1157</v>
      </c>
      <c r="H152" s="11">
        <v>43500</v>
      </c>
      <c r="I152" s="11">
        <v>43503</v>
      </c>
      <c r="J152" s="11">
        <v>43495</v>
      </c>
      <c r="K152" t="s">
        <v>1023</v>
      </c>
      <c r="L152" t="s">
        <v>1050</v>
      </c>
      <c r="M152" t="s">
        <v>1025</v>
      </c>
      <c r="N152" t="s">
        <v>1026</v>
      </c>
      <c r="O152" t="s">
        <v>1034</v>
      </c>
      <c r="P152" t="s">
        <v>1028</v>
      </c>
    </row>
    <row r="153" spans="1:16" x14ac:dyDescent="0.25">
      <c r="A153" s="9" t="s">
        <v>496</v>
      </c>
      <c r="B153" s="9" t="s">
        <v>1029</v>
      </c>
      <c r="C153" s="9" t="s">
        <v>1030</v>
      </c>
      <c r="D153" s="9" t="s">
        <v>1031</v>
      </c>
      <c r="E153" s="9" t="s">
        <v>1020</v>
      </c>
      <c r="F153" s="9" t="s">
        <v>1032</v>
      </c>
      <c r="G153" s="9" t="s">
        <v>533</v>
      </c>
      <c r="H153" s="10">
        <v>43494</v>
      </c>
      <c r="I153" s="10">
        <v>43500</v>
      </c>
      <c r="J153" s="10">
        <v>43483</v>
      </c>
      <c r="K153" s="9" t="s">
        <v>1023</v>
      </c>
      <c r="L153" s="9" t="s">
        <v>1033</v>
      </c>
      <c r="M153" s="9" t="s">
        <v>1025</v>
      </c>
      <c r="N153" s="9" t="s">
        <v>1026</v>
      </c>
      <c r="O153" s="9" t="s">
        <v>1034</v>
      </c>
      <c r="P153" s="9" t="s">
        <v>1028</v>
      </c>
    </row>
    <row r="154" spans="1:16" x14ac:dyDescent="0.25">
      <c r="A154" t="s">
        <v>251</v>
      </c>
      <c r="B154" t="s">
        <v>1423</v>
      </c>
      <c r="C154" t="s">
        <v>1424</v>
      </c>
      <c r="D154" t="s">
        <v>1425</v>
      </c>
      <c r="E154" t="s">
        <v>1020</v>
      </c>
      <c r="F154" t="s">
        <v>1021</v>
      </c>
      <c r="G154" t="s">
        <v>1022</v>
      </c>
      <c r="H154" s="11">
        <v>43493</v>
      </c>
      <c r="I154" s="11">
        <v>43496</v>
      </c>
      <c r="J154" s="11">
        <v>43478</v>
      </c>
      <c r="K154" t="s">
        <v>1023</v>
      </c>
      <c r="L154" t="s">
        <v>1033</v>
      </c>
      <c r="M154" t="s">
        <v>1025</v>
      </c>
      <c r="N154" t="s">
        <v>1026</v>
      </c>
      <c r="O154" t="s">
        <v>1034</v>
      </c>
      <c r="P154" t="s">
        <v>1118</v>
      </c>
    </row>
    <row r="155" spans="1:16" x14ac:dyDescent="0.25">
      <c r="A155" s="9" t="s">
        <v>238</v>
      </c>
      <c r="B155" s="9" t="s">
        <v>1426</v>
      </c>
      <c r="C155" s="9" t="s">
        <v>1427</v>
      </c>
      <c r="D155" s="9" t="s">
        <v>1428</v>
      </c>
      <c r="E155" s="9" t="s">
        <v>1020</v>
      </c>
      <c r="F155" s="9" t="s">
        <v>1021</v>
      </c>
      <c r="G155" s="9" t="s">
        <v>1022</v>
      </c>
      <c r="H155" s="10">
        <v>43491</v>
      </c>
      <c r="I155" s="10">
        <v>43495</v>
      </c>
      <c r="J155" s="10">
        <v>43482</v>
      </c>
      <c r="K155" s="9" t="s">
        <v>1023</v>
      </c>
      <c r="L155" s="9" t="s">
        <v>1201</v>
      </c>
      <c r="M155" s="9" t="s">
        <v>1025</v>
      </c>
      <c r="N155" s="9" t="s">
        <v>1026</v>
      </c>
      <c r="O155" s="9" t="s">
        <v>1034</v>
      </c>
      <c r="P155" s="9" t="s">
        <v>1028</v>
      </c>
    </row>
    <row r="156" spans="1:16" x14ac:dyDescent="0.25">
      <c r="A156" t="s">
        <v>237</v>
      </c>
      <c r="B156" t="s">
        <v>1429</v>
      </c>
      <c r="C156" t="s">
        <v>1430</v>
      </c>
      <c r="D156" t="s">
        <v>1429</v>
      </c>
      <c r="E156" t="s">
        <v>1020</v>
      </c>
      <c r="F156" t="s">
        <v>1021</v>
      </c>
      <c r="G156" t="s">
        <v>1022</v>
      </c>
      <c r="H156" s="11">
        <v>43491</v>
      </c>
      <c r="I156" s="11">
        <v>43493</v>
      </c>
      <c r="J156" s="11">
        <v>43491</v>
      </c>
      <c r="K156" t="s">
        <v>1023</v>
      </c>
      <c r="L156" t="s">
        <v>1054</v>
      </c>
      <c r="M156" t="s">
        <v>1055</v>
      </c>
      <c r="N156" t="s">
        <v>1026</v>
      </c>
      <c r="O156" t="s">
        <v>1027</v>
      </c>
    </row>
    <row r="157" spans="1:16" x14ac:dyDescent="0.25">
      <c r="A157" s="9" t="s">
        <v>1431</v>
      </c>
      <c r="B157" s="9" t="s">
        <v>1432</v>
      </c>
      <c r="C157" s="9" t="s">
        <v>1433</v>
      </c>
      <c r="D157" s="9" t="s">
        <v>1434</v>
      </c>
      <c r="E157" s="9" t="s">
        <v>1020</v>
      </c>
      <c r="F157" s="9" t="s">
        <v>1032</v>
      </c>
      <c r="G157" s="9" t="s">
        <v>1155</v>
      </c>
      <c r="H157" s="10">
        <v>43491</v>
      </c>
      <c r="I157" s="10">
        <v>43494</v>
      </c>
      <c r="J157" s="10">
        <v>43485</v>
      </c>
      <c r="K157" s="9" t="s">
        <v>1023</v>
      </c>
      <c r="L157" s="9" t="s">
        <v>1050</v>
      </c>
      <c r="M157" s="9" t="s">
        <v>1025</v>
      </c>
      <c r="N157" s="9" t="s">
        <v>1026</v>
      </c>
      <c r="O157" s="9" t="s">
        <v>1034</v>
      </c>
      <c r="P157" s="9" t="s">
        <v>1028</v>
      </c>
    </row>
    <row r="158" spans="1:16" x14ac:dyDescent="0.25">
      <c r="A158" t="s">
        <v>1286</v>
      </c>
      <c r="B158" t="s">
        <v>1287</v>
      </c>
      <c r="C158" t="s">
        <v>1288</v>
      </c>
      <c r="D158" t="s">
        <v>1289</v>
      </c>
      <c r="E158" t="s">
        <v>1020</v>
      </c>
      <c r="F158" t="s">
        <v>1032</v>
      </c>
      <c r="G158" t="s">
        <v>1155</v>
      </c>
      <c r="H158" s="11">
        <v>43489</v>
      </c>
      <c r="I158" s="11">
        <v>43491</v>
      </c>
      <c r="J158" s="11">
        <v>43481</v>
      </c>
      <c r="K158" t="s">
        <v>1023</v>
      </c>
      <c r="L158" t="s">
        <v>1050</v>
      </c>
      <c r="M158" t="s">
        <v>1025</v>
      </c>
      <c r="N158" t="s">
        <v>1026</v>
      </c>
      <c r="O158" t="s">
        <v>1034</v>
      </c>
      <c r="P158" t="s">
        <v>1028</v>
      </c>
    </row>
    <row r="159" spans="1:16" x14ac:dyDescent="0.25">
      <c r="A159" s="9" t="s">
        <v>520</v>
      </c>
      <c r="B159" s="9" t="s">
        <v>1241</v>
      </c>
      <c r="C159" s="9" t="s">
        <v>1242</v>
      </c>
      <c r="D159" s="9" t="s">
        <v>1243</v>
      </c>
      <c r="E159" s="9" t="s">
        <v>1020</v>
      </c>
      <c r="F159" s="9" t="s">
        <v>1032</v>
      </c>
      <c r="G159" s="9" t="s">
        <v>533</v>
      </c>
      <c r="H159" s="10">
        <v>43487</v>
      </c>
      <c r="I159" s="10">
        <v>43498</v>
      </c>
      <c r="J159" s="10">
        <v>43482</v>
      </c>
      <c r="K159" s="9" t="s">
        <v>1023</v>
      </c>
      <c r="L159" s="9" t="s">
        <v>1033</v>
      </c>
      <c r="M159" s="9" t="s">
        <v>1025</v>
      </c>
      <c r="N159" s="9" t="s">
        <v>1026</v>
      </c>
      <c r="O159" s="9" t="s">
        <v>1034</v>
      </c>
      <c r="P159" s="9" t="s">
        <v>1118</v>
      </c>
    </row>
    <row r="160" spans="1:16" x14ac:dyDescent="0.25">
      <c r="A160" t="s">
        <v>256</v>
      </c>
      <c r="B160" t="s">
        <v>1435</v>
      </c>
      <c r="C160" t="s">
        <v>1436</v>
      </c>
      <c r="D160" t="s">
        <v>1437</v>
      </c>
      <c r="E160" t="s">
        <v>1020</v>
      </c>
      <c r="F160" t="s">
        <v>1021</v>
      </c>
      <c r="G160" t="s">
        <v>1022</v>
      </c>
      <c r="H160" s="11">
        <v>43487</v>
      </c>
      <c r="I160" s="11">
        <v>43491</v>
      </c>
      <c r="J160" s="11">
        <v>43479</v>
      </c>
      <c r="K160" t="s">
        <v>1023</v>
      </c>
      <c r="L160" t="s">
        <v>1387</v>
      </c>
      <c r="M160" t="s">
        <v>1025</v>
      </c>
      <c r="N160" t="s">
        <v>1026</v>
      </c>
      <c r="O160" t="s">
        <v>1034</v>
      </c>
      <c r="P160" t="s">
        <v>1028</v>
      </c>
    </row>
    <row r="161" spans="1:16" x14ac:dyDescent="0.25">
      <c r="A161" s="9" t="s">
        <v>139</v>
      </c>
      <c r="B161" s="9" t="s">
        <v>1438</v>
      </c>
      <c r="C161" s="9" t="s">
        <v>1439</v>
      </c>
      <c r="D161" s="9" t="s">
        <v>1440</v>
      </c>
      <c r="E161" s="9" t="s">
        <v>1020</v>
      </c>
      <c r="F161" s="9" t="s">
        <v>1021</v>
      </c>
      <c r="G161" s="9" t="s">
        <v>1059</v>
      </c>
      <c r="H161" s="10">
        <v>43486</v>
      </c>
      <c r="I161" s="10">
        <v>43488</v>
      </c>
      <c r="J161" s="10">
        <v>43483</v>
      </c>
      <c r="K161" s="9" t="s">
        <v>1023</v>
      </c>
      <c r="L161" s="9" t="s">
        <v>1054</v>
      </c>
      <c r="M161" s="9" t="s">
        <v>1025</v>
      </c>
      <c r="N161" s="9" t="s">
        <v>1026</v>
      </c>
      <c r="O161" s="9" t="s">
        <v>1034</v>
      </c>
      <c r="P161" s="9" t="s">
        <v>1028</v>
      </c>
    </row>
    <row r="162" spans="1:16" x14ac:dyDescent="0.25">
      <c r="A162" t="s">
        <v>301</v>
      </c>
      <c r="B162" t="s">
        <v>1441</v>
      </c>
      <c r="C162" t="s">
        <v>1442</v>
      </c>
      <c r="D162" t="s">
        <v>1443</v>
      </c>
      <c r="E162" t="s">
        <v>1020</v>
      </c>
      <c r="F162" t="s">
        <v>1021</v>
      </c>
      <c r="G162" t="s">
        <v>1037</v>
      </c>
      <c r="H162" s="11">
        <v>43485</v>
      </c>
      <c r="I162" s="11">
        <v>43486</v>
      </c>
      <c r="J162" s="11">
        <v>43481</v>
      </c>
      <c r="K162" t="s">
        <v>1023</v>
      </c>
      <c r="L162" t="s">
        <v>1054</v>
      </c>
      <c r="M162" t="s">
        <v>1025</v>
      </c>
      <c r="N162" t="s">
        <v>1026</v>
      </c>
      <c r="O162" t="s">
        <v>1034</v>
      </c>
      <c r="P162" t="s">
        <v>1028</v>
      </c>
    </row>
    <row r="163" spans="1:16" x14ac:dyDescent="0.25">
      <c r="A163" s="9" t="s">
        <v>462</v>
      </c>
      <c r="B163" s="9" t="s">
        <v>1444</v>
      </c>
      <c r="C163" s="9" t="s">
        <v>1445</v>
      </c>
      <c r="D163" s="9" t="s">
        <v>1446</v>
      </c>
      <c r="E163" s="9" t="s">
        <v>1020</v>
      </c>
      <c r="F163" s="9" t="s">
        <v>1032</v>
      </c>
      <c r="G163" s="9" t="s">
        <v>1136</v>
      </c>
      <c r="H163" s="10">
        <v>43485</v>
      </c>
      <c r="I163" s="10">
        <v>43489</v>
      </c>
      <c r="J163" s="10">
        <v>43481</v>
      </c>
      <c r="K163" s="9" t="s">
        <v>1023</v>
      </c>
      <c r="L163" s="9" t="s">
        <v>1033</v>
      </c>
      <c r="M163" s="9" t="s">
        <v>1025</v>
      </c>
      <c r="N163" s="9" t="s">
        <v>1026</v>
      </c>
      <c r="O163" s="9" t="s">
        <v>1034</v>
      </c>
      <c r="P163" s="9" t="s">
        <v>1028</v>
      </c>
    </row>
    <row r="164" spans="1:16" x14ac:dyDescent="0.25">
      <c r="A164" t="s">
        <v>1139</v>
      </c>
      <c r="B164" t="s">
        <v>1140</v>
      </c>
      <c r="C164" t="s">
        <v>1141</v>
      </c>
      <c r="D164" t="s">
        <v>1140</v>
      </c>
      <c r="E164" t="s">
        <v>1020</v>
      </c>
      <c r="F164" t="s">
        <v>1032</v>
      </c>
      <c r="G164" t="s">
        <v>1136</v>
      </c>
      <c r="H164" s="11">
        <v>43481</v>
      </c>
      <c r="I164" s="11">
        <v>43485</v>
      </c>
      <c r="J164" s="11">
        <v>43474</v>
      </c>
      <c r="K164" t="s">
        <v>1023</v>
      </c>
      <c r="L164" t="s">
        <v>1054</v>
      </c>
      <c r="M164" t="s">
        <v>1025</v>
      </c>
      <c r="N164" t="s">
        <v>1026</v>
      </c>
      <c r="O164" t="s">
        <v>1034</v>
      </c>
      <c r="P164" t="s">
        <v>1028</v>
      </c>
    </row>
    <row r="165" spans="1:16" x14ac:dyDescent="0.25">
      <c r="A165" s="9" t="s">
        <v>232</v>
      </c>
      <c r="B165" s="9" t="s">
        <v>1447</v>
      </c>
      <c r="C165" s="9" t="s">
        <v>1448</v>
      </c>
      <c r="D165" s="9" t="s">
        <v>1447</v>
      </c>
      <c r="E165" s="9" t="s">
        <v>1020</v>
      </c>
      <c r="F165" s="9" t="s">
        <v>1021</v>
      </c>
      <c r="G165" s="9" t="s">
        <v>1022</v>
      </c>
      <c r="H165" s="10">
        <v>43478</v>
      </c>
      <c r="I165" s="10">
        <v>43484</v>
      </c>
      <c r="J165" s="10">
        <v>43478</v>
      </c>
      <c r="K165" s="9" t="s">
        <v>1023</v>
      </c>
      <c r="L165" s="9" t="s">
        <v>1050</v>
      </c>
      <c r="M165" s="9" t="s">
        <v>1025</v>
      </c>
      <c r="N165" s="9" t="s">
        <v>1026</v>
      </c>
      <c r="O165" s="9" t="s">
        <v>1034</v>
      </c>
      <c r="P165" s="9" t="s">
        <v>1028</v>
      </c>
    </row>
    <row r="166" spans="1:16" x14ac:dyDescent="0.25">
      <c r="A166" t="s">
        <v>442</v>
      </c>
      <c r="B166" t="s">
        <v>1449</v>
      </c>
      <c r="C166" t="s">
        <v>1450</v>
      </c>
      <c r="D166" t="s">
        <v>1451</v>
      </c>
      <c r="E166" t="s">
        <v>1020</v>
      </c>
      <c r="F166" t="s">
        <v>1032</v>
      </c>
      <c r="G166" t="s">
        <v>1136</v>
      </c>
      <c r="H166" s="11">
        <v>43477</v>
      </c>
      <c r="I166" s="11">
        <v>43481</v>
      </c>
      <c r="J166" s="11">
        <v>43467</v>
      </c>
      <c r="K166" t="s">
        <v>1023</v>
      </c>
      <c r="L166" t="s">
        <v>1033</v>
      </c>
      <c r="M166" t="s">
        <v>1025</v>
      </c>
      <c r="N166" t="s">
        <v>1026</v>
      </c>
      <c r="O166" t="s">
        <v>1034</v>
      </c>
      <c r="P166" t="s">
        <v>1028</v>
      </c>
    </row>
    <row r="167" spans="1:16" x14ac:dyDescent="0.25">
      <c r="A167" s="9" t="s">
        <v>379</v>
      </c>
      <c r="B167" s="9" t="s">
        <v>1452</v>
      </c>
      <c r="C167" s="9" t="s">
        <v>1453</v>
      </c>
      <c r="D167" s="9" t="s">
        <v>1454</v>
      </c>
      <c r="E167" s="9" t="s">
        <v>1020</v>
      </c>
      <c r="F167" s="9" t="s">
        <v>1021</v>
      </c>
      <c r="G167" s="9" t="s">
        <v>1071</v>
      </c>
      <c r="H167" s="10">
        <v>43475</v>
      </c>
      <c r="I167" s="10">
        <v>43478</v>
      </c>
      <c r="J167" s="10">
        <v>43466</v>
      </c>
      <c r="K167" s="9" t="s">
        <v>1023</v>
      </c>
      <c r="L167" s="9" t="s">
        <v>1050</v>
      </c>
      <c r="M167" s="9" t="s">
        <v>1025</v>
      </c>
      <c r="N167" s="9" t="s">
        <v>1026</v>
      </c>
      <c r="O167" s="9" t="s">
        <v>1034</v>
      </c>
      <c r="P167" s="9" t="s">
        <v>1455</v>
      </c>
    </row>
    <row r="168" spans="1:16" x14ac:dyDescent="0.25">
      <c r="A168" t="s">
        <v>487</v>
      </c>
      <c r="B168" t="s">
        <v>1456</v>
      </c>
      <c r="C168" t="s">
        <v>1457</v>
      </c>
      <c r="D168" t="s">
        <v>1458</v>
      </c>
      <c r="E168" t="s">
        <v>1020</v>
      </c>
      <c r="F168" t="s">
        <v>1032</v>
      </c>
      <c r="G168" t="s">
        <v>533</v>
      </c>
      <c r="H168" s="11">
        <v>43471</v>
      </c>
      <c r="I168" s="11">
        <v>43477</v>
      </c>
      <c r="J168" s="11">
        <v>43471</v>
      </c>
      <c r="K168" t="s">
        <v>1023</v>
      </c>
      <c r="L168" t="s">
        <v>1054</v>
      </c>
      <c r="M168" t="s">
        <v>1025</v>
      </c>
      <c r="N168" t="s">
        <v>1026</v>
      </c>
      <c r="O168" t="s">
        <v>1034</v>
      </c>
      <c r="P168" t="s">
        <v>1028</v>
      </c>
    </row>
    <row r="169" spans="1:16" x14ac:dyDescent="0.25">
      <c r="A169" s="9" t="s">
        <v>127</v>
      </c>
      <c r="B169" s="9" t="s">
        <v>1459</v>
      </c>
      <c r="C169" s="9" t="s">
        <v>1460</v>
      </c>
      <c r="D169" s="9" t="s">
        <v>1459</v>
      </c>
      <c r="E169" s="9" t="s">
        <v>1020</v>
      </c>
      <c r="F169" s="9" t="s">
        <v>1021</v>
      </c>
      <c r="G169" s="9" t="s">
        <v>1059</v>
      </c>
      <c r="H169" s="10">
        <v>43471</v>
      </c>
      <c r="I169" s="10">
        <v>43475</v>
      </c>
      <c r="J169" s="10">
        <v>43466</v>
      </c>
      <c r="K169" s="9" t="s">
        <v>1023</v>
      </c>
      <c r="L169" s="9" t="s">
        <v>1033</v>
      </c>
      <c r="M169" s="9" t="s">
        <v>1025</v>
      </c>
      <c r="N169" s="9" t="s">
        <v>1026</v>
      </c>
      <c r="O169" s="9" t="s">
        <v>1034</v>
      </c>
      <c r="P169" s="9" t="s">
        <v>1028</v>
      </c>
    </row>
    <row r="170" spans="1:16" x14ac:dyDescent="0.25">
      <c r="A170" t="s">
        <v>1461</v>
      </c>
      <c r="B170" t="s">
        <v>1462</v>
      </c>
      <c r="C170" t="s">
        <v>1463</v>
      </c>
      <c r="D170" t="s">
        <v>1464</v>
      </c>
      <c r="E170" t="s">
        <v>1020</v>
      </c>
      <c r="F170" t="s">
        <v>1021</v>
      </c>
      <c r="G170" t="s">
        <v>1059</v>
      </c>
      <c r="H170" s="11">
        <v>43469</v>
      </c>
      <c r="I170" s="11">
        <v>43471</v>
      </c>
      <c r="J170" s="11">
        <v>43456</v>
      </c>
      <c r="K170" t="s">
        <v>1023</v>
      </c>
      <c r="L170" t="s">
        <v>1054</v>
      </c>
      <c r="M170" t="s">
        <v>1025</v>
      </c>
      <c r="N170" t="s">
        <v>1026</v>
      </c>
      <c r="O170" t="s">
        <v>1034</v>
      </c>
      <c r="P170" t="s">
        <v>1028</v>
      </c>
    </row>
    <row r="171" spans="1:16" x14ac:dyDescent="0.25">
      <c r="A171" s="9" t="s">
        <v>443</v>
      </c>
      <c r="B171" s="9" t="s">
        <v>1465</v>
      </c>
      <c r="C171" s="9" t="s">
        <v>1466</v>
      </c>
      <c r="D171" s="9" t="s">
        <v>1467</v>
      </c>
      <c r="E171" s="9" t="s">
        <v>1020</v>
      </c>
      <c r="F171" s="9" t="s">
        <v>1032</v>
      </c>
      <c r="G171" s="9" t="s">
        <v>1136</v>
      </c>
      <c r="H171" s="10">
        <v>43467</v>
      </c>
      <c r="I171" s="10">
        <v>43471</v>
      </c>
      <c r="J171" s="10">
        <v>43431</v>
      </c>
      <c r="K171" s="9" t="s">
        <v>1023</v>
      </c>
      <c r="L171" s="9" t="s">
        <v>1201</v>
      </c>
      <c r="M171" s="9" t="s">
        <v>1025</v>
      </c>
      <c r="N171" s="9" t="s">
        <v>1026</v>
      </c>
      <c r="O171" s="9" t="s">
        <v>1034</v>
      </c>
      <c r="P171" s="9" t="s">
        <v>1028</v>
      </c>
    </row>
    <row r="172" spans="1:16" x14ac:dyDescent="0.25">
      <c r="A172" t="s">
        <v>532</v>
      </c>
      <c r="B172" t="s">
        <v>1468</v>
      </c>
      <c r="C172" t="s">
        <v>1469</v>
      </c>
      <c r="D172" t="s">
        <v>1470</v>
      </c>
      <c r="E172" t="s">
        <v>1020</v>
      </c>
      <c r="F172" t="s">
        <v>1032</v>
      </c>
      <c r="G172" t="s">
        <v>533</v>
      </c>
      <c r="H172" s="11">
        <v>43462</v>
      </c>
      <c r="I172" s="11">
        <v>43467</v>
      </c>
      <c r="J172" s="11">
        <v>43460</v>
      </c>
      <c r="K172" t="s">
        <v>1023</v>
      </c>
      <c r="L172" t="s">
        <v>1054</v>
      </c>
      <c r="M172" t="s">
        <v>1025</v>
      </c>
      <c r="N172" t="s">
        <v>1026</v>
      </c>
      <c r="O172" t="s">
        <v>1034</v>
      </c>
      <c r="P172" t="s">
        <v>1028</v>
      </c>
    </row>
    <row r="173" spans="1:16" x14ac:dyDescent="0.25">
      <c r="A173" s="9" t="s">
        <v>76</v>
      </c>
      <c r="B173" s="9" t="s">
        <v>1471</v>
      </c>
      <c r="C173" s="9" t="s">
        <v>1472</v>
      </c>
      <c r="D173" s="9" t="s">
        <v>1471</v>
      </c>
      <c r="E173" s="9" t="s">
        <v>1020</v>
      </c>
      <c r="F173" s="9" t="s">
        <v>1021</v>
      </c>
      <c r="G173" s="9" t="s">
        <v>1041</v>
      </c>
      <c r="H173" s="10">
        <v>43461</v>
      </c>
      <c r="I173" s="10">
        <v>43469</v>
      </c>
      <c r="J173" s="10">
        <v>43451</v>
      </c>
      <c r="K173" s="9" t="s">
        <v>1023</v>
      </c>
      <c r="L173" s="9" t="s">
        <v>1054</v>
      </c>
      <c r="M173" s="9" t="s">
        <v>1025</v>
      </c>
      <c r="N173" s="9" t="s">
        <v>1026</v>
      </c>
      <c r="O173" s="9" t="s">
        <v>1034</v>
      </c>
      <c r="P173" s="9" t="s">
        <v>1028</v>
      </c>
    </row>
    <row r="174" spans="1:16" x14ac:dyDescent="0.25">
      <c r="A174" t="s">
        <v>379</v>
      </c>
      <c r="B174" t="s">
        <v>1452</v>
      </c>
      <c r="C174" t="s">
        <v>1453</v>
      </c>
      <c r="D174" t="s">
        <v>1454</v>
      </c>
      <c r="E174" t="s">
        <v>1020</v>
      </c>
      <c r="F174" t="s">
        <v>1021</v>
      </c>
      <c r="G174" t="s">
        <v>1071</v>
      </c>
      <c r="H174" s="11">
        <v>43460</v>
      </c>
      <c r="I174" s="11">
        <v>43461</v>
      </c>
      <c r="J174" s="11">
        <v>43460</v>
      </c>
      <c r="K174" t="s">
        <v>1023</v>
      </c>
      <c r="L174" t="s">
        <v>1050</v>
      </c>
      <c r="M174" t="s">
        <v>1025</v>
      </c>
      <c r="N174" t="s">
        <v>1026</v>
      </c>
      <c r="O174" t="s">
        <v>1034</v>
      </c>
      <c r="P174" t="s">
        <v>1028</v>
      </c>
    </row>
    <row r="175" spans="1:16" x14ac:dyDescent="0.25">
      <c r="A175" s="9" t="s">
        <v>489</v>
      </c>
      <c r="B175" s="9" t="s">
        <v>1473</v>
      </c>
      <c r="C175" s="9" t="s">
        <v>1474</v>
      </c>
      <c r="D175" s="9" t="s">
        <v>1475</v>
      </c>
      <c r="E175" s="9" t="s">
        <v>1020</v>
      </c>
      <c r="F175" s="9" t="s">
        <v>1032</v>
      </c>
      <c r="G175" s="9" t="s">
        <v>533</v>
      </c>
      <c r="H175" s="10">
        <v>43457</v>
      </c>
      <c r="I175" s="10">
        <v>43462</v>
      </c>
      <c r="J175" s="10">
        <v>43311</v>
      </c>
      <c r="K175" s="9" t="s">
        <v>1023</v>
      </c>
      <c r="L175" s="9" t="s">
        <v>1054</v>
      </c>
      <c r="M175" s="9" t="s">
        <v>1025</v>
      </c>
      <c r="N175" s="9" t="s">
        <v>1026</v>
      </c>
      <c r="O175" s="9" t="s">
        <v>1034</v>
      </c>
      <c r="P175" s="9" t="s">
        <v>1028</v>
      </c>
    </row>
    <row r="176" spans="1:16" x14ac:dyDescent="0.25">
      <c r="A176" t="s">
        <v>290</v>
      </c>
      <c r="B176" t="s">
        <v>1476</v>
      </c>
      <c r="C176" t="s">
        <v>1477</v>
      </c>
      <c r="D176" t="s">
        <v>1478</v>
      </c>
      <c r="E176" t="s">
        <v>1020</v>
      </c>
      <c r="F176" t="s">
        <v>1021</v>
      </c>
      <c r="G176" t="s">
        <v>1022</v>
      </c>
      <c r="H176" s="11">
        <v>43456</v>
      </c>
      <c r="I176" s="11">
        <v>43460</v>
      </c>
      <c r="J176" s="11">
        <v>43441</v>
      </c>
      <c r="K176" t="s">
        <v>1023</v>
      </c>
      <c r="L176" t="s">
        <v>1054</v>
      </c>
      <c r="M176" t="s">
        <v>1025</v>
      </c>
      <c r="N176" t="s">
        <v>1026</v>
      </c>
      <c r="O176" t="s">
        <v>1034</v>
      </c>
      <c r="P176" t="s">
        <v>1028</v>
      </c>
    </row>
    <row r="177" spans="1:16" x14ac:dyDescent="0.25">
      <c r="A177" s="9" t="s">
        <v>163</v>
      </c>
      <c r="B177" s="9" t="s">
        <v>1216</v>
      </c>
      <c r="C177" s="9" t="s">
        <v>1217</v>
      </c>
      <c r="D177" s="9" t="s">
        <v>1216</v>
      </c>
      <c r="E177" s="9" t="s">
        <v>1020</v>
      </c>
      <c r="F177" s="9" t="s">
        <v>1021</v>
      </c>
      <c r="G177" s="9" t="s">
        <v>1109</v>
      </c>
      <c r="H177" s="10">
        <v>43454</v>
      </c>
      <c r="I177" s="10">
        <v>43456</v>
      </c>
      <c r="J177" s="10">
        <v>43451</v>
      </c>
      <c r="K177" s="9" t="s">
        <v>1023</v>
      </c>
      <c r="L177" s="9" t="s">
        <v>1054</v>
      </c>
      <c r="M177" s="9" t="s">
        <v>1025</v>
      </c>
      <c r="N177" s="9" t="s">
        <v>1026</v>
      </c>
      <c r="O177" s="9" t="s">
        <v>1034</v>
      </c>
      <c r="P177" s="9" t="s">
        <v>1028</v>
      </c>
    </row>
    <row r="178" spans="1:16" x14ac:dyDescent="0.25">
      <c r="A178" t="s">
        <v>405</v>
      </c>
      <c r="B178" t="s">
        <v>1479</v>
      </c>
      <c r="C178" t="s">
        <v>1480</v>
      </c>
      <c r="D178" t="s">
        <v>1481</v>
      </c>
      <c r="E178" t="s">
        <v>1020</v>
      </c>
      <c r="F178" t="s">
        <v>1032</v>
      </c>
      <c r="G178" t="s">
        <v>1155</v>
      </c>
      <c r="H178" s="11">
        <v>43454</v>
      </c>
      <c r="I178" s="11">
        <v>43459</v>
      </c>
      <c r="J178" s="11">
        <v>43452</v>
      </c>
      <c r="K178" t="s">
        <v>1023</v>
      </c>
      <c r="L178" t="s">
        <v>1050</v>
      </c>
      <c r="M178" t="s">
        <v>1025</v>
      </c>
      <c r="N178" t="s">
        <v>1026</v>
      </c>
      <c r="O178" t="s">
        <v>1034</v>
      </c>
      <c r="P178" t="s">
        <v>1028</v>
      </c>
    </row>
    <row r="179" spans="1:16" x14ac:dyDescent="0.25">
      <c r="A179" s="9" t="s">
        <v>507</v>
      </c>
      <c r="B179" s="9" t="s">
        <v>1482</v>
      </c>
      <c r="C179" s="9" t="s">
        <v>1483</v>
      </c>
      <c r="D179" s="9" t="s">
        <v>1484</v>
      </c>
      <c r="E179" s="9" t="s">
        <v>1020</v>
      </c>
      <c r="F179" s="9" t="s">
        <v>1032</v>
      </c>
      <c r="G179" s="9" t="s">
        <v>533</v>
      </c>
      <c r="H179" s="10">
        <v>43453</v>
      </c>
      <c r="I179" s="10">
        <v>43458</v>
      </c>
      <c r="J179" s="10">
        <v>43330</v>
      </c>
      <c r="K179" s="9" t="s">
        <v>1023</v>
      </c>
      <c r="L179" s="9" t="s">
        <v>1054</v>
      </c>
      <c r="M179" s="9" t="s">
        <v>1025</v>
      </c>
      <c r="N179" s="9" t="s">
        <v>1026</v>
      </c>
      <c r="O179" s="9" t="s">
        <v>1034</v>
      </c>
      <c r="P179" s="9" t="s">
        <v>1028</v>
      </c>
    </row>
    <row r="180" spans="1:16" x14ac:dyDescent="0.25">
      <c r="A180" t="s">
        <v>455</v>
      </c>
      <c r="B180" t="s">
        <v>1485</v>
      </c>
      <c r="C180" t="s">
        <v>1486</v>
      </c>
      <c r="D180" t="s">
        <v>1487</v>
      </c>
      <c r="E180" t="s">
        <v>1020</v>
      </c>
      <c r="F180" t="s">
        <v>1032</v>
      </c>
      <c r="G180" t="s">
        <v>1136</v>
      </c>
      <c r="H180" s="11">
        <v>43452</v>
      </c>
      <c r="I180" s="11">
        <v>43454</v>
      </c>
      <c r="J180" s="11">
        <v>43449</v>
      </c>
      <c r="K180" t="s">
        <v>1023</v>
      </c>
      <c r="L180" t="s">
        <v>1054</v>
      </c>
      <c r="M180" t="s">
        <v>1025</v>
      </c>
      <c r="N180" t="s">
        <v>1026</v>
      </c>
      <c r="O180" t="s">
        <v>1034</v>
      </c>
      <c r="P180" t="s">
        <v>1028</v>
      </c>
    </row>
    <row r="181" spans="1:16" x14ac:dyDescent="0.25">
      <c r="A181" s="9" t="s">
        <v>1126</v>
      </c>
      <c r="B181" s="9" t="s">
        <v>1127</v>
      </c>
      <c r="C181" s="9" t="s">
        <v>1128</v>
      </c>
      <c r="D181" s="9" t="s">
        <v>1129</v>
      </c>
      <c r="E181" s="9" t="s">
        <v>1020</v>
      </c>
      <c r="F181" s="9" t="s">
        <v>1021</v>
      </c>
      <c r="G181" s="9" t="s">
        <v>1130</v>
      </c>
      <c r="H181" s="10">
        <v>43451</v>
      </c>
      <c r="I181" s="10">
        <v>43454</v>
      </c>
      <c r="J181" s="10">
        <v>43451</v>
      </c>
      <c r="K181" s="9" t="s">
        <v>1023</v>
      </c>
      <c r="L181" s="9" t="s">
        <v>1054</v>
      </c>
      <c r="M181" s="9" t="s">
        <v>1025</v>
      </c>
      <c r="N181" s="9" t="s">
        <v>1026</v>
      </c>
      <c r="O181" s="9" t="s">
        <v>1034</v>
      </c>
      <c r="P181" s="9" t="s">
        <v>1028</v>
      </c>
    </row>
    <row r="182" spans="1:16" x14ac:dyDescent="0.25">
      <c r="A182" t="s">
        <v>169</v>
      </c>
      <c r="B182" t="s">
        <v>1488</v>
      </c>
      <c r="C182" t="s">
        <v>1489</v>
      </c>
      <c r="D182" t="s">
        <v>1490</v>
      </c>
      <c r="E182" t="s">
        <v>1020</v>
      </c>
      <c r="F182" t="s">
        <v>1021</v>
      </c>
      <c r="G182" t="s">
        <v>1109</v>
      </c>
      <c r="H182" s="11">
        <v>43449</v>
      </c>
      <c r="I182" s="11">
        <v>43449</v>
      </c>
      <c r="J182" s="11">
        <v>43439</v>
      </c>
      <c r="K182" t="s">
        <v>1023</v>
      </c>
      <c r="L182" t="s">
        <v>1054</v>
      </c>
      <c r="M182" t="s">
        <v>1025</v>
      </c>
      <c r="N182" t="s">
        <v>1026</v>
      </c>
      <c r="O182" t="s">
        <v>1034</v>
      </c>
      <c r="P182" t="s">
        <v>1028</v>
      </c>
    </row>
    <row r="183" spans="1:16" x14ac:dyDescent="0.25">
      <c r="A183" s="9" t="s">
        <v>263</v>
      </c>
      <c r="B183" s="9" t="s">
        <v>1491</v>
      </c>
      <c r="C183" s="9" t="s">
        <v>1492</v>
      </c>
      <c r="D183" s="9" t="s">
        <v>1493</v>
      </c>
      <c r="E183" s="9" t="s">
        <v>1020</v>
      </c>
      <c r="F183" s="9" t="s">
        <v>1021</v>
      </c>
      <c r="G183" s="9" t="s">
        <v>1022</v>
      </c>
      <c r="H183" s="10">
        <v>43449</v>
      </c>
      <c r="I183" s="10">
        <v>43451</v>
      </c>
      <c r="J183" s="10">
        <v>43449</v>
      </c>
      <c r="K183" s="9" t="s">
        <v>1023</v>
      </c>
      <c r="L183" s="9" t="s">
        <v>1054</v>
      </c>
      <c r="M183" s="9" t="s">
        <v>1025</v>
      </c>
      <c r="N183" s="9" t="s">
        <v>1026</v>
      </c>
      <c r="O183" s="9" t="s">
        <v>1034</v>
      </c>
      <c r="P183" s="9" t="s">
        <v>1028</v>
      </c>
    </row>
    <row r="184" spans="1:16" x14ac:dyDescent="0.25">
      <c r="A184" t="s">
        <v>237</v>
      </c>
      <c r="B184" t="s">
        <v>1429</v>
      </c>
      <c r="C184" t="s">
        <v>1430</v>
      </c>
      <c r="D184" t="s">
        <v>1429</v>
      </c>
      <c r="E184" t="s">
        <v>1020</v>
      </c>
      <c r="F184" t="s">
        <v>1021</v>
      </c>
      <c r="G184" t="s">
        <v>1022</v>
      </c>
      <c r="H184" s="11">
        <v>43446</v>
      </c>
      <c r="I184" s="11">
        <v>43486</v>
      </c>
      <c r="J184" s="11">
        <v>43446</v>
      </c>
      <c r="K184" t="s">
        <v>1023</v>
      </c>
      <c r="L184" t="s">
        <v>1272</v>
      </c>
      <c r="M184" t="s">
        <v>1025</v>
      </c>
      <c r="N184" t="s">
        <v>1026</v>
      </c>
      <c r="O184" t="s">
        <v>1273</v>
      </c>
    </row>
    <row r="185" spans="1:16" x14ac:dyDescent="0.25">
      <c r="A185" s="9" t="s">
        <v>528</v>
      </c>
      <c r="B185" s="9" t="s">
        <v>1494</v>
      </c>
      <c r="C185" s="9" t="s">
        <v>1495</v>
      </c>
      <c r="D185" s="9" t="s">
        <v>1496</v>
      </c>
      <c r="E185" s="9" t="s">
        <v>1020</v>
      </c>
      <c r="F185" s="9" t="s">
        <v>1032</v>
      </c>
      <c r="G185" s="9" t="s">
        <v>533</v>
      </c>
      <c r="H185" s="10">
        <v>43445</v>
      </c>
      <c r="I185" s="10">
        <v>43453</v>
      </c>
      <c r="J185" s="10">
        <v>43444</v>
      </c>
      <c r="K185" s="9" t="s">
        <v>1023</v>
      </c>
      <c r="L185" s="9" t="s">
        <v>1033</v>
      </c>
      <c r="M185" s="9" t="s">
        <v>1025</v>
      </c>
      <c r="N185" s="9" t="s">
        <v>1026</v>
      </c>
      <c r="O185" s="9" t="s">
        <v>1034</v>
      </c>
      <c r="P185" s="9" t="s">
        <v>1028</v>
      </c>
    </row>
    <row r="186" spans="1:16" x14ac:dyDescent="0.25">
      <c r="A186" t="s">
        <v>1497</v>
      </c>
      <c r="B186" t="s">
        <v>1498</v>
      </c>
      <c r="C186" t="s">
        <v>1499</v>
      </c>
      <c r="D186" t="s">
        <v>1500</v>
      </c>
      <c r="E186" t="s">
        <v>1020</v>
      </c>
      <c r="F186" t="s">
        <v>1032</v>
      </c>
      <c r="G186" t="s">
        <v>1155</v>
      </c>
      <c r="H186" s="11">
        <v>43443</v>
      </c>
      <c r="I186" s="11">
        <v>43445</v>
      </c>
      <c r="J186" s="11">
        <v>43438</v>
      </c>
      <c r="K186" t="s">
        <v>1023</v>
      </c>
      <c r="L186" t="s">
        <v>1054</v>
      </c>
      <c r="M186" t="s">
        <v>1025</v>
      </c>
      <c r="N186" t="s">
        <v>1026</v>
      </c>
      <c r="O186" t="s">
        <v>1034</v>
      </c>
      <c r="P186" t="s">
        <v>1028</v>
      </c>
    </row>
    <row r="187" spans="1:16" x14ac:dyDescent="0.25">
      <c r="A187" s="9" t="s">
        <v>411</v>
      </c>
      <c r="B187" s="9" t="s">
        <v>1501</v>
      </c>
      <c r="C187" s="9" t="s">
        <v>1502</v>
      </c>
      <c r="D187" s="9" t="s">
        <v>1503</v>
      </c>
      <c r="E187" s="9" t="s">
        <v>1020</v>
      </c>
      <c r="F187" s="9" t="s">
        <v>1032</v>
      </c>
      <c r="G187" s="9" t="s">
        <v>1348</v>
      </c>
      <c r="H187" s="10">
        <v>43440</v>
      </c>
      <c r="I187" s="10">
        <v>43445</v>
      </c>
      <c r="J187" s="10">
        <v>43434</v>
      </c>
      <c r="K187" s="9" t="s">
        <v>1023</v>
      </c>
      <c r="L187" s="9" t="s">
        <v>1054</v>
      </c>
      <c r="M187" s="9" t="s">
        <v>1025</v>
      </c>
      <c r="N187" s="9" t="s">
        <v>1026</v>
      </c>
      <c r="O187" s="9" t="s">
        <v>1034</v>
      </c>
      <c r="P187" s="9" t="s">
        <v>1028</v>
      </c>
    </row>
    <row r="188" spans="1:16" x14ac:dyDescent="0.25">
      <c r="A188" t="s">
        <v>498</v>
      </c>
      <c r="B188" t="s">
        <v>1504</v>
      </c>
      <c r="C188" t="s">
        <v>1505</v>
      </c>
      <c r="D188" t="s">
        <v>1506</v>
      </c>
      <c r="E188" t="s">
        <v>1020</v>
      </c>
      <c r="F188" t="s">
        <v>1032</v>
      </c>
      <c r="G188" t="s">
        <v>533</v>
      </c>
      <c r="H188" s="11">
        <v>43439</v>
      </c>
      <c r="I188" s="11">
        <v>43441</v>
      </c>
      <c r="J188" s="11">
        <v>43436</v>
      </c>
      <c r="K188" t="s">
        <v>1023</v>
      </c>
      <c r="L188" t="s">
        <v>1054</v>
      </c>
      <c r="M188" t="s">
        <v>1025</v>
      </c>
      <c r="N188" t="s">
        <v>1026</v>
      </c>
      <c r="O188" t="s">
        <v>1034</v>
      </c>
      <c r="P188" t="s">
        <v>1028</v>
      </c>
    </row>
    <row r="189" spans="1:16" x14ac:dyDescent="0.25">
      <c r="A189" s="9" t="s">
        <v>283</v>
      </c>
      <c r="B189" s="9" t="s">
        <v>1507</v>
      </c>
      <c r="C189" s="9" t="s">
        <v>1508</v>
      </c>
      <c r="D189" s="9" t="s">
        <v>1509</v>
      </c>
      <c r="E189" s="9" t="s">
        <v>1020</v>
      </c>
      <c r="F189" s="9" t="s">
        <v>1021</v>
      </c>
      <c r="G189" s="9" t="s">
        <v>1022</v>
      </c>
      <c r="H189" s="10">
        <v>43434</v>
      </c>
      <c r="I189" s="10">
        <v>43438</v>
      </c>
      <c r="J189" s="10">
        <v>43425</v>
      </c>
      <c r="K189" s="9" t="s">
        <v>1023</v>
      </c>
      <c r="L189" s="9" t="s">
        <v>1054</v>
      </c>
      <c r="M189" s="9" t="s">
        <v>1025</v>
      </c>
      <c r="N189" s="9" t="s">
        <v>1026</v>
      </c>
      <c r="O189" s="9" t="s">
        <v>1034</v>
      </c>
      <c r="P189" s="9" t="s">
        <v>1028</v>
      </c>
    </row>
    <row r="190" spans="1:16" x14ac:dyDescent="0.25">
      <c r="A190" t="s">
        <v>531</v>
      </c>
      <c r="B190" t="s">
        <v>1510</v>
      </c>
      <c r="C190" t="s">
        <v>1511</v>
      </c>
      <c r="D190" t="s">
        <v>1512</v>
      </c>
      <c r="E190" t="s">
        <v>1020</v>
      </c>
      <c r="F190" t="s">
        <v>1032</v>
      </c>
      <c r="G190" t="s">
        <v>533</v>
      </c>
      <c r="H190" s="11">
        <v>43433</v>
      </c>
      <c r="I190" s="11">
        <v>43440</v>
      </c>
      <c r="J190" s="11">
        <v>43433</v>
      </c>
      <c r="K190" t="s">
        <v>1023</v>
      </c>
      <c r="L190" t="s">
        <v>1054</v>
      </c>
      <c r="M190" t="s">
        <v>1025</v>
      </c>
      <c r="N190" t="s">
        <v>1026</v>
      </c>
      <c r="O190" t="s">
        <v>1034</v>
      </c>
      <c r="P190" t="s">
        <v>1028</v>
      </c>
    </row>
    <row r="191" spans="1:16" x14ac:dyDescent="0.25">
      <c r="A191" s="9" t="s">
        <v>312</v>
      </c>
      <c r="B191" s="9" t="s">
        <v>1318</v>
      </c>
      <c r="C191" s="9" t="s">
        <v>1319</v>
      </c>
      <c r="D191" s="9" t="s">
        <v>1320</v>
      </c>
      <c r="E191" s="9" t="s">
        <v>1020</v>
      </c>
      <c r="F191" s="9" t="s">
        <v>1021</v>
      </c>
      <c r="G191" s="9" t="s">
        <v>1037</v>
      </c>
      <c r="H191" s="10">
        <v>43431</v>
      </c>
      <c r="I191" s="10">
        <v>43434</v>
      </c>
      <c r="J191" s="10">
        <v>43431</v>
      </c>
      <c r="K191" s="9" t="s">
        <v>1023</v>
      </c>
      <c r="L191" s="9" t="s">
        <v>1054</v>
      </c>
      <c r="M191" s="9" t="s">
        <v>1025</v>
      </c>
      <c r="N191" s="9" t="s">
        <v>1026</v>
      </c>
      <c r="O191" s="9" t="s">
        <v>1034</v>
      </c>
      <c r="P191" s="9" t="s">
        <v>1028</v>
      </c>
    </row>
    <row r="192" spans="1:16" x14ac:dyDescent="0.25">
      <c r="A192" t="s">
        <v>1513</v>
      </c>
      <c r="B192" t="s">
        <v>1514</v>
      </c>
      <c r="C192" t="s">
        <v>1515</v>
      </c>
      <c r="D192" t="s">
        <v>1514</v>
      </c>
      <c r="E192" t="s">
        <v>1020</v>
      </c>
      <c r="F192" t="s">
        <v>1021</v>
      </c>
      <c r="G192" t="s">
        <v>1130</v>
      </c>
      <c r="H192" s="11">
        <v>43430</v>
      </c>
      <c r="I192" s="11">
        <v>43433</v>
      </c>
      <c r="J192" s="11">
        <v>43424</v>
      </c>
      <c r="K192" t="s">
        <v>1023</v>
      </c>
      <c r="L192" t="s">
        <v>1054</v>
      </c>
      <c r="M192" t="s">
        <v>1025</v>
      </c>
      <c r="N192" t="s">
        <v>1026</v>
      </c>
      <c r="O192" t="s">
        <v>1034</v>
      </c>
      <c r="P192" t="s">
        <v>1028</v>
      </c>
    </row>
    <row r="193" spans="1:16" x14ac:dyDescent="0.25">
      <c r="A193" s="9" t="s">
        <v>389</v>
      </c>
      <c r="B193" s="9" t="s">
        <v>1516</v>
      </c>
      <c r="C193" s="9" t="s">
        <v>389</v>
      </c>
      <c r="D193" s="9" t="s">
        <v>1516</v>
      </c>
      <c r="E193" s="9" t="s">
        <v>1020</v>
      </c>
      <c r="F193" s="9" t="s">
        <v>1032</v>
      </c>
      <c r="G193" s="9" t="s">
        <v>1157</v>
      </c>
      <c r="H193" s="10">
        <v>43430</v>
      </c>
      <c r="I193" s="10">
        <v>43433</v>
      </c>
      <c r="J193" s="10">
        <v>43375</v>
      </c>
      <c r="K193" s="9" t="s">
        <v>1023</v>
      </c>
      <c r="L193" s="9" t="s">
        <v>1050</v>
      </c>
      <c r="M193" s="9" t="s">
        <v>1025</v>
      </c>
      <c r="N193" s="9" t="s">
        <v>1026</v>
      </c>
      <c r="O193" s="9" t="s">
        <v>1034</v>
      </c>
      <c r="P193" s="9" t="s">
        <v>1028</v>
      </c>
    </row>
    <row r="194" spans="1:16" x14ac:dyDescent="0.25">
      <c r="A194" t="s">
        <v>92</v>
      </c>
      <c r="B194" t="s">
        <v>1517</v>
      </c>
      <c r="C194" t="s">
        <v>1518</v>
      </c>
      <c r="D194" t="s">
        <v>1519</v>
      </c>
      <c r="E194" t="s">
        <v>1020</v>
      </c>
      <c r="F194" t="s">
        <v>1021</v>
      </c>
      <c r="G194" t="s">
        <v>1045</v>
      </c>
      <c r="H194" s="11">
        <v>43427</v>
      </c>
      <c r="I194" s="11">
        <v>43430</v>
      </c>
      <c r="J194" s="11">
        <v>43427</v>
      </c>
      <c r="K194" t="s">
        <v>1023</v>
      </c>
      <c r="L194" t="s">
        <v>1050</v>
      </c>
      <c r="M194" t="s">
        <v>1025</v>
      </c>
      <c r="N194" t="s">
        <v>1026</v>
      </c>
      <c r="O194" t="s">
        <v>1034</v>
      </c>
      <c r="P194" t="s">
        <v>1028</v>
      </c>
    </row>
    <row r="195" spans="1:16" x14ac:dyDescent="0.25">
      <c r="A195" s="9" t="s">
        <v>421</v>
      </c>
      <c r="B195" s="9" t="s">
        <v>1520</v>
      </c>
      <c r="C195" s="9" t="s">
        <v>1521</v>
      </c>
      <c r="D195" s="9" t="s">
        <v>1522</v>
      </c>
      <c r="E195" s="9" t="s">
        <v>1020</v>
      </c>
      <c r="F195" s="9" t="s">
        <v>1032</v>
      </c>
      <c r="G195" s="9" t="s">
        <v>1136</v>
      </c>
      <c r="H195" s="10">
        <v>43427</v>
      </c>
      <c r="I195" s="10">
        <v>43430</v>
      </c>
      <c r="J195" s="10">
        <v>43425</v>
      </c>
      <c r="K195" s="9" t="s">
        <v>1023</v>
      </c>
      <c r="L195" s="9" t="s">
        <v>1054</v>
      </c>
      <c r="M195" s="9" t="s">
        <v>1025</v>
      </c>
      <c r="N195" s="9" t="s">
        <v>1026</v>
      </c>
      <c r="O195" s="9" t="s">
        <v>1034</v>
      </c>
      <c r="P195" s="9" t="s">
        <v>1028</v>
      </c>
    </row>
    <row r="196" spans="1:16" x14ac:dyDescent="0.25">
      <c r="A196" t="s">
        <v>440</v>
      </c>
      <c r="B196" t="s">
        <v>1523</v>
      </c>
      <c r="C196" t="s">
        <v>1524</v>
      </c>
      <c r="D196" t="s">
        <v>1525</v>
      </c>
      <c r="E196" t="s">
        <v>1020</v>
      </c>
      <c r="F196" t="s">
        <v>1032</v>
      </c>
      <c r="G196" t="s">
        <v>1136</v>
      </c>
      <c r="H196" s="11">
        <v>43425</v>
      </c>
      <c r="I196" s="11">
        <v>43427</v>
      </c>
      <c r="J196" s="11">
        <v>43405</v>
      </c>
      <c r="K196" t="s">
        <v>1023</v>
      </c>
      <c r="L196" t="s">
        <v>1054</v>
      </c>
      <c r="M196" t="s">
        <v>1025</v>
      </c>
      <c r="N196" t="s">
        <v>1026</v>
      </c>
      <c r="O196" t="s">
        <v>1034</v>
      </c>
      <c r="P196" t="s">
        <v>1028</v>
      </c>
    </row>
    <row r="197" spans="1:16" x14ac:dyDescent="0.25">
      <c r="A197" s="9" t="s">
        <v>120</v>
      </c>
      <c r="B197" s="9" t="s">
        <v>1066</v>
      </c>
      <c r="C197" s="9" t="s">
        <v>1067</v>
      </c>
      <c r="D197" s="9" t="s">
        <v>1066</v>
      </c>
      <c r="E197" s="9" t="s">
        <v>1020</v>
      </c>
      <c r="F197" s="9" t="s">
        <v>1021</v>
      </c>
      <c r="G197" s="9" t="s">
        <v>1059</v>
      </c>
      <c r="H197" s="10">
        <v>43423</v>
      </c>
      <c r="I197" s="10">
        <v>43427</v>
      </c>
      <c r="J197" s="10">
        <v>43417</v>
      </c>
      <c r="K197" s="9" t="s">
        <v>1023</v>
      </c>
      <c r="L197" s="9" t="s">
        <v>1054</v>
      </c>
      <c r="M197" s="9" t="s">
        <v>1025</v>
      </c>
      <c r="N197" s="9" t="s">
        <v>1026</v>
      </c>
      <c r="O197" s="9" t="s">
        <v>1034</v>
      </c>
      <c r="P197" s="9" t="s">
        <v>1028</v>
      </c>
    </row>
    <row r="198" spans="1:16" x14ac:dyDescent="0.25">
      <c r="A198" t="s">
        <v>400</v>
      </c>
      <c r="B198" t="s">
        <v>1334</v>
      </c>
      <c r="C198" t="s">
        <v>400</v>
      </c>
      <c r="D198" t="s">
        <v>1334</v>
      </c>
      <c r="E198" t="s">
        <v>1020</v>
      </c>
      <c r="F198" t="s">
        <v>1032</v>
      </c>
      <c r="G198" t="s">
        <v>1157</v>
      </c>
      <c r="H198" s="11">
        <v>43422</v>
      </c>
      <c r="I198" s="11">
        <v>43426</v>
      </c>
      <c r="J198" s="11">
        <v>43401</v>
      </c>
      <c r="K198" t="s">
        <v>1023</v>
      </c>
      <c r="L198" t="s">
        <v>1054</v>
      </c>
      <c r="M198" t="s">
        <v>1025</v>
      </c>
      <c r="N198" t="s">
        <v>1026</v>
      </c>
      <c r="O198" t="s">
        <v>1034</v>
      </c>
      <c r="P198" t="s">
        <v>1028</v>
      </c>
    </row>
    <row r="199" spans="1:16" x14ac:dyDescent="0.25">
      <c r="A199" s="9" t="s">
        <v>172</v>
      </c>
      <c r="B199" s="9" t="s">
        <v>1526</v>
      </c>
      <c r="C199" s="9" t="s">
        <v>1527</v>
      </c>
      <c r="D199" s="9" t="s">
        <v>1526</v>
      </c>
      <c r="E199" s="9" t="s">
        <v>1020</v>
      </c>
      <c r="F199" s="9" t="s">
        <v>1021</v>
      </c>
      <c r="G199" s="9" t="s">
        <v>1109</v>
      </c>
      <c r="H199" s="10">
        <v>43421</v>
      </c>
      <c r="I199" s="10">
        <v>43424</v>
      </c>
      <c r="J199" s="10">
        <v>43421</v>
      </c>
      <c r="K199" s="9" t="s">
        <v>1023</v>
      </c>
      <c r="L199" s="9" t="s">
        <v>1054</v>
      </c>
      <c r="M199" s="9" t="s">
        <v>1025</v>
      </c>
      <c r="N199" s="9" t="s">
        <v>1026</v>
      </c>
      <c r="O199" s="9" t="s">
        <v>1034</v>
      </c>
      <c r="P199" s="9" t="s">
        <v>1028</v>
      </c>
    </row>
    <row r="200" spans="1:16" x14ac:dyDescent="0.25">
      <c r="A200" t="s">
        <v>1372</v>
      </c>
      <c r="B200" t="s">
        <v>1373</v>
      </c>
      <c r="C200" t="s">
        <v>1374</v>
      </c>
      <c r="D200" t="s">
        <v>1373</v>
      </c>
      <c r="E200" t="s">
        <v>1020</v>
      </c>
      <c r="F200" t="s">
        <v>1021</v>
      </c>
      <c r="G200" t="s">
        <v>1022</v>
      </c>
      <c r="H200" s="11">
        <v>43420</v>
      </c>
      <c r="I200" s="11">
        <v>43423</v>
      </c>
      <c r="J200" s="11">
        <v>43420</v>
      </c>
      <c r="K200" t="s">
        <v>1023</v>
      </c>
      <c r="L200" t="s">
        <v>1054</v>
      </c>
      <c r="M200" t="s">
        <v>1025</v>
      </c>
      <c r="N200" t="s">
        <v>1026</v>
      </c>
      <c r="O200" t="s">
        <v>1034</v>
      </c>
      <c r="P200" t="s">
        <v>1028</v>
      </c>
    </row>
    <row r="201" spans="1:16" x14ac:dyDescent="0.25">
      <c r="A201" s="9" t="s">
        <v>356</v>
      </c>
      <c r="B201" s="9" t="s">
        <v>1528</v>
      </c>
      <c r="C201" s="9" t="s">
        <v>1529</v>
      </c>
      <c r="D201" s="9" t="s">
        <v>1530</v>
      </c>
      <c r="E201" s="9" t="s">
        <v>1020</v>
      </c>
      <c r="F201" s="9" t="s">
        <v>1021</v>
      </c>
      <c r="G201" s="9" t="s">
        <v>1130</v>
      </c>
      <c r="H201" s="10">
        <v>43418</v>
      </c>
      <c r="I201" s="10">
        <v>43421</v>
      </c>
      <c r="J201" s="10">
        <v>43405</v>
      </c>
      <c r="K201" s="9" t="s">
        <v>1023</v>
      </c>
      <c r="L201" s="9" t="s">
        <v>1054</v>
      </c>
      <c r="M201" s="9" t="s">
        <v>1025</v>
      </c>
      <c r="N201" s="9" t="s">
        <v>1026</v>
      </c>
      <c r="O201" s="9" t="s">
        <v>1034</v>
      </c>
      <c r="P201" s="9" t="s">
        <v>1028</v>
      </c>
    </row>
    <row r="202" spans="1:16" x14ac:dyDescent="0.25">
      <c r="A202" t="s">
        <v>354</v>
      </c>
      <c r="B202" t="s">
        <v>1531</v>
      </c>
      <c r="C202" t="s">
        <v>1532</v>
      </c>
      <c r="D202" t="s">
        <v>1533</v>
      </c>
      <c r="E202" t="s">
        <v>1020</v>
      </c>
      <c r="F202" t="s">
        <v>1021</v>
      </c>
      <c r="G202" t="s">
        <v>1130</v>
      </c>
      <c r="H202" s="11">
        <v>43416</v>
      </c>
      <c r="I202" s="11">
        <v>43420</v>
      </c>
      <c r="J202" s="11">
        <v>43416</v>
      </c>
      <c r="K202" t="s">
        <v>1023</v>
      </c>
      <c r="L202" t="s">
        <v>1054</v>
      </c>
      <c r="M202" t="s">
        <v>1025</v>
      </c>
      <c r="N202" t="s">
        <v>1026</v>
      </c>
      <c r="O202" t="s">
        <v>1034</v>
      </c>
      <c r="P202" t="s">
        <v>1028</v>
      </c>
    </row>
    <row r="203" spans="1:16" x14ac:dyDescent="0.25">
      <c r="A203" s="9" t="s">
        <v>496</v>
      </c>
      <c r="B203" s="9" t="s">
        <v>1029</v>
      </c>
      <c r="C203" s="9" t="s">
        <v>1030</v>
      </c>
      <c r="D203" s="9" t="s">
        <v>1031</v>
      </c>
      <c r="E203" s="9" t="s">
        <v>1020</v>
      </c>
      <c r="F203" s="9" t="s">
        <v>1032</v>
      </c>
      <c r="G203" s="9" t="s">
        <v>533</v>
      </c>
      <c r="H203" s="10">
        <v>43414</v>
      </c>
      <c r="I203" s="10">
        <v>43425</v>
      </c>
      <c r="J203" s="10">
        <v>43403</v>
      </c>
      <c r="K203" s="9" t="s">
        <v>1023</v>
      </c>
      <c r="L203" s="9" t="s">
        <v>1033</v>
      </c>
      <c r="M203" s="9" t="s">
        <v>1025</v>
      </c>
      <c r="N203" s="9" t="s">
        <v>1026</v>
      </c>
      <c r="O203" s="9" t="s">
        <v>1034</v>
      </c>
      <c r="P203" s="9" t="s">
        <v>1118</v>
      </c>
    </row>
    <row r="204" spans="1:16" x14ac:dyDescent="0.25">
      <c r="A204" t="s">
        <v>154</v>
      </c>
      <c r="B204" t="s">
        <v>1534</v>
      </c>
      <c r="C204" t="s">
        <v>1535</v>
      </c>
      <c r="D204" t="s">
        <v>1536</v>
      </c>
      <c r="E204" t="s">
        <v>1020</v>
      </c>
      <c r="F204" t="s">
        <v>1021</v>
      </c>
      <c r="G204" t="s">
        <v>1109</v>
      </c>
      <c r="H204" s="11">
        <v>43414</v>
      </c>
      <c r="I204" s="11">
        <v>43416</v>
      </c>
      <c r="J204" s="11">
        <v>43414</v>
      </c>
      <c r="K204" t="s">
        <v>1023</v>
      </c>
      <c r="L204" t="s">
        <v>1054</v>
      </c>
      <c r="M204" t="s">
        <v>1025</v>
      </c>
      <c r="N204" t="s">
        <v>1026</v>
      </c>
      <c r="O204" t="s">
        <v>1034</v>
      </c>
      <c r="P204" t="s">
        <v>1028</v>
      </c>
    </row>
    <row r="205" spans="1:16" x14ac:dyDescent="0.25">
      <c r="A205" s="9" t="s">
        <v>309</v>
      </c>
      <c r="B205" s="9" t="s">
        <v>1537</v>
      </c>
      <c r="C205" s="9" t="s">
        <v>1538</v>
      </c>
      <c r="D205" s="9" t="s">
        <v>1537</v>
      </c>
      <c r="E205" s="9" t="s">
        <v>1020</v>
      </c>
      <c r="F205" s="9" t="s">
        <v>1021</v>
      </c>
      <c r="G205" s="9" t="s">
        <v>1037</v>
      </c>
      <c r="H205" s="10">
        <v>43414</v>
      </c>
      <c r="I205" s="10">
        <v>43417</v>
      </c>
      <c r="J205" s="10">
        <v>43414</v>
      </c>
      <c r="K205" s="9" t="s">
        <v>1023</v>
      </c>
      <c r="L205" s="9" t="s">
        <v>1054</v>
      </c>
      <c r="M205" s="9" t="s">
        <v>1025</v>
      </c>
      <c r="N205" s="9" t="s">
        <v>1026</v>
      </c>
      <c r="O205" s="9" t="s">
        <v>1034</v>
      </c>
      <c r="P205" s="9" t="s">
        <v>1028</v>
      </c>
    </row>
    <row r="206" spans="1:16" x14ac:dyDescent="0.25">
      <c r="A206" t="s">
        <v>170</v>
      </c>
      <c r="B206" t="s">
        <v>1539</v>
      </c>
      <c r="C206" t="s">
        <v>1540</v>
      </c>
      <c r="D206" t="s">
        <v>1541</v>
      </c>
      <c r="E206" t="s">
        <v>1020</v>
      </c>
      <c r="F206" t="s">
        <v>1021</v>
      </c>
      <c r="G206" t="s">
        <v>1109</v>
      </c>
      <c r="H206" s="11">
        <v>43410</v>
      </c>
      <c r="I206" s="11">
        <v>43414</v>
      </c>
      <c r="J206" s="11">
        <v>43405</v>
      </c>
      <c r="K206" t="s">
        <v>1023</v>
      </c>
      <c r="L206" t="s">
        <v>1050</v>
      </c>
      <c r="M206" t="s">
        <v>1025</v>
      </c>
      <c r="N206" t="s">
        <v>1026</v>
      </c>
      <c r="O206" t="s">
        <v>1034</v>
      </c>
      <c r="P206" t="s">
        <v>1028</v>
      </c>
    </row>
    <row r="207" spans="1:16" x14ac:dyDescent="0.25">
      <c r="A207" s="9" t="s">
        <v>1236</v>
      </c>
      <c r="B207" s="9" t="s">
        <v>1237</v>
      </c>
      <c r="C207" s="9" t="s">
        <v>1238</v>
      </c>
      <c r="D207" s="9" t="s">
        <v>1239</v>
      </c>
      <c r="E207" s="9" t="s">
        <v>1020</v>
      </c>
      <c r="F207" s="9" t="s">
        <v>1032</v>
      </c>
      <c r="G207" s="9" t="s">
        <v>1136</v>
      </c>
      <c r="H207" s="10">
        <v>43408</v>
      </c>
      <c r="I207" s="10">
        <v>43414</v>
      </c>
      <c r="J207" s="10">
        <v>43397</v>
      </c>
      <c r="K207" s="9" t="s">
        <v>1023</v>
      </c>
      <c r="L207" s="9" t="s">
        <v>1054</v>
      </c>
      <c r="M207" s="9" t="s">
        <v>1025</v>
      </c>
      <c r="N207" s="9" t="s">
        <v>1026</v>
      </c>
      <c r="O207" s="9" t="s">
        <v>1034</v>
      </c>
      <c r="P207" s="9" t="s">
        <v>1028</v>
      </c>
    </row>
    <row r="208" spans="1:16" x14ac:dyDescent="0.25">
      <c r="A208" t="s">
        <v>258</v>
      </c>
      <c r="B208" t="s">
        <v>1542</v>
      </c>
      <c r="C208" t="s">
        <v>1543</v>
      </c>
      <c r="D208" t="s">
        <v>1542</v>
      </c>
      <c r="E208" t="s">
        <v>1020</v>
      </c>
      <c r="F208" t="s">
        <v>1021</v>
      </c>
      <c r="G208" t="s">
        <v>1022</v>
      </c>
      <c r="H208" s="11">
        <v>43407</v>
      </c>
      <c r="I208" s="11">
        <v>43410</v>
      </c>
      <c r="J208" s="11">
        <v>43407</v>
      </c>
      <c r="K208" t="s">
        <v>1023</v>
      </c>
      <c r="L208" t="s">
        <v>1033</v>
      </c>
      <c r="M208" t="s">
        <v>1025</v>
      </c>
      <c r="N208" t="s">
        <v>1026</v>
      </c>
      <c r="O208" t="s">
        <v>1034</v>
      </c>
      <c r="P208" t="s">
        <v>1118</v>
      </c>
    </row>
    <row r="209" spans="1:16" x14ac:dyDescent="0.25">
      <c r="A209" s="9" t="s">
        <v>1544</v>
      </c>
      <c r="B209" s="9" t="s">
        <v>1545</v>
      </c>
      <c r="C209" s="9" t="s">
        <v>1546</v>
      </c>
      <c r="D209" s="9" t="s">
        <v>1547</v>
      </c>
      <c r="E209" s="9" t="s">
        <v>1020</v>
      </c>
      <c r="F209" s="9" t="s">
        <v>1021</v>
      </c>
      <c r="G209" s="9" t="s">
        <v>1130</v>
      </c>
      <c r="H209" s="10">
        <v>43404</v>
      </c>
      <c r="I209" s="10">
        <v>43416</v>
      </c>
      <c r="J209" s="10">
        <v>43374</v>
      </c>
      <c r="K209" s="9" t="s">
        <v>1023</v>
      </c>
      <c r="L209" s="9" t="s">
        <v>1054</v>
      </c>
      <c r="M209" s="9" t="s">
        <v>1055</v>
      </c>
      <c r="N209" s="9" t="s">
        <v>1026</v>
      </c>
      <c r="O209" s="9" t="s">
        <v>1027</v>
      </c>
      <c r="P209" s="9"/>
    </row>
    <row r="210" spans="1:16" x14ac:dyDescent="0.25">
      <c r="A210" t="s">
        <v>103</v>
      </c>
      <c r="B210" t="s">
        <v>1548</v>
      </c>
      <c r="C210" t="s">
        <v>1549</v>
      </c>
      <c r="D210" t="s">
        <v>1548</v>
      </c>
      <c r="E210" t="s">
        <v>1020</v>
      </c>
      <c r="F210" t="s">
        <v>1021</v>
      </c>
      <c r="G210" t="s">
        <v>1045</v>
      </c>
      <c r="H210" s="11">
        <v>43404</v>
      </c>
      <c r="I210" s="11">
        <v>43407</v>
      </c>
      <c r="J210" s="11">
        <v>43404</v>
      </c>
      <c r="K210" t="s">
        <v>1023</v>
      </c>
      <c r="L210" t="s">
        <v>1050</v>
      </c>
      <c r="M210" t="s">
        <v>1025</v>
      </c>
      <c r="N210" t="s">
        <v>1026</v>
      </c>
      <c r="O210" t="s">
        <v>1034</v>
      </c>
      <c r="P210" t="s">
        <v>1113</v>
      </c>
    </row>
    <row r="211" spans="1:16" x14ac:dyDescent="0.25">
      <c r="A211" s="9" t="s">
        <v>523</v>
      </c>
      <c r="B211" s="9" t="s">
        <v>1550</v>
      </c>
      <c r="C211" s="9" t="s">
        <v>1551</v>
      </c>
      <c r="D211" s="9" t="s">
        <v>1552</v>
      </c>
      <c r="E211" s="9" t="s">
        <v>1020</v>
      </c>
      <c r="F211" s="9" t="s">
        <v>1032</v>
      </c>
      <c r="G211" s="9" t="s">
        <v>533</v>
      </c>
      <c r="H211" s="10">
        <v>43400</v>
      </c>
      <c r="I211" s="10">
        <v>43408</v>
      </c>
      <c r="J211" s="10">
        <v>43272</v>
      </c>
      <c r="K211" s="9" t="s">
        <v>1023</v>
      </c>
      <c r="L211" s="9" t="s">
        <v>1201</v>
      </c>
      <c r="M211" s="9" t="s">
        <v>1025</v>
      </c>
      <c r="N211" s="9" t="s">
        <v>1026</v>
      </c>
      <c r="O211" s="9" t="s">
        <v>1034</v>
      </c>
      <c r="P211" s="9" t="s">
        <v>1028</v>
      </c>
    </row>
    <row r="212" spans="1:16" x14ac:dyDescent="0.25">
      <c r="A212" t="s">
        <v>1553</v>
      </c>
      <c r="B212" t="s">
        <v>1554</v>
      </c>
      <c r="C212" t="s">
        <v>1555</v>
      </c>
      <c r="D212" t="s">
        <v>1554</v>
      </c>
      <c r="E212" t="s">
        <v>1020</v>
      </c>
      <c r="F212" t="s">
        <v>1021</v>
      </c>
      <c r="G212" t="s">
        <v>1194</v>
      </c>
      <c r="H212" s="11">
        <v>43399</v>
      </c>
      <c r="I212" s="11">
        <v>43400</v>
      </c>
      <c r="J212" s="11">
        <v>43399</v>
      </c>
      <c r="K212" t="s">
        <v>1023</v>
      </c>
      <c r="L212" t="s">
        <v>1050</v>
      </c>
      <c r="M212" t="s">
        <v>1055</v>
      </c>
      <c r="N212" t="s">
        <v>1026</v>
      </c>
      <c r="O212" t="s">
        <v>1027</v>
      </c>
    </row>
    <row r="213" spans="1:16" x14ac:dyDescent="0.25">
      <c r="A213" s="9" t="s">
        <v>1556</v>
      </c>
      <c r="B213" s="9" t="s">
        <v>1557</v>
      </c>
      <c r="C213" s="9" t="s">
        <v>1558</v>
      </c>
      <c r="D213" s="9" t="s">
        <v>1557</v>
      </c>
      <c r="E213" s="9" t="s">
        <v>1020</v>
      </c>
      <c r="F213" s="9" t="s">
        <v>1021</v>
      </c>
      <c r="G213" s="9" t="s">
        <v>1109</v>
      </c>
      <c r="H213" s="10">
        <v>43398</v>
      </c>
      <c r="I213" s="10">
        <v>43402</v>
      </c>
      <c r="J213" s="10">
        <v>43374</v>
      </c>
      <c r="K213" s="9" t="s">
        <v>1023</v>
      </c>
      <c r="L213" s="9" t="s">
        <v>1240</v>
      </c>
      <c r="M213" s="9" t="s">
        <v>1025</v>
      </c>
      <c r="N213" s="9" t="s">
        <v>1026</v>
      </c>
      <c r="O213" s="9" t="s">
        <v>1034</v>
      </c>
      <c r="P213" s="9" t="s">
        <v>1028</v>
      </c>
    </row>
    <row r="214" spans="1:16" x14ac:dyDescent="0.25">
      <c r="A214" t="s">
        <v>347</v>
      </c>
      <c r="B214" t="s">
        <v>1559</v>
      </c>
      <c r="C214" t="s">
        <v>1560</v>
      </c>
      <c r="D214" t="s">
        <v>1561</v>
      </c>
      <c r="E214" t="s">
        <v>1020</v>
      </c>
      <c r="F214" t="s">
        <v>1021</v>
      </c>
      <c r="G214" t="s">
        <v>1130</v>
      </c>
      <c r="H214" s="11">
        <v>43395</v>
      </c>
      <c r="I214" s="11">
        <v>43398</v>
      </c>
      <c r="J214" s="11">
        <v>43374</v>
      </c>
      <c r="K214" t="s">
        <v>1023</v>
      </c>
      <c r="L214" t="s">
        <v>1054</v>
      </c>
      <c r="M214" t="s">
        <v>1055</v>
      </c>
      <c r="N214" t="s">
        <v>1026</v>
      </c>
      <c r="O214" t="s">
        <v>1027</v>
      </c>
    </row>
    <row r="215" spans="1:16" x14ac:dyDescent="0.25">
      <c r="A215" s="9" t="s">
        <v>1562</v>
      </c>
      <c r="B215" s="9" t="s">
        <v>1563</v>
      </c>
      <c r="C215" s="9" t="s">
        <v>1564</v>
      </c>
      <c r="D215" s="9" t="s">
        <v>1565</v>
      </c>
      <c r="E215" s="9" t="s">
        <v>1020</v>
      </c>
      <c r="F215" s="9" t="s">
        <v>1021</v>
      </c>
      <c r="G215" s="9" t="s">
        <v>1071</v>
      </c>
      <c r="H215" s="10">
        <v>43392</v>
      </c>
      <c r="I215" s="10">
        <v>43395</v>
      </c>
      <c r="J215" s="10">
        <v>43374</v>
      </c>
      <c r="K215" s="9" t="s">
        <v>1023</v>
      </c>
      <c r="L215" s="9" t="s">
        <v>1054</v>
      </c>
      <c r="M215" s="9" t="s">
        <v>1025</v>
      </c>
      <c r="N215" s="9" t="s">
        <v>1026</v>
      </c>
      <c r="O215" s="9" t="s">
        <v>1034</v>
      </c>
      <c r="P215" s="9" t="s">
        <v>1028</v>
      </c>
    </row>
    <row r="216" spans="1:16" x14ac:dyDescent="0.25">
      <c r="A216" t="s">
        <v>1566</v>
      </c>
      <c r="B216" t="s">
        <v>1567</v>
      </c>
      <c r="C216" t="s">
        <v>1568</v>
      </c>
      <c r="D216" t="s">
        <v>1569</v>
      </c>
      <c r="E216" t="s">
        <v>1020</v>
      </c>
      <c r="F216" t="s">
        <v>1032</v>
      </c>
      <c r="G216" t="s">
        <v>533</v>
      </c>
      <c r="H216" s="11">
        <v>43391</v>
      </c>
      <c r="I216" s="11">
        <v>43399</v>
      </c>
      <c r="J216" s="11">
        <v>43320</v>
      </c>
      <c r="K216" t="s">
        <v>1023</v>
      </c>
      <c r="L216" t="s">
        <v>1033</v>
      </c>
      <c r="M216" t="s">
        <v>1025</v>
      </c>
      <c r="N216" t="s">
        <v>1026</v>
      </c>
      <c r="O216" t="s">
        <v>1034</v>
      </c>
      <c r="P216" t="s">
        <v>1028</v>
      </c>
    </row>
    <row r="217" spans="1:16" x14ac:dyDescent="0.25">
      <c r="A217" s="9" t="s">
        <v>143</v>
      </c>
      <c r="B217" s="9" t="s">
        <v>1570</v>
      </c>
      <c r="C217" s="9" t="s">
        <v>1571</v>
      </c>
      <c r="D217" s="9" t="s">
        <v>1572</v>
      </c>
      <c r="E217" s="9" t="s">
        <v>1020</v>
      </c>
      <c r="F217" s="9" t="s">
        <v>1021</v>
      </c>
      <c r="G217" s="9" t="s">
        <v>1059</v>
      </c>
      <c r="H217" s="10">
        <v>43389</v>
      </c>
      <c r="I217" s="10">
        <v>43392</v>
      </c>
      <c r="J217" s="10">
        <v>43389</v>
      </c>
      <c r="K217" s="9" t="s">
        <v>1023</v>
      </c>
      <c r="L217" s="9" t="s">
        <v>1054</v>
      </c>
      <c r="M217" s="9" t="s">
        <v>1025</v>
      </c>
      <c r="N217" s="9" t="s">
        <v>1026</v>
      </c>
      <c r="O217" s="9" t="s">
        <v>1034</v>
      </c>
      <c r="P217" s="9" t="s">
        <v>1028</v>
      </c>
    </row>
    <row r="218" spans="1:16" x14ac:dyDescent="0.25">
      <c r="A218" t="s">
        <v>229</v>
      </c>
      <c r="B218" t="s">
        <v>1183</v>
      </c>
      <c r="C218" t="s">
        <v>1184</v>
      </c>
      <c r="D218" t="s">
        <v>1183</v>
      </c>
      <c r="E218" t="s">
        <v>1020</v>
      </c>
      <c r="F218" t="s">
        <v>1021</v>
      </c>
      <c r="G218" t="s">
        <v>1022</v>
      </c>
      <c r="H218" s="11">
        <v>43387</v>
      </c>
      <c r="I218" s="11">
        <v>43389</v>
      </c>
      <c r="J218" s="11">
        <v>43387</v>
      </c>
      <c r="K218" t="s">
        <v>1023</v>
      </c>
      <c r="L218" t="s">
        <v>1054</v>
      </c>
      <c r="M218" t="s">
        <v>1025</v>
      </c>
      <c r="N218" t="s">
        <v>1026</v>
      </c>
      <c r="O218" t="s">
        <v>1034</v>
      </c>
      <c r="P218" t="s">
        <v>1028</v>
      </c>
    </row>
    <row r="219" spans="1:16" x14ac:dyDescent="0.25">
      <c r="A219" s="9" t="s">
        <v>438</v>
      </c>
      <c r="B219" s="9" t="s">
        <v>1573</v>
      </c>
      <c r="C219" s="9" t="s">
        <v>1574</v>
      </c>
      <c r="D219" s="9" t="s">
        <v>1575</v>
      </c>
      <c r="E219" s="9" t="s">
        <v>1020</v>
      </c>
      <c r="F219" s="9" t="s">
        <v>1032</v>
      </c>
      <c r="G219" s="9" t="s">
        <v>1136</v>
      </c>
      <c r="H219" s="10">
        <v>43386</v>
      </c>
      <c r="I219" s="10">
        <v>43391</v>
      </c>
      <c r="J219" s="10">
        <v>43256</v>
      </c>
      <c r="K219" s="9" t="s">
        <v>1023</v>
      </c>
      <c r="L219" s="9" t="s">
        <v>1033</v>
      </c>
      <c r="M219" s="9" t="s">
        <v>1025</v>
      </c>
      <c r="N219" s="9" t="s">
        <v>1026</v>
      </c>
      <c r="O219" s="9" t="s">
        <v>1034</v>
      </c>
      <c r="P219" s="9" t="s">
        <v>1118</v>
      </c>
    </row>
    <row r="220" spans="1:16" x14ac:dyDescent="0.25">
      <c r="A220" t="s">
        <v>476</v>
      </c>
      <c r="B220" t="s">
        <v>1576</v>
      </c>
      <c r="C220" t="s">
        <v>1577</v>
      </c>
      <c r="D220" t="s">
        <v>1578</v>
      </c>
      <c r="E220" t="s">
        <v>1020</v>
      </c>
      <c r="F220" t="s">
        <v>1032</v>
      </c>
      <c r="G220" t="s">
        <v>533</v>
      </c>
      <c r="H220" s="11">
        <v>43384</v>
      </c>
      <c r="I220" s="11">
        <v>43386</v>
      </c>
      <c r="J220" s="11">
        <v>43338</v>
      </c>
      <c r="K220" t="s">
        <v>1023</v>
      </c>
      <c r="L220" t="s">
        <v>1054</v>
      </c>
      <c r="M220" t="s">
        <v>1025</v>
      </c>
      <c r="N220" t="s">
        <v>1026</v>
      </c>
      <c r="O220" t="s">
        <v>1034</v>
      </c>
      <c r="P220" t="s">
        <v>1028</v>
      </c>
    </row>
    <row r="221" spans="1:16" x14ac:dyDescent="0.25">
      <c r="A221" s="9" t="s">
        <v>1579</v>
      </c>
      <c r="B221" s="9" t="s">
        <v>1580</v>
      </c>
      <c r="C221" s="9" t="s">
        <v>1581</v>
      </c>
      <c r="D221" s="9" t="s">
        <v>1582</v>
      </c>
      <c r="E221" s="9" t="s">
        <v>1020</v>
      </c>
      <c r="F221" s="9" t="s">
        <v>1021</v>
      </c>
      <c r="G221" s="9" t="s">
        <v>1109</v>
      </c>
      <c r="H221" s="10">
        <v>43383</v>
      </c>
      <c r="I221" s="10">
        <v>43386</v>
      </c>
      <c r="J221" s="10">
        <v>43374</v>
      </c>
      <c r="K221" s="9" t="s">
        <v>1023</v>
      </c>
      <c r="L221" s="9" t="s">
        <v>1054</v>
      </c>
      <c r="M221" s="9" t="s">
        <v>1025</v>
      </c>
      <c r="N221" s="9" t="s">
        <v>1026</v>
      </c>
      <c r="O221" s="9" t="s">
        <v>1034</v>
      </c>
      <c r="P221" s="9" t="s">
        <v>1028</v>
      </c>
    </row>
    <row r="222" spans="1:16" x14ac:dyDescent="0.25">
      <c r="A222" t="s">
        <v>387</v>
      </c>
      <c r="B222" t="s">
        <v>1583</v>
      </c>
      <c r="C222" t="s">
        <v>387</v>
      </c>
      <c r="D222" t="s">
        <v>1583</v>
      </c>
      <c r="E222" t="s">
        <v>1020</v>
      </c>
      <c r="F222" t="s">
        <v>1032</v>
      </c>
      <c r="G222" t="s">
        <v>1157</v>
      </c>
      <c r="H222" s="11">
        <v>43382</v>
      </c>
      <c r="I222" s="11">
        <v>43384</v>
      </c>
      <c r="J222" s="11">
        <v>43357</v>
      </c>
      <c r="K222" t="s">
        <v>1023</v>
      </c>
      <c r="L222" t="s">
        <v>1054</v>
      </c>
      <c r="M222" t="s">
        <v>1025</v>
      </c>
      <c r="N222" t="s">
        <v>1026</v>
      </c>
      <c r="O222" t="s">
        <v>1034</v>
      </c>
      <c r="P222" t="s">
        <v>1028</v>
      </c>
    </row>
    <row r="223" spans="1:16" x14ac:dyDescent="0.25">
      <c r="A223" s="9" t="s">
        <v>82</v>
      </c>
      <c r="B223" s="9" t="s">
        <v>1584</v>
      </c>
      <c r="C223" s="9" t="s">
        <v>1585</v>
      </c>
      <c r="D223" s="9" t="s">
        <v>1584</v>
      </c>
      <c r="E223" s="9" t="s">
        <v>1020</v>
      </c>
      <c r="F223" s="9" t="s">
        <v>1021</v>
      </c>
      <c r="G223" s="9" t="s">
        <v>1045</v>
      </c>
      <c r="H223" s="10">
        <v>43380</v>
      </c>
      <c r="I223" s="10">
        <v>43387</v>
      </c>
      <c r="J223" s="10">
        <v>43374</v>
      </c>
      <c r="K223" s="9" t="s">
        <v>1023</v>
      </c>
      <c r="L223" s="9" t="s">
        <v>1050</v>
      </c>
      <c r="M223" s="9" t="s">
        <v>1025</v>
      </c>
      <c r="N223" s="9" t="s">
        <v>1026</v>
      </c>
      <c r="O223" s="9" t="s">
        <v>1034</v>
      </c>
      <c r="P223" s="9" t="s">
        <v>1028</v>
      </c>
    </row>
    <row r="224" spans="1:16" x14ac:dyDescent="0.25">
      <c r="A224" t="s">
        <v>173</v>
      </c>
      <c r="B224" t="s">
        <v>1586</v>
      </c>
      <c r="C224" t="s">
        <v>1587</v>
      </c>
      <c r="D224" t="s">
        <v>1586</v>
      </c>
      <c r="E224" t="s">
        <v>1020</v>
      </c>
      <c r="F224" t="s">
        <v>1021</v>
      </c>
      <c r="G224" t="s">
        <v>1109</v>
      </c>
      <c r="H224" s="11">
        <v>43379</v>
      </c>
      <c r="I224" s="11">
        <v>43383</v>
      </c>
      <c r="J224" s="11">
        <v>43374</v>
      </c>
      <c r="K224" t="s">
        <v>1023</v>
      </c>
      <c r="L224" t="s">
        <v>1033</v>
      </c>
      <c r="M224" t="s">
        <v>1025</v>
      </c>
      <c r="N224" t="s">
        <v>1026</v>
      </c>
      <c r="O224" t="s">
        <v>1034</v>
      </c>
      <c r="P224" t="s">
        <v>1028</v>
      </c>
    </row>
    <row r="225" spans="1:16" x14ac:dyDescent="0.25">
      <c r="A225" s="9" t="s">
        <v>1588</v>
      </c>
      <c r="B225" s="9" t="s">
        <v>1589</v>
      </c>
      <c r="C225" s="9" t="s">
        <v>1590</v>
      </c>
      <c r="D225" s="9" t="s">
        <v>1589</v>
      </c>
      <c r="E225" s="9" t="s">
        <v>1020</v>
      </c>
      <c r="F225" s="9" t="s">
        <v>1032</v>
      </c>
      <c r="G225" s="9" t="s">
        <v>1157</v>
      </c>
      <c r="H225" s="10">
        <v>43379</v>
      </c>
      <c r="I225" s="10">
        <v>43382</v>
      </c>
      <c r="J225" s="10">
        <v>43375</v>
      </c>
      <c r="K225" s="9" t="s">
        <v>1023</v>
      </c>
      <c r="L225" s="9" t="s">
        <v>1054</v>
      </c>
      <c r="M225" s="9" t="s">
        <v>1025</v>
      </c>
      <c r="N225" s="9" t="s">
        <v>1026</v>
      </c>
      <c r="O225" s="9" t="s">
        <v>1034</v>
      </c>
      <c r="P225" s="9" t="s">
        <v>1028</v>
      </c>
    </row>
    <row r="226" spans="1:16" x14ac:dyDescent="0.25">
      <c r="A226" t="s">
        <v>312</v>
      </c>
      <c r="B226" t="s">
        <v>1318</v>
      </c>
      <c r="C226" t="s">
        <v>1319</v>
      </c>
      <c r="D226" t="s">
        <v>1320</v>
      </c>
      <c r="E226" t="s">
        <v>1020</v>
      </c>
      <c r="F226" t="s">
        <v>1021</v>
      </c>
      <c r="G226" t="s">
        <v>1037</v>
      </c>
      <c r="H226" s="11">
        <v>43377</v>
      </c>
      <c r="I226" s="11">
        <v>43380</v>
      </c>
      <c r="J226" s="11">
        <v>43312</v>
      </c>
      <c r="K226" t="s">
        <v>1023</v>
      </c>
      <c r="L226" t="s">
        <v>1054</v>
      </c>
      <c r="M226" t="s">
        <v>1025</v>
      </c>
      <c r="N226" t="s">
        <v>1026</v>
      </c>
      <c r="O226" t="s">
        <v>1034</v>
      </c>
      <c r="P226" t="s">
        <v>1028</v>
      </c>
    </row>
    <row r="227" spans="1:16" x14ac:dyDescent="0.25">
      <c r="A227" s="9" t="s">
        <v>411</v>
      </c>
      <c r="B227" s="9" t="s">
        <v>1501</v>
      </c>
      <c r="C227" s="9" t="s">
        <v>1502</v>
      </c>
      <c r="D227" s="9" t="s">
        <v>1503</v>
      </c>
      <c r="E227" s="9" t="s">
        <v>1020</v>
      </c>
      <c r="F227" s="9" t="s">
        <v>1032</v>
      </c>
      <c r="G227" s="9" t="s">
        <v>1348</v>
      </c>
      <c r="H227" s="10">
        <v>43377</v>
      </c>
      <c r="I227" s="10">
        <v>43382</v>
      </c>
      <c r="J227" s="10">
        <v>43357</v>
      </c>
      <c r="K227" s="9" t="s">
        <v>1023</v>
      </c>
      <c r="L227" s="9" t="s">
        <v>1054</v>
      </c>
      <c r="M227" s="9" t="s">
        <v>1025</v>
      </c>
      <c r="N227" s="9" t="s">
        <v>1026</v>
      </c>
      <c r="O227" s="9" t="s">
        <v>1034</v>
      </c>
      <c r="P227" s="9" t="s">
        <v>1028</v>
      </c>
    </row>
    <row r="228" spans="1:16" x14ac:dyDescent="0.25">
      <c r="A228" t="s">
        <v>302</v>
      </c>
      <c r="B228" t="s">
        <v>1198</v>
      </c>
      <c r="C228" t="s">
        <v>1199</v>
      </c>
      <c r="D228" t="s">
        <v>1200</v>
      </c>
      <c r="E228" t="s">
        <v>1020</v>
      </c>
      <c r="F228" t="s">
        <v>1021</v>
      </c>
      <c r="G228" t="s">
        <v>1037</v>
      </c>
      <c r="H228" s="11">
        <v>43376</v>
      </c>
      <c r="I228" s="11">
        <v>43379</v>
      </c>
      <c r="J228" s="11">
        <v>43376</v>
      </c>
      <c r="K228" t="s">
        <v>1023</v>
      </c>
      <c r="L228" t="s">
        <v>1054</v>
      </c>
      <c r="M228" t="s">
        <v>1025</v>
      </c>
      <c r="N228" t="s">
        <v>1026</v>
      </c>
      <c r="O228" t="s">
        <v>1034</v>
      </c>
      <c r="P228" t="s">
        <v>1028</v>
      </c>
    </row>
    <row r="229" spans="1:16" x14ac:dyDescent="0.25">
      <c r="A229" s="9" t="s">
        <v>1591</v>
      </c>
      <c r="B229" s="9" t="s">
        <v>1592</v>
      </c>
      <c r="C229" s="9" t="s">
        <v>1593</v>
      </c>
      <c r="D229" s="9" t="s">
        <v>1594</v>
      </c>
      <c r="E229" s="9" t="s">
        <v>1020</v>
      </c>
      <c r="F229" s="9" t="s">
        <v>1021</v>
      </c>
      <c r="G229" s="9" t="s">
        <v>1022</v>
      </c>
      <c r="H229" s="10">
        <v>43374</v>
      </c>
      <c r="I229" s="10">
        <v>43377</v>
      </c>
      <c r="J229" s="10">
        <v>43374</v>
      </c>
      <c r="K229" s="9" t="s">
        <v>1023</v>
      </c>
      <c r="L229" s="9" t="s">
        <v>1054</v>
      </c>
      <c r="M229" s="9" t="s">
        <v>1025</v>
      </c>
      <c r="N229" s="9" t="s">
        <v>1026</v>
      </c>
      <c r="O229" s="9" t="s">
        <v>1034</v>
      </c>
      <c r="P229" s="9" t="s">
        <v>1113</v>
      </c>
    </row>
    <row r="230" spans="1:16" x14ac:dyDescent="0.25">
      <c r="A230" t="s">
        <v>351</v>
      </c>
      <c r="B230" t="s">
        <v>1595</v>
      </c>
      <c r="C230" t="s">
        <v>1596</v>
      </c>
      <c r="D230" t="s">
        <v>1597</v>
      </c>
      <c r="E230" t="s">
        <v>1020</v>
      </c>
      <c r="F230" t="s">
        <v>1021</v>
      </c>
      <c r="G230" t="s">
        <v>1130</v>
      </c>
      <c r="H230" s="11">
        <v>43370</v>
      </c>
      <c r="I230" s="11">
        <v>43374</v>
      </c>
      <c r="J230" s="11">
        <v>43368</v>
      </c>
      <c r="K230" t="s">
        <v>1023</v>
      </c>
      <c r="L230" t="s">
        <v>1050</v>
      </c>
      <c r="M230" t="s">
        <v>1025</v>
      </c>
      <c r="N230" t="s">
        <v>1026</v>
      </c>
      <c r="O230" t="s">
        <v>1034</v>
      </c>
      <c r="P230" t="s">
        <v>1028</v>
      </c>
    </row>
    <row r="231" spans="1:16" x14ac:dyDescent="0.25">
      <c r="A231" s="9" t="s">
        <v>500</v>
      </c>
      <c r="B231" s="9" t="s">
        <v>1598</v>
      </c>
      <c r="C231" s="9" t="s">
        <v>1599</v>
      </c>
      <c r="D231" s="9" t="s">
        <v>1600</v>
      </c>
      <c r="E231" s="9" t="s">
        <v>1020</v>
      </c>
      <c r="F231" s="9" t="s">
        <v>1032</v>
      </c>
      <c r="G231" s="9" t="s">
        <v>533</v>
      </c>
      <c r="H231" s="10">
        <v>43368</v>
      </c>
      <c r="I231" s="10">
        <v>43377</v>
      </c>
      <c r="J231" s="10">
        <v>43365</v>
      </c>
      <c r="K231" s="9" t="s">
        <v>1023</v>
      </c>
      <c r="L231" s="9" t="s">
        <v>1033</v>
      </c>
      <c r="M231" s="9" t="s">
        <v>1025</v>
      </c>
      <c r="N231" s="9" t="s">
        <v>1026</v>
      </c>
      <c r="O231" s="9" t="s">
        <v>1034</v>
      </c>
      <c r="P231" s="9" t="s">
        <v>1028</v>
      </c>
    </row>
    <row r="232" spans="1:16" x14ac:dyDescent="0.25">
      <c r="A232" t="s">
        <v>63</v>
      </c>
      <c r="B232" t="s">
        <v>1325</v>
      </c>
      <c r="C232" t="s">
        <v>1326</v>
      </c>
      <c r="D232" t="s">
        <v>1327</v>
      </c>
      <c r="E232" t="s">
        <v>1020</v>
      </c>
      <c r="F232" t="s">
        <v>1021</v>
      </c>
      <c r="G232" t="s">
        <v>1041</v>
      </c>
      <c r="H232" s="11">
        <v>43367</v>
      </c>
      <c r="I232" s="11">
        <v>43370</v>
      </c>
      <c r="J232" s="11">
        <v>43288</v>
      </c>
      <c r="K232" t="s">
        <v>1023</v>
      </c>
      <c r="L232" t="s">
        <v>1054</v>
      </c>
      <c r="M232" t="s">
        <v>1025</v>
      </c>
      <c r="N232" t="s">
        <v>1026</v>
      </c>
      <c r="O232" t="s">
        <v>1034</v>
      </c>
      <c r="P232" t="s">
        <v>1028</v>
      </c>
    </row>
    <row r="233" spans="1:16" x14ac:dyDescent="0.25">
      <c r="A233" s="9" t="s">
        <v>64</v>
      </c>
      <c r="B233" s="9" t="s">
        <v>1601</v>
      </c>
      <c r="C233" s="9" t="s">
        <v>1602</v>
      </c>
      <c r="D233" s="9" t="s">
        <v>1603</v>
      </c>
      <c r="E233" s="9" t="s">
        <v>1020</v>
      </c>
      <c r="F233" s="9" t="s">
        <v>1021</v>
      </c>
      <c r="G233" s="9" t="s">
        <v>1041</v>
      </c>
      <c r="H233" s="10">
        <v>43365</v>
      </c>
      <c r="I233" s="10">
        <v>43368</v>
      </c>
      <c r="J233" s="10">
        <v>43365</v>
      </c>
      <c r="K233" s="9" t="s">
        <v>1023</v>
      </c>
      <c r="L233" s="9" t="s">
        <v>1054</v>
      </c>
      <c r="M233" s="9" t="s">
        <v>1025</v>
      </c>
      <c r="N233" s="9" t="s">
        <v>1026</v>
      </c>
      <c r="O233" s="9" t="s">
        <v>1034</v>
      </c>
      <c r="P233" s="9" t="s">
        <v>1028</v>
      </c>
    </row>
    <row r="234" spans="1:16" x14ac:dyDescent="0.25">
      <c r="A234" t="s">
        <v>1553</v>
      </c>
      <c r="B234" t="s">
        <v>1554</v>
      </c>
      <c r="C234" t="s">
        <v>1555</v>
      </c>
      <c r="D234" t="s">
        <v>1554</v>
      </c>
      <c r="E234" t="s">
        <v>1020</v>
      </c>
      <c r="F234" t="s">
        <v>1021</v>
      </c>
      <c r="G234" t="s">
        <v>1194</v>
      </c>
      <c r="H234" s="11">
        <v>43362</v>
      </c>
      <c r="I234" s="11">
        <v>43365</v>
      </c>
      <c r="J234" s="11">
        <v>43353</v>
      </c>
      <c r="K234" t="s">
        <v>1023</v>
      </c>
      <c r="L234" t="s">
        <v>1050</v>
      </c>
      <c r="M234" t="s">
        <v>1025</v>
      </c>
      <c r="N234" t="s">
        <v>1026</v>
      </c>
      <c r="O234" t="s">
        <v>1034</v>
      </c>
      <c r="P234" t="s">
        <v>1028</v>
      </c>
    </row>
    <row r="235" spans="1:16" x14ac:dyDescent="0.25">
      <c r="A235" s="9" t="s">
        <v>297</v>
      </c>
      <c r="B235" s="9" t="s">
        <v>1604</v>
      </c>
      <c r="C235" s="9" t="s">
        <v>1605</v>
      </c>
      <c r="D235" s="9" t="s">
        <v>1606</v>
      </c>
      <c r="E235" s="9" t="s">
        <v>1020</v>
      </c>
      <c r="F235" s="9" t="s">
        <v>1021</v>
      </c>
      <c r="G235" s="9" t="s">
        <v>1037</v>
      </c>
      <c r="H235" s="10">
        <v>43359</v>
      </c>
      <c r="I235" s="10">
        <v>43362</v>
      </c>
      <c r="J235" s="10">
        <v>43346</v>
      </c>
      <c r="K235" s="9" t="s">
        <v>1023</v>
      </c>
      <c r="L235" s="9" t="s">
        <v>1054</v>
      </c>
      <c r="M235" s="9" t="s">
        <v>1025</v>
      </c>
      <c r="N235" s="9" t="s">
        <v>1026</v>
      </c>
      <c r="O235" s="9" t="s">
        <v>1034</v>
      </c>
      <c r="P235" s="9" t="s">
        <v>1028</v>
      </c>
    </row>
    <row r="236" spans="1:16" x14ac:dyDescent="0.25">
      <c r="A236" t="s">
        <v>131</v>
      </c>
      <c r="B236" t="s">
        <v>1607</v>
      </c>
      <c r="C236" t="s">
        <v>1608</v>
      </c>
      <c r="D236" t="s">
        <v>1607</v>
      </c>
      <c r="E236" t="s">
        <v>1020</v>
      </c>
      <c r="F236" t="s">
        <v>1021</v>
      </c>
      <c r="G236" t="s">
        <v>1059</v>
      </c>
      <c r="H236" s="11">
        <v>43359</v>
      </c>
      <c r="I236" s="11">
        <v>43365</v>
      </c>
      <c r="J236" s="11">
        <v>43345</v>
      </c>
      <c r="K236" t="s">
        <v>1023</v>
      </c>
      <c r="L236" t="s">
        <v>1050</v>
      </c>
      <c r="M236" t="s">
        <v>1025</v>
      </c>
      <c r="N236" t="s">
        <v>1026</v>
      </c>
      <c r="O236" t="s">
        <v>1034</v>
      </c>
      <c r="P236" t="s">
        <v>1028</v>
      </c>
    </row>
    <row r="237" spans="1:16" x14ac:dyDescent="0.25">
      <c r="A237" s="9" t="s">
        <v>492</v>
      </c>
      <c r="B237" s="9" t="s">
        <v>1204</v>
      </c>
      <c r="C237" s="9" t="s">
        <v>1205</v>
      </c>
      <c r="D237" s="9" t="s">
        <v>1206</v>
      </c>
      <c r="E237" s="9" t="s">
        <v>1020</v>
      </c>
      <c r="F237" s="9" t="s">
        <v>1032</v>
      </c>
      <c r="G237" s="9" t="s">
        <v>533</v>
      </c>
      <c r="H237" s="10">
        <v>43358</v>
      </c>
      <c r="I237" s="10">
        <v>43368</v>
      </c>
      <c r="J237" s="10">
        <v>43010</v>
      </c>
      <c r="K237" s="9" t="s">
        <v>1023</v>
      </c>
      <c r="L237" s="9" t="s">
        <v>1054</v>
      </c>
      <c r="M237" s="9" t="s">
        <v>1025</v>
      </c>
      <c r="N237" s="9" t="s">
        <v>1026</v>
      </c>
      <c r="O237" s="9" t="s">
        <v>1034</v>
      </c>
      <c r="P237" s="9" t="s">
        <v>1028</v>
      </c>
    </row>
    <row r="238" spans="1:16" x14ac:dyDescent="0.25">
      <c r="A238" t="s">
        <v>91</v>
      </c>
      <c r="B238" t="s">
        <v>1097</v>
      </c>
      <c r="C238" t="s">
        <v>1098</v>
      </c>
      <c r="D238" t="s">
        <v>1099</v>
      </c>
      <c r="E238" t="s">
        <v>1020</v>
      </c>
      <c r="F238" t="s">
        <v>1021</v>
      </c>
      <c r="G238" t="s">
        <v>1045</v>
      </c>
      <c r="H238" s="11">
        <v>43358</v>
      </c>
      <c r="I238" s="11">
        <v>43359</v>
      </c>
      <c r="J238" s="11">
        <v>43346</v>
      </c>
      <c r="K238" t="s">
        <v>1023</v>
      </c>
      <c r="L238" t="s">
        <v>1050</v>
      </c>
      <c r="M238" t="s">
        <v>1025</v>
      </c>
      <c r="N238" t="s">
        <v>1026</v>
      </c>
      <c r="O238" t="s">
        <v>1034</v>
      </c>
      <c r="P238" t="s">
        <v>1028</v>
      </c>
    </row>
    <row r="239" spans="1:16" x14ac:dyDescent="0.25">
      <c r="A239" s="9" t="s">
        <v>1609</v>
      </c>
      <c r="B239" s="9" t="s">
        <v>1610</v>
      </c>
      <c r="C239" s="9" t="s">
        <v>1611</v>
      </c>
      <c r="D239" s="9" t="s">
        <v>1612</v>
      </c>
      <c r="E239" s="9" t="s">
        <v>1020</v>
      </c>
      <c r="F239" s="9" t="s">
        <v>1021</v>
      </c>
      <c r="G239" s="9" t="s">
        <v>1022</v>
      </c>
      <c r="H239" s="10">
        <v>43356</v>
      </c>
      <c r="I239" s="10">
        <v>43359</v>
      </c>
      <c r="J239" s="10">
        <v>43345</v>
      </c>
      <c r="K239" s="9" t="s">
        <v>1023</v>
      </c>
      <c r="L239" s="9" t="s">
        <v>1054</v>
      </c>
      <c r="M239" s="9" t="s">
        <v>1025</v>
      </c>
      <c r="N239" s="9" t="s">
        <v>1026</v>
      </c>
      <c r="O239" s="9" t="s">
        <v>1034</v>
      </c>
      <c r="P239" s="9" t="s">
        <v>1028</v>
      </c>
    </row>
    <row r="240" spans="1:16" x14ac:dyDescent="0.25">
      <c r="A240" t="s">
        <v>166</v>
      </c>
      <c r="B240" t="s">
        <v>1613</v>
      </c>
      <c r="C240" t="s">
        <v>1614</v>
      </c>
      <c r="D240" t="s">
        <v>1615</v>
      </c>
      <c r="E240" t="s">
        <v>1020</v>
      </c>
      <c r="F240" t="s">
        <v>1021</v>
      </c>
      <c r="G240" t="s">
        <v>1109</v>
      </c>
      <c r="H240" s="11">
        <v>43356</v>
      </c>
      <c r="I240" s="11">
        <v>43359</v>
      </c>
      <c r="J240" s="11">
        <v>43346</v>
      </c>
      <c r="K240" t="s">
        <v>1023</v>
      </c>
      <c r="L240" t="s">
        <v>1050</v>
      </c>
      <c r="M240" t="s">
        <v>1025</v>
      </c>
      <c r="N240" t="s">
        <v>1026</v>
      </c>
      <c r="O240" t="s">
        <v>1034</v>
      </c>
      <c r="P240" t="s">
        <v>1028</v>
      </c>
    </row>
    <row r="241" spans="1:16" x14ac:dyDescent="0.25">
      <c r="A241" s="9" t="s">
        <v>51</v>
      </c>
      <c r="B241" s="9" t="s">
        <v>1192</v>
      </c>
      <c r="C241" s="9" t="s">
        <v>1193</v>
      </c>
      <c r="D241" s="9" t="s">
        <v>1192</v>
      </c>
      <c r="E241" s="9" t="s">
        <v>1020</v>
      </c>
      <c r="F241" s="9" t="s">
        <v>1021</v>
      </c>
      <c r="G241" s="9" t="s">
        <v>1194</v>
      </c>
      <c r="H241" s="10">
        <v>43355</v>
      </c>
      <c r="I241" s="10">
        <v>43358</v>
      </c>
      <c r="J241" s="10">
        <v>43345</v>
      </c>
      <c r="K241" s="9" t="s">
        <v>1023</v>
      </c>
      <c r="L241" s="9" t="s">
        <v>1054</v>
      </c>
      <c r="M241" s="9" t="s">
        <v>1025</v>
      </c>
      <c r="N241" s="9" t="s">
        <v>1026</v>
      </c>
      <c r="O241" s="9" t="s">
        <v>1034</v>
      </c>
      <c r="P241" s="9" t="s">
        <v>1028</v>
      </c>
    </row>
    <row r="242" spans="1:16" x14ac:dyDescent="0.25">
      <c r="A242" t="s">
        <v>214</v>
      </c>
      <c r="B242" t="s">
        <v>1616</v>
      </c>
      <c r="C242" t="s">
        <v>1617</v>
      </c>
      <c r="D242" t="s">
        <v>1618</v>
      </c>
      <c r="E242" t="s">
        <v>1020</v>
      </c>
      <c r="F242" t="s">
        <v>1021</v>
      </c>
      <c r="G242" t="s">
        <v>1353</v>
      </c>
      <c r="H242" s="11">
        <v>43354</v>
      </c>
      <c r="I242" s="11">
        <v>43355</v>
      </c>
      <c r="J242" s="11">
        <v>43353</v>
      </c>
      <c r="K242" t="s">
        <v>1023</v>
      </c>
      <c r="L242" t="s">
        <v>1050</v>
      </c>
      <c r="M242" t="s">
        <v>1025</v>
      </c>
      <c r="N242" t="s">
        <v>1026</v>
      </c>
      <c r="O242" t="s">
        <v>1034</v>
      </c>
      <c r="P242" t="s">
        <v>1028</v>
      </c>
    </row>
    <row r="243" spans="1:16" x14ac:dyDescent="0.25">
      <c r="A243" s="9" t="s">
        <v>794</v>
      </c>
      <c r="B243" s="9" t="s">
        <v>1266</v>
      </c>
      <c r="C243" s="9" t="s">
        <v>1267</v>
      </c>
      <c r="D243" s="9" t="s">
        <v>1268</v>
      </c>
      <c r="E243" s="9" t="s">
        <v>1020</v>
      </c>
      <c r="F243" s="9" t="s">
        <v>1032</v>
      </c>
      <c r="G243" s="9" t="s">
        <v>533</v>
      </c>
      <c r="H243" s="10">
        <v>43354</v>
      </c>
      <c r="I243" s="10">
        <v>43358</v>
      </c>
      <c r="J243" s="10">
        <v>43338</v>
      </c>
      <c r="K243" s="9" t="s">
        <v>1023</v>
      </c>
      <c r="L243" s="9" t="s">
        <v>1054</v>
      </c>
      <c r="M243" s="9" t="s">
        <v>1025</v>
      </c>
      <c r="N243" s="9" t="s">
        <v>1026</v>
      </c>
      <c r="O243" s="9" t="s">
        <v>1034</v>
      </c>
      <c r="P243" s="9" t="s">
        <v>1028</v>
      </c>
    </row>
    <row r="244" spans="1:16" x14ac:dyDescent="0.25">
      <c r="A244" t="s">
        <v>208</v>
      </c>
      <c r="B244" t="s">
        <v>1619</v>
      </c>
      <c r="C244" t="s">
        <v>1620</v>
      </c>
      <c r="D244" t="s">
        <v>1619</v>
      </c>
      <c r="E244" t="s">
        <v>1020</v>
      </c>
      <c r="F244" t="s">
        <v>1021</v>
      </c>
      <c r="G244" t="s">
        <v>1353</v>
      </c>
      <c r="H244" s="11">
        <v>43353</v>
      </c>
      <c r="I244" s="11">
        <v>43357</v>
      </c>
      <c r="J244" s="11">
        <v>43353</v>
      </c>
      <c r="K244" t="s">
        <v>1023</v>
      </c>
      <c r="L244" t="s">
        <v>1033</v>
      </c>
      <c r="M244" t="s">
        <v>1025</v>
      </c>
      <c r="N244" t="s">
        <v>1026</v>
      </c>
      <c r="O244" t="s">
        <v>1034</v>
      </c>
      <c r="P244" t="s">
        <v>1028</v>
      </c>
    </row>
    <row r="245" spans="1:16" x14ac:dyDescent="0.25">
      <c r="A245" s="9" t="s">
        <v>362</v>
      </c>
      <c r="B245" s="9" t="s">
        <v>1621</v>
      </c>
      <c r="C245" s="9" t="s">
        <v>1622</v>
      </c>
      <c r="D245" s="9" t="s">
        <v>1623</v>
      </c>
      <c r="E245" s="9" t="s">
        <v>1020</v>
      </c>
      <c r="F245" s="9" t="s">
        <v>1021</v>
      </c>
      <c r="G245" s="9" t="s">
        <v>1071</v>
      </c>
      <c r="H245" s="10">
        <v>43352</v>
      </c>
      <c r="I245" s="10">
        <v>43354</v>
      </c>
      <c r="J245" s="10">
        <v>43345</v>
      </c>
      <c r="K245" s="9" t="s">
        <v>1023</v>
      </c>
      <c r="L245" s="9" t="s">
        <v>1054</v>
      </c>
      <c r="M245" s="9" t="s">
        <v>1025</v>
      </c>
      <c r="N245" s="9" t="s">
        <v>1026</v>
      </c>
      <c r="O245" s="9" t="s">
        <v>1034</v>
      </c>
      <c r="P245" s="9" t="s">
        <v>1028</v>
      </c>
    </row>
    <row r="246" spans="1:16" x14ac:dyDescent="0.25">
      <c r="A246" t="s">
        <v>517</v>
      </c>
      <c r="B246" t="s">
        <v>1328</v>
      </c>
      <c r="C246" t="s">
        <v>1329</v>
      </c>
      <c r="D246" t="s">
        <v>1330</v>
      </c>
      <c r="E246" t="s">
        <v>1020</v>
      </c>
      <c r="F246" t="s">
        <v>1032</v>
      </c>
      <c r="G246" t="s">
        <v>533</v>
      </c>
      <c r="H246" s="11">
        <v>43347</v>
      </c>
      <c r="I246" s="11">
        <v>43356</v>
      </c>
      <c r="J246" s="11">
        <v>43347</v>
      </c>
      <c r="K246" t="s">
        <v>1023</v>
      </c>
      <c r="L246" t="s">
        <v>1054</v>
      </c>
      <c r="M246" t="s">
        <v>1025</v>
      </c>
      <c r="N246" t="s">
        <v>1026</v>
      </c>
      <c r="O246" t="s">
        <v>1034</v>
      </c>
      <c r="P246" t="s">
        <v>1028</v>
      </c>
    </row>
    <row r="247" spans="1:16" x14ac:dyDescent="0.25">
      <c r="A247" s="9" t="s">
        <v>440</v>
      </c>
      <c r="B247" s="9" t="s">
        <v>1523</v>
      </c>
      <c r="C247" s="9" t="s">
        <v>1524</v>
      </c>
      <c r="D247" s="9" t="s">
        <v>1525</v>
      </c>
      <c r="E247" s="9" t="s">
        <v>1020</v>
      </c>
      <c r="F247" s="9" t="s">
        <v>1032</v>
      </c>
      <c r="G247" s="9" t="s">
        <v>1136</v>
      </c>
      <c r="H247" s="10">
        <v>43347</v>
      </c>
      <c r="I247" s="10">
        <v>43354</v>
      </c>
      <c r="J247" s="10">
        <v>43286</v>
      </c>
      <c r="K247" s="9" t="s">
        <v>1023</v>
      </c>
      <c r="L247" s="9" t="s">
        <v>1054</v>
      </c>
      <c r="M247" s="9" t="s">
        <v>1025</v>
      </c>
      <c r="N247" s="9" t="s">
        <v>1026</v>
      </c>
      <c r="O247" s="9" t="s">
        <v>1034</v>
      </c>
      <c r="P247" s="9" t="s">
        <v>1028</v>
      </c>
    </row>
    <row r="248" spans="1:16" x14ac:dyDescent="0.25">
      <c r="A248" t="s">
        <v>334</v>
      </c>
      <c r="B248" t="s">
        <v>1624</v>
      </c>
      <c r="C248" t="s">
        <v>1625</v>
      </c>
      <c r="D248" t="s">
        <v>1626</v>
      </c>
      <c r="E248" t="s">
        <v>1020</v>
      </c>
      <c r="F248" t="s">
        <v>1021</v>
      </c>
      <c r="G248" t="s">
        <v>1130</v>
      </c>
      <c r="H248" s="11">
        <v>43346</v>
      </c>
      <c r="I248" s="11">
        <v>43353</v>
      </c>
      <c r="J248" s="11">
        <v>43344</v>
      </c>
      <c r="K248" t="s">
        <v>1023</v>
      </c>
      <c r="L248" t="s">
        <v>1033</v>
      </c>
      <c r="M248" t="s">
        <v>1025</v>
      </c>
      <c r="N248" t="s">
        <v>1026</v>
      </c>
      <c r="O248" t="s">
        <v>1034</v>
      </c>
      <c r="P248" t="s">
        <v>1028</v>
      </c>
    </row>
    <row r="249" spans="1:16" x14ac:dyDescent="0.25">
      <c r="A249" s="9" t="s">
        <v>360</v>
      </c>
      <c r="B249" s="9" t="s">
        <v>1627</v>
      </c>
      <c r="C249" s="9" t="s">
        <v>1628</v>
      </c>
      <c r="D249" s="9" t="s">
        <v>1629</v>
      </c>
      <c r="E249" s="9" t="s">
        <v>1020</v>
      </c>
      <c r="F249" s="9" t="s">
        <v>1021</v>
      </c>
      <c r="G249" s="9" t="s">
        <v>1071</v>
      </c>
      <c r="H249" s="10">
        <v>43343</v>
      </c>
      <c r="I249" s="10">
        <v>43346</v>
      </c>
      <c r="J249" s="10">
        <v>43313</v>
      </c>
      <c r="K249" s="9" t="s">
        <v>1023</v>
      </c>
      <c r="L249" s="9" t="s">
        <v>1054</v>
      </c>
      <c r="M249" s="9" t="s">
        <v>1025</v>
      </c>
      <c r="N249" s="9" t="s">
        <v>1026</v>
      </c>
      <c r="O249" s="9" t="s">
        <v>1034</v>
      </c>
      <c r="P249" s="9" t="s">
        <v>1028</v>
      </c>
    </row>
    <row r="250" spans="1:16" x14ac:dyDescent="0.25">
      <c r="A250" t="s">
        <v>568</v>
      </c>
      <c r="B250" t="s">
        <v>1133</v>
      </c>
      <c r="C250" t="s">
        <v>1134</v>
      </c>
      <c r="D250" t="s">
        <v>1135</v>
      </c>
      <c r="E250" t="s">
        <v>1020</v>
      </c>
      <c r="F250" t="s">
        <v>1032</v>
      </c>
      <c r="G250" t="s">
        <v>1136</v>
      </c>
      <c r="H250" s="11">
        <v>43342</v>
      </c>
      <c r="I250" s="11">
        <v>43347</v>
      </c>
      <c r="J250" s="11">
        <v>43200</v>
      </c>
      <c r="K250" t="s">
        <v>1023</v>
      </c>
      <c r="L250" t="s">
        <v>1054</v>
      </c>
      <c r="M250" t="s">
        <v>1025</v>
      </c>
      <c r="N250" t="s">
        <v>1026</v>
      </c>
      <c r="O250" t="s">
        <v>1034</v>
      </c>
      <c r="P250" t="s">
        <v>1028</v>
      </c>
    </row>
    <row r="251" spans="1:16" x14ac:dyDescent="0.25">
      <c r="A251" s="9" t="s">
        <v>197</v>
      </c>
      <c r="B251" s="9" t="s">
        <v>1630</v>
      </c>
      <c r="C251" s="9" t="s">
        <v>1631</v>
      </c>
      <c r="D251" s="9" t="s">
        <v>1630</v>
      </c>
      <c r="E251" s="9" t="s">
        <v>1020</v>
      </c>
      <c r="F251" s="9" t="s">
        <v>1021</v>
      </c>
      <c r="G251" s="9" t="s">
        <v>1121</v>
      </c>
      <c r="H251" s="10">
        <v>43341</v>
      </c>
      <c r="I251" s="10">
        <v>43343</v>
      </c>
      <c r="J251" s="10">
        <v>43341</v>
      </c>
      <c r="K251" s="9" t="s">
        <v>1023</v>
      </c>
      <c r="L251" s="9" t="s">
        <v>1054</v>
      </c>
      <c r="M251" s="9" t="s">
        <v>1025</v>
      </c>
      <c r="N251" s="9" t="s">
        <v>1026</v>
      </c>
      <c r="O251" s="9" t="s">
        <v>1034</v>
      </c>
      <c r="P251" s="9" t="s">
        <v>1028</v>
      </c>
    </row>
    <row r="252" spans="1:16" x14ac:dyDescent="0.25">
      <c r="A252" t="s">
        <v>257</v>
      </c>
      <c r="B252" t="s">
        <v>1632</v>
      </c>
      <c r="C252" t="s">
        <v>1633</v>
      </c>
      <c r="D252" t="s">
        <v>1634</v>
      </c>
      <c r="E252" t="s">
        <v>1020</v>
      </c>
      <c r="F252" t="s">
        <v>1021</v>
      </c>
      <c r="G252" t="s">
        <v>1022</v>
      </c>
      <c r="H252" s="11">
        <v>43338</v>
      </c>
      <c r="I252" s="11">
        <v>43340</v>
      </c>
      <c r="J252" s="11">
        <v>43338</v>
      </c>
      <c r="K252" t="s">
        <v>1023</v>
      </c>
      <c r="L252" t="s">
        <v>1050</v>
      </c>
      <c r="M252" t="s">
        <v>1025</v>
      </c>
      <c r="N252" t="s">
        <v>1026</v>
      </c>
      <c r="O252" t="s">
        <v>1034</v>
      </c>
      <c r="P252" t="s">
        <v>1028</v>
      </c>
    </row>
    <row r="253" spans="1:16" x14ac:dyDescent="0.25">
      <c r="A253" s="9" t="s">
        <v>462</v>
      </c>
      <c r="B253" s="9" t="s">
        <v>1444</v>
      </c>
      <c r="C253" s="9" t="s">
        <v>1445</v>
      </c>
      <c r="D253" s="9" t="s">
        <v>1446</v>
      </c>
      <c r="E253" s="9" t="s">
        <v>1020</v>
      </c>
      <c r="F253" s="9" t="s">
        <v>1032</v>
      </c>
      <c r="G253" s="9" t="s">
        <v>1136</v>
      </c>
      <c r="H253" s="10">
        <v>43338</v>
      </c>
      <c r="I253" s="10">
        <v>43342</v>
      </c>
      <c r="J253" s="10">
        <v>43329</v>
      </c>
      <c r="K253" s="9" t="s">
        <v>1023</v>
      </c>
      <c r="L253" s="9" t="s">
        <v>1033</v>
      </c>
      <c r="M253" s="9" t="s">
        <v>1025</v>
      </c>
      <c r="N253" s="9" t="s">
        <v>1026</v>
      </c>
      <c r="O253" s="9" t="s">
        <v>1034</v>
      </c>
      <c r="P253" s="9" t="s">
        <v>1028</v>
      </c>
    </row>
    <row r="254" spans="1:16" x14ac:dyDescent="0.25">
      <c r="A254" t="s">
        <v>1635</v>
      </c>
      <c r="B254" t="s">
        <v>1636</v>
      </c>
      <c r="C254" t="s">
        <v>1637</v>
      </c>
      <c r="D254" t="s">
        <v>1638</v>
      </c>
      <c r="E254" t="s">
        <v>1020</v>
      </c>
      <c r="F254" t="s">
        <v>1032</v>
      </c>
      <c r="G254" t="s">
        <v>1155</v>
      </c>
      <c r="H254" s="11">
        <v>43335</v>
      </c>
      <c r="I254" s="11">
        <v>43340</v>
      </c>
      <c r="J254" s="11">
        <v>43331</v>
      </c>
      <c r="K254" t="s">
        <v>1023</v>
      </c>
      <c r="L254" t="s">
        <v>1050</v>
      </c>
      <c r="M254" t="s">
        <v>1025</v>
      </c>
      <c r="N254" t="s">
        <v>1026</v>
      </c>
      <c r="O254" t="s">
        <v>1034</v>
      </c>
      <c r="P254" t="s">
        <v>1028</v>
      </c>
    </row>
    <row r="255" spans="1:16" x14ac:dyDescent="0.25">
      <c r="A255" s="9" t="s">
        <v>328</v>
      </c>
      <c r="B255" s="9" t="s">
        <v>1639</v>
      </c>
      <c r="C255" s="9" t="s">
        <v>1640</v>
      </c>
      <c r="D255" s="9" t="s">
        <v>1641</v>
      </c>
      <c r="E255" s="9" t="s">
        <v>1020</v>
      </c>
      <c r="F255" s="9" t="s">
        <v>1021</v>
      </c>
      <c r="G255" s="9" t="s">
        <v>1037</v>
      </c>
      <c r="H255" s="10">
        <v>43335</v>
      </c>
      <c r="I255" s="10">
        <v>43338</v>
      </c>
      <c r="J255" s="10">
        <v>43333</v>
      </c>
      <c r="K255" s="9" t="s">
        <v>1023</v>
      </c>
      <c r="L255" s="9" t="s">
        <v>1054</v>
      </c>
      <c r="M255" s="9" t="s">
        <v>1055</v>
      </c>
      <c r="N255" s="9" t="s">
        <v>1026</v>
      </c>
      <c r="O255" s="9" t="s">
        <v>1027</v>
      </c>
      <c r="P255" s="9"/>
    </row>
    <row r="256" spans="1:16" x14ac:dyDescent="0.25">
      <c r="A256" t="s">
        <v>466</v>
      </c>
      <c r="B256" t="s">
        <v>1642</v>
      </c>
      <c r="C256" t="s">
        <v>1643</v>
      </c>
      <c r="D256" t="s">
        <v>1644</v>
      </c>
      <c r="E256" t="s">
        <v>1020</v>
      </c>
      <c r="F256" t="s">
        <v>1032</v>
      </c>
      <c r="G256" t="s">
        <v>1136</v>
      </c>
      <c r="H256" s="11">
        <v>43333</v>
      </c>
      <c r="I256" s="11">
        <v>43338</v>
      </c>
      <c r="J256" s="11">
        <v>43286</v>
      </c>
      <c r="K256" t="s">
        <v>1023</v>
      </c>
      <c r="L256" t="s">
        <v>1033</v>
      </c>
      <c r="M256" t="s">
        <v>1025</v>
      </c>
      <c r="N256" t="s">
        <v>1026</v>
      </c>
      <c r="O256" t="s">
        <v>1034</v>
      </c>
      <c r="P256" t="s">
        <v>1118</v>
      </c>
    </row>
    <row r="257" spans="1:16" x14ac:dyDescent="0.25">
      <c r="A257" s="9" t="s">
        <v>315</v>
      </c>
      <c r="B257" s="9" t="s">
        <v>1131</v>
      </c>
      <c r="C257" s="9" t="s">
        <v>1132</v>
      </c>
      <c r="D257" s="9" t="s">
        <v>1131</v>
      </c>
      <c r="E257" s="9" t="s">
        <v>1020</v>
      </c>
      <c r="F257" s="9" t="s">
        <v>1021</v>
      </c>
      <c r="G257" s="9" t="s">
        <v>1037</v>
      </c>
      <c r="H257" s="10">
        <v>43333</v>
      </c>
      <c r="I257" s="10">
        <v>43335</v>
      </c>
      <c r="J257" s="10">
        <v>43308</v>
      </c>
      <c r="K257" s="9" t="s">
        <v>1023</v>
      </c>
      <c r="L257" s="9" t="s">
        <v>1054</v>
      </c>
      <c r="M257" s="9" t="s">
        <v>1025</v>
      </c>
      <c r="N257" s="9" t="s">
        <v>1026</v>
      </c>
      <c r="O257" s="9" t="s">
        <v>1034</v>
      </c>
      <c r="P257" s="9" t="s">
        <v>1028</v>
      </c>
    </row>
    <row r="258" spans="1:16" x14ac:dyDescent="0.25">
      <c r="A258" t="s">
        <v>1645</v>
      </c>
      <c r="B258" t="s">
        <v>1646</v>
      </c>
      <c r="C258" t="s">
        <v>1647</v>
      </c>
      <c r="D258" t="s">
        <v>1648</v>
      </c>
      <c r="E258" t="s">
        <v>1020</v>
      </c>
      <c r="F258" t="s">
        <v>1021</v>
      </c>
      <c r="G258" t="s">
        <v>1109</v>
      </c>
      <c r="H258" s="11">
        <v>43329</v>
      </c>
      <c r="I258" s="11">
        <v>43331</v>
      </c>
      <c r="J258" s="11">
        <v>43317</v>
      </c>
      <c r="K258" t="s">
        <v>1023</v>
      </c>
      <c r="L258" t="s">
        <v>1050</v>
      </c>
      <c r="M258" t="s">
        <v>1055</v>
      </c>
      <c r="N258" t="s">
        <v>1026</v>
      </c>
      <c r="O258" t="s">
        <v>1027</v>
      </c>
    </row>
    <row r="259" spans="1:16" x14ac:dyDescent="0.25">
      <c r="A259" s="9" t="s">
        <v>91</v>
      </c>
      <c r="B259" s="9" t="s">
        <v>1097</v>
      </c>
      <c r="C259" s="9" t="s">
        <v>1098</v>
      </c>
      <c r="D259" s="9" t="s">
        <v>1099</v>
      </c>
      <c r="E259" s="9" t="s">
        <v>1020</v>
      </c>
      <c r="F259" s="9" t="s">
        <v>1021</v>
      </c>
      <c r="G259" s="9" t="s">
        <v>1045</v>
      </c>
      <c r="H259" s="10">
        <v>43327</v>
      </c>
      <c r="I259" s="10">
        <v>43333</v>
      </c>
      <c r="J259" s="10">
        <v>43327</v>
      </c>
      <c r="K259" s="9" t="s">
        <v>1023</v>
      </c>
      <c r="L259" s="9" t="s">
        <v>1050</v>
      </c>
      <c r="M259" s="9" t="s">
        <v>1025</v>
      </c>
      <c r="N259" s="9" t="s">
        <v>1026</v>
      </c>
      <c r="O259" s="9" t="s">
        <v>1034</v>
      </c>
      <c r="P259" s="9" t="s">
        <v>1028</v>
      </c>
    </row>
    <row r="260" spans="1:16" x14ac:dyDescent="0.25">
      <c r="A260" t="s">
        <v>520</v>
      </c>
      <c r="B260" t="s">
        <v>1241</v>
      </c>
      <c r="C260" t="s">
        <v>1242</v>
      </c>
      <c r="D260" t="s">
        <v>1243</v>
      </c>
      <c r="E260" t="s">
        <v>1020</v>
      </c>
      <c r="F260" t="s">
        <v>1032</v>
      </c>
      <c r="G260" t="s">
        <v>533</v>
      </c>
      <c r="H260" s="11">
        <v>43324</v>
      </c>
      <c r="I260" s="11">
        <v>43333</v>
      </c>
      <c r="J260" s="11">
        <v>43319</v>
      </c>
      <c r="K260" t="s">
        <v>1023</v>
      </c>
      <c r="L260" t="s">
        <v>1033</v>
      </c>
      <c r="M260" t="s">
        <v>1025</v>
      </c>
      <c r="N260" t="s">
        <v>1026</v>
      </c>
      <c r="O260" t="s">
        <v>1034</v>
      </c>
      <c r="P260" t="s">
        <v>1028</v>
      </c>
    </row>
    <row r="261" spans="1:16" x14ac:dyDescent="0.25">
      <c r="A261" s="9" t="s">
        <v>401</v>
      </c>
      <c r="B261" s="9" t="s">
        <v>1649</v>
      </c>
      <c r="C261" s="9" t="s">
        <v>1650</v>
      </c>
      <c r="D261" s="9" t="s">
        <v>1649</v>
      </c>
      <c r="E261" s="9" t="s">
        <v>1020</v>
      </c>
      <c r="F261" s="9" t="s">
        <v>1032</v>
      </c>
      <c r="G261" s="9" t="s">
        <v>1157</v>
      </c>
      <c r="H261" s="10">
        <v>43323</v>
      </c>
      <c r="I261" s="10">
        <v>43325</v>
      </c>
      <c r="J261" s="10">
        <v>43311</v>
      </c>
      <c r="K261" s="9" t="s">
        <v>1023</v>
      </c>
      <c r="L261" s="9" t="s">
        <v>1050</v>
      </c>
      <c r="M261" s="9" t="s">
        <v>1025</v>
      </c>
      <c r="N261" s="9" t="s">
        <v>1026</v>
      </c>
      <c r="O261" s="9" t="s">
        <v>1034</v>
      </c>
      <c r="P261" s="9" t="s">
        <v>1028</v>
      </c>
    </row>
    <row r="262" spans="1:16" x14ac:dyDescent="0.25">
      <c r="A262" t="s">
        <v>87</v>
      </c>
      <c r="B262" t="s">
        <v>1359</v>
      </c>
      <c r="C262" t="s">
        <v>1360</v>
      </c>
      <c r="D262" t="s">
        <v>1361</v>
      </c>
      <c r="E262" t="s">
        <v>1020</v>
      </c>
      <c r="F262" t="s">
        <v>1021</v>
      </c>
      <c r="G262" t="s">
        <v>1045</v>
      </c>
      <c r="H262" s="11">
        <v>43322</v>
      </c>
      <c r="I262" s="11">
        <v>43327</v>
      </c>
      <c r="J262" s="11">
        <v>43317</v>
      </c>
      <c r="K262" t="s">
        <v>1023</v>
      </c>
      <c r="L262" t="s">
        <v>1054</v>
      </c>
      <c r="M262" t="s">
        <v>1025</v>
      </c>
      <c r="N262" t="s">
        <v>1026</v>
      </c>
      <c r="O262" t="s">
        <v>1034</v>
      </c>
      <c r="P262" t="s">
        <v>1028</v>
      </c>
    </row>
    <row r="263" spans="1:16" x14ac:dyDescent="0.25">
      <c r="A263" s="9" t="s">
        <v>1651</v>
      </c>
      <c r="B263" s="9" t="s">
        <v>1652</v>
      </c>
      <c r="C263" s="9" t="s">
        <v>1653</v>
      </c>
      <c r="D263" s="9" t="s">
        <v>1654</v>
      </c>
      <c r="E263" s="9" t="s">
        <v>1020</v>
      </c>
      <c r="F263" s="9" t="s">
        <v>1032</v>
      </c>
      <c r="G263" s="9" t="s">
        <v>1155</v>
      </c>
      <c r="H263" s="10">
        <v>43320</v>
      </c>
      <c r="I263" s="10">
        <v>43323</v>
      </c>
      <c r="J263" s="10">
        <v>43300</v>
      </c>
      <c r="K263" s="9" t="s">
        <v>1023</v>
      </c>
      <c r="L263" s="9" t="s">
        <v>1050</v>
      </c>
      <c r="M263" s="9" t="s">
        <v>1025</v>
      </c>
      <c r="N263" s="9" t="s">
        <v>1026</v>
      </c>
      <c r="O263" s="9" t="s">
        <v>1034</v>
      </c>
      <c r="P263" s="9" t="s">
        <v>1028</v>
      </c>
    </row>
    <row r="264" spans="1:16" x14ac:dyDescent="0.25">
      <c r="A264" t="s">
        <v>410</v>
      </c>
      <c r="B264" t="s">
        <v>1392</v>
      </c>
      <c r="C264" t="s">
        <v>1393</v>
      </c>
      <c r="D264" t="s">
        <v>1394</v>
      </c>
      <c r="E264" t="s">
        <v>1020</v>
      </c>
      <c r="F264" t="s">
        <v>1032</v>
      </c>
      <c r="G264" t="s">
        <v>1348</v>
      </c>
      <c r="H264" s="11">
        <v>43319</v>
      </c>
      <c r="I264" s="11">
        <v>43324</v>
      </c>
      <c r="J264" s="11">
        <v>43319</v>
      </c>
      <c r="K264" t="s">
        <v>1023</v>
      </c>
      <c r="L264" t="s">
        <v>1054</v>
      </c>
      <c r="M264" t="s">
        <v>1025</v>
      </c>
      <c r="N264" t="s">
        <v>1026</v>
      </c>
      <c r="O264" t="s">
        <v>1034</v>
      </c>
      <c r="P264" t="s">
        <v>1028</v>
      </c>
    </row>
    <row r="265" spans="1:16" x14ac:dyDescent="0.25">
      <c r="A265" s="9" t="s">
        <v>1344</v>
      </c>
      <c r="B265" s="9" t="s">
        <v>1345</v>
      </c>
      <c r="C265" s="9" t="s">
        <v>1346</v>
      </c>
      <c r="D265" s="9" t="s">
        <v>1347</v>
      </c>
      <c r="E265" s="9" t="s">
        <v>1020</v>
      </c>
      <c r="F265" s="9" t="s">
        <v>1032</v>
      </c>
      <c r="G265" s="9" t="s">
        <v>1348</v>
      </c>
      <c r="H265" s="10">
        <v>43318</v>
      </c>
      <c r="I265" s="10">
        <v>43319</v>
      </c>
      <c r="J265" s="10">
        <v>43317</v>
      </c>
      <c r="K265" s="9" t="s">
        <v>1023</v>
      </c>
      <c r="L265" s="9" t="s">
        <v>1158</v>
      </c>
      <c r="M265" s="9" t="s">
        <v>1025</v>
      </c>
      <c r="N265" s="9" t="s">
        <v>1026</v>
      </c>
      <c r="O265" s="9" t="s">
        <v>1034</v>
      </c>
      <c r="P265" s="9" t="s">
        <v>1455</v>
      </c>
    </row>
    <row r="266" spans="1:16" x14ac:dyDescent="0.25">
      <c r="A266" t="s">
        <v>1655</v>
      </c>
      <c r="B266" t="s">
        <v>1656</v>
      </c>
      <c r="C266" t="s">
        <v>1657</v>
      </c>
      <c r="D266" t="s">
        <v>1658</v>
      </c>
      <c r="E266" t="s">
        <v>1020</v>
      </c>
      <c r="F266" t="s">
        <v>1659</v>
      </c>
      <c r="G266" t="s">
        <v>1660</v>
      </c>
      <c r="H266" s="11">
        <v>43317</v>
      </c>
      <c r="I266" s="11">
        <v>43321</v>
      </c>
      <c r="J266" s="11">
        <v>43317</v>
      </c>
      <c r="K266" t="s">
        <v>1023</v>
      </c>
      <c r="L266" t="s">
        <v>1054</v>
      </c>
      <c r="M266" t="s">
        <v>1055</v>
      </c>
      <c r="N266" t="s">
        <v>1026</v>
      </c>
      <c r="O266" t="s">
        <v>1027</v>
      </c>
    </row>
    <row r="267" spans="1:16" x14ac:dyDescent="0.25">
      <c r="A267" s="9" t="s">
        <v>1661</v>
      </c>
      <c r="B267" s="9" t="s">
        <v>1662</v>
      </c>
      <c r="C267" s="9" t="s">
        <v>1663</v>
      </c>
      <c r="D267" s="9" t="s">
        <v>1664</v>
      </c>
      <c r="E267" s="9" t="s">
        <v>1020</v>
      </c>
      <c r="F267" s="9" t="s">
        <v>1032</v>
      </c>
      <c r="G267" s="9" t="s">
        <v>1155</v>
      </c>
      <c r="H267" s="10">
        <v>43313</v>
      </c>
      <c r="I267" s="10">
        <v>43317</v>
      </c>
      <c r="J267" s="10">
        <v>43300</v>
      </c>
      <c r="K267" s="9" t="s">
        <v>1023</v>
      </c>
      <c r="L267" s="9" t="s">
        <v>1050</v>
      </c>
      <c r="M267" s="9" t="s">
        <v>1025</v>
      </c>
      <c r="N267" s="9" t="s">
        <v>1026</v>
      </c>
      <c r="O267" s="9" t="s">
        <v>1034</v>
      </c>
      <c r="P267" s="9" t="s">
        <v>1028</v>
      </c>
    </row>
    <row r="268" spans="1:16" x14ac:dyDescent="0.25">
      <c r="A268" t="s">
        <v>169</v>
      </c>
      <c r="B268" t="s">
        <v>1488</v>
      </c>
      <c r="C268" t="s">
        <v>1489</v>
      </c>
      <c r="D268" t="s">
        <v>1490</v>
      </c>
      <c r="E268" t="s">
        <v>1020</v>
      </c>
      <c r="F268" t="s">
        <v>1021</v>
      </c>
      <c r="G268" t="s">
        <v>1109</v>
      </c>
      <c r="H268" s="11">
        <v>43313</v>
      </c>
      <c r="I268" s="11">
        <v>43317</v>
      </c>
      <c r="J268" s="11">
        <v>43311</v>
      </c>
      <c r="K268" t="s">
        <v>1023</v>
      </c>
      <c r="L268" t="s">
        <v>1240</v>
      </c>
      <c r="M268" t="s">
        <v>1025</v>
      </c>
      <c r="N268" t="s">
        <v>1026</v>
      </c>
      <c r="O268" t="s">
        <v>1034</v>
      </c>
      <c r="P268" t="s">
        <v>1028</v>
      </c>
    </row>
    <row r="269" spans="1:16" x14ac:dyDescent="0.25">
      <c r="A269" s="9" t="s">
        <v>363</v>
      </c>
      <c r="B269" s="9" t="s">
        <v>1369</v>
      </c>
      <c r="C269" s="9" t="s">
        <v>1370</v>
      </c>
      <c r="D269" s="9" t="s">
        <v>1371</v>
      </c>
      <c r="E269" s="9" t="s">
        <v>1020</v>
      </c>
      <c r="F269" s="9" t="s">
        <v>1021</v>
      </c>
      <c r="G269" s="9" t="s">
        <v>1071</v>
      </c>
      <c r="H269" s="10">
        <v>43311</v>
      </c>
      <c r="I269" s="10">
        <v>43312</v>
      </c>
      <c r="J269" s="10">
        <v>43309</v>
      </c>
      <c r="K269" s="9" t="s">
        <v>1023</v>
      </c>
      <c r="L269" s="9" t="s">
        <v>1054</v>
      </c>
      <c r="M269" s="9" t="s">
        <v>1025</v>
      </c>
      <c r="N269" s="9" t="s">
        <v>1026</v>
      </c>
      <c r="O269" s="9" t="s">
        <v>1034</v>
      </c>
      <c r="P269" s="9" t="s">
        <v>1028</v>
      </c>
    </row>
    <row r="270" spans="1:16" x14ac:dyDescent="0.25">
      <c r="A270" t="s">
        <v>456</v>
      </c>
      <c r="B270" t="s">
        <v>1665</v>
      </c>
      <c r="C270" t="s">
        <v>1666</v>
      </c>
      <c r="D270" t="s">
        <v>1667</v>
      </c>
      <c r="E270" t="s">
        <v>1020</v>
      </c>
      <c r="F270" t="s">
        <v>1032</v>
      </c>
      <c r="G270" t="s">
        <v>1136</v>
      </c>
      <c r="H270" s="11">
        <v>43310</v>
      </c>
      <c r="I270" s="11">
        <v>43313</v>
      </c>
      <c r="J270" s="11">
        <v>43254</v>
      </c>
      <c r="K270" t="s">
        <v>1023</v>
      </c>
      <c r="L270" t="s">
        <v>1054</v>
      </c>
      <c r="M270" t="s">
        <v>1025</v>
      </c>
      <c r="N270" t="s">
        <v>1026</v>
      </c>
      <c r="O270" t="s">
        <v>1034</v>
      </c>
      <c r="P270" t="s">
        <v>1028</v>
      </c>
    </row>
    <row r="271" spans="1:16" x14ac:dyDescent="0.25">
      <c r="A271" s="9" t="s">
        <v>398</v>
      </c>
      <c r="B271" s="9" t="s">
        <v>1156</v>
      </c>
      <c r="C271" s="9" t="s">
        <v>398</v>
      </c>
      <c r="D271" s="9" t="s">
        <v>1156</v>
      </c>
      <c r="E271" s="9" t="s">
        <v>1020</v>
      </c>
      <c r="F271" s="9" t="s">
        <v>1032</v>
      </c>
      <c r="G271" s="9" t="s">
        <v>1157</v>
      </c>
      <c r="H271" s="10">
        <v>43307</v>
      </c>
      <c r="I271" s="10">
        <v>43311</v>
      </c>
      <c r="J271" s="10">
        <v>43294</v>
      </c>
      <c r="K271" s="9" t="s">
        <v>1023</v>
      </c>
      <c r="L271" s="9" t="s">
        <v>1050</v>
      </c>
      <c r="M271" s="9" t="s">
        <v>1025</v>
      </c>
      <c r="N271" s="9" t="s">
        <v>1026</v>
      </c>
      <c r="O271" s="9" t="s">
        <v>1034</v>
      </c>
      <c r="P271" s="9" t="s">
        <v>1028</v>
      </c>
    </row>
    <row r="272" spans="1:16" x14ac:dyDescent="0.25">
      <c r="A272" t="s">
        <v>166</v>
      </c>
      <c r="B272" t="s">
        <v>1613</v>
      </c>
      <c r="C272" t="s">
        <v>1614</v>
      </c>
      <c r="D272" t="s">
        <v>1615</v>
      </c>
      <c r="E272" t="s">
        <v>1020</v>
      </c>
      <c r="F272" t="s">
        <v>1021</v>
      </c>
      <c r="G272" t="s">
        <v>1109</v>
      </c>
      <c r="H272" s="11">
        <v>43305</v>
      </c>
      <c r="I272" s="11">
        <v>43313</v>
      </c>
      <c r="J272" s="11">
        <v>43298</v>
      </c>
      <c r="K272" t="s">
        <v>1023</v>
      </c>
      <c r="L272" t="s">
        <v>1050</v>
      </c>
      <c r="M272" t="s">
        <v>1025</v>
      </c>
      <c r="N272" t="s">
        <v>1026</v>
      </c>
      <c r="O272" t="s">
        <v>1034</v>
      </c>
      <c r="P272" t="s">
        <v>1028</v>
      </c>
    </row>
    <row r="273" spans="1:16" x14ac:dyDescent="0.25">
      <c r="A273" s="9" t="s">
        <v>337</v>
      </c>
      <c r="B273" s="9" t="s">
        <v>1668</v>
      </c>
      <c r="C273" s="9" t="s">
        <v>1669</v>
      </c>
      <c r="D273" s="9" t="s">
        <v>1668</v>
      </c>
      <c r="E273" s="9" t="s">
        <v>1020</v>
      </c>
      <c r="F273" s="9" t="s">
        <v>1021</v>
      </c>
      <c r="G273" s="9" t="s">
        <v>1130</v>
      </c>
      <c r="H273" s="10">
        <v>43303</v>
      </c>
      <c r="I273" s="10">
        <v>43305</v>
      </c>
      <c r="J273" s="10">
        <v>43303</v>
      </c>
      <c r="K273" s="9" t="s">
        <v>1023</v>
      </c>
      <c r="L273" s="9" t="s">
        <v>1054</v>
      </c>
      <c r="M273" s="9" t="s">
        <v>1025</v>
      </c>
      <c r="N273" s="9" t="s">
        <v>1026</v>
      </c>
      <c r="O273" s="9" t="s">
        <v>1034</v>
      </c>
      <c r="P273" s="9" t="s">
        <v>1028</v>
      </c>
    </row>
    <row r="274" spans="1:16" x14ac:dyDescent="0.25">
      <c r="A274" t="s">
        <v>1461</v>
      </c>
      <c r="B274" t="s">
        <v>1462</v>
      </c>
      <c r="C274" t="s">
        <v>1463</v>
      </c>
      <c r="D274" t="s">
        <v>1464</v>
      </c>
      <c r="E274" t="s">
        <v>1020</v>
      </c>
      <c r="F274" t="s">
        <v>1021</v>
      </c>
      <c r="G274" t="s">
        <v>1059</v>
      </c>
      <c r="H274" s="11">
        <v>43302</v>
      </c>
      <c r="I274" s="11">
        <v>43305</v>
      </c>
      <c r="J274" s="11">
        <v>43201</v>
      </c>
      <c r="K274" t="s">
        <v>1023</v>
      </c>
      <c r="L274" t="s">
        <v>1054</v>
      </c>
      <c r="M274" t="s">
        <v>1025</v>
      </c>
      <c r="N274" t="s">
        <v>1026</v>
      </c>
      <c r="O274" t="s">
        <v>1034</v>
      </c>
      <c r="P274" t="s">
        <v>1028</v>
      </c>
    </row>
    <row r="275" spans="1:16" x14ac:dyDescent="0.25">
      <c r="A275" s="9" t="s">
        <v>476</v>
      </c>
      <c r="B275" s="9" t="s">
        <v>1576</v>
      </c>
      <c r="C275" s="9" t="s">
        <v>1577</v>
      </c>
      <c r="D275" s="9" t="s">
        <v>1578</v>
      </c>
      <c r="E275" s="9" t="s">
        <v>1020</v>
      </c>
      <c r="F275" s="9" t="s">
        <v>1032</v>
      </c>
      <c r="G275" s="9" t="s">
        <v>533</v>
      </c>
      <c r="H275" s="10">
        <v>43299</v>
      </c>
      <c r="I275" s="10">
        <v>43310</v>
      </c>
      <c r="J275" s="10">
        <v>43239</v>
      </c>
      <c r="K275" s="9" t="s">
        <v>1023</v>
      </c>
      <c r="L275" s="9" t="s">
        <v>1201</v>
      </c>
      <c r="M275" s="9" t="s">
        <v>1025</v>
      </c>
      <c r="N275" s="9" t="s">
        <v>1026</v>
      </c>
      <c r="O275" s="9" t="s">
        <v>1034</v>
      </c>
      <c r="P275" s="9" t="s">
        <v>1028</v>
      </c>
    </row>
    <row r="276" spans="1:16" x14ac:dyDescent="0.25">
      <c r="A276" t="s">
        <v>304</v>
      </c>
      <c r="B276" t="s">
        <v>1670</v>
      </c>
      <c r="C276" t="s">
        <v>1671</v>
      </c>
      <c r="D276" t="s">
        <v>1672</v>
      </c>
      <c r="E276" t="s">
        <v>1020</v>
      </c>
      <c r="F276" t="s">
        <v>1021</v>
      </c>
      <c r="G276" t="s">
        <v>1037</v>
      </c>
      <c r="H276" s="11">
        <v>43299</v>
      </c>
      <c r="I276" s="11">
        <v>43301</v>
      </c>
      <c r="J276" s="11">
        <v>43299</v>
      </c>
      <c r="K276" t="s">
        <v>1023</v>
      </c>
      <c r="L276" t="s">
        <v>1054</v>
      </c>
      <c r="M276" t="s">
        <v>1055</v>
      </c>
      <c r="N276" t="s">
        <v>1026</v>
      </c>
      <c r="O276" t="s">
        <v>1027</v>
      </c>
    </row>
    <row r="277" spans="1:16" x14ac:dyDescent="0.25">
      <c r="A277" s="9" t="s">
        <v>1673</v>
      </c>
      <c r="B277" s="9" t="s">
        <v>1674</v>
      </c>
      <c r="C277" s="9" t="s">
        <v>1675</v>
      </c>
      <c r="D277" s="9" t="s">
        <v>1674</v>
      </c>
      <c r="E277" s="9" t="s">
        <v>1020</v>
      </c>
      <c r="F277" s="9" t="s">
        <v>1021</v>
      </c>
      <c r="G277" s="9" t="s">
        <v>1037</v>
      </c>
      <c r="H277" s="10">
        <v>43297</v>
      </c>
      <c r="I277" s="10">
        <v>43303</v>
      </c>
      <c r="J277" s="10">
        <v>43282</v>
      </c>
      <c r="K277" s="9" t="s">
        <v>1023</v>
      </c>
      <c r="L277" s="9" t="s">
        <v>1033</v>
      </c>
      <c r="M277" s="9" t="s">
        <v>1025</v>
      </c>
      <c r="N277" s="9" t="s">
        <v>1026</v>
      </c>
      <c r="O277" s="9" t="s">
        <v>1034</v>
      </c>
      <c r="P277" s="9" t="s">
        <v>1676</v>
      </c>
    </row>
    <row r="278" spans="1:16" x14ac:dyDescent="0.25">
      <c r="A278" t="s">
        <v>238</v>
      </c>
      <c r="B278" t="s">
        <v>1426</v>
      </c>
      <c r="C278" t="s">
        <v>1427</v>
      </c>
      <c r="D278" t="s">
        <v>1428</v>
      </c>
      <c r="E278" t="s">
        <v>1020</v>
      </c>
      <c r="F278" t="s">
        <v>1021</v>
      </c>
      <c r="G278" t="s">
        <v>1022</v>
      </c>
      <c r="H278" s="11">
        <v>43296</v>
      </c>
      <c r="I278" s="11">
        <v>43299</v>
      </c>
      <c r="J278" s="11">
        <v>43296</v>
      </c>
      <c r="K278" t="s">
        <v>1023</v>
      </c>
      <c r="L278" t="s">
        <v>1054</v>
      </c>
      <c r="M278" t="s">
        <v>1025</v>
      </c>
      <c r="N278" t="s">
        <v>1026</v>
      </c>
      <c r="O278" t="s">
        <v>1034</v>
      </c>
      <c r="P278" t="s">
        <v>1028</v>
      </c>
    </row>
    <row r="279" spans="1:16" x14ac:dyDescent="0.25">
      <c r="A279" s="9" t="s">
        <v>498</v>
      </c>
      <c r="B279" s="9" t="s">
        <v>1504</v>
      </c>
      <c r="C279" s="9" t="s">
        <v>1505</v>
      </c>
      <c r="D279" s="9" t="s">
        <v>1506</v>
      </c>
      <c r="E279" s="9" t="s">
        <v>1020</v>
      </c>
      <c r="F279" s="9" t="s">
        <v>1032</v>
      </c>
      <c r="G279" s="9" t="s">
        <v>533</v>
      </c>
      <c r="H279" s="10">
        <v>43296</v>
      </c>
      <c r="I279" s="10">
        <v>43299</v>
      </c>
      <c r="J279" s="10">
        <v>43252</v>
      </c>
      <c r="K279" s="9" t="s">
        <v>1023</v>
      </c>
      <c r="L279" s="9" t="s">
        <v>1054</v>
      </c>
      <c r="M279" s="9" t="s">
        <v>1025</v>
      </c>
      <c r="N279" s="9" t="s">
        <v>1026</v>
      </c>
      <c r="O279" s="9" t="s">
        <v>1034</v>
      </c>
      <c r="P279" s="9" t="s">
        <v>1028</v>
      </c>
    </row>
    <row r="280" spans="1:16" x14ac:dyDescent="0.25">
      <c r="A280" t="s">
        <v>1397</v>
      </c>
      <c r="B280" t="s">
        <v>1398</v>
      </c>
      <c r="C280" t="s">
        <v>1399</v>
      </c>
      <c r="D280" t="s">
        <v>1400</v>
      </c>
      <c r="E280" t="s">
        <v>1020</v>
      </c>
      <c r="F280" t="s">
        <v>1032</v>
      </c>
      <c r="G280" t="s">
        <v>1155</v>
      </c>
      <c r="H280" s="11">
        <v>43296</v>
      </c>
      <c r="I280" s="11">
        <v>43299</v>
      </c>
      <c r="J280" s="11">
        <v>43294</v>
      </c>
      <c r="K280" t="s">
        <v>1023</v>
      </c>
      <c r="L280" t="s">
        <v>1050</v>
      </c>
      <c r="M280" t="s">
        <v>1025</v>
      </c>
      <c r="N280" t="s">
        <v>1026</v>
      </c>
      <c r="O280" t="s">
        <v>1034</v>
      </c>
      <c r="P280" t="s">
        <v>1028</v>
      </c>
    </row>
    <row r="281" spans="1:16" x14ac:dyDescent="0.25">
      <c r="A281" s="9" t="s">
        <v>1677</v>
      </c>
      <c r="B281" s="9" t="s">
        <v>1678</v>
      </c>
      <c r="C281" s="9" t="s">
        <v>1679</v>
      </c>
      <c r="D281" s="9" t="s">
        <v>1678</v>
      </c>
      <c r="E281" s="9" t="s">
        <v>1020</v>
      </c>
      <c r="F281" s="9" t="s">
        <v>1659</v>
      </c>
      <c r="G281" s="9" t="s">
        <v>1660</v>
      </c>
      <c r="H281" s="10">
        <v>43293</v>
      </c>
      <c r="I281" s="10">
        <v>43297</v>
      </c>
      <c r="J281" s="10">
        <v>43293</v>
      </c>
      <c r="K281" s="9" t="s">
        <v>1023</v>
      </c>
      <c r="L281" s="9" t="s">
        <v>1033</v>
      </c>
      <c r="M281" s="9" t="s">
        <v>1055</v>
      </c>
      <c r="N281" s="9" t="s">
        <v>1026</v>
      </c>
      <c r="O281" s="9" t="s">
        <v>1027</v>
      </c>
      <c r="P281" s="9"/>
    </row>
    <row r="282" spans="1:16" x14ac:dyDescent="0.25">
      <c r="A282" t="s">
        <v>350</v>
      </c>
      <c r="B282" t="s">
        <v>1680</v>
      </c>
      <c r="C282" t="s">
        <v>1681</v>
      </c>
      <c r="D282" t="s">
        <v>1682</v>
      </c>
      <c r="E282" t="s">
        <v>1020</v>
      </c>
      <c r="F282" t="s">
        <v>1021</v>
      </c>
      <c r="G282" t="s">
        <v>1130</v>
      </c>
      <c r="H282" s="11">
        <v>43293</v>
      </c>
      <c r="I282" s="11">
        <v>43296</v>
      </c>
      <c r="J282" s="11">
        <v>43293</v>
      </c>
      <c r="K282" t="s">
        <v>1023</v>
      </c>
      <c r="L282" t="s">
        <v>1201</v>
      </c>
      <c r="M282" t="s">
        <v>1025</v>
      </c>
      <c r="N282" t="s">
        <v>1026</v>
      </c>
      <c r="O282" t="s">
        <v>1034</v>
      </c>
      <c r="P282" t="s">
        <v>1028</v>
      </c>
    </row>
    <row r="283" spans="1:16" x14ac:dyDescent="0.25">
      <c r="A283" s="9" t="s">
        <v>75</v>
      </c>
      <c r="B283" s="9" t="s">
        <v>1683</v>
      </c>
      <c r="C283" s="9" t="s">
        <v>1684</v>
      </c>
      <c r="D283" s="9" t="s">
        <v>1683</v>
      </c>
      <c r="E283" s="9" t="s">
        <v>1020</v>
      </c>
      <c r="F283" s="9" t="s">
        <v>1021</v>
      </c>
      <c r="G283" s="9" t="s">
        <v>1041</v>
      </c>
      <c r="H283" s="10">
        <v>43292</v>
      </c>
      <c r="I283" s="10">
        <v>43293</v>
      </c>
      <c r="J283" s="10">
        <v>43292</v>
      </c>
      <c r="K283" s="9" t="s">
        <v>1023</v>
      </c>
      <c r="L283" s="9" t="s">
        <v>1054</v>
      </c>
      <c r="M283" s="9" t="s">
        <v>1025</v>
      </c>
      <c r="N283" s="9" t="s">
        <v>1026</v>
      </c>
      <c r="O283" s="9" t="s">
        <v>1034</v>
      </c>
      <c r="P283" s="9" t="s">
        <v>1028</v>
      </c>
    </row>
    <row r="284" spans="1:16" x14ac:dyDescent="0.25">
      <c r="A284" t="s">
        <v>64</v>
      </c>
      <c r="B284" t="s">
        <v>1601</v>
      </c>
      <c r="C284" t="s">
        <v>1602</v>
      </c>
      <c r="D284" t="s">
        <v>1603</v>
      </c>
      <c r="E284" t="s">
        <v>1020</v>
      </c>
      <c r="F284" t="s">
        <v>1021</v>
      </c>
      <c r="G284" t="s">
        <v>1041</v>
      </c>
      <c r="H284" s="11">
        <v>43290</v>
      </c>
      <c r="I284" s="11">
        <v>43292</v>
      </c>
      <c r="J284" s="11">
        <v>43290</v>
      </c>
      <c r="K284" t="s">
        <v>1023</v>
      </c>
      <c r="L284" t="s">
        <v>1201</v>
      </c>
      <c r="M284" t="s">
        <v>1025</v>
      </c>
      <c r="N284" t="s">
        <v>1026</v>
      </c>
      <c r="O284" t="s">
        <v>1034</v>
      </c>
      <c r="P284" t="s">
        <v>1028</v>
      </c>
    </row>
    <row r="285" spans="1:16" x14ac:dyDescent="0.25">
      <c r="A285" s="9" t="s">
        <v>1685</v>
      </c>
      <c r="B285" s="9" t="s">
        <v>1686</v>
      </c>
      <c r="C285" s="9" t="s">
        <v>1687</v>
      </c>
      <c r="D285" s="9" t="s">
        <v>1688</v>
      </c>
      <c r="E285" s="9" t="s">
        <v>1020</v>
      </c>
      <c r="F285" s="9" t="s">
        <v>1032</v>
      </c>
      <c r="G285" s="9" t="s">
        <v>1136</v>
      </c>
      <c r="H285" s="10">
        <v>43290</v>
      </c>
      <c r="I285" s="10">
        <v>43298</v>
      </c>
      <c r="J285" s="10">
        <v>43290</v>
      </c>
      <c r="K285" s="9" t="s">
        <v>1023</v>
      </c>
      <c r="L285" s="9" t="s">
        <v>1272</v>
      </c>
      <c r="M285" s="9" t="s">
        <v>1025</v>
      </c>
      <c r="N285" s="9" t="s">
        <v>1279</v>
      </c>
      <c r="O285" s="9" t="s">
        <v>1273</v>
      </c>
      <c r="P285" s="9"/>
    </row>
    <row r="286" spans="1:16" x14ac:dyDescent="0.25">
      <c r="A286" t="s">
        <v>1689</v>
      </c>
      <c r="B286" t="s">
        <v>1690</v>
      </c>
      <c r="C286" t="s">
        <v>1691</v>
      </c>
      <c r="D286" t="s">
        <v>1692</v>
      </c>
      <c r="E286" t="s">
        <v>1020</v>
      </c>
      <c r="F286" t="s">
        <v>1021</v>
      </c>
      <c r="G286" t="s">
        <v>1109</v>
      </c>
      <c r="H286" s="11">
        <v>43289</v>
      </c>
      <c r="I286" s="11">
        <v>43293</v>
      </c>
      <c r="J286" s="11">
        <v>43282</v>
      </c>
      <c r="K286" t="s">
        <v>1023</v>
      </c>
      <c r="L286" t="s">
        <v>1033</v>
      </c>
      <c r="M286" t="s">
        <v>1025</v>
      </c>
      <c r="N286" t="s">
        <v>1026</v>
      </c>
      <c r="O286" t="s">
        <v>1034</v>
      </c>
      <c r="P286" t="s">
        <v>1455</v>
      </c>
    </row>
    <row r="287" spans="1:16" x14ac:dyDescent="0.25">
      <c r="A287" s="9" t="s">
        <v>143</v>
      </c>
      <c r="B287" s="9" t="s">
        <v>1570</v>
      </c>
      <c r="C287" s="9" t="s">
        <v>1571</v>
      </c>
      <c r="D287" s="9" t="s">
        <v>1572</v>
      </c>
      <c r="E287" s="9" t="s">
        <v>1020</v>
      </c>
      <c r="F287" s="9" t="s">
        <v>1021</v>
      </c>
      <c r="G287" s="9" t="s">
        <v>1059</v>
      </c>
      <c r="H287" s="10">
        <v>43285</v>
      </c>
      <c r="I287" s="10">
        <v>43287</v>
      </c>
      <c r="J287" s="10">
        <v>43282</v>
      </c>
      <c r="K287" s="9" t="s">
        <v>1023</v>
      </c>
      <c r="L287" s="9" t="s">
        <v>1054</v>
      </c>
      <c r="M287" s="9" t="s">
        <v>1025</v>
      </c>
      <c r="N287" s="9" t="s">
        <v>1026</v>
      </c>
      <c r="O287" s="9" t="s">
        <v>1034</v>
      </c>
      <c r="P287" s="9" t="s">
        <v>1028</v>
      </c>
    </row>
    <row r="288" spans="1:16" x14ac:dyDescent="0.25">
      <c r="A288" t="s">
        <v>221</v>
      </c>
      <c r="B288" t="s">
        <v>1693</v>
      </c>
      <c r="C288" t="s">
        <v>1694</v>
      </c>
      <c r="D288" t="s">
        <v>1695</v>
      </c>
      <c r="E288" t="s">
        <v>1020</v>
      </c>
      <c r="F288" t="s">
        <v>1021</v>
      </c>
      <c r="G288" t="s">
        <v>1022</v>
      </c>
      <c r="H288" s="11">
        <v>43284</v>
      </c>
      <c r="I288" s="11">
        <v>43289</v>
      </c>
      <c r="J288" s="11">
        <v>43284</v>
      </c>
      <c r="K288" t="s">
        <v>1023</v>
      </c>
      <c r="L288" t="s">
        <v>1033</v>
      </c>
      <c r="M288" t="s">
        <v>1025</v>
      </c>
      <c r="N288" t="s">
        <v>1026</v>
      </c>
      <c r="O288" t="s">
        <v>1034</v>
      </c>
      <c r="P288" t="s">
        <v>1028</v>
      </c>
    </row>
    <row r="289" spans="1:16" x14ac:dyDescent="0.25">
      <c r="A289" s="9" t="s">
        <v>1696</v>
      </c>
      <c r="B289" s="9" t="s">
        <v>1697</v>
      </c>
      <c r="C289" s="9" t="s">
        <v>1698</v>
      </c>
      <c r="D289" s="9" t="s">
        <v>1699</v>
      </c>
      <c r="E289" s="9" t="s">
        <v>1020</v>
      </c>
      <c r="F289" s="9" t="s">
        <v>1032</v>
      </c>
      <c r="G289" s="9" t="s">
        <v>1155</v>
      </c>
      <c r="H289" s="10">
        <v>43282</v>
      </c>
      <c r="I289" s="10">
        <v>43284</v>
      </c>
      <c r="J289" s="10">
        <v>43282</v>
      </c>
      <c r="K289" s="9" t="s">
        <v>1023</v>
      </c>
      <c r="L289" s="9" t="s">
        <v>1054</v>
      </c>
      <c r="M289" s="9" t="s">
        <v>1025</v>
      </c>
      <c r="N289" s="9" t="s">
        <v>1026</v>
      </c>
      <c r="O289" s="9" t="s">
        <v>1034</v>
      </c>
      <c r="P289" s="9" t="s">
        <v>1028</v>
      </c>
    </row>
    <row r="290" spans="1:16" x14ac:dyDescent="0.25">
      <c r="A290" t="s">
        <v>509</v>
      </c>
      <c r="B290" t="s">
        <v>1700</v>
      </c>
      <c r="C290" t="s">
        <v>1701</v>
      </c>
      <c r="D290" t="s">
        <v>1702</v>
      </c>
      <c r="E290" t="s">
        <v>1020</v>
      </c>
      <c r="F290" t="s">
        <v>1032</v>
      </c>
      <c r="G290" t="s">
        <v>533</v>
      </c>
      <c r="H290" s="11">
        <v>43281</v>
      </c>
      <c r="I290" s="11">
        <v>43296</v>
      </c>
      <c r="J290" s="11">
        <v>43281</v>
      </c>
      <c r="K290" t="s">
        <v>1023</v>
      </c>
      <c r="L290" t="s">
        <v>1033</v>
      </c>
      <c r="M290" t="s">
        <v>1025</v>
      </c>
      <c r="N290" t="s">
        <v>1026</v>
      </c>
      <c r="O290" t="s">
        <v>1034</v>
      </c>
      <c r="P290" t="s">
        <v>1028</v>
      </c>
    </row>
    <row r="291" spans="1:16" x14ac:dyDescent="0.25">
      <c r="A291" s="9" t="s">
        <v>403</v>
      </c>
      <c r="B291" s="9" t="s">
        <v>1703</v>
      </c>
      <c r="C291" s="9" t="s">
        <v>1704</v>
      </c>
      <c r="D291" s="9" t="s">
        <v>1703</v>
      </c>
      <c r="E291" s="9" t="s">
        <v>1020</v>
      </c>
      <c r="F291" s="9" t="s">
        <v>1032</v>
      </c>
      <c r="G291" s="9" t="s">
        <v>1157</v>
      </c>
      <c r="H291" s="10">
        <v>43280</v>
      </c>
      <c r="I291" s="10">
        <v>43281</v>
      </c>
      <c r="J291" s="10">
        <v>43278</v>
      </c>
      <c r="K291" s="9" t="s">
        <v>1023</v>
      </c>
      <c r="L291" s="9" t="s">
        <v>1054</v>
      </c>
      <c r="M291" s="9" t="s">
        <v>1025</v>
      </c>
      <c r="N291" s="9" t="s">
        <v>1026</v>
      </c>
      <c r="O291" s="9" t="s">
        <v>1034</v>
      </c>
      <c r="P291" s="9" t="s">
        <v>1028</v>
      </c>
    </row>
    <row r="292" spans="1:16" x14ac:dyDescent="0.25">
      <c r="A292" t="s">
        <v>261</v>
      </c>
      <c r="B292" t="s">
        <v>1705</v>
      </c>
      <c r="C292" t="s">
        <v>1706</v>
      </c>
      <c r="D292" t="s">
        <v>1707</v>
      </c>
      <c r="E292" t="s">
        <v>1020</v>
      </c>
      <c r="F292" t="s">
        <v>1021</v>
      </c>
      <c r="G292" t="s">
        <v>1022</v>
      </c>
      <c r="H292" s="11">
        <v>43278</v>
      </c>
      <c r="I292" s="11">
        <v>43280</v>
      </c>
      <c r="J292" s="11">
        <v>43278</v>
      </c>
      <c r="K292" t="s">
        <v>1023</v>
      </c>
      <c r="L292" t="s">
        <v>1054</v>
      </c>
      <c r="M292" t="s">
        <v>1025</v>
      </c>
      <c r="N292" t="s">
        <v>1026</v>
      </c>
      <c r="O292" t="s">
        <v>1034</v>
      </c>
      <c r="P292" t="s">
        <v>1028</v>
      </c>
    </row>
    <row r="293" spans="1:16" x14ac:dyDescent="0.25">
      <c r="A293" s="9" t="s">
        <v>421</v>
      </c>
      <c r="B293" s="9" t="s">
        <v>1520</v>
      </c>
      <c r="C293" s="9" t="s">
        <v>1521</v>
      </c>
      <c r="D293" s="9" t="s">
        <v>1522</v>
      </c>
      <c r="E293" s="9" t="s">
        <v>1020</v>
      </c>
      <c r="F293" s="9" t="s">
        <v>1032</v>
      </c>
      <c r="G293" s="9" t="s">
        <v>1136</v>
      </c>
      <c r="H293" s="10">
        <v>43277</v>
      </c>
      <c r="I293" s="10">
        <v>43281</v>
      </c>
      <c r="J293" s="10">
        <v>43223</v>
      </c>
      <c r="K293" s="9" t="s">
        <v>1023</v>
      </c>
      <c r="L293" s="9" t="s">
        <v>1054</v>
      </c>
      <c r="M293" s="9" t="s">
        <v>1025</v>
      </c>
      <c r="N293" s="9" t="s">
        <v>1026</v>
      </c>
      <c r="O293" s="9" t="s">
        <v>1034</v>
      </c>
      <c r="P293" s="9" t="s">
        <v>1028</v>
      </c>
    </row>
    <row r="294" spans="1:16" x14ac:dyDescent="0.25">
      <c r="A294" t="s">
        <v>1708</v>
      </c>
      <c r="B294" t="s">
        <v>1709</v>
      </c>
      <c r="C294" t="s">
        <v>1710</v>
      </c>
      <c r="D294" t="s">
        <v>1711</v>
      </c>
      <c r="E294" t="s">
        <v>1020</v>
      </c>
      <c r="F294" t="s">
        <v>1021</v>
      </c>
      <c r="G294" t="s">
        <v>1059</v>
      </c>
      <c r="H294" s="11">
        <v>43275</v>
      </c>
      <c r="I294" s="11">
        <v>43278</v>
      </c>
      <c r="J294" s="11">
        <v>43275</v>
      </c>
      <c r="K294" t="s">
        <v>1023</v>
      </c>
      <c r="L294" t="s">
        <v>1054</v>
      </c>
      <c r="M294" t="s">
        <v>1025</v>
      </c>
      <c r="N294" t="s">
        <v>1026</v>
      </c>
      <c r="O294" t="s">
        <v>1034</v>
      </c>
      <c r="P294" t="s">
        <v>1028</v>
      </c>
    </row>
    <row r="295" spans="1:16" x14ac:dyDescent="0.25">
      <c r="A295" s="9" t="s">
        <v>74</v>
      </c>
      <c r="B295" s="9" t="s">
        <v>1259</v>
      </c>
      <c r="C295" s="9" t="s">
        <v>1260</v>
      </c>
      <c r="D295" s="9" t="s">
        <v>1259</v>
      </c>
      <c r="E295" s="9" t="s">
        <v>1020</v>
      </c>
      <c r="F295" s="9" t="s">
        <v>1021</v>
      </c>
      <c r="G295" s="9" t="s">
        <v>1041</v>
      </c>
      <c r="H295" s="10">
        <v>43275</v>
      </c>
      <c r="I295" s="10">
        <v>43290</v>
      </c>
      <c r="J295" s="10">
        <v>43263</v>
      </c>
      <c r="K295" s="9" t="s">
        <v>1023</v>
      </c>
      <c r="L295" s="9" t="s">
        <v>1712</v>
      </c>
      <c r="M295" s="9" t="s">
        <v>1055</v>
      </c>
      <c r="N295" s="9" t="s">
        <v>1026</v>
      </c>
      <c r="O295" s="9" t="s">
        <v>1027</v>
      </c>
      <c r="P295" s="9"/>
    </row>
    <row r="296" spans="1:16" x14ac:dyDescent="0.25">
      <c r="A296" t="s">
        <v>122</v>
      </c>
      <c r="B296" t="s">
        <v>1137</v>
      </c>
      <c r="C296" t="s">
        <v>1138</v>
      </c>
      <c r="D296" t="s">
        <v>1137</v>
      </c>
      <c r="E296" t="s">
        <v>1020</v>
      </c>
      <c r="F296" t="s">
        <v>1021</v>
      </c>
      <c r="G296" t="s">
        <v>1059</v>
      </c>
      <c r="H296" s="11">
        <v>43273</v>
      </c>
      <c r="I296" s="11">
        <v>43275</v>
      </c>
      <c r="J296" s="11">
        <v>43247</v>
      </c>
      <c r="K296" t="s">
        <v>1023</v>
      </c>
      <c r="L296" t="s">
        <v>1054</v>
      </c>
      <c r="M296" t="s">
        <v>1025</v>
      </c>
      <c r="N296" t="s">
        <v>1026</v>
      </c>
      <c r="O296" t="s">
        <v>1034</v>
      </c>
      <c r="P296" t="s">
        <v>1028</v>
      </c>
    </row>
    <row r="297" spans="1:16" x14ac:dyDescent="0.25">
      <c r="A297" s="9" t="s">
        <v>90</v>
      </c>
      <c r="B297" s="9" t="s">
        <v>1713</v>
      </c>
      <c r="C297" s="9" t="s">
        <v>1714</v>
      </c>
      <c r="D297" s="9" t="s">
        <v>1715</v>
      </c>
      <c r="E297" s="9" t="s">
        <v>1020</v>
      </c>
      <c r="F297" s="9" t="s">
        <v>1021</v>
      </c>
      <c r="G297" s="9" t="s">
        <v>1045</v>
      </c>
      <c r="H297" s="10">
        <v>43273</v>
      </c>
      <c r="I297" s="10">
        <v>43275</v>
      </c>
      <c r="J297" s="10">
        <v>43273</v>
      </c>
      <c r="K297" s="9" t="s">
        <v>1023</v>
      </c>
      <c r="L297" s="9" t="s">
        <v>1054</v>
      </c>
      <c r="M297" s="9" t="s">
        <v>1025</v>
      </c>
      <c r="N297" s="9" t="s">
        <v>1026</v>
      </c>
      <c r="O297" s="9" t="s">
        <v>1034</v>
      </c>
      <c r="P297" s="9" t="s">
        <v>1028</v>
      </c>
    </row>
    <row r="298" spans="1:16" x14ac:dyDescent="0.25">
      <c r="A298" t="s">
        <v>68</v>
      </c>
      <c r="B298" t="s">
        <v>1716</v>
      </c>
      <c r="C298" t="s">
        <v>1717</v>
      </c>
      <c r="D298" t="s">
        <v>1718</v>
      </c>
      <c r="E298" t="s">
        <v>1020</v>
      </c>
      <c r="F298" t="s">
        <v>1021</v>
      </c>
      <c r="G298" t="s">
        <v>1041</v>
      </c>
      <c r="H298" s="11">
        <v>43270</v>
      </c>
      <c r="I298" s="11">
        <v>43273</v>
      </c>
      <c r="J298" s="11">
        <v>43266</v>
      </c>
      <c r="K298" t="s">
        <v>1023</v>
      </c>
      <c r="L298" t="s">
        <v>1050</v>
      </c>
      <c r="M298" t="s">
        <v>1025</v>
      </c>
      <c r="N298" t="s">
        <v>1026</v>
      </c>
      <c r="O298" t="s">
        <v>1034</v>
      </c>
      <c r="P298" t="s">
        <v>1028</v>
      </c>
    </row>
    <row r="299" spans="1:16" x14ac:dyDescent="0.25">
      <c r="A299" s="9" t="s">
        <v>1236</v>
      </c>
      <c r="B299" s="9" t="s">
        <v>1237</v>
      </c>
      <c r="C299" s="9" t="s">
        <v>1238</v>
      </c>
      <c r="D299" s="9" t="s">
        <v>1239</v>
      </c>
      <c r="E299" s="9" t="s">
        <v>1020</v>
      </c>
      <c r="F299" s="9" t="s">
        <v>1032</v>
      </c>
      <c r="G299" s="9" t="s">
        <v>1136</v>
      </c>
      <c r="H299" s="10">
        <v>43269</v>
      </c>
      <c r="I299" s="10">
        <v>43277</v>
      </c>
      <c r="J299" s="10">
        <v>43269</v>
      </c>
      <c r="K299" s="9" t="s">
        <v>1023</v>
      </c>
      <c r="L299" s="9" t="s">
        <v>1054</v>
      </c>
      <c r="M299" s="9" t="s">
        <v>1025</v>
      </c>
      <c r="N299" s="9" t="s">
        <v>1026</v>
      </c>
      <c r="O299" s="9" t="s">
        <v>1034</v>
      </c>
      <c r="P299" s="9" t="s">
        <v>1028</v>
      </c>
    </row>
    <row r="300" spans="1:16" x14ac:dyDescent="0.25">
      <c r="A300" t="s">
        <v>280</v>
      </c>
      <c r="B300" t="s">
        <v>1719</v>
      </c>
      <c r="C300" t="s">
        <v>1720</v>
      </c>
      <c r="D300" t="s">
        <v>1721</v>
      </c>
      <c r="E300" t="s">
        <v>1020</v>
      </c>
      <c r="F300" t="s">
        <v>1021</v>
      </c>
      <c r="G300" t="s">
        <v>1022</v>
      </c>
      <c r="H300" s="11">
        <v>43268</v>
      </c>
      <c r="I300" s="11">
        <v>43270</v>
      </c>
      <c r="J300" s="11">
        <v>43268</v>
      </c>
      <c r="K300" t="s">
        <v>1023</v>
      </c>
      <c r="L300" t="s">
        <v>1054</v>
      </c>
      <c r="M300" t="s">
        <v>1025</v>
      </c>
      <c r="N300" t="s">
        <v>1026</v>
      </c>
      <c r="O300" t="s">
        <v>1034</v>
      </c>
      <c r="P300" t="s">
        <v>1028</v>
      </c>
    </row>
    <row r="301" spans="1:16" x14ac:dyDescent="0.25">
      <c r="A301" s="9" t="s">
        <v>403</v>
      </c>
      <c r="B301" s="9" t="s">
        <v>1703</v>
      </c>
      <c r="C301" s="9" t="s">
        <v>1704</v>
      </c>
      <c r="D301" s="9" t="s">
        <v>1703</v>
      </c>
      <c r="E301" s="9" t="s">
        <v>1020</v>
      </c>
      <c r="F301" s="9" t="s">
        <v>1032</v>
      </c>
      <c r="G301" s="9" t="s">
        <v>1157</v>
      </c>
      <c r="H301" s="10">
        <v>43267</v>
      </c>
      <c r="I301" s="10">
        <v>43269</v>
      </c>
      <c r="J301" s="10">
        <v>43267</v>
      </c>
      <c r="K301" s="9" t="s">
        <v>1023</v>
      </c>
      <c r="L301" s="9" t="s">
        <v>1054</v>
      </c>
      <c r="M301" s="9" t="s">
        <v>1025</v>
      </c>
      <c r="N301" s="9" t="s">
        <v>1026</v>
      </c>
      <c r="O301" s="9" t="s">
        <v>1034</v>
      </c>
      <c r="P301" s="9" t="s">
        <v>1028</v>
      </c>
    </row>
    <row r="302" spans="1:16" x14ac:dyDescent="0.25">
      <c r="A302" t="s">
        <v>249</v>
      </c>
      <c r="B302" t="s">
        <v>1722</v>
      </c>
      <c r="C302" t="s">
        <v>1723</v>
      </c>
      <c r="D302" t="s">
        <v>1724</v>
      </c>
      <c r="E302" t="s">
        <v>1020</v>
      </c>
      <c r="F302" t="s">
        <v>1021</v>
      </c>
      <c r="G302" t="s">
        <v>1022</v>
      </c>
      <c r="H302" s="11">
        <v>43266</v>
      </c>
      <c r="I302" s="11">
        <v>43268</v>
      </c>
      <c r="J302" s="11">
        <v>43266</v>
      </c>
      <c r="K302" t="s">
        <v>1023</v>
      </c>
      <c r="L302" t="s">
        <v>1033</v>
      </c>
      <c r="M302" t="s">
        <v>1025</v>
      </c>
      <c r="N302" t="s">
        <v>1026</v>
      </c>
      <c r="O302" t="s">
        <v>1034</v>
      </c>
      <c r="P302" t="s">
        <v>1028</v>
      </c>
    </row>
    <row r="303" spans="1:16" x14ac:dyDescent="0.25">
      <c r="A303" s="9" t="s">
        <v>1725</v>
      </c>
      <c r="B303" s="9" t="s">
        <v>1726</v>
      </c>
      <c r="C303" s="9" t="s">
        <v>1727</v>
      </c>
      <c r="D303" s="9" t="s">
        <v>1728</v>
      </c>
      <c r="E303" s="9" t="s">
        <v>1020</v>
      </c>
      <c r="F303" s="9" t="s">
        <v>1021</v>
      </c>
      <c r="G303" s="9" t="s">
        <v>1109</v>
      </c>
      <c r="H303" s="10">
        <v>43263</v>
      </c>
      <c r="I303" s="10">
        <v>43264</v>
      </c>
      <c r="J303" s="10">
        <v>43263</v>
      </c>
      <c r="K303" s="9" t="s">
        <v>1023</v>
      </c>
      <c r="L303" s="9" t="s">
        <v>1054</v>
      </c>
      <c r="M303" s="9" t="s">
        <v>1025</v>
      </c>
      <c r="N303" s="9" t="s">
        <v>1026</v>
      </c>
      <c r="O303" s="9" t="s">
        <v>1034</v>
      </c>
      <c r="P303" s="9" t="s">
        <v>1028</v>
      </c>
    </row>
    <row r="304" spans="1:16" x14ac:dyDescent="0.25">
      <c r="A304" t="s">
        <v>371</v>
      </c>
      <c r="B304" t="s">
        <v>1293</v>
      </c>
      <c r="C304" t="s">
        <v>1294</v>
      </c>
      <c r="D304" t="s">
        <v>1295</v>
      </c>
      <c r="E304" t="s">
        <v>1020</v>
      </c>
      <c r="F304" t="s">
        <v>1021</v>
      </c>
      <c r="G304" t="s">
        <v>1071</v>
      </c>
      <c r="H304" s="11">
        <v>43263</v>
      </c>
      <c r="I304" s="11">
        <v>43266</v>
      </c>
      <c r="J304" s="11">
        <v>43263</v>
      </c>
      <c r="K304" t="s">
        <v>1023</v>
      </c>
      <c r="L304" t="s">
        <v>1050</v>
      </c>
      <c r="M304" t="s">
        <v>1025</v>
      </c>
      <c r="N304" t="s">
        <v>1026</v>
      </c>
      <c r="O304" t="s">
        <v>1034</v>
      </c>
      <c r="P304" t="s">
        <v>1028</v>
      </c>
    </row>
    <row r="305" spans="1:16" x14ac:dyDescent="0.25">
      <c r="A305" s="9" t="s">
        <v>442</v>
      </c>
      <c r="B305" s="9" t="s">
        <v>1449</v>
      </c>
      <c r="C305" s="9" t="s">
        <v>1450</v>
      </c>
      <c r="D305" s="9" t="s">
        <v>1451</v>
      </c>
      <c r="E305" s="9" t="s">
        <v>1020</v>
      </c>
      <c r="F305" s="9" t="s">
        <v>1032</v>
      </c>
      <c r="G305" s="9" t="s">
        <v>1136</v>
      </c>
      <c r="H305" s="10">
        <v>43262</v>
      </c>
      <c r="I305" s="10">
        <v>43267</v>
      </c>
      <c r="J305" s="10">
        <v>43252</v>
      </c>
      <c r="K305" s="9" t="s">
        <v>1023</v>
      </c>
      <c r="L305" s="9" t="s">
        <v>1201</v>
      </c>
      <c r="M305" s="9" t="s">
        <v>1025</v>
      </c>
      <c r="N305" s="9" t="s">
        <v>1026</v>
      </c>
      <c r="O305" s="9" t="s">
        <v>1034</v>
      </c>
      <c r="P305" s="9" t="s">
        <v>1028</v>
      </c>
    </row>
    <row r="306" spans="1:16" x14ac:dyDescent="0.25">
      <c r="A306" t="s">
        <v>436</v>
      </c>
      <c r="B306" t="s">
        <v>1729</v>
      </c>
      <c r="C306" t="s">
        <v>1730</v>
      </c>
      <c r="D306" t="s">
        <v>1731</v>
      </c>
      <c r="E306" t="s">
        <v>1020</v>
      </c>
      <c r="F306" t="s">
        <v>1032</v>
      </c>
      <c r="G306" t="s">
        <v>1136</v>
      </c>
      <c r="H306" s="11">
        <v>43259</v>
      </c>
      <c r="I306" s="11">
        <v>43262</v>
      </c>
      <c r="J306" s="11">
        <v>43249</v>
      </c>
      <c r="K306" t="s">
        <v>1023</v>
      </c>
      <c r="L306" t="s">
        <v>1054</v>
      </c>
      <c r="M306" t="s">
        <v>1025</v>
      </c>
      <c r="N306" t="s">
        <v>1026</v>
      </c>
      <c r="O306" t="s">
        <v>1034</v>
      </c>
      <c r="P306" t="s">
        <v>1028</v>
      </c>
    </row>
    <row r="307" spans="1:16" x14ac:dyDescent="0.25">
      <c r="A307" s="9" t="s">
        <v>149</v>
      </c>
      <c r="B307" s="9" t="s">
        <v>1107</v>
      </c>
      <c r="C307" s="9" t="s">
        <v>1108</v>
      </c>
      <c r="D307" s="9" t="s">
        <v>1107</v>
      </c>
      <c r="E307" s="9" t="s">
        <v>1020</v>
      </c>
      <c r="F307" s="9" t="s">
        <v>1021</v>
      </c>
      <c r="G307" s="9" t="s">
        <v>1109</v>
      </c>
      <c r="H307" s="10">
        <v>43254</v>
      </c>
      <c r="I307" s="10">
        <v>43263</v>
      </c>
      <c r="J307" s="10">
        <v>43254</v>
      </c>
      <c r="K307" s="9" t="s">
        <v>1023</v>
      </c>
      <c r="L307" s="9" t="s">
        <v>1033</v>
      </c>
      <c r="M307" s="9" t="s">
        <v>1025</v>
      </c>
      <c r="N307" s="9" t="s">
        <v>1026</v>
      </c>
      <c r="O307" s="9" t="s">
        <v>1034</v>
      </c>
      <c r="P307" s="9" t="s">
        <v>1028</v>
      </c>
    </row>
    <row r="308" spans="1:16" x14ac:dyDescent="0.25">
      <c r="A308" t="s">
        <v>190</v>
      </c>
      <c r="B308" t="s">
        <v>1732</v>
      </c>
      <c r="C308" t="s">
        <v>1733</v>
      </c>
      <c r="D308" t="s">
        <v>1732</v>
      </c>
      <c r="E308" t="s">
        <v>1020</v>
      </c>
      <c r="F308" t="s">
        <v>1021</v>
      </c>
      <c r="G308" t="s">
        <v>1121</v>
      </c>
      <c r="H308" s="11">
        <v>43251</v>
      </c>
      <c r="I308" s="11">
        <v>43254</v>
      </c>
      <c r="J308" s="11">
        <v>43251</v>
      </c>
      <c r="K308" t="s">
        <v>1023</v>
      </c>
      <c r="L308" t="s">
        <v>1033</v>
      </c>
      <c r="M308" t="s">
        <v>1025</v>
      </c>
      <c r="N308" t="s">
        <v>1026</v>
      </c>
      <c r="O308" t="s">
        <v>1034</v>
      </c>
      <c r="P308" t="s">
        <v>1028</v>
      </c>
    </row>
    <row r="309" spans="1:16" x14ac:dyDescent="0.25">
      <c r="A309" s="9" t="s">
        <v>314</v>
      </c>
      <c r="B309" s="9" t="s">
        <v>1734</v>
      </c>
      <c r="C309" s="9" t="s">
        <v>1735</v>
      </c>
      <c r="D309" s="9" t="s">
        <v>1734</v>
      </c>
      <c r="E309" s="9" t="s">
        <v>1020</v>
      </c>
      <c r="F309" s="9" t="s">
        <v>1021</v>
      </c>
      <c r="G309" s="9" t="s">
        <v>1037</v>
      </c>
      <c r="H309" s="10">
        <v>43249</v>
      </c>
      <c r="I309" s="10">
        <v>43251</v>
      </c>
      <c r="J309" s="10">
        <v>43249</v>
      </c>
      <c r="K309" s="9" t="s">
        <v>1023</v>
      </c>
      <c r="L309" s="9" t="s">
        <v>1054</v>
      </c>
      <c r="M309" s="9" t="s">
        <v>1025</v>
      </c>
      <c r="N309" s="9" t="s">
        <v>1026</v>
      </c>
      <c r="O309" s="9" t="s">
        <v>1034</v>
      </c>
      <c r="P309" s="9" t="s">
        <v>1028</v>
      </c>
    </row>
    <row r="310" spans="1:16" x14ac:dyDescent="0.25">
      <c r="A310" t="s">
        <v>1655</v>
      </c>
      <c r="B310" t="s">
        <v>1656</v>
      </c>
      <c r="C310" t="s">
        <v>1657</v>
      </c>
      <c r="D310" t="s">
        <v>1658</v>
      </c>
      <c r="E310" t="s">
        <v>1020</v>
      </c>
      <c r="F310" t="s">
        <v>1659</v>
      </c>
      <c r="G310" t="s">
        <v>1660</v>
      </c>
      <c r="H310" s="11">
        <v>43248</v>
      </c>
      <c r="I310" s="11">
        <v>43249</v>
      </c>
      <c r="J310" s="11">
        <v>43248</v>
      </c>
      <c r="K310" t="s">
        <v>1023</v>
      </c>
      <c r="L310" t="s">
        <v>1054</v>
      </c>
      <c r="M310" t="s">
        <v>1025</v>
      </c>
      <c r="N310" t="s">
        <v>1026</v>
      </c>
      <c r="O310" t="s">
        <v>1034</v>
      </c>
      <c r="P310" t="s">
        <v>1028</v>
      </c>
    </row>
    <row r="311" spans="1:16" x14ac:dyDescent="0.25">
      <c r="A311" s="9" t="s">
        <v>172</v>
      </c>
      <c r="B311" s="9" t="s">
        <v>1526</v>
      </c>
      <c r="C311" s="9" t="s">
        <v>1527</v>
      </c>
      <c r="D311" s="9" t="s">
        <v>1526</v>
      </c>
      <c r="E311" s="9" t="s">
        <v>1020</v>
      </c>
      <c r="F311" s="9" t="s">
        <v>1021</v>
      </c>
      <c r="G311" s="9" t="s">
        <v>1109</v>
      </c>
      <c r="H311" s="10">
        <v>43247</v>
      </c>
      <c r="I311" s="10">
        <v>43249</v>
      </c>
      <c r="J311" s="10">
        <v>43221</v>
      </c>
      <c r="K311" s="9" t="s">
        <v>1023</v>
      </c>
      <c r="L311" s="9" t="s">
        <v>1054</v>
      </c>
      <c r="M311" s="9" t="s">
        <v>1025</v>
      </c>
      <c r="N311" s="9" t="s">
        <v>1026</v>
      </c>
      <c r="O311" s="9" t="s">
        <v>1034</v>
      </c>
      <c r="P311" s="9" t="s">
        <v>1028</v>
      </c>
    </row>
    <row r="312" spans="1:16" x14ac:dyDescent="0.25">
      <c r="A312" t="s">
        <v>515</v>
      </c>
      <c r="B312" t="s">
        <v>1736</v>
      </c>
      <c r="C312" t="s">
        <v>1737</v>
      </c>
      <c r="D312" t="s">
        <v>1738</v>
      </c>
      <c r="E312" t="s">
        <v>1020</v>
      </c>
      <c r="F312" t="s">
        <v>1032</v>
      </c>
      <c r="G312" t="s">
        <v>533</v>
      </c>
      <c r="H312" s="11">
        <v>43247</v>
      </c>
      <c r="I312" s="11">
        <v>43259</v>
      </c>
      <c r="J312" s="11">
        <v>43244</v>
      </c>
      <c r="K312" t="s">
        <v>1023</v>
      </c>
      <c r="L312" t="s">
        <v>1033</v>
      </c>
      <c r="M312" t="s">
        <v>1025</v>
      </c>
      <c r="N312" t="s">
        <v>1026</v>
      </c>
      <c r="O312" t="s">
        <v>1034</v>
      </c>
      <c r="P312" t="s">
        <v>1118</v>
      </c>
    </row>
    <row r="313" spans="1:16" x14ac:dyDescent="0.25">
      <c r="A313" s="9" t="s">
        <v>39</v>
      </c>
      <c r="B313" s="9" t="s">
        <v>1739</v>
      </c>
      <c r="C313" s="9" t="s">
        <v>1740</v>
      </c>
      <c r="D313" s="9" t="s">
        <v>1741</v>
      </c>
      <c r="E313" s="9" t="s">
        <v>1020</v>
      </c>
      <c r="F313" s="9" t="s">
        <v>1021</v>
      </c>
      <c r="G313" s="9" t="s">
        <v>1088</v>
      </c>
      <c r="H313" s="10">
        <v>43245</v>
      </c>
      <c r="I313" s="10">
        <v>43247</v>
      </c>
      <c r="J313" s="10">
        <v>43242</v>
      </c>
      <c r="K313" s="9" t="s">
        <v>1023</v>
      </c>
      <c r="L313" s="9" t="s">
        <v>1050</v>
      </c>
      <c r="M313" s="9" t="s">
        <v>1025</v>
      </c>
      <c r="N313" s="9" t="s">
        <v>1026</v>
      </c>
      <c r="O313" s="9" t="s">
        <v>1034</v>
      </c>
      <c r="P313" s="9" t="s">
        <v>1028</v>
      </c>
    </row>
    <row r="314" spans="1:16" x14ac:dyDescent="0.25">
      <c r="A314" t="s">
        <v>431</v>
      </c>
      <c r="B314" t="s">
        <v>1742</v>
      </c>
      <c r="C314" t="s">
        <v>1743</v>
      </c>
      <c r="D314" t="s">
        <v>1744</v>
      </c>
      <c r="E314" t="s">
        <v>1020</v>
      </c>
      <c r="F314" t="s">
        <v>1032</v>
      </c>
      <c r="G314" t="s">
        <v>1136</v>
      </c>
      <c r="H314" s="11">
        <v>43243</v>
      </c>
      <c r="I314" s="11">
        <v>43247</v>
      </c>
      <c r="J314" s="11">
        <v>43243</v>
      </c>
      <c r="K314" t="s">
        <v>1023</v>
      </c>
      <c r="L314" t="s">
        <v>1054</v>
      </c>
      <c r="M314" t="s">
        <v>1025</v>
      </c>
      <c r="N314" t="s">
        <v>1026</v>
      </c>
      <c r="O314" t="s">
        <v>1034</v>
      </c>
      <c r="P314" t="s">
        <v>1028</v>
      </c>
    </row>
    <row r="315" spans="1:16" x14ac:dyDescent="0.25">
      <c r="A315" s="9" t="s">
        <v>1349</v>
      </c>
      <c r="B315" s="9" t="s">
        <v>1350</v>
      </c>
      <c r="C315" s="9" t="s">
        <v>1351</v>
      </c>
      <c r="D315" s="9" t="s">
        <v>1352</v>
      </c>
      <c r="E315" s="9" t="s">
        <v>1020</v>
      </c>
      <c r="F315" s="9" t="s">
        <v>1021</v>
      </c>
      <c r="G315" s="9" t="s">
        <v>1353</v>
      </c>
      <c r="H315" s="10">
        <v>43243</v>
      </c>
      <c r="I315" s="10">
        <v>43245</v>
      </c>
      <c r="J315" s="10">
        <v>43221</v>
      </c>
      <c r="K315" s="9" t="s">
        <v>1023</v>
      </c>
      <c r="L315" s="9" t="s">
        <v>1054</v>
      </c>
      <c r="M315" s="9" t="s">
        <v>1025</v>
      </c>
      <c r="N315" s="9" t="s">
        <v>1026</v>
      </c>
      <c r="O315" s="9" t="s">
        <v>1034</v>
      </c>
      <c r="P315" s="9" t="s">
        <v>1028</v>
      </c>
    </row>
    <row r="316" spans="1:16" x14ac:dyDescent="0.25">
      <c r="A316" t="s">
        <v>1745</v>
      </c>
      <c r="B316" t="s">
        <v>1746</v>
      </c>
      <c r="C316" t="s">
        <v>1747</v>
      </c>
      <c r="D316" t="s">
        <v>1748</v>
      </c>
      <c r="E316" t="s">
        <v>1020</v>
      </c>
      <c r="F316" t="s">
        <v>1659</v>
      </c>
      <c r="G316" t="s">
        <v>1660</v>
      </c>
      <c r="H316" s="11">
        <v>43241</v>
      </c>
      <c r="I316" s="11">
        <v>43244</v>
      </c>
      <c r="J316" s="11">
        <v>43241</v>
      </c>
      <c r="K316" t="s">
        <v>1023</v>
      </c>
      <c r="L316" t="s">
        <v>1033</v>
      </c>
      <c r="M316" t="s">
        <v>1025</v>
      </c>
      <c r="N316" t="s">
        <v>1026</v>
      </c>
      <c r="O316" t="s">
        <v>1034</v>
      </c>
      <c r="P316" t="s">
        <v>1028</v>
      </c>
    </row>
    <row r="317" spans="1:16" x14ac:dyDescent="0.25">
      <c r="A317" s="9" t="s">
        <v>1749</v>
      </c>
      <c r="B317" s="9" t="s">
        <v>1750</v>
      </c>
      <c r="C317" s="9" t="s">
        <v>1751</v>
      </c>
      <c r="D317" s="9" t="s">
        <v>1750</v>
      </c>
      <c r="E317" s="9" t="s">
        <v>1020</v>
      </c>
      <c r="F317" s="9" t="s">
        <v>1659</v>
      </c>
      <c r="G317" s="9" t="s">
        <v>1660</v>
      </c>
      <c r="H317" s="10">
        <v>43238</v>
      </c>
      <c r="I317" s="10">
        <v>43241</v>
      </c>
      <c r="J317" s="10">
        <v>43238</v>
      </c>
      <c r="K317" s="9" t="s">
        <v>1023</v>
      </c>
      <c r="L317" s="9" t="s">
        <v>1033</v>
      </c>
      <c r="M317" s="9" t="s">
        <v>1025</v>
      </c>
      <c r="N317" s="9" t="s">
        <v>1026</v>
      </c>
      <c r="O317" s="9" t="s">
        <v>1034</v>
      </c>
      <c r="P317" s="9" t="s">
        <v>1028</v>
      </c>
    </row>
    <row r="318" spans="1:16" x14ac:dyDescent="0.25">
      <c r="A318" t="s">
        <v>1250</v>
      </c>
      <c r="B318" t="s">
        <v>1251</v>
      </c>
      <c r="C318" t="s">
        <v>1252</v>
      </c>
      <c r="D318" t="s">
        <v>1253</v>
      </c>
      <c r="E318" t="s">
        <v>1020</v>
      </c>
      <c r="F318" t="s">
        <v>1032</v>
      </c>
      <c r="G318" t="s">
        <v>533</v>
      </c>
      <c r="H318" s="11">
        <v>43230</v>
      </c>
      <c r="I318" s="11">
        <v>43239</v>
      </c>
      <c r="J318" s="11">
        <v>43230</v>
      </c>
      <c r="K318" t="s">
        <v>1023</v>
      </c>
      <c r="L318" t="s">
        <v>1054</v>
      </c>
      <c r="M318" t="s">
        <v>1025</v>
      </c>
      <c r="N318" t="s">
        <v>1026</v>
      </c>
      <c r="O318" t="s">
        <v>1034</v>
      </c>
      <c r="P318" t="s">
        <v>1028</v>
      </c>
    </row>
    <row r="319" spans="1:16" x14ac:dyDescent="0.25">
      <c r="A319" s="9" t="s">
        <v>198</v>
      </c>
      <c r="B319" s="9" t="s">
        <v>1752</v>
      </c>
      <c r="C319" s="9" t="s">
        <v>1753</v>
      </c>
      <c r="D319" s="9" t="s">
        <v>1752</v>
      </c>
      <c r="E319" s="9" t="s">
        <v>1020</v>
      </c>
      <c r="F319" s="9" t="s">
        <v>1021</v>
      </c>
      <c r="G319" s="9" t="s">
        <v>1121</v>
      </c>
      <c r="H319" s="10">
        <v>43230</v>
      </c>
      <c r="I319" s="10">
        <v>43232</v>
      </c>
      <c r="J319" s="10">
        <v>43221</v>
      </c>
      <c r="K319" s="9" t="s">
        <v>1023</v>
      </c>
      <c r="L319" s="9" t="s">
        <v>1054</v>
      </c>
      <c r="M319" s="9" t="s">
        <v>1025</v>
      </c>
      <c r="N319" s="9" t="s">
        <v>1026</v>
      </c>
      <c r="O319" s="9" t="s">
        <v>1034</v>
      </c>
      <c r="P319" s="9" t="s">
        <v>1028</v>
      </c>
    </row>
    <row r="320" spans="1:16" x14ac:dyDescent="0.25">
      <c r="A320" t="s">
        <v>472</v>
      </c>
      <c r="B320" t="s">
        <v>1251</v>
      </c>
      <c r="C320" t="s">
        <v>1252</v>
      </c>
      <c r="D320" t="s">
        <v>1254</v>
      </c>
      <c r="E320" t="s">
        <v>1020</v>
      </c>
      <c r="F320" t="s">
        <v>1032</v>
      </c>
      <c r="G320" t="s">
        <v>533</v>
      </c>
      <c r="H320" s="11">
        <v>43230</v>
      </c>
      <c r="I320" s="11">
        <v>43239</v>
      </c>
      <c r="J320" s="11">
        <v>43230</v>
      </c>
      <c r="K320" t="s">
        <v>1023</v>
      </c>
      <c r="L320" t="s">
        <v>1054</v>
      </c>
      <c r="M320" t="s">
        <v>1025</v>
      </c>
      <c r="N320" t="s">
        <v>1026</v>
      </c>
      <c r="O320" t="s">
        <v>1034</v>
      </c>
      <c r="P320" t="s">
        <v>1028</v>
      </c>
    </row>
    <row r="321" spans="1:16" x14ac:dyDescent="0.25">
      <c r="A321" s="9" t="s">
        <v>1754</v>
      </c>
      <c r="B321" s="9" t="s">
        <v>1755</v>
      </c>
      <c r="C321" s="9" t="s">
        <v>1756</v>
      </c>
      <c r="D321" s="9" t="s">
        <v>1757</v>
      </c>
      <c r="E321" s="9" t="s">
        <v>1020</v>
      </c>
      <c r="F321" s="9" t="s">
        <v>1659</v>
      </c>
      <c r="G321" s="9" t="s">
        <v>1758</v>
      </c>
      <c r="H321" s="10">
        <v>43229</v>
      </c>
      <c r="I321" s="10">
        <v>43233</v>
      </c>
      <c r="J321" s="10">
        <v>43229</v>
      </c>
      <c r="K321" s="9" t="s">
        <v>1023</v>
      </c>
      <c r="L321" s="9" t="s">
        <v>1054</v>
      </c>
      <c r="M321" s="9" t="s">
        <v>1025</v>
      </c>
      <c r="N321" s="9" t="s">
        <v>1026</v>
      </c>
      <c r="O321" s="9" t="s">
        <v>1034</v>
      </c>
      <c r="P321" s="9" t="s">
        <v>1028</v>
      </c>
    </row>
    <row r="322" spans="1:16" x14ac:dyDescent="0.25">
      <c r="A322" t="s">
        <v>163</v>
      </c>
      <c r="B322" t="s">
        <v>1216</v>
      </c>
      <c r="C322" t="s">
        <v>1217</v>
      </c>
      <c r="D322" t="s">
        <v>1216</v>
      </c>
      <c r="E322" t="s">
        <v>1020</v>
      </c>
      <c r="F322" t="s">
        <v>1021</v>
      </c>
      <c r="G322" t="s">
        <v>1109</v>
      </c>
      <c r="H322" s="11">
        <v>43228</v>
      </c>
      <c r="I322" s="11">
        <v>43230</v>
      </c>
      <c r="J322" s="11">
        <v>43221</v>
      </c>
      <c r="K322" t="s">
        <v>1023</v>
      </c>
      <c r="L322" t="s">
        <v>1054</v>
      </c>
      <c r="M322" t="s">
        <v>1025</v>
      </c>
      <c r="N322" t="s">
        <v>1026</v>
      </c>
      <c r="O322" t="s">
        <v>1034</v>
      </c>
      <c r="P322" t="s">
        <v>1028</v>
      </c>
    </row>
    <row r="323" spans="1:16" x14ac:dyDescent="0.25">
      <c r="A323" s="9" t="s">
        <v>408</v>
      </c>
      <c r="B323" s="9" t="s">
        <v>1759</v>
      </c>
      <c r="C323" s="9" t="s">
        <v>1760</v>
      </c>
      <c r="D323" s="9" t="s">
        <v>1761</v>
      </c>
      <c r="E323" s="9" t="s">
        <v>1020</v>
      </c>
      <c r="F323" s="9" t="s">
        <v>1032</v>
      </c>
      <c r="G323" s="9" t="s">
        <v>1348</v>
      </c>
      <c r="H323" s="10">
        <v>43227</v>
      </c>
      <c r="I323" s="10">
        <v>43243</v>
      </c>
      <c r="J323" s="10">
        <v>43227</v>
      </c>
      <c r="K323" s="9" t="s">
        <v>1023</v>
      </c>
      <c r="L323" s="9" t="s">
        <v>1054</v>
      </c>
      <c r="M323" s="9" t="s">
        <v>1025</v>
      </c>
      <c r="N323" s="9" t="s">
        <v>1026</v>
      </c>
      <c r="O323" s="9" t="s">
        <v>1034</v>
      </c>
      <c r="P323" s="9" t="s">
        <v>1028</v>
      </c>
    </row>
    <row r="324" spans="1:16" x14ac:dyDescent="0.25">
      <c r="A324" t="s">
        <v>1762</v>
      </c>
      <c r="B324" t="s">
        <v>1763</v>
      </c>
      <c r="C324" t="s">
        <v>1764</v>
      </c>
      <c r="D324" t="s">
        <v>1765</v>
      </c>
      <c r="E324" t="s">
        <v>1020</v>
      </c>
      <c r="F324" t="s">
        <v>1021</v>
      </c>
      <c r="G324" t="s">
        <v>1022</v>
      </c>
      <c r="H324" s="11">
        <v>43227</v>
      </c>
      <c r="I324" s="11">
        <v>43229</v>
      </c>
      <c r="J324" s="11">
        <v>43221</v>
      </c>
      <c r="K324" t="s">
        <v>1023</v>
      </c>
      <c r="L324" t="s">
        <v>1054</v>
      </c>
      <c r="M324" t="s">
        <v>1025</v>
      </c>
      <c r="N324" t="s">
        <v>1026</v>
      </c>
      <c r="O324" t="s">
        <v>1034</v>
      </c>
      <c r="P324" t="s">
        <v>1028</v>
      </c>
    </row>
    <row r="325" spans="1:16" x14ac:dyDescent="0.25">
      <c r="A325" s="9" t="s">
        <v>1497</v>
      </c>
      <c r="B325" s="9" t="s">
        <v>1498</v>
      </c>
      <c r="C325" s="9" t="s">
        <v>1499</v>
      </c>
      <c r="D325" s="9" t="s">
        <v>1500</v>
      </c>
      <c r="E325" s="9" t="s">
        <v>1020</v>
      </c>
      <c r="F325" s="9" t="s">
        <v>1032</v>
      </c>
      <c r="G325" s="9" t="s">
        <v>1155</v>
      </c>
      <c r="H325" s="10">
        <v>43225</v>
      </c>
      <c r="I325" s="10">
        <v>43231</v>
      </c>
      <c r="J325" s="10">
        <v>43225</v>
      </c>
      <c r="K325" s="9" t="s">
        <v>1023</v>
      </c>
      <c r="L325" s="9" t="s">
        <v>1054</v>
      </c>
      <c r="M325" s="9" t="s">
        <v>1025</v>
      </c>
      <c r="N325" s="9" t="s">
        <v>1026</v>
      </c>
      <c r="O325" s="9" t="s">
        <v>1034</v>
      </c>
      <c r="P325" s="9" t="s">
        <v>1028</v>
      </c>
    </row>
    <row r="326" spans="1:16" x14ac:dyDescent="0.25">
      <c r="A326" t="s">
        <v>1766</v>
      </c>
      <c r="B326" t="s">
        <v>1767</v>
      </c>
      <c r="C326" t="s">
        <v>1768</v>
      </c>
      <c r="D326" t="s">
        <v>1767</v>
      </c>
      <c r="E326" t="s">
        <v>1020</v>
      </c>
      <c r="F326" t="s">
        <v>1021</v>
      </c>
      <c r="G326" t="s">
        <v>1037</v>
      </c>
      <c r="H326" s="11">
        <v>43225</v>
      </c>
      <c r="I326" s="11">
        <v>43228</v>
      </c>
      <c r="J326" s="11">
        <v>43191</v>
      </c>
      <c r="K326" t="s">
        <v>1023</v>
      </c>
      <c r="L326" t="s">
        <v>1033</v>
      </c>
      <c r="M326" t="s">
        <v>1025</v>
      </c>
      <c r="N326" t="s">
        <v>1026</v>
      </c>
      <c r="O326" t="s">
        <v>1034</v>
      </c>
      <c r="P326" t="s">
        <v>1028</v>
      </c>
    </row>
    <row r="327" spans="1:16" x14ac:dyDescent="0.25">
      <c r="A327" s="9" t="s">
        <v>1344</v>
      </c>
      <c r="B327" s="9" t="s">
        <v>1345</v>
      </c>
      <c r="C327" s="9" t="s">
        <v>1346</v>
      </c>
      <c r="D327" s="9" t="s">
        <v>1347</v>
      </c>
      <c r="E327" s="9" t="s">
        <v>1020</v>
      </c>
      <c r="F327" s="9" t="s">
        <v>1032</v>
      </c>
      <c r="G327" s="9" t="s">
        <v>1348</v>
      </c>
      <c r="H327" s="10">
        <v>43223</v>
      </c>
      <c r="I327" s="10">
        <v>43273</v>
      </c>
      <c r="J327" s="10">
        <v>43221</v>
      </c>
      <c r="K327" s="9" t="s">
        <v>1023</v>
      </c>
      <c r="L327" s="9" t="s">
        <v>1272</v>
      </c>
      <c r="M327" s="9" t="s">
        <v>1025</v>
      </c>
      <c r="N327" s="9" t="s">
        <v>1026</v>
      </c>
      <c r="O327" s="9" t="s">
        <v>1034</v>
      </c>
      <c r="P327" s="9" t="s">
        <v>1676</v>
      </c>
    </row>
    <row r="328" spans="1:16" x14ac:dyDescent="0.25">
      <c r="A328" t="s">
        <v>276</v>
      </c>
      <c r="B328" t="s">
        <v>1335</v>
      </c>
      <c r="C328" t="s">
        <v>1336</v>
      </c>
      <c r="D328" t="s">
        <v>1337</v>
      </c>
      <c r="E328" t="s">
        <v>1020</v>
      </c>
      <c r="F328" t="s">
        <v>1021</v>
      </c>
      <c r="G328" t="s">
        <v>1022</v>
      </c>
      <c r="H328" s="11">
        <v>43223</v>
      </c>
      <c r="I328" s="11">
        <v>43225</v>
      </c>
      <c r="J328" s="11">
        <v>43221</v>
      </c>
      <c r="K328" t="s">
        <v>1023</v>
      </c>
      <c r="L328" t="s">
        <v>1054</v>
      </c>
      <c r="M328" t="s">
        <v>1025</v>
      </c>
      <c r="N328" t="s">
        <v>1026</v>
      </c>
      <c r="O328" t="s">
        <v>1034</v>
      </c>
      <c r="P328" t="s">
        <v>1028</v>
      </c>
    </row>
    <row r="329" spans="1:16" x14ac:dyDescent="0.25">
      <c r="A329" s="9" t="s">
        <v>286</v>
      </c>
      <c r="B329" s="9" t="s">
        <v>1769</v>
      </c>
      <c r="C329" s="9" t="s">
        <v>1770</v>
      </c>
      <c r="D329" s="9" t="s">
        <v>1771</v>
      </c>
      <c r="E329" s="9" t="s">
        <v>1020</v>
      </c>
      <c r="F329" s="9" t="s">
        <v>1021</v>
      </c>
      <c r="G329" s="9" t="s">
        <v>1022</v>
      </c>
      <c r="H329" s="10">
        <v>43221</v>
      </c>
      <c r="I329" s="10">
        <v>43223</v>
      </c>
      <c r="J329" s="10">
        <v>43200</v>
      </c>
      <c r="K329" s="9" t="s">
        <v>1023</v>
      </c>
      <c r="L329" s="9" t="s">
        <v>1054</v>
      </c>
      <c r="M329" s="9" t="s">
        <v>1025</v>
      </c>
      <c r="N329" s="9" t="s">
        <v>1026</v>
      </c>
      <c r="O329" s="9" t="s">
        <v>1034</v>
      </c>
      <c r="P329" s="9" t="s">
        <v>1028</v>
      </c>
    </row>
    <row r="330" spans="1:16" x14ac:dyDescent="0.25">
      <c r="A330" t="s">
        <v>141</v>
      </c>
      <c r="B330" t="s">
        <v>1772</v>
      </c>
      <c r="C330" t="s">
        <v>1773</v>
      </c>
      <c r="D330" t="s">
        <v>1774</v>
      </c>
      <c r="E330" t="s">
        <v>1020</v>
      </c>
      <c r="F330" t="s">
        <v>1021</v>
      </c>
      <c r="G330" t="s">
        <v>1059</v>
      </c>
      <c r="H330" s="11">
        <v>43221</v>
      </c>
      <c r="I330" s="11">
        <v>43225</v>
      </c>
      <c r="J330" s="11">
        <v>43214</v>
      </c>
      <c r="L330" t="s">
        <v>1054</v>
      </c>
      <c r="M330" t="s">
        <v>1025</v>
      </c>
      <c r="N330" t="s">
        <v>1026</v>
      </c>
      <c r="O330" t="s">
        <v>1034</v>
      </c>
      <c r="P330" t="s">
        <v>1028</v>
      </c>
    </row>
    <row r="331" spans="1:16" x14ac:dyDescent="0.25">
      <c r="A331" s="9" t="s">
        <v>363</v>
      </c>
      <c r="B331" s="9" t="s">
        <v>1369</v>
      </c>
      <c r="C331" s="9" t="s">
        <v>1370</v>
      </c>
      <c r="D331" s="9" t="s">
        <v>1371</v>
      </c>
      <c r="E331" s="9" t="s">
        <v>1020</v>
      </c>
      <c r="F331" s="9" t="s">
        <v>1021</v>
      </c>
      <c r="G331" s="9" t="s">
        <v>1071</v>
      </c>
      <c r="H331" s="10">
        <v>43219</v>
      </c>
      <c r="I331" s="10">
        <v>43221</v>
      </c>
      <c r="J331" s="10">
        <v>43214</v>
      </c>
      <c r="K331" s="9" t="s">
        <v>1023</v>
      </c>
      <c r="L331" s="9" t="s">
        <v>1054</v>
      </c>
      <c r="M331" s="9" t="s">
        <v>1025</v>
      </c>
      <c r="N331" s="9" t="s">
        <v>1026</v>
      </c>
      <c r="O331" s="9" t="s">
        <v>1034</v>
      </c>
      <c r="P331" s="9" t="s">
        <v>1028</v>
      </c>
    </row>
    <row r="332" spans="1:16" x14ac:dyDescent="0.25">
      <c r="A332" t="s">
        <v>87</v>
      </c>
      <c r="B332" t="s">
        <v>1359</v>
      </c>
      <c r="C332" t="s">
        <v>1360</v>
      </c>
      <c r="D332" t="s">
        <v>1361</v>
      </c>
      <c r="E332" t="s">
        <v>1020</v>
      </c>
      <c r="F332" t="s">
        <v>1021</v>
      </c>
      <c r="G332" t="s">
        <v>1045</v>
      </c>
      <c r="H332" s="11">
        <v>43217</v>
      </c>
      <c r="I332" s="11">
        <v>43220</v>
      </c>
      <c r="J332" s="11">
        <v>43207</v>
      </c>
      <c r="K332" t="s">
        <v>1023</v>
      </c>
      <c r="L332" t="s">
        <v>1054</v>
      </c>
      <c r="M332" t="s">
        <v>1025</v>
      </c>
      <c r="N332" t="s">
        <v>1026</v>
      </c>
      <c r="O332" t="s">
        <v>1034</v>
      </c>
      <c r="P332" t="s">
        <v>1028</v>
      </c>
    </row>
    <row r="333" spans="1:16" x14ac:dyDescent="0.25">
      <c r="A333" s="9" t="s">
        <v>504</v>
      </c>
      <c r="B333" s="9" t="s">
        <v>1775</v>
      </c>
      <c r="C333" s="9" t="s">
        <v>1776</v>
      </c>
      <c r="D333" s="9" t="s">
        <v>1777</v>
      </c>
      <c r="E333" s="9" t="s">
        <v>1020</v>
      </c>
      <c r="F333" s="9" t="s">
        <v>1032</v>
      </c>
      <c r="G333" s="9" t="s">
        <v>533</v>
      </c>
      <c r="H333" s="10">
        <v>43217</v>
      </c>
      <c r="I333" s="10">
        <v>43221</v>
      </c>
      <c r="J333" s="10">
        <v>43217</v>
      </c>
      <c r="K333" s="9" t="s">
        <v>1023</v>
      </c>
      <c r="L333" s="9" t="s">
        <v>1054</v>
      </c>
      <c r="M333" s="9" t="s">
        <v>1025</v>
      </c>
      <c r="N333" s="9" t="s">
        <v>1026</v>
      </c>
      <c r="O333" s="9" t="s">
        <v>1034</v>
      </c>
      <c r="P333" s="9" t="s">
        <v>1028</v>
      </c>
    </row>
    <row r="334" spans="1:16" x14ac:dyDescent="0.25">
      <c r="A334" t="s">
        <v>332</v>
      </c>
      <c r="B334" t="s">
        <v>1778</v>
      </c>
      <c r="C334" t="s">
        <v>1779</v>
      </c>
      <c r="D334" t="s">
        <v>1780</v>
      </c>
      <c r="E334" t="s">
        <v>1020</v>
      </c>
      <c r="F334" t="s">
        <v>1021</v>
      </c>
      <c r="G334" t="s">
        <v>1130</v>
      </c>
      <c r="H334" s="11">
        <v>43215</v>
      </c>
      <c r="I334" s="11">
        <v>43218</v>
      </c>
      <c r="J334" s="11">
        <v>43207</v>
      </c>
      <c r="K334" t="s">
        <v>1023</v>
      </c>
      <c r="L334" t="s">
        <v>1033</v>
      </c>
      <c r="M334" t="s">
        <v>1025</v>
      </c>
      <c r="N334" t="s">
        <v>1026</v>
      </c>
      <c r="O334" t="s">
        <v>1034</v>
      </c>
      <c r="P334" t="s">
        <v>1028</v>
      </c>
    </row>
    <row r="335" spans="1:16" x14ac:dyDescent="0.25">
      <c r="A335" s="9" t="s">
        <v>92</v>
      </c>
      <c r="B335" s="9" t="s">
        <v>1517</v>
      </c>
      <c r="C335" s="9" t="s">
        <v>1518</v>
      </c>
      <c r="D335" s="9" t="s">
        <v>1519</v>
      </c>
      <c r="E335" s="9" t="s">
        <v>1020</v>
      </c>
      <c r="F335" s="9" t="s">
        <v>1021</v>
      </c>
      <c r="G335" s="9" t="s">
        <v>1045</v>
      </c>
      <c r="H335" s="10">
        <v>43214</v>
      </c>
      <c r="I335" s="10">
        <v>43217</v>
      </c>
      <c r="J335" s="10">
        <v>43200</v>
      </c>
      <c r="K335" s="9" t="s">
        <v>1023</v>
      </c>
      <c r="L335" s="9" t="s">
        <v>1050</v>
      </c>
      <c r="M335" s="9" t="s">
        <v>1025</v>
      </c>
      <c r="N335" s="9" t="s">
        <v>1026</v>
      </c>
      <c r="O335" s="9" t="s">
        <v>1034</v>
      </c>
      <c r="P335" s="9" t="s">
        <v>1028</v>
      </c>
    </row>
    <row r="336" spans="1:16" x14ac:dyDescent="0.25">
      <c r="A336" t="s">
        <v>532</v>
      </c>
      <c r="B336" t="s">
        <v>1468</v>
      </c>
      <c r="C336" t="s">
        <v>1469</v>
      </c>
      <c r="D336" t="s">
        <v>1470</v>
      </c>
      <c r="E336" t="s">
        <v>1020</v>
      </c>
      <c r="F336" t="s">
        <v>1032</v>
      </c>
      <c r="G336" t="s">
        <v>533</v>
      </c>
      <c r="H336" s="11">
        <v>43209</v>
      </c>
      <c r="I336" s="11">
        <v>43211</v>
      </c>
      <c r="J336" s="11">
        <v>43208</v>
      </c>
      <c r="K336" t="s">
        <v>1023</v>
      </c>
      <c r="L336" t="s">
        <v>1054</v>
      </c>
      <c r="M336" t="s">
        <v>1025</v>
      </c>
      <c r="N336" t="s">
        <v>1026</v>
      </c>
      <c r="O336" t="s">
        <v>1034</v>
      </c>
      <c r="P336" t="s">
        <v>1028</v>
      </c>
    </row>
    <row r="337" spans="1:16" x14ac:dyDescent="0.25">
      <c r="A337" s="9" t="s">
        <v>1372</v>
      </c>
      <c r="B337" s="9" t="s">
        <v>1373</v>
      </c>
      <c r="C337" s="9" t="s">
        <v>1374</v>
      </c>
      <c r="D337" s="9" t="s">
        <v>1373</v>
      </c>
      <c r="E337" s="9" t="s">
        <v>1020</v>
      </c>
      <c r="F337" s="9" t="s">
        <v>1021</v>
      </c>
      <c r="G337" s="9" t="s">
        <v>1022</v>
      </c>
      <c r="H337" s="10">
        <v>43209</v>
      </c>
      <c r="I337" s="10">
        <v>43215</v>
      </c>
      <c r="J337" s="10">
        <v>43200</v>
      </c>
      <c r="K337" s="9" t="s">
        <v>1023</v>
      </c>
      <c r="L337" s="9" t="s">
        <v>1033</v>
      </c>
      <c r="M337" s="9" t="s">
        <v>1025</v>
      </c>
      <c r="N337" s="9" t="s">
        <v>1026</v>
      </c>
      <c r="O337" s="9" t="s">
        <v>1034</v>
      </c>
      <c r="P337" s="9" t="s">
        <v>1118</v>
      </c>
    </row>
    <row r="338" spans="1:16" x14ac:dyDescent="0.25">
      <c r="A338" t="s">
        <v>528</v>
      </c>
      <c r="B338" t="s">
        <v>1494</v>
      </c>
      <c r="C338" t="s">
        <v>1495</v>
      </c>
      <c r="D338" t="s">
        <v>1496</v>
      </c>
      <c r="E338" t="s">
        <v>1020</v>
      </c>
      <c r="F338" t="s">
        <v>1032</v>
      </c>
      <c r="G338" t="s">
        <v>533</v>
      </c>
      <c r="H338" s="11">
        <v>43208</v>
      </c>
      <c r="I338" s="11">
        <v>43222</v>
      </c>
      <c r="J338" s="11">
        <v>43208</v>
      </c>
      <c r="K338" t="s">
        <v>1023</v>
      </c>
      <c r="L338" t="s">
        <v>1033</v>
      </c>
      <c r="M338" t="s">
        <v>1025</v>
      </c>
      <c r="N338" t="s">
        <v>1026</v>
      </c>
      <c r="O338" t="s">
        <v>1034</v>
      </c>
      <c r="P338" t="s">
        <v>1028</v>
      </c>
    </row>
    <row r="339" spans="1:16" x14ac:dyDescent="0.25">
      <c r="A339" s="9" t="s">
        <v>1781</v>
      </c>
      <c r="B339" s="9" t="s">
        <v>1782</v>
      </c>
      <c r="C339" s="9" t="s">
        <v>1783</v>
      </c>
      <c r="D339" s="9" t="s">
        <v>1784</v>
      </c>
      <c r="E339" s="9" t="s">
        <v>1020</v>
      </c>
      <c r="F339" s="9" t="s">
        <v>1032</v>
      </c>
      <c r="G339" s="9" t="s">
        <v>1157</v>
      </c>
      <c r="H339" s="10">
        <v>43207</v>
      </c>
      <c r="I339" s="10">
        <v>43212</v>
      </c>
      <c r="J339" s="10">
        <v>43207</v>
      </c>
      <c r="K339" s="9" t="s">
        <v>1023</v>
      </c>
      <c r="L339" s="9" t="s">
        <v>1054</v>
      </c>
      <c r="M339" s="9" t="s">
        <v>1025</v>
      </c>
      <c r="N339" s="9" t="s">
        <v>1785</v>
      </c>
      <c r="O339" s="9" t="s">
        <v>1273</v>
      </c>
      <c r="P339" s="9"/>
    </row>
    <row r="340" spans="1:16" x14ac:dyDescent="0.25">
      <c r="A340" t="s">
        <v>372</v>
      </c>
      <c r="B340" t="s">
        <v>1786</v>
      </c>
      <c r="C340" t="s">
        <v>1787</v>
      </c>
      <c r="D340" t="s">
        <v>1788</v>
      </c>
      <c r="E340" t="s">
        <v>1020</v>
      </c>
      <c r="F340" t="s">
        <v>1021</v>
      </c>
      <c r="G340" t="s">
        <v>1071</v>
      </c>
      <c r="H340" s="11">
        <v>43205</v>
      </c>
      <c r="I340" s="11">
        <v>43210</v>
      </c>
      <c r="J340" s="11">
        <v>43199</v>
      </c>
      <c r="K340" t="s">
        <v>1023</v>
      </c>
      <c r="L340" t="s">
        <v>1050</v>
      </c>
      <c r="M340" t="s">
        <v>1025</v>
      </c>
      <c r="N340" t="s">
        <v>1026</v>
      </c>
      <c r="O340" t="s">
        <v>1034</v>
      </c>
      <c r="P340" t="s">
        <v>1028</v>
      </c>
    </row>
    <row r="341" spans="1:16" x14ac:dyDescent="0.25">
      <c r="A341" s="9" t="s">
        <v>410</v>
      </c>
      <c r="B341" s="9" t="s">
        <v>1392</v>
      </c>
      <c r="C341" s="9" t="s">
        <v>1393</v>
      </c>
      <c r="D341" s="9" t="s">
        <v>1394</v>
      </c>
      <c r="E341" s="9" t="s">
        <v>1020</v>
      </c>
      <c r="F341" s="9" t="s">
        <v>1032</v>
      </c>
      <c r="G341" s="9" t="s">
        <v>1348</v>
      </c>
      <c r="H341" s="10">
        <v>43205</v>
      </c>
      <c r="I341" s="10">
        <v>43227</v>
      </c>
      <c r="J341" s="10">
        <v>43205</v>
      </c>
      <c r="K341" s="9" t="s">
        <v>1023</v>
      </c>
      <c r="L341" s="9" t="s">
        <v>1054</v>
      </c>
      <c r="M341" s="9" t="s">
        <v>1025</v>
      </c>
      <c r="N341" s="9" t="s">
        <v>1026</v>
      </c>
      <c r="O341" s="9" t="s">
        <v>1034</v>
      </c>
      <c r="P341" s="9" t="s">
        <v>1028</v>
      </c>
    </row>
    <row r="342" spans="1:16" x14ac:dyDescent="0.25">
      <c r="A342" t="s">
        <v>168</v>
      </c>
      <c r="B342" t="s">
        <v>1789</v>
      </c>
      <c r="C342" t="s">
        <v>1790</v>
      </c>
      <c r="D342" t="s">
        <v>1789</v>
      </c>
      <c r="E342" t="s">
        <v>1020</v>
      </c>
      <c r="F342" t="s">
        <v>1021</v>
      </c>
      <c r="G342" t="s">
        <v>1109</v>
      </c>
      <c r="H342" s="11">
        <v>43204</v>
      </c>
      <c r="I342" s="11">
        <v>43209</v>
      </c>
      <c r="J342" s="11">
        <v>43198</v>
      </c>
      <c r="K342" t="s">
        <v>1023</v>
      </c>
      <c r="L342" t="s">
        <v>1033</v>
      </c>
      <c r="M342" t="s">
        <v>1025</v>
      </c>
      <c r="N342" t="s">
        <v>1026</v>
      </c>
      <c r="O342" t="s">
        <v>1034</v>
      </c>
      <c r="P342" t="s">
        <v>1028</v>
      </c>
    </row>
    <row r="343" spans="1:16" x14ac:dyDescent="0.25">
      <c r="A343" s="9" t="s">
        <v>1791</v>
      </c>
      <c r="B343" s="9" t="s">
        <v>1792</v>
      </c>
      <c r="C343" s="9" t="s">
        <v>1793</v>
      </c>
      <c r="D343" s="9" t="s">
        <v>1794</v>
      </c>
      <c r="E343" s="9" t="s">
        <v>1020</v>
      </c>
      <c r="F343" s="9" t="s">
        <v>1032</v>
      </c>
      <c r="G343" s="9" t="s">
        <v>1155</v>
      </c>
      <c r="H343" s="10">
        <v>43204</v>
      </c>
      <c r="I343" s="10">
        <v>43207</v>
      </c>
      <c r="J343" s="10">
        <v>43204</v>
      </c>
      <c r="K343" s="9" t="s">
        <v>1023</v>
      </c>
      <c r="L343" s="9" t="s">
        <v>1050</v>
      </c>
      <c r="M343" s="9" t="s">
        <v>1025</v>
      </c>
      <c r="N343" s="9" t="s">
        <v>1026</v>
      </c>
      <c r="O343" s="9" t="s">
        <v>1034</v>
      </c>
      <c r="P343" s="9" t="s">
        <v>1028</v>
      </c>
    </row>
    <row r="344" spans="1:16" x14ac:dyDescent="0.25">
      <c r="A344" t="s">
        <v>407</v>
      </c>
      <c r="B344" t="s">
        <v>1795</v>
      </c>
      <c r="C344" t="s">
        <v>1796</v>
      </c>
      <c r="D344" t="s">
        <v>1797</v>
      </c>
      <c r="E344" t="s">
        <v>1020</v>
      </c>
      <c r="F344" t="s">
        <v>1032</v>
      </c>
      <c r="G344" t="s">
        <v>1348</v>
      </c>
      <c r="H344" s="11">
        <v>43203</v>
      </c>
      <c r="I344" s="11">
        <v>43223</v>
      </c>
      <c r="J344" s="11">
        <v>43203</v>
      </c>
      <c r="K344" t="s">
        <v>1023</v>
      </c>
      <c r="L344" t="s">
        <v>1272</v>
      </c>
      <c r="M344" t="s">
        <v>1025</v>
      </c>
      <c r="N344" t="s">
        <v>1026</v>
      </c>
      <c r="O344" t="s">
        <v>1273</v>
      </c>
    </row>
    <row r="345" spans="1:16" x14ac:dyDescent="0.25">
      <c r="A345" s="9" t="s">
        <v>254</v>
      </c>
      <c r="B345" s="9" t="s">
        <v>1798</v>
      </c>
      <c r="C345" s="9" t="s">
        <v>1799</v>
      </c>
      <c r="D345" s="9" t="s">
        <v>1800</v>
      </c>
      <c r="E345" s="9" t="s">
        <v>1020</v>
      </c>
      <c r="F345" s="9" t="s">
        <v>1021</v>
      </c>
      <c r="G345" s="9" t="s">
        <v>1022</v>
      </c>
      <c r="H345" s="10">
        <v>43203</v>
      </c>
      <c r="I345" s="10">
        <v>43205</v>
      </c>
      <c r="J345" s="10">
        <v>43191</v>
      </c>
      <c r="K345" s="9" t="s">
        <v>1023</v>
      </c>
      <c r="L345" s="9" t="s">
        <v>1054</v>
      </c>
      <c r="M345" s="9" t="s">
        <v>1025</v>
      </c>
      <c r="N345" s="9" t="s">
        <v>1026</v>
      </c>
      <c r="O345" s="9" t="s">
        <v>1034</v>
      </c>
      <c r="P345" s="9" t="s">
        <v>1028</v>
      </c>
    </row>
    <row r="346" spans="1:16" x14ac:dyDescent="0.25">
      <c r="A346" t="s">
        <v>1801</v>
      </c>
      <c r="B346" t="s">
        <v>1802</v>
      </c>
      <c r="C346" t="s">
        <v>1803</v>
      </c>
      <c r="D346" t="s">
        <v>1804</v>
      </c>
      <c r="E346" t="s">
        <v>1020</v>
      </c>
      <c r="F346" t="s">
        <v>1021</v>
      </c>
      <c r="G346" t="s">
        <v>1022</v>
      </c>
      <c r="H346" s="11">
        <v>43202</v>
      </c>
      <c r="I346" s="11">
        <v>43218</v>
      </c>
      <c r="J346" s="11">
        <v>43200</v>
      </c>
      <c r="K346" t="s">
        <v>1023</v>
      </c>
      <c r="L346" t="s">
        <v>1054</v>
      </c>
      <c r="M346" t="s">
        <v>1025</v>
      </c>
      <c r="N346" t="s">
        <v>1026</v>
      </c>
      <c r="O346" t="s">
        <v>1034</v>
      </c>
      <c r="P346" t="s">
        <v>1028</v>
      </c>
    </row>
    <row r="347" spans="1:16" x14ac:dyDescent="0.25">
      <c r="A347" s="9" t="s">
        <v>1408</v>
      </c>
      <c r="B347" s="9" t="s">
        <v>1409</v>
      </c>
      <c r="C347" s="9" t="s">
        <v>1410</v>
      </c>
      <c r="D347" s="9" t="s">
        <v>1409</v>
      </c>
      <c r="E347" s="9" t="s">
        <v>1020</v>
      </c>
      <c r="F347" s="9" t="s">
        <v>1021</v>
      </c>
      <c r="G347" s="9" t="s">
        <v>1037</v>
      </c>
      <c r="H347" s="10">
        <v>43201</v>
      </c>
      <c r="I347" s="10">
        <v>43203</v>
      </c>
      <c r="J347" s="10">
        <v>43198</v>
      </c>
      <c r="K347" s="9" t="s">
        <v>1023</v>
      </c>
      <c r="L347" s="9" t="s">
        <v>1054</v>
      </c>
      <c r="M347" s="9" t="s">
        <v>1025</v>
      </c>
      <c r="N347" s="9" t="s">
        <v>1026</v>
      </c>
      <c r="O347" s="9" t="s">
        <v>1034</v>
      </c>
      <c r="P347" s="9" t="s">
        <v>1028</v>
      </c>
    </row>
    <row r="348" spans="1:16" x14ac:dyDescent="0.25">
      <c r="A348" t="s">
        <v>331</v>
      </c>
      <c r="B348" t="s">
        <v>1114</v>
      </c>
      <c r="C348" t="s">
        <v>1115</v>
      </c>
      <c r="D348" t="s">
        <v>1114</v>
      </c>
      <c r="E348" t="s">
        <v>1020</v>
      </c>
      <c r="F348" t="s">
        <v>1021</v>
      </c>
      <c r="G348" t="s">
        <v>1037</v>
      </c>
      <c r="H348" s="11">
        <v>43199</v>
      </c>
      <c r="I348" s="11">
        <v>43201</v>
      </c>
      <c r="J348" s="11">
        <v>43193</v>
      </c>
      <c r="K348" t="s">
        <v>1023</v>
      </c>
      <c r="L348" t="s">
        <v>1054</v>
      </c>
      <c r="M348" t="s">
        <v>1025</v>
      </c>
      <c r="N348" t="s">
        <v>1026</v>
      </c>
      <c r="O348" t="s">
        <v>1034</v>
      </c>
      <c r="P348" t="s">
        <v>1028</v>
      </c>
    </row>
    <row r="349" spans="1:16" x14ac:dyDescent="0.25">
      <c r="A349" s="9" t="s">
        <v>358</v>
      </c>
      <c r="B349" s="9" t="s">
        <v>1185</v>
      </c>
      <c r="C349" s="9" t="s">
        <v>1186</v>
      </c>
      <c r="D349" s="9" t="s">
        <v>1185</v>
      </c>
      <c r="E349" s="9" t="s">
        <v>1020</v>
      </c>
      <c r="F349" s="9" t="s">
        <v>1021</v>
      </c>
      <c r="G349" s="9" t="s">
        <v>1130</v>
      </c>
      <c r="H349" s="10">
        <v>43197</v>
      </c>
      <c r="I349" s="10">
        <v>43202</v>
      </c>
      <c r="J349" s="10">
        <v>43191</v>
      </c>
      <c r="K349" s="9" t="s">
        <v>1023</v>
      </c>
      <c r="L349" s="9" t="s">
        <v>1033</v>
      </c>
      <c r="M349" s="9" t="s">
        <v>1025</v>
      </c>
      <c r="N349" s="9" t="s">
        <v>1026</v>
      </c>
      <c r="O349" s="9" t="s">
        <v>1034</v>
      </c>
      <c r="P349" s="9" t="s">
        <v>1028</v>
      </c>
    </row>
    <row r="350" spans="1:16" x14ac:dyDescent="0.25">
      <c r="A350" t="s">
        <v>135</v>
      </c>
      <c r="B350" t="s">
        <v>1805</v>
      </c>
      <c r="C350" t="s">
        <v>1806</v>
      </c>
      <c r="D350" t="s">
        <v>1807</v>
      </c>
      <c r="E350" t="s">
        <v>1020</v>
      </c>
      <c r="F350" t="s">
        <v>1021</v>
      </c>
      <c r="G350" t="s">
        <v>1059</v>
      </c>
      <c r="H350" s="11">
        <v>43196</v>
      </c>
      <c r="I350" s="11">
        <v>43199</v>
      </c>
      <c r="J350" s="11">
        <v>43191</v>
      </c>
      <c r="K350" t="s">
        <v>1023</v>
      </c>
      <c r="L350" t="s">
        <v>1054</v>
      </c>
      <c r="M350" t="s">
        <v>1025</v>
      </c>
      <c r="N350" t="s">
        <v>1026</v>
      </c>
      <c r="O350" t="s">
        <v>1034</v>
      </c>
      <c r="P350" t="s">
        <v>1028</v>
      </c>
    </row>
    <row r="351" spans="1:16" x14ac:dyDescent="0.25">
      <c r="A351" s="9" t="s">
        <v>517</v>
      </c>
      <c r="B351" s="9" t="s">
        <v>1328</v>
      </c>
      <c r="C351" s="9" t="s">
        <v>1329</v>
      </c>
      <c r="D351" s="9" t="s">
        <v>1330</v>
      </c>
      <c r="E351" s="9" t="s">
        <v>1020</v>
      </c>
      <c r="F351" s="9" t="s">
        <v>1032</v>
      </c>
      <c r="G351" s="9" t="s">
        <v>533</v>
      </c>
      <c r="H351" s="10">
        <v>43196</v>
      </c>
      <c r="I351" s="10">
        <v>43217</v>
      </c>
      <c r="J351" s="10">
        <v>43196</v>
      </c>
      <c r="K351" s="9" t="s">
        <v>1023</v>
      </c>
      <c r="L351" s="9" t="s">
        <v>1054</v>
      </c>
      <c r="M351" s="9" t="s">
        <v>1025</v>
      </c>
      <c r="N351" s="9" t="s">
        <v>1026</v>
      </c>
      <c r="O351" s="9" t="s">
        <v>1034</v>
      </c>
      <c r="P351" s="9" t="s">
        <v>1028</v>
      </c>
    </row>
    <row r="352" spans="1:16" x14ac:dyDescent="0.25">
      <c r="A352" t="s">
        <v>1139</v>
      </c>
      <c r="B352" t="s">
        <v>1140</v>
      </c>
      <c r="C352" t="s">
        <v>1141</v>
      </c>
      <c r="D352" t="s">
        <v>1140</v>
      </c>
      <c r="E352" t="s">
        <v>1020</v>
      </c>
      <c r="F352" t="s">
        <v>1032</v>
      </c>
      <c r="G352" t="s">
        <v>1136</v>
      </c>
      <c r="H352" s="11">
        <v>43193</v>
      </c>
      <c r="I352" s="11">
        <v>43197</v>
      </c>
      <c r="J352" s="11">
        <v>43193</v>
      </c>
      <c r="K352" t="s">
        <v>1023</v>
      </c>
      <c r="L352" t="s">
        <v>1054</v>
      </c>
      <c r="M352" t="s">
        <v>1025</v>
      </c>
      <c r="N352" t="s">
        <v>1026</v>
      </c>
      <c r="O352" t="s">
        <v>1034</v>
      </c>
      <c r="P352" t="s">
        <v>1028</v>
      </c>
    </row>
    <row r="353" spans="1:16" x14ac:dyDescent="0.25">
      <c r="A353" s="9" t="s">
        <v>299</v>
      </c>
      <c r="B353" s="9" t="s">
        <v>1808</v>
      </c>
      <c r="C353" s="9" t="s">
        <v>1809</v>
      </c>
      <c r="D353" s="9" t="s">
        <v>1808</v>
      </c>
      <c r="E353" s="9" t="s">
        <v>1020</v>
      </c>
      <c r="F353" s="9" t="s">
        <v>1021</v>
      </c>
      <c r="G353" s="9" t="s">
        <v>1037</v>
      </c>
      <c r="H353" s="10">
        <v>43192</v>
      </c>
      <c r="I353" s="10">
        <v>43197</v>
      </c>
      <c r="J353" s="10">
        <v>43189</v>
      </c>
      <c r="K353" s="9" t="s">
        <v>1023</v>
      </c>
      <c r="L353" s="9" t="s">
        <v>1033</v>
      </c>
      <c r="M353" s="9" t="s">
        <v>1025</v>
      </c>
      <c r="N353" s="9" t="s">
        <v>1026</v>
      </c>
      <c r="O353" s="9" t="s">
        <v>1034</v>
      </c>
      <c r="P353" s="9" t="s">
        <v>1118</v>
      </c>
    </row>
    <row r="354" spans="1:16" x14ac:dyDescent="0.25">
      <c r="A354" t="s">
        <v>1810</v>
      </c>
      <c r="B354" t="s">
        <v>1811</v>
      </c>
      <c r="C354" t="s">
        <v>1812</v>
      </c>
      <c r="D354" t="s">
        <v>1813</v>
      </c>
      <c r="E354" t="s">
        <v>1020</v>
      </c>
      <c r="F354" t="s">
        <v>1659</v>
      </c>
      <c r="G354" t="s">
        <v>1660</v>
      </c>
      <c r="H354" s="11">
        <v>43192</v>
      </c>
      <c r="I354" s="11">
        <v>43196</v>
      </c>
      <c r="J354" s="11">
        <v>43192</v>
      </c>
      <c r="K354" t="s">
        <v>1023</v>
      </c>
      <c r="L354" t="s">
        <v>1054</v>
      </c>
      <c r="M354" t="s">
        <v>1025</v>
      </c>
      <c r="N354" t="s">
        <v>1026</v>
      </c>
      <c r="O354" t="s">
        <v>1034</v>
      </c>
      <c r="P354" t="s">
        <v>1028</v>
      </c>
    </row>
    <row r="355" spans="1:16" x14ac:dyDescent="0.25">
      <c r="A355" s="9" t="s">
        <v>1814</v>
      </c>
      <c r="B355" s="9" t="s">
        <v>1815</v>
      </c>
      <c r="C355" s="9" t="s">
        <v>1816</v>
      </c>
      <c r="D355" s="9" t="s">
        <v>1817</v>
      </c>
      <c r="E355" s="9" t="s">
        <v>1020</v>
      </c>
      <c r="F355" s="9" t="s">
        <v>1659</v>
      </c>
      <c r="G355" s="9" t="s">
        <v>1660</v>
      </c>
      <c r="H355" s="10">
        <v>43190</v>
      </c>
      <c r="I355" s="10">
        <v>43192</v>
      </c>
      <c r="J355" s="10">
        <v>43190</v>
      </c>
      <c r="K355" s="9" t="s">
        <v>1023</v>
      </c>
      <c r="L355" s="9" t="s">
        <v>1054</v>
      </c>
      <c r="M355" s="9" t="s">
        <v>1025</v>
      </c>
      <c r="N355" s="9" t="s">
        <v>1026</v>
      </c>
      <c r="O355" s="9" t="s">
        <v>1034</v>
      </c>
      <c r="P355" s="9" t="s">
        <v>1028</v>
      </c>
    </row>
    <row r="356" spans="1:16" x14ac:dyDescent="0.25">
      <c r="A356" t="s">
        <v>1818</v>
      </c>
      <c r="B356" t="s">
        <v>1819</v>
      </c>
      <c r="C356" t="s">
        <v>1820</v>
      </c>
      <c r="D356" t="s">
        <v>1821</v>
      </c>
      <c r="E356" t="s">
        <v>1020</v>
      </c>
      <c r="F356" t="s">
        <v>1659</v>
      </c>
      <c r="G356" t="s">
        <v>1660</v>
      </c>
      <c r="H356" s="11">
        <v>43189</v>
      </c>
      <c r="I356" s="11">
        <v>43190</v>
      </c>
      <c r="J356" s="11">
        <v>43189</v>
      </c>
      <c r="K356" t="s">
        <v>1023</v>
      </c>
      <c r="L356" t="s">
        <v>1054</v>
      </c>
      <c r="M356" t="s">
        <v>1025</v>
      </c>
      <c r="N356" t="s">
        <v>1026</v>
      </c>
      <c r="O356" t="s">
        <v>1034</v>
      </c>
      <c r="P356" t="s">
        <v>1028</v>
      </c>
    </row>
    <row r="357" spans="1:16" x14ac:dyDescent="0.25">
      <c r="A357" s="9" t="s">
        <v>1321</v>
      </c>
      <c r="B357" s="9" t="s">
        <v>1322</v>
      </c>
      <c r="C357" s="9" t="s">
        <v>1323</v>
      </c>
      <c r="D357" s="9" t="s">
        <v>1324</v>
      </c>
      <c r="E357" s="9" t="s">
        <v>1020</v>
      </c>
      <c r="F357" s="9" t="s">
        <v>1032</v>
      </c>
      <c r="G357" s="9" t="s">
        <v>1155</v>
      </c>
      <c r="H357" s="10">
        <v>43188</v>
      </c>
      <c r="I357" s="10">
        <v>43191</v>
      </c>
      <c r="J357" s="10">
        <v>43188</v>
      </c>
      <c r="K357" s="9" t="s">
        <v>1023</v>
      </c>
      <c r="L357" s="9" t="s">
        <v>1050</v>
      </c>
      <c r="M357" s="9" t="s">
        <v>1025</v>
      </c>
      <c r="N357" s="9" t="s">
        <v>1026</v>
      </c>
      <c r="O357" s="9" t="s">
        <v>1034</v>
      </c>
      <c r="P357" s="9" t="s">
        <v>1028</v>
      </c>
    </row>
    <row r="358" spans="1:16" x14ac:dyDescent="0.25">
      <c r="A358" t="s">
        <v>479</v>
      </c>
      <c r="B358" t="s">
        <v>1822</v>
      </c>
      <c r="C358" t="s">
        <v>1823</v>
      </c>
      <c r="D358" t="s">
        <v>1824</v>
      </c>
      <c r="E358" t="s">
        <v>1020</v>
      </c>
      <c r="F358" t="s">
        <v>1032</v>
      </c>
      <c r="G358" t="s">
        <v>533</v>
      </c>
      <c r="H358" s="11">
        <v>43187</v>
      </c>
      <c r="I358" s="11">
        <v>43193</v>
      </c>
      <c r="J358" s="11">
        <v>43187</v>
      </c>
      <c r="K358" t="s">
        <v>1023</v>
      </c>
      <c r="L358" t="s">
        <v>1054</v>
      </c>
      <c r="M358" t="s">
        <v>1025</v>
      </c>
      <c r="N358" t="s">
        <v>1026</v>
      </c>
      <c r="O358" t="s">
        <v>1034</v>
      </c>
      <c r="P358" t="s">
        <v>1028</v>
      </c>
    </row>
    <row r="359" spans="1:16" x14ac:dyDescent="0.25">
      <c r="A359" s="9" t="s">
        <v>1825</v>
      </c>
      <c r="B359" s="9" t="s">
        <v>1826</v>
      </c>
      <c r="C359" s="9" t="s">
        <v>1827</v>
      </c>
      <c r="D359" s="9" t="s">
        <v>1828</v>
      </c>
      <c r="E359" s="9" t="s">
        <v>1020</v>
      </c>
      <c r="F359" s="9" t="s">
        <v>1659</v>
      </c>
      <c r="G359" s="9" t="s">
        <v>1660</v>
      </c>
      <c r="H359" s="10">
        <v>43186</v>
      </c>
      <c r="I359" s="10">
        <v>43189</v>
      </c>
      <c r="J359" s="10">
        <v>43186</v>
      </c>
      <c r="K359" s="9" t="s">
        <v>1023</v>
      </c>
      <c r="L359" s="9" t="s">
        <v>1033</v>
      </c>
      <c r="M359" s="9" t="s">
        <v>1055</v>
      </c>
      <c r="N359" s="9" t="s">
        <v>1026</v>
      </c>
      <c r="O359" s="9" t="s">
        <v>1027</v>
      </c>
      <c r="P359" s="9"/>
    </row>
    <row r="360" spans="1:16" x14ac:dyDescent="0.25">
      <c r="A360" t="s">
        <v>516</v>
      </c>
      <c r="B360" t="s">
        <v>1381</v>
      </c>
      <c r="C360" t="s">
        <v>1382</v>
      </c>
      <c r="D360" t="s">
        <v>1383</v>
      </c>
      <c r="E360" t="s">
        <v>1020</v>
      </c>
      <c r="F360" t="s">
        <v>1032</v>
      </c>
      <c r="G360" t="s">
        <v>533</v>
      </c>
      <c r="H360" s="11">
        <v>43185</v>
      </c>
      <c r="I360" s="11">
        <v>43187</v>
      </c>
      <c r="J360" s="11">
        <v>43185</v>
      </c>
      <c r="K360" t="s">
        <v>1023</v>
      </c>
      <c r="L360" t="s">
        <v>1054</v>
      </c>
      <c r="M360" t="s">
        <v>1025</v>
      </c>
      <c r="N360" t="s">
        <v>1026</v>
      </c>
      <c r="O360" t="s">
        <v>1034</v>
      </c>
      <c r="P360" t="s">
        <v>1028</v>
      </c>
    </row>
    <row r="361" spans="1:16" x14ac:dyDescent="0.25">
      <c r="A361" s="9" t="s">
        <v>355</v>
      </c>
      <c r="B361" s="9" t="s">
        <v>1829</v>
      </c>
      <c r="C361" s="9" t="s">
        <v>1830</v>
      </c>
      <c r="D361" s="9" t="s">
        <v>1831</v>
      </c>
      <c r="E361" s="9" t="s">
        <v>1020</v>
      </c>
      <c r="F361" s="9" t="s">
        <v>1021</v>
      </c>
      <c r="G361" s="9" t="s">
        <v>1130</v>
      </c>
      <c r="H361" s="10">
        <v>43183</v>
      </c>
      <c r="I361" s="10">
        <v>43185</v>
      </c>
      <c r="J361" s="10">
        <v>43176</v>
      </c>
      <c r="K361" s="9" t="s">
        <v>1023</v>
      </c>
      <c r="L361" s="9" t="s">
        <v>1054</v>
      </c>
      <c r="M361" s="9" t="s">
        <v>1025</v>
      </c>
      <c r="N361" s="9" t="s">
        <v>1026</v>
      </c>
      <c r="O361" s="9" t="s">
        <v>1034</v>
      </c>
      <c r="P361" s="9" t="s">
        <v>1028</v>
      </c>
    </row>
    <row r="362" spans="1:16" x14ac:dyDescent="0.25">
      <c r="A362" t="s">
        <v>1832</v>
      </c>
      <c r="B362" t="s">
        <v>1833</v>
      </c>
      <c r="C362" t="s">
        <v>1834</v>
      </c>
      <c r="D362" t="s">
        <v>1835</v>
      </c>
      <c r="E362" t="s">
        <v>1020</v>
      </c>
      <c r="F362" t="s">
        <v>1659</v>
      </c>
      <c r="G362" t="s">
        <v>1660</v>
      </c>
      <c r="H362" s="11">
        <v>43183</v>
      </c>
      <c r="I362" s="11">
        <v>43186</v>
      </c>
      <c r="J362" s="11">
        <v>43183</v>
      </c>
      <c r="K362" t="s">
        <v>1023</v>
      </c>
      <c r="L362" t="s">
        <v>1033</v>
      </c>
      <c r="M362" t="s">
        <v>1025</v>
      </c>
      <c r="N362" t="s">
        <v>1026</v>
      </c>
      <c r="O362" t="s">
        <v>1034</v>
      </c>
      <c r="P362" t="s">
        <v>1118</v>
      </c>
    </row>
    <row r="363" spans="1:16" x14ac:dyDescent="0.25">
      <c r="A363" s="9" t="s">
        <v>1836</v>
      </c>
      <c r="B363" s="9" t="s">
        <v>1837</v>
      </c>
      <c r="C363" s="9" t="s">
        <v>1838</v>
      </c>
      <c r="D363" s="9" t="s">
        <v>1837</v>
      </c>
      <c r="E363" s="9" t="s">
        <v>1020</v>
      </c>
      <c r="F363" s="9" t="s">
        <v>1021</v>
      </c>
      <c r="G363" s="9" t="s">
        <v>1022</v>
      </c>
      <c r="H363" s="10">
        <v>43179</v>
      </c>
      <c r="I363" s="10">
        <v>43182</v>
      </c>
      <c r="J363" s="10">
        <v>43172</v>
      </c>
      <c r="K363" s="9" t="s">
        <v>1023</v>
      </c>
      <c r="L363" s="9" t="s">
        <v>1033</v>
      </c>
      <c r="M363" s="9" t="s">
        <v>1025</v>
      </c>
      <c r="N363" s="9" t="s">
        <v>1026</v>
      </c>
      <c r="O363" s="9" t="s">
        <v>1034</v>
      </c>
      <c r="P363" s="9" t="s">
        <v>1118</v>
      </c>
    </row>
    <row r="364" spans="1:16" x14ac:dyDescent="0.25">
      <c r="A364" t="s">
        <v>1839</v>
      </c>
      <c r="B364" t="s">
        <v>1840</v>
      </c>
      <c r="C364" t="s">
        <v>1841</v>
      </c>
      <c r="D364" t="s">
        <v>1840</v>
      </c>
      <c r="E364" t="s">
        <v>1020</v>
      </c>
      <c r="F364" t="s">
        <v>1659</v>
      </c>
      <c r="G364" t="s">
        <v>1758</v>
      </c>
      <c r="H364" s="11">
        <v>43179</v>
      </c>
      <c r="I364" s="11">
        <v>43183</v>
      </c>
      <c r="J364" s="11">
        <v>43179</v>
      </c>
      <c r="K364" t="s">
        <v>1023</v>
      </c>
      <c r="L364" t="s">
        <v>1054</v>
      </c>
      <c r="M364" t="s">
        <v>1025</v>
      </c>
      <c r="N364" t="s">
        <v>1026</v>
      </c>
      <c r="O364" t="s">
        <v>1034</v>
      </c>
      <c r="P364" t="s">
        <v>1028</v>
      </c>
    </row>
    <row r="365" spans="1:16" x14ac:dyDescent="0.25">
      <c r="A365" s="9" t="s">
        <v>382</v>
      </c>
      <c r="B365" s="9" t="s">
        <v>1842</v>
      </c>
      <c r="C365" s="9" t="s">
        <v>1843</v>
      </c>
      <c r="D365" s="9" t="s">
        <v>1844</v>
      </c>
      <c r="E365" s="9" t="s">
        <v>1020</v>
      </c>
      <c r="F365" s="9" t="s">
        <v>1021</v>
      </c>
      <c r="G365" s="9" t="s">
        <v>1071</v>
      </c>
      <c r="H365" s="10">
        <v>43179</v>
      </c>
      <c r="I365" s="10">
        <v>43181</v>
      </c>
      <c r="J365" s="10">
        <v>43175</v>
      </c>
      <c r="K365" s="9" t="s">
        <v>1023</v>
      </c>
      <c r="L365" s="9" t="s">
        <v>1054</v>
      </c>
      <c r="M365" s="9" t="s">
        <v>1025</v>
      </c>
      <c r="N365" s="9" t="s">
        <v>1026</v>
      </c>
      <c r="O365" s="9" t="s">
        <v>1034</v>
      </c>
      <c r="P365" s="9" t="s">
        <v>1028</v>
      </c>
    </row>
    <row r="366" spans="1:16" x14ac:dyDescent="0.25">
      <c r="A366" t="s">
        <v>482</v>
      </c>
      <c r="B366" t="s">
        <v>1845</v>
      </c>
      <c r="C366" t="s">
        <v>1846</v>
      </c>
      <c r="D366" t="s">
        <v>1847</v>
      </c>
      <c r="E366" t="s">
        <v>1020</v>
      </c>
      <c r="F366" t="s">
        <v>1032</v>
      </c>
      <c r="G366" t="s">
        <v>533</v>
      </c>
      <c r="H366" s="11">
        <v>43176</v>
      </c>
      <c r="I366" s="11">
        <v>43186</v>
      </c>
      <c r="J366" s="11">
        <v>43176</v>
      </c>
      <c r="K366" t="s">
        <v>1023</v>
      </c>
      <c r="L366" t="s">
        <v>1054</v>
      </c>
      <c r="M366" t="s">
        <v>1025</v>
      </c>
      <c r="N366" t="s">
        <v>1026</v>
      </c>
      <c r="O366" t="s">
        <v>1034</v>
      </c>
      <c r="P366" t="s">
        <v>1028</v>
      </c>
    </row>
    <row r="367" spans="1:16" x14ac:dyDescent="0.25">
      <c r="A367" s="9" t="s">
        <v>358</v>
      </c>
      <c r="B367" s="9" t="s">
        <v>1185</v>
      </c>
      <c r="C367" s="9" t="s">
        <v>1186</v>
      </c>
      <c r="D367" s="9" t="s">
        <v>1185</v>
      </c>
      <c r="E367" s="9" t="s">
        <v>1020</v>
      </c>
      <c r="F367" s="9" t="s">
        <v>1021</v>
      </c>
      <c r="G367" s="9" t="s">
        <v>1130</v>
      </c>
      <c r="H367" s="10">
        <v>43175</v>
      </c>
      <c r="I367" s="10">
        <v>43179</v>
      </c>
      <c r="J367" s="10">
        <v>43168</v>
      </c>
      <c r="K367" s="9" t="s">
        <v>1023</v>
      </c>
      <c r="L367" s="9" t="s">
        <v>1033</v>
      </c>
      <c r="M367" s="9" t="s">
        <v>1025</v>
      </c>
      <c r="N367" s="9" t="s">
        <v>1026</v>
      </c>
      <c r="O367" s="9" t="s">
        <v>1034</v>
      </c>
      <c r="P367" s="9" t="s">
        <v>1118</v>
      </c>
    </row>
    <row r="368" spans="1:16" x14ac:dyDescent="0.25">
      <c r="A368" t="s">
        <v>384</v>
      </c>
      <c r="B368" t="s">
        <v>1848</v>
      </c>
      <c r="C368" t="s">
        <v>1849</v>
      </c>
      <c r="D368" t="s">
        <v>1850</v>
      </c>
      <c r="E368" t="s">
        <v>1020</v>
      </c>
      <c r="F368" t="s">
        <v>1021</v>
      </c>
      <c r="G368" t="s">
        <v>1071</v>
      </c>
      <c r="H368" s="11">
        <v>43174</v>
      </c>
      <c r="I368" s="11">
        <v>43176</v>
      </c>
      <c r="J368" s="11">
        <v>43167</v>
      </c>
      <c r="K368" t="s">
        <v>1023</v>
      </c>
      <c r="L368" t="s">
        <v>1054</v>
      </c>
      <c r="M368" t="s">
        <v>1025</v>
      </c>
      <c r="N368" t="s">
        <v>1026</v>
      </c>
      <c r="O368" t="s">
        <v>1034</v>
      </c>
      <c r="P368" t="s">
        <v>1028</v>
      </c>
    </row>
    <row r="369" spans="1:16" x14ac:dyDescent="0.25">
      <c r="A369" s="9" t="s">
        <v>1851</v>
      </c>
      <c r="B369" s="9" t="s">
        <v>1852</v>
      </c>
      <c r="C369" s="9" t="s">
        <v>1853</v>
      </c>
      <c r="D369" s="9" t="s">
        <v>1852</v>
      </c>
      <c r="E369" s="9" t="s">
        <v>1020</v>
      </c>
      <c r="F369" s="9" t="s">
        <v>1021</v>
      </c>
      <c r="G369" s="9" t="s">
        <v>1121</v>
      </c>
      <c r="H369" s="10">
        <v>43172</v>
      </c>
      <c r="I369" s="10">
        <v>43175</v>
      </c>
      <c r="J369" s="10">
        <v>43165</v>
      </c>
      <c r="K369" s="9" t="s">
        <v>1023</v>
      </c>
      <c r="L369" s="9" t="s">
        <v>1033</v>
      </c>
      <c r="M369" s="9" t="s">
        <v>1025</v>
      </c>
      <c r="N369" s="9" t="s">
        <v>1026</v>
      </c>
      <c r="O369" s="9" t="s">
        <v>1034</v>
      </c>
      <c r="P369" s="9" t="s">
        <v>1028</v>
      </c>
    </row>
    <row r="370" spans="1:16" x14ac:dyDescent="0.25">
      <c r="A370" t="s">
        <v>1854</v>
      </c>
      <c r="B370" t="s">
        <v>1855</v>
      </c>
      <c r="C370" t="s">
        <v>1856</v>
      </c>
      <c r="D370" t="s">
        <v>1855</v>
      </c>
      <c r="E370" t="s">
        <v>1020</v>
      </c>
      <c r="F370" t="s">
        <v>1659</v>
      </c>
      <c r="G370" t="s">
        <v>1857</v>
      </c>
      <c r="H370" s="11">
        <v>43171</v>
      </c>
      <c r="I370" s="11">
        <v>43179</v>
      </c>
      <c r="J370" s="11">
        <v>43171</v>
      </c>
      <c r="K370" t="s">
        <v>1023</v>
      </c>
      <c r="L370" t="s">
        <v>1054</v>
      </c>
      <c r="M370" t="s">
        <v>1055</v>
      </c>
      <c r="N370" t="s">
        <v>1026</v>
      </c>
      <c r="O370" t="s">
        <v>1027</v>
      </c>
    </row>
    <row r="371" spans="1:16" x14ac:dyDescent="0.25">
      <c r="A371" s="9" t="s">
        <v>239</v>
      </c>
      <c r="B371" s="9" t="s">
        <v>1858</v>
      </c>
      <c r="C371" s="9" t="s">
        <v>1859</v>
      </c>
      <c r="D371" s="9" t="s">
        <v>1860</v>
      </c>
      <c r="E371" s="9" t="s">
        <v>1020</v>
      </c>
      <c r="F371" s="9" t="s">
        <v>1021</v>
      </c>
      <c r="G371" s="9" t="s">
        <v>1022</v>
      </c>
      <c r="H371" s="10">
        <v>43171</v>
      </c>
      <c r="I371" s="10">
        <v>43174</v>
      </c>
      <c r="J371" s="10">
        <v>43165</v>
      </c>
      <c r="K371" s="9" t="s">
        <v>1023</v>
      </c>
      <c r="L371" s="9" t="s">
        <v>1050</v>
      </c>
      <c r="M371" s="9" t="s">
        <v>1025</v>
      </c>
      <c r="N371" s="9" t="s">
        <v>1026</v>
      </c>
      <c r="O371" s="9" t="s">
        <v>1034</v>
      </c>
      <c r="P371" s="9" t="s">
        <v>1028</v>
      </c>
    </row>
    <row r="372" spans="1:16" x14ac:dyDescent="0.25">
      <c r="A372" t="s">
        <v>478</v>
      </c>
      <c r="B372" t="s">
        <v>1090</v>
      </c>
      <c r="C372" t="s">
        <v>1091</v>
      </c>
      <c r="D372" t="s">
        <v>1092</v>
      </c>
      <c r="E372" t="s">
        <v>1020</v>
      </c>
      <c r="F372" t="s">
        <v>1032</v>
      </c>
      <c r="G372" t="s">
        <v>533</v>
      </c>
      <c r="H372" s="11">
        <v>43170</v>
      </c>
      <c r="I372" s="11">
        <v>43176</v>
      </c>
      <c r="J372" s="11">
        <v>43168</v>
      </c>
      <c r="K372" t="s">
        <v>1023</v>
      </c>
      <c r="L372" t="s">
        <v>1158</v>
      </c>
      <c r="M372" t="s">
        <v>1025</v>
      </c>
      <c r="N372" t="s">
        <v>1026</v>
      </c>
      <c r="O372" t="s">
        <v>1034</v>
      </c>
      <c r="P372" t="s">
        <v>1028</v>
      </c>
    </row>
    <row r="373" spans="1:16" x14ac:dyDescent="0.25">
      <c r="A373" s="9" t="s">
        <v>362</v>
      </c>
      <c r="B373" s="9" t="s">
        <v>1621</v>
      </c>
      <c r="C373" s="9" t="s">
        <v>1622</v>
      </c>
      <c r="D373" s="9" t="s">
        <v>1623</v>
      </c>
      <c r="E373" s="9" t="s">
        <v>1020</v>
      </c>
      <c r="F373" s="9" t="s">
        <v>1021</v>
      </c>
      <c r="G373" s="9" t="s">
        <v>1071</v>
      </c>
      <c r="H373" s="10">
        <v>43169</v>
      </c>
      <c r="I373" s="10">
        <v>43171</v>
      </c>
      <c r="J373" s="10">
        <v>43166</v>
      </c>
      <c r="K373" s="9" t="s">
        <v>1023</v>
      </c>
      <c r="L373" s="9" t="s">
        <v>1054</v>
      </c>
      <c r="M373" s="9" t="s">
        <v>1025</v>
      </c>
      <c r="N373" s="9" t="s">
        <v>1026</v>
      </c>
      <c r="O373" s="9" t="s">
        <v>1034</v>
      </c>
      <c r="P373" s="9" t="s">
        <v>1676</v>
      </c>
    </row>
    <row r="374" spans="1:16" x14ac:dyDescent="0.25">
      <c r="A374" t="s">
        <v>270</v>
      </c>
      <c r="B374" t="s">
        <v>1861</v>
      </c>
      <c r="C374" t="s">
        <v>1862</v>
      </c>
      <c r="D374" t="s">
        <v>1863</v>
      </c>
      <c r="E374" t="s">
        <v>1020</v>
      </c>
      <c r="F374" t="s">
        <v>1021</v>
      </c>
      <c r="G374" t="s">
        <v>1022</v>
      </c>
      <c r="H374" s="11">
        <v>43167</v>
      </c>
      <c r="I374" s="11">
        <v>43169</v>
      </c>
      <c r="J374" s="11">
        <v>43161</v>
      </c>
      <c r="K374" t="s">
        <v>1023</v>
      </c>
      <c r="L374" t="s">
        <v>1054</v>
      </c>
      <c r="M374" t="s">
        <v>1025</v>
      </c>
      <c r="N374" t="s">
        <v>1026</v>
      </c>
      <c r="O374" t="s">
        <v>1034</v>
      </c>
      <c r="P374" t="s">
        <v>1028</v>
      </c>
    </row>
    <row r="375" spans="1:16" x14ac:dyDescent="0.25">
      <c r="A375" s="9" t="s">
        <v>423</v>
      </c>
      <c r="B375" s="9" t="s">
        <v>1187</v>
      </c>
      <c r="C375" s="9" t="s">
        <v>1188</v>
      </c>
      <c r="D375" s="9" t="s">
        <v>1189</v>
      </c>
      <c r="E375" s="9" t="s">
        <v>1020</v>
      </c>
      <c r="F375" s="9" t="s">
        <v>1032</v>
      </c>
      <c r="G375" s="9" t="s">
        <v>1136</v>
      </c>
      <c r="H375" s="10">
        <v>43165</v>
      </c>
      <c r="I375" s="10">
        <v>43169</v>
      </c>
      <c r="J375" s="10">
        <v>43164</v>
      </c>
      <c r="K375" s="9" t="s">
        <v>1023</v>
      </c>
      <c r="L375" s="9" t="s">
        <v>1033</v>
      </c>
      <c r="M375" s="9" t="s">
        <v>1025</v>
      </c>
      <c r="N375" s="9" t="s">
        <v>1026</v>
      </c>
      <c r="O375" s="9" t="s">
        <v>1034</v>
      </c>
      <c r="P375" s="9" t="s">
        <v>1028</v>
      </c>
    </row>
    <row r="376" spans="1:16" x14ac:dyDescent="0.25">
      <c r="A376" t="s">
        <v>365</v>
      </c>
      <c r="B376" t="s">
        <v>1864</v>
      </c>
      <c r="C376" t="s">
        <v>1865</v>
      </c>
      <c r="D376" t="s">
        <v>1866</v>
      </c>
      <c r="E376" t="s">
        <v>1020</v>
      </c>
      <c r="F376" t="s">
        <v>1021</v>
      </c>
      <c r="G376" t="s">
        <v>1071</v>
      </c>
      <c r="H376" s="11">
        <v>43165</v>
      </c>
      <c r="I376" s="11">
        <v>43167</v>
      </c>
      <c r="J376" s="11">
        <v>43046</v>
      </c>
      <c r="K376" t="s">
        <v>1023</v>
      </c>
      <c r="L376" t="s">
        <v>1054</v>
      </c>
      <c r="M376" t="s">
        <v>1025</v>
      </c>
      <c r="N376" t="s">
        <v>1026</v>
      </c>
      <c r="O376" t="s">
        <v>1034</v>
      </c>
      <c r="P376" t="s">
        <v>1028</v>
      </c>
    </row>
    <row r="377" spans="1:16" x14ac:dyDescent="0.25">
      <c r="A377" s="9" t="s">
        <v>1867</v>
      </c>
      <c r="B377" s="9" t="s">
        <v>1868</v>
      </c>
      <c r="C377" s="9" t="s">
        <v>1869</v>
      </c>
      <c r="D377" s="9" t="s">
        <v>1868</v>
      </c>
      <c r="E377" s="9" t="s">
        <v>1020</v>
      </c>
      <c r="F377" s="9" t="s">
        <v>1659</v>
      </c>
      <c r="G377" s="9" t="s">
        <v>1857</v>
      </c>
      <c r="H377" s="10">
        <v>43164</v>
      </c>
      <c r="I377" s="10">
        <v>43171</v>
      </c>
      <c r="J377" s="10">
        <v>43164</v>
      </c>
      <c r="K377" s="9" t="s">
        <v>1023</v>
      </c>
      <c r="L377" s="9" t="s">
        <v>1033</v>
      </c>
      <c r="M377" s="9" t="s">
        <v>1055</v>
      </c>
      <c r="N377" s="9" t="s">
        <v>1026</v>
      </c>
      <c r="O377" s="9" t="s">
        <v>1027</v>
      </c>
      <c r="P377" s="9"/>
    </row>
    <row r="378" spans="1:16" x14ac:dyDescent="0.25">
      <c r="A378" t="s">
        <v>197</v>
      </c>
      <c r="B378" t="s">
        <v>1630</v>
      </c>
      <c r="C378" t="s">
        <v>1631</v>
      </c>
      <c r="D378" t="s">
        <v>1630</v>
      </c>
      <c r="E378" t="s">
        <v>1020</v>
      </c>
      <c r="F378" t="s">
        <v>1021</v>
      </c>
      <c r="G378" t="s">
        <v>1121</v>
      </c>
      <c r="H378" s="11">
        <v>43163</v>
      </c>
      <c r="I378" s="11">
        <v>43165</v>
      </c>
      <c r="J378" s="11">
        <v>43110</v>
      </c>
      <c r="K378" t="s">
        <v>1023</v>
      </c>
      <c r="L378" t="s">
        <v>1054</v>
      </c>
      <c r="M378" t="s">
        <v>1025</v>
      </c>
      <c r="N378" t="s">
        <v>1026</v>
      </c>
      <c r="O378" t="s">
        <v>1034</v>
      </c>
      <c r="P378" t="s">
        <v>1028</v>
      </c>
    </row>
    <row r="379" spans="1:16" x14ac:dyDescent="0.25">
      <c r="A379" s="9" t="s">
        <v>138</v>
      </c>
      <c r="B379" s="9" t="s">
        <v>1056</v>
      </c>
      <c r="C379" s="9" t="s">
        <v>1057</v>
      </c>
      <c r="D379" s="9" t="s">
        <v>1058</v>
      </c>
      <c r="E379" s="9" t="s">
        <v>1020</v>
      </c>
      <c r="F379" s="9" t="s">
        <v>1021</v>
      </c>
      <c r="G379" s="9" t="s">
        <v>1059</v>
      </c>
      <c r="H379" s="10">
        <v>43161</v>
      </c>
      <c r="I379" s="10">
        <v>43162</v>
      </c>
      <c r="J379" s="10">
        <v>43152</v>
      </c>
      <c r="K379" s="9" t="s">
        <v>1023</v>
      </c>
      <c r="L379" s="9" t="s">
        <v>1054</v>
      </c>
      <c r="M379" s="9" t="s">
        <v>1025</v>
      </c>
      <c r="N379" s="9" t="s">
        <v>1026</v>
      </c>
      <c r="O379" s="9" t="s">
        <v>1034</v>
      </c>
      <c r="P379" s="9" t="s">
        <v>1028</v>
      </c>
    </row>
    <row r="380" spans="1:16" x14ac:dyDescent="0.25">
      <c r="A380" t="s">
        <v>1870</v>
      </c>
      <c r="B380" t="s">
        <v>1871</v>
      </c>
      <c r="C380" t="s">
        <v>1872</v>
      </c>
      <c r="D380" t="s">
        <v>1873</v>
      </c>
      <c r="E380" t="s">
        <v>1020</v>
      </c>
      <c r="F380" t="s">
        <v>1659</v>
      </c>
      <c r="G380" t="s">
        <v>1660</v>
      </c>
      <c r="H380" s="11">
        <v>43161</v>
      </c>
      <c r="I380" s="11">
        <v>43164</v>
      </c>
      <c r="J380" s="11">
        <v>43161</v>
      </c>
      <c r="K380" t="s">
        <v>1023</v>
      </c>
      <c r="L380" t="s">
        <v>1054</v>
      </c>
      <c r="M380" t="s">
        <v>1025</v>
      </c>
      <c r="N380" t="s">
        <v>1026</v>
      </c>
      <c r="O380" t="s">
        <v>1034</v>
      </c>
      <c r="P380" t="s">
        <v>1028</v>
      </c>
    </row>
    <row r="381" spans="1:16" x14ac:dyDescent="0.25">
      <c r="A381" s="9" t="s">
        <v>435</v>
      </c>
      <c r="B381" s="9" t="s">
        <v>1874</v>
      </c>
      <c r="C381" s="9" t="s">
        <v>1875</v>
      </c>
      <c r="D381" s="9" t="s">
        <v>1876</v>
      </c>
      <c r="E381" s="9" t="s">
        <v>1020</v>
      </c>
      <c r="F381" s="9" t="s">
        <v>1032</v>
      </c>
      <c r="G381" s="9" t="s">
        <v>1136</v>
      </c>
      <c r="H381" s="10">
        <v>43161</v>
      </c>
      <c r="I381" s="10">
        <v>43165</v>
      </c>
      <c r="J381" s="10">
        <v>43161</v>
      </c>
      <c r="K381" s="9" t="s">
        <v>1023</v>
      </c>
      <c r="L381" s="9" t="s">
        <v>1054</v>
      </c>
      <c r="M381" s="9" t="s">
        <v>1025</v>
      </c>
      <c r="N381" s="9" t="s">
        <v>1026</v>
      </c>
      <c r="O381" s="9" t="s">
        <v>1034</v>
      </c>
      <c r="P381" s="9" t="s">
        <v>1028</v>
      </c>
    </row>
    <row r="382" spans="1:16" x14ac:dyDescent="0.25">
      <c r="A382" t="s">
        <v>48</v>
      </c>
      <c r="B382" t="s">
        <v>1877</v>
      </c>
      <c r="C382" t="s">
        <v>1878</v>
      </c>
      <c r="D382" t="s">
        <v>1879</v>
      </c>
      <c r="E382" t="s">
        <v>1020</v>
      </c>
      <c r="F382" t="s">
        <v>1021</v>
      </c>
      <c r="G382" t="s">
        <v>1194</v>
      </c>
      <c r="H382" s="11">
        <v>43158</v>
      </c>
      <c r="I382" s="11">
        <v>43161</v>
      </c>
      <c r="J382" s="11">
        <v>43152</v>
      </c>
      <c r="K382" t="s">
        <v>1023</v>
      </c>
      <c r="L382" t="s">
        <v>1054</v>
      </c>
      <c r="M382" t="s">
        <v>1025</v>
      </c>
      <c r="N382" t="s">
        <v>1026</v>
      </c>
      <c r="O382" t="s">
        <v>1034</v>
      </c>
      <c r="P382" t="s">
        <v>1028</v>
      </c>
    </row>
    <row r="383" spans="1:16" x14ac:dyDescent="0.25">
      <c r="A383" s="9" t="s">
        <v>467</v>
      </c>
      <c r="B383" s="9" t="s">
        <v>1880</v>
      </c>
      <c r="C383" s="9" t="s">
        <v>1881</v>
      </c>
      <c r="D383" s="9" t="s">
        <v>1882</v>
      </c>
      <c r="E383" s="9" t="s">
        <v>1020</v>
      </c>
      <c r="F383" s="9" t="s">
        <v>1032</v>
      </c>
      <c r="G383" s="9" t="s">
        <v>1136</v>
      </c>
      <c r="H383" s="10">
        <v>43157</v>
      </c>
      <c r="I383" s="10">
        <v>43161</v>
      </c>
      <c r="J383" s="10">
        <v>43157</v>
      </c>
      <c r="K383" s="9" t="s">
        <v>1023</v>
      </c>
      <c r="L383" s="9" t="s">
        <v>1033</v>
      </c>
      <c r="M383" s="9" t="s">
        <v>1025</v>
      </c>
      <c r="N383" s="9" t="s">
        <v>1026</v>
      </c>
      <c r="O383" s="9" t="s">
        <v>1034</v>
      </c>
      <c r="P383" s="9" t="s">
        <v>1028</v>
      </c>
    </row>
    <row r="384" spans="1:16" x14ac:dyDescent="0.25">
      <c r="A384" t="s">
        <v>29</v>
      </c>
      <c r="B384" t="s">
        <v>1255</v>
      </c>
      <c r="C384" t="s">
        <v>29</v>
      </c>
      <c r="D384" t="s">
        <v>1255</v>
      </c>
      <c r="E384" t="s">
        <v>1020</v>
      </c>
      <c r="F384" t="s">
        <v>1021</v>
      </c>
      <c r="G384" t="s">
        <v>1088</v>
      </c>
      <c r="H384" s="11">
        <v>43156</v>
      </c>
      <c r="I384" s="11">
        <v>43159</v>
      </c>
      <c r="J384" s="11">
        <v>43149</v>
      </c>
      <c r="K384" t="s">
        <v>1023</v>
      </c>
      <c r="L384" t="s">
        <v>1050</v>
      </c>
      <c r="M384" t="s">
        <v>1025</v>
      </c>
      <c r="N384" t="s">
        <v>1026</v>
      </c>
      <c r="O384" t="s">
        <v>1034</v>
      </c>
      <c r="P384" t="s">
        <v>1028</v>
      </c>
    </row>
    <row r="385" spans="1:16" x14ac:dyDescent="0.25">
      <c r="A385" s="9" t="s">
        <v>1883</v>
      </c>
      <c r="B385" s="9" t="s">
        <v>1884</v>
      </c>
      <c r="C385" s="9" t="s">
        <v>1885</v>
      </c>
      <c r="D385" s="9" t="s">
        <v>1886</v>
      </c>
      <c r="E385" s="9" t="s">
        <v>1020</v>
      </c>
      <c r="F385" s="9" t="s">
        <v>1021</v>
      </c>
      <c r="G385" s="9" t="s">
        <v>1059</v>
      </c>
      <c r="H385" s="10">
        <v>43155</v>
      </c>
      <c r="I385" s="10">
        <v>43158</v>
      </c>
      <c r="J385" s="10">
        <v>43138</v>
      </c>
      <c r="K385" s="9" t="s">
        <v>1023</v>
      </c>
      <c r="L385" s="9" t="s">
        <v>1050</v>
      </c>
      <c r="M385" s="9" t="s">
        <v>1025</v>
      </c>
      <c r="N385" s="9" t="s">
        <v>1026</v>
      </c>
      <c r="O385" s="9" t="s">
        <v>1034</v>
      </c>
      <c r="P385" s="9" t="s">
        <v>1028</v>
      </c>
    </row>
    <row r="386" spans="1:16" x14ac:dyDescent="0.25">
      <c r="A386" t="s">
        <v>496</v>
      </c>
      <c r="B386" t="s">
        <v>1029</v>
      </c>
      <c r="C386" t="s">
        <v>1030</v>
      </c>
      <c r="D386" t="s">
        <v>1031</v>
      </c>
      <c r="E386" t="s">
        <v>1020</v>
      </c>
      <c r="F386" t="s">
        <v>1032</v>
      </c>
      <c r="G386" t="s">
        <v>533</v>
      </c>
      <c r="H386" s="11">
        <v>43152</v>
      </c>
      <c r="I386" s="11">
        <v>43157</v>
      </c>
      <c r="J386" s="11">
        <v>43150</v>
      </c>
      <c r="K386" t="s">
        <v>1023</v>
      </c>
      <c r="L386" t="s">
        <v>1054</v>
      </c>
      <c r="M386" t="s">
        <v>1025</v>
      </c>
      <c r="N386" t="s">
        <v>1026</v>
      </c>
      <c r="O386" t="s">
        <v>1034</v>
      </c>
      <c r="P386" t="s">
        <v>1028</v>
      </c>
    </row>
    <row r="387" spans="1:16" x14ac:dyDescent="0.25">
      <c r="A387" s="9" t="s">
        <v>1887</v>
      </c>
      <c r="B387" s="9" t="s">
        <v>1888</v>
      </c>
      <c r="C387" s="9" t="s">
        <v>1889</v>
      </c>
      <c r="D387" s="9" t="s">
        <v>1888</v>
      </c>
      <c r="E387" s="9" t="s">
        <v>1020</v>
      </c>
      <c r="F387" s="9" t="s">
        <v>1659</v>
      </c>
      <c r="G387" s="9" t="s">
        <v>1890</v>
      </c>
      <c r="H387" s="10">
        <v>43151</v>
      </c>
      <c r="I387" s="10">
        <v>43153</v>
      </c>
      <c r="J387" s="10">
        <v>43151</v>
      </c>
      <c r="K387" s="9" t="s">
        <v>1023</v>
      </c>
      <c r="L387" s="9" t="s">
        <v>1054</v>
      </c>
      <c r="M387" s="9" t="s">
        <v>1025</v>
      </c>
      <c r="N387" s="9" t="s">
        <v>1026</v>
      </c>
      <c r="O387" s="9" t="s">
        <v>1034</v>
      </c>
      <c r="P387" s="9" t="s">
        <v>1028</v>
      </c>
    </row>
    <row r="388" spans="1:16" x14ac:dyDescent="0.25">
      <c r="A388" t="s">
        <v>90</v>
      </c>
      <c r="B388" t="s">
        <v>1713</v>
      </c>
      <c r="C388" t="s">
        <v>1714</v>
      </c>
      <c r="D388" t="s">
        <v>1715</v>
      </c>
      <c r="E388" t="s">
        <v>1020</v>
      </c>
      <c r="F388" t="s">
        <v>1021</v>
      </c>
      <c r="G388" t="s">
        <v>1045</v>
      </c>
      <c r="H388" s="11">
        <v>43151</v>
      </c>
      <c r="I388" s="11">
        <v>43154</v>
      </c>
      <c r="J388" s="11">
        <v>43144</v>
      </c>
      <c r="K388" t="s">
        <v>1023</v>
      </c>
      <c r="L388" t="s">
        <v>1054</v>
      </c>
      <c r="M388" t="s">
        <v>1025</v>
      </c>
      <c r="N388" t="s">
        <v>1026</v>
      </c>
      <c r="O388" t="s">
        <v>1034</v>
      </c>
      <c r="P388" t="s">
        <v>1028</v>
      </c>
    </row>
    <row r="389" spans="1:16" x14ac:dyDescent="0.25">
      <c r="A389" s="9" t="s">
        <v>170</v>
      </c>
      <c r="B389" s="9" t="s">
        <v>1539</v>
      </c>
      <c r="C389" s="9" t="s">
        <v>1540</v>
      </c>
      <c r="D389" s="9" t="s">
        <v>1541</v>
      </c>
      <c r="E389" s="9" t="s">
        <v>1020</v>
      </c>
      <c r="F389" s="9" t="s">
        <v>1021</v>
      </c>
      <c r="G389" s="9" t="s">
        <v>1109</v>
      </c>
      <c r="H389" s="10">
        <v>43150</v>
      </c>
      <c r="I389" s="10">
        <v>43179</v>
      </c>
      <c r="J389" s="10">
        <v>43143</v>
      </c>
      <c r="K389" s="9" t="s">
        <v>1023</v>
      </c>
      <c r="L389" s="9" t="s">
        <v>1050</v>
      </c>
      <c r="M389" s="9" t="s">
        <v>1025</v>
      </c>
      <c r="N389" s="9" t="s">
        <v>1026</v>
      </c>
      <c r="O389" s="9" t="s">
        <v>1034</v>
      </c>
      <c r="P389" s="9" t="s">
        <v>1028</v>
      </c>
    </row>
    <row r="390" spans="1:16" x14ac:dyDescent="0.25">
      <c r="A390" t="s">
        <v>1891</v>
      </c>
      <c r="B390" t="s">
        <v>1892</v>
      </c>
      <c r="C390" t="s">
        <v>1891</v>
      </c>
      <c r="D390" t="s">
        <v>1892</v>
      </c>
      <c r="E390" t="s">
        <v>1020</v>
      </c>
      <c r="F390" t="s">
        <v>1659</v>
      </c>
      <c r="G390" t="s">
        <v>1890</v>
      </c>
      <c r="H390" s="11">
        <v>43150</v>
      </c>
      <c r="I390" s="11">
        <v>43151</v>
      </c>
      <c r="J390" s="11">
        <v>43150</v>
      </c>
      <c r="K390" t="s">
        <v>1023</v>
      </c>
      <c r="L390" t="s">
        <v>1054</v>
      </c>
      <c r="M390" t="s">
        <v>1025</v>
      </c>
      <c r="N390" t="s">
        <v>1026</v>
      </c>
      <c r="O390" t="s">
        <v>1034</v>
      </c>
      <c r="P390" t="s">
        <v>1028</v>
      </c>
    </row>
    <row r="391" spans="1:16" x14ac:dyDescent="0.25">
      <c r="A391" s="9" t="s">
        <v>476</v>
      </c>
      <c r="B391" s="9" t="s">
        <v>1576</v>
      </c>
      <c r="C391" s="9" t="s">
        <v>1577</v>
      </c>
      <c r="D391" s="9" t="s">
        <v>1578</v>
      </c>
      <c r="E391" s="9" t="s">
        <v>1020</v>
      </c>
      <c r="F391" s="9" t="s">
        <v>1032</v>
      </c>
      <c r="G391" s="9" t="s">
        <v>533</v>
      </c>
      <c r="H391" s="10">
        <v>43149</v>
      </c>
      <c r="I391" s="10">
        <v>43152</v>
      </c>
      <c r="J391" s="10">
        <v>43118</v>
      </c>
      <c r="K391" s="9" t="s">
        <v>1023</v>
      </c>
      <c r="L391" s="9" t="s">
        <v>1054</v>
      </c>
      <c r="M391" s="9" t="s">
        <v>1025</v>
      </c>
      <c r="N391" s="9" t="s">
        <v>1026</v>
      </c>
      <c r="O391" s="9" t="s">
        <v>1034</v>
      </c>
      <c r="P391" s="9" t="s">
        <v>1028</v>
      </c>
    </row>
    <row r="392" spans="1:16" x14ac:dyDescent="0.25">
      <c r="A392" t="s">
        <v>1893</v>
      </c>
      <c r="B392" t="s">
        <v>1894</v>
      </c>
      <c r="C392" t="s">
        <v>1895</v>
      </c>
      <c r="D392" t="s">
        <v>1894</v>
      </c>
      <c r="E392" t="s">
        <v>1020</v>
      </c>
      <c r="F392" t="s">
        <v>1659</v>
      </c>
      <c r="G392" t="s">
        <v>1890</v>
      </c>
      <c r="H392" s="11">
        <v>43148</v>
      </c>
      <c r="I392" s="11">
        <v>43150</v>
      </c>
      <c r="J392" s="11">
        <v>43148</v>
      </c>
      <c r="K392" t="s">
        <v>1023</v>
      </c>
      <c r="L392" t="s">
        <v>1054</v>
      </c>
      <c r="M392" t="s">
        <v>1025</v>
      </c>
      <c r="N392" t="s">
        <v>1026</v>
      </c>
      <c r="O392" t="s">
        <v>1034</v>
      </c>
      <c r="P392" t="s">
        <v>1028</v>
      </c>
    </row>
    <row r="393" spans="1:16" x14ac:dyDescent="0.25">
      <c r="A393" s="9" t="s">
        <v>226</v>
      </c>
      <c r="B393" s="9" t="s">
        <v>1312</v>
      </c>
      <c r="C393" s="9" t="s">
        <v>1313</v>
      </c>
      <c r="D393" s="9" t="s">
        <v>1314</v>
      </c>
      <c r="E393" s="9" t="s">
        <v>1020</v>
      </c>
      <c r="F393" s="9" t="s">
        <v>1021</v>
      </c>
      <c r="G393" s="9" t="s">
        <v>1022</v>
      </c>
      <c r="H393" s="10">
        <v>43148</v>
      </c>
      <c r="I393" s="10">
        <v>43150</v>
      </c>
      <c r="J393" s="10">
        <v>43141</v>
      </c>
      <c r="K393" s="9" t="s">
        <v>1023</v>
      </c>
      <c r="L393" s="9" t="s">
        <v>1050</v>
      </c>
      <c r="M393" s="9" t="s">
        <v>1025</v>
      </c>
      <c r="N393" s="9" t="s">
        <v>1026</v>
      </c>
      <c r="O393" s="9" t="s">
        <v>1034</v>
      </c>
      <c r="P393" s="9" t="s">
        <v>1028</v>
      </c>
    </row>
    <row r="394" spans="1:16" x14ac:dyDescent="0.25">
      <c r="A394" t="s">
        <v>1896</v>
      </c>
      <c r="B394" t="s">
        <v>1897</v>
      </c>
      <c r="C394" t="s">
        <v>1898</v>
      </c>
      <c r="D394" t="s">
        <v>1897</v>
      </c>
      <c r="E394" t="s">
        <v>1020</v>
      </c>
      <c r="F394" t="s">
        <v>1659</v>
      </c>
      <c r="G394" t="s">
        <v>1890</v>
      </c>
      <c r="H394" s="11">
        <v>43145</v>
      </c>
      <c r="I394" s="11">
        <v>43148</v>
      </c>
      <c r="J394" s="11">
        <v>43145</v>
      </c>
      <c r="K394" t="s">
        <v>1023</v>
      </c>
      <c r="L394" t="s">
        <v>1054</v>
      </c>
      <c r="M394" t="s">
        <v>1025</v>
      </c>
      <c r="N394" t="s">
        <v>1026</v>
      </c>
      <c r="O394" t="s">
        <v>1034</v>
      </c>
      <c r="P394" t="s">
        <v>1028</v>
      </c>
    </row>
    <row r="395" spans="1:16" x14ac:dyDescent="0.25">
      <c r="A395" s="9" t="s">
        <v>387</v>
      </c>
      <c r="B395" s="9" t="s">
        <v>1583</v>
      </c>
      <c r="C395" s="9" t="s">
        <v>387</v>
      </c>
      <c r="D395" s="9" t="s">
        <v>1583</v>
      </c>
      <c r="E395" s="9" t="s">
        <v>1020</v>
      </c>
      <c r="F395" s="9" t="s">
        <v>1032</v>
      </c>
      <c r="G395" s="9" t="s">
        <v>1157</v>
      </c>
      <c r="H395" s="10">
        <v>43144</v>
      </c>
      <c r="I395" s="10">
        <v>43146</v>
      </c>
      <c r="J395" s="10">
        <v>43144</v>
      </c>
      <c r="K395" s="9" t="s">
        <v>1023</v>
      </c>
      <c r="L395" s="9" t="s">
        <v>1054</v>
      </c>
      <c r="M395" s="9" t="s">
        <v>1025</v>
      </c>
      <c r="N395" s="9" t="s">
        <v>1026</v>
      </c>
      <c r="O395" s="9" t="s">
        <v>1034</v>
      </c>
      <c r="P395" s="9" t="s">
        <v>1028</v>
      </c>
    </row>
    <row r="396" spans="1:16" x14ac:dyDescent="0.25">
      <c r="A396" t="s">
        <v>203</v>
      </c>
      <c r="B396" t="s">
        <v>1899</v>
      </c>
      <c r="C396" t="s">
        <v>1900</v>
      </c>
      <c r="D396" t="s">
        <v>1901</v>
      </c>
      <c r="E396" t="s">
        <v>1020</v>
      </c>
      <c r="F396" t="s">
        <v>1021</v>
      </c>
      <c r="G396" t="s">
        <v>1353</v>
      </c>
      <c r="H396" s="11">
        <v>43143</v>
      </c>
      <c r="I396" s="11">
        <v>43144</v>
      </c>
      <c r="J396" s="11">
        <v>43135</v>
      </c>
      <c r="K396" t="s">
        <v>1023</v>
      </c>
      <c r="L396" t="s">
        <v>1054</v>
      </c>
      <c r="M396" t="s">
        <v>1025</v>
      </c>
      <c r="N396" t="s">
        <v>1026</v>
      </c>
      <c r="O396" t="s">
        <v>1034</v>
      </c>
      <c r="P396" t="s">
        <v>1028</v>
      </c>
    </row>
    <row r="397" spans="1:16" x14ac:dyDescent="0.25">
      <c r="A397" s="9" t="s">
        <v>1902</v>
      </c>
      <c r="B397" s="9" t="s">
        <v>1903</v>
      </c>
      <c r="C397" s="9" t="s">
        <v>1904</v>
      </c>
      <c r="D397" s="9" t="s">
        <v>1903</v>
      </c>
      <c r="E397" s="9" t="s">
        <v>1020</v>
      </c>
      <c r="F397" s="9" t="s">
        <v>1659</v>
      </c>
      <c r="G397" s="9" t="s">
        <v>1758</v>
      </c>
      <c r="H397" s="10">
        <v>43143</v>
      </c>
      <c r="I397" s="10">
        <v>43145</v>
      </c>
      <c r="J397" s="10">
        <v>43143</v>
      </c>
      <c r="K397" s="9" t="s">
        <v>1023</v>
      </c>
      <c r="L397" s="9" t="s">
        <v>1054</v>
      </c>
      <c r="M397" s="9" t="s">
        <v>1025</v>
      </c>
      <c r="N397" s="9" t="s">
        <v>1026</v>
      </c>
      <c r="O397" s="9" t="s">
        <v>1034</v>
      </c>
      <c r="P397" s="9" t="s">
        <v>1028</v>
      </c>
    </row>
    <row r="398" spans="1:16" x14ac:dyDescent="0.25">
      <c r="A398" t="s">
        <v>500</v>
      </c>
      <c r="B398" t="s">
        <v>1598</v>
      </c>
      <c r="C398" t="s">
        <v>1599</v>
      </c>
      <c r="D398" t="s">
        <v>1600</v>
      </c>
      <c r="E398" t="s">
        <v>1020</v>
      </c>
      <c r="F398" t="s">
        <v>1032</v>
      </c>
      <c r="G398" t="s">
        <v>533</v>
      </c>
      <c r="H398" s="11">
        <v>43142</v>
      </c>
      <c r="I398" s="11">
        <v>43149</v>
      </c>
      <c r="J398" s="11">
        <v>43139</v>
      </c>
      <c r="K398" t="s">
        <v>1023</v>
      </c>
      <c r="L398" t="s">
        <v>1201</v>
      </c>
      <c r="M398" t="s">
        <v>1025</v>
      </c>
      <c r="N398" t="s">
        <v>1026</v>
      </c>
      <c r="O398" t="s">
        <v>1034</v>
      </c>
      <c r="P398" t="s">
        <v>1028</v>
      </c>
    </row>
    <row r="399" spans="1:16" x14ac:dyDescent="0.25">
      <c r="A399" s="9" t="s">
        <v>1651</v>
      </c>
      <c r="B399" s="9" t="s">
        <v>1652</v>
      </c>
      <c r="C399" s="9" t="s">
        <v>1653</v>
      </c>
      <c r="D399" s="9" t="s">
        <v>1654</v>
      </c>
      <c r="E399" s="9" t="s">
        <v>1020</v>
      </c>
      <c r="F399" s="9" t="s">
        <v>1032</v>
      </c>
      <c r="G399" s="9" t="s">
        <v>1155</v>
      </c>
      <c r="H399" s="10">
        <v>43141</v>
      </c>
      <c r="I399" s="10">
        <v>43144</v>
      </c>
      <c r="J399" s="10">
        <v>43141</v>
      </c>
      <c r="K399" s="9" t="s">
        <v>1023</v>
      </c>
      <c r="L399" s="9" t="s">
        <v>1050</v>
      </c>
      <c r="M399" s="9" t="s">
        <v>1025</v>
      </c>
      <c r="N399" s="9" t="s">
        <v>1026</v>
      </c>
      <c r="O399" s="9" t="s">
        <v>1034</v>
      </c>
      <c r="P399" s="9" t="s">
        <v>1028</v>
      </c>
    </row>
    <row r="400" spans="1:16" x14ac:dyDescent="0.25">
      <c r="A400" t="s">
        <v>1905</v>
      </c>
      <c r="B400" t="s">
        <v>1906</v>
      </c>
      <c r="C400" t="s">
        <v>1907</v>
      </c>
      <c r="D400" t="s">
        <v>1906</v>
      </c>
      <c r="E400" t="s">
        <v>1020</v>
      </c>
      <c r="F400" t="s">
        <v>1659</v>
      </c>
      <c r="G400" t="s">
        <v>1758</v>
      </c>
      <c r="H400" s="11">
        <v>43140</v>
      </c>
      <c r="I400" s="11">
        <v>43143</v>
      </c>
      <c r="J400" s="11">
        <v>43140</v>
      </c>
      <c r="K400" t="s">
        <v>1023</v>
      </c>
      <c r="L400" t="s">
        <v>1054</v>
      </c>
      <c r="M400" t="s">
        <v>1025</v>
      </c>
      <c r="N400" t="s">
        <v>1026</v>
      </c>
      <c r="O400" t="s">
        <v>1034</v>
      </c>
      <c r="P400" t="s">
        <v>1028</v>
      </c>
    </row>
    <row r="401" spans="1:16" x14ac:dyDescent="0.25">
      <c r="A401" s="9" t="s">
        <v>1908</v>
      </c>
      <c r="B401" s="9" t="s">
        <v>1909</v>
      </c>
      <c r="C401" s="9" t="s">
        <v>1910</v>
      </c>
      <c r="D401" s="9" t="s">
        <v>1911</v>
      </c>
      <c r="E401" s="9" t="s">
        <v>1020</v>
      </c>
      <c r="F401" s="9" t="s">
        <v>1659</v>
      </c>
      <c r="G401" s="9" t="s">
        <v>1660</v>
      </c>
      <c r="H401" s="10">
        <v>43138</v>
      </c>
      <c r="I401" s="10">
        <v>43140</v>
      </c>
      <c r="J401" s="10">
        <v>43138</v>
      </c>
      <c r="K401" s="9" t="s">
        <v>1023</v>
      </c>
      <c r="L401" s="9" t="s">
        <v>1054</v>
      </c>
      <c r="M401" s="9" t="s">
        <v>1025</v>
      </c>
      <c r="N401" s="9" t="s">
        <v>1026</v>
      </c>
      <c r="O401" s="9" t="s">
        <v>1034</v>
      </c>
      <c r="P401" s="9" t="s">
        <v>1028</v>
      </c>
    </row>
    <row r="402" spans="1:16" x14ac:dyDescent="0.25">
      <c r="A402" t="s">
        <v>1912</v>
      </c>
      <c r="B402" t="s">
        <v>1913</v>
      </c>
      <c r="C402" t="s">
        <v>1914</v>
      </c>
      <c r="D402" t="s">
        <v>1915</v>
      </c>
      <c r="E402" t="s">
        <v>1020</v>
      </c>
      <c r="F402" t="s">
        <v>1659</v>
      </c>
      <c r="G402" t="s">
        <v>1660</v>
      </c>
      <c r="H402" s="11">
        <v>43136</v>
      </c>
      <c r="I402" s="11">
        <v>43138</v>
      </c>
      <c r="J402" s="11">
        <v>43136</v>
      </c>
      <c r="K402" t="s">
        <v>1023</v>
      </c>
      <c r="L402" t="s">
        <v>1054</v>
      </c>
      <c r="M402" t="s">
        <v>1025</v>
      </c>
      <c r="N402" t="s">
        <v>1026</v>
      </c>
      <c r="O402" t="s">
        <v>1034</v>
      </c>
      <c r="P402" t="s">
        <v>1028</v>
      </c>
    </row>
    <row r="403" spans="1:16" x14ac:dyDescent="0.25">
      <c r="A403" s="9" t="s">
        <v>509</v>
      </c>
      <c r="B403" s="9" t="s">
        <v>1700</v>
      </c>
      <c r="C403" s="9" t="s">
        <v>1701</v>
      </c>
      <c r="D403" s="9" t="s">
        <v>1702</v>
      </c>
      <c r="E403" s="9" t="s">
        <v>1020</v>
      </c>
      <c r="F403" s="9" t="s">
        <v>1032</v>
      </c>
      <c r="G403" s="9" t="s">
        <v>533</v>
      </c>
      <c r="H403" s="10">
        <v>43135</v>
      </c>
      <c r="I403" s="10">
        <v>43142</v>
      </c>
      <c r="J403" s="10">
        <v>43135</v>
      </c>
      <c r="K403" s="9" t="s">
        <v>1023</v>
      </c>
      <c r="L403" s="9" t="s">
        <v>1033</v>
      </c>
      <c r="M403" s="9" t="s">
        <v>1025</v>
      </c>
      <c r="N403" s="9" t="s">
        <v>1026</v>
      </c>
      <c r="O403" s="9" t="s">
        <v>1034</v>
      </c>
      <c r="P403" s="9" t="s">
        <v>1028</v>
      </c>
    </row>
    <row r="404" spans="1:16" x14ac:dyDescent="0.25">
      <c r="A404" t="s">
        <v>1916</v>
      </c>
      <c r="B404" t="s">
        <v>1917</v>
      </c>
      <c r="C404" t="s">
        <v>1918</v>
      </c>
      <c r="D404" t="s">
        <v>1919</v>
      </c>
      <c r="E404" t="s">
        <v>1020</v>
      </c>
      <c r="F404" t="s">
        <v>1659</v>
      </c>
      <c r="G404" t="s">
        <v>1660</v>
      </c>
      <c r="H404" s="11">
        <v>43135</v>
      </c>
      <c r="I404" s="11">
        <v>43136</v>
      </c>
      <c r="J404" s="11">
        <v>43135</v>
      </c>
      <c r="K404" t="s">
        <v>1023</v>
      </c>
      <c r="L404" t="s">
        <v>1054</v>
      </c>
      <c r="M404" t="s">
        <v>1025</v>
      </c>
      <c r="N404" t="s">
        <v>1026</v>
      </c>
      <c r="O404" t="s">
        <v>1034</v>
      </c>
      <c r="P404" t="s">
        <v>1028</v>
      </c>
    </row>
    <row r="405" spans="1:16" x14ac:dyDescent="0.25">
      <c r="A405" s="9" t="s">
        <v>86</v>
      </c>
      <c r="B405" s="9" t="s">
        <v>1042</v>
      </c>
      <c r="C405" s="9" t="s">
        <v>1043</v>
      </c>
      <c r="D405" s="9" t="s">
        <v>1044</v>
      </c>
      <c r="E405" s="9" t="s">
        <v>1020</v>
      </c>
      <c r="F405" s="9" t="s">
        <v>1021</v>
      </c>
      <c r="G405" s="9" t="s">
        <v>1045</v>
      </c>
      <c r="H405" s="10">
        <v>43135</v>
      </c>
      <c r="I405" s="10">
        <v>43148</v>
      </c>
      <c r="J405" s="10">
        <v>43132</v>
      </c>
      <c r="K405" s="9" t="s">
        <v>1023</v>
      </c>
      <c r="L405" s="9" t="s">
        <v>1054</v>
      </c>
      <c r="M405" s="9" t="s">
        <v>1025</v>
      </c>
      <c r="N405" s="9" t="s">
        <v>1026</v>
      </c>
      <c r="O405" s="9" t="s">
        <v>1034</v>
      </c>
      <c r="P405" s="9" t="s">
        <v>1028</v>
      </c>
    </row>
    <row r="406" spans="1:16" x14ac:dyDescent="0.25">
      <c r="A406" t="s">
        <v>1920</v>
      </c>
      <c r="B406" t="s">
        <v>1921</v>
      </c>
      <c r="C406" t="s">
        <v>1922</v>
      </c>
      <c r="D406" t="s">
        <v>1923</v>
      </c>
      <c r="E406" t="s">
        <v>1020</v>
      </c>
      <c r="F406" t="s">
        <v>1659</v>
      </c>
      <c r="G406" t="s">
        <v>1660</v>
      </c>
      <c r="H406" s="11">
        <v>43133</v>
      </c>
      <c r="I406" s="11">
        <v>43136</v>
      </c>
      <c r="J406" s="11">
        <v>43133</v>
      </c>
      <c r="K406" t="s">
        <v>1023</v>
      </c>
      <c r="L406" t="s">
        <v>1054</v>
      </c>
      <c r="M406" t="s">
        <v>1025</v>
      </c>
      <c r="N406" t="s">
        <v>1026</v>
      </c>
      <c r="O406" t="s">
        <v>1034</v>
      </c>
      <c r="P406" t="s">
        <v>1028</v>
      </c>
    </row>
    <row r="407" spans="1:16" x14ac:dyDescent="0.25">
      <c r="A407" s="9" t="s">
        <v>1924</v>
      </c>
      <c r="B407" s="9" t="s">
        <v>1925</v>
      </c>
      <c r="C407" s="9" t="s">
        <v>1926</v>
      </c>
      <c r="D407" s="9" t="s">
        <v>1927</v>
      </c>
      <c r="E407" s="9" t="s">
        <v>1020</v>
      </c>
      <c r="F407" s="9" t="s">
        <v>1659</v>
      </c>
      <c r="G407" s="9" t="s">
        <v>1660</v>
      </c>
      <c r="H407" s="10">
        <v>43132</v>
      </c>
      <c r="I407" s="10">
        <v>43135</v>
      </c>
      <c r="J407" s="10">
        <v>43132</v>
      </c>
      <c r="K407" s="9" t="s">
        <v>1023</v>
      </c>
      <c r="L407" s="9" t="s">
        <v>1054</v>
      </c>
      <c r="M407" s="9" t="s">
        <v>1025</v>
      </c>
      <c r="N407" s="9" t="s">
        <v>1026</v>
      </c>
      <c r="O407" s="9" t="s">
        <v>1034</v>
      </c>
      <c r="P407" s="9" t="s">
        <v>1028</v>
      </c>
    </row>
    <row r="408" spans="1:16" x14ac:dyDescent="0.25">
      <c r="A408" t="s">
        <v>1928</v>
      </c>
      <c r="B408" t="s">
        <v>1929</v>
      </c>
      <c r="C408" t="s">
        <v>1928</v>
      </c>
      <c r="D408" t="s">
        <v>1929</v>
      </c>
      <c r="E408" t="s">
        <v>1020</v>
      </c>
      <c r="F408" t="s">
        <v>1659</v>
      </c>
      <c r="G408" t="s">
        <v>1660</v>
      </c>
      <c r="H408" s="11">
        <v>43131</v>
      </c>
      <c r="I408" s="11">
        <v>43133</v>
      </c>
      <c r="J408" s="11">
        <v>43131</v>
      </c>
      <c r="K408" t="s">
        <v>1023</v>
      </c>
      <c r="L408" t="s">
        <v>1054</v>
      </c>
      <c r="M408" t="s">
        <v>1025</v>
      </c>
      <c r="N408" t="s">
        <v>1026</v>
      </c>
      <c r="O408" t="s">
        <v>1034</v>
      </c>
      <c r="P408" t="s">
        <v>1028</v>
      </c>
    </row>
    <row r="409" spans="1:16" x14ac:dyDescent="0.25">
      <c r="A409" s="9" t="s">
        <v>1645</v>
      </c>
      <c r="B409" s="9" t="s">
        <v>1646</v>
      </c>
      <c r="C409" s="9" t="s">
        <v>1647</v>
      </c>
      <c r="D409" s="9" t="s">
        <v>1648</v>
      </c>
      <c r="E409" s="9" t="s">
        <v>1020</v>
      </c>
      <c r="F409" s="9" t="s">
        <v>1021</v>
      </c>
      <c r="G409" s="9" t="s">
        <v>1109</v>
      </c>
      <c r="H409" s="10">
        <v>43129</v>
      </c>
      <c r="I409" s="10">
        <v>43131</v>
      </c>
      <c r="J409" s="10">
        <v>43117</v>
      </c>
      <c r="K409" s="9" t="s">
        <v>1023</v>
      </c>
      <c r="L409" s="9" t="s">
        <v>1050</v>
      </c>
      <c r="M409" s="9" t="s">
        <v>1025</v>
      </c>
      <c r="N409" s="9" t="s">
        <v>1026</v>
      </c>
      <c r="O409" s="9" t="s">
        <v>1034</v>
      </c>
      <c r="P409" s="9" t="s">
        <v>1028</v>
      </c>
    </row>
    <row r="410" spans="1:16" x14ac:dyDescent="0.25">
      <c r="A410" t="s">
        <v>1930</v>
      </c>
      <c r="B410" t="s">
        <v>1931</v>
      </c>
      <c r="C410" t="s">
        <v>1932</v>
      </c>
      <c r="D410" t="s">
        <v>1933</v>
      </c>
      <c r="E410" t="s">
        <v>1020</v>
      </c>
      <c r="F410" t="s">
        <v>1659</v>
      </c>
      <c r="G410" t="s">
        <v>1660</v>
      </c>
      <c r="H410" s="11">
        <v>43129</v>
      </c>
      <c r="I410" s="11">
        <v>43131</v>
      </c>
      <c r="J410" s="11">
        <v>43129</v>
      </c>
      <c r="K410" t="s">
        <v>1023</v>
      </c>
      <c r="L410" t="s">
        <v>1054</v>
      </c>
      <c r="M410" t="s">
        <v>1025</v>
      </c>
      <c r="N410" t="s">
        <v>1026</v>
      </c>
      <c r="O410" t="s">
        <v>1034</v>
      </c>
      <c r="P410" t="s">
        <v>1028</v>
      </c>
    </row>
    <row r="411" spans="1:16" x14ac:dyDescent="0.25">
      <c r="A411" s="9" t="s">
        <v>1934</v>
      </c>
      <c r="B411" s="9" t="s">
        <v>1935</v>
      </c>
      <c r="C411" s="9" t="s">
        <v>1936</v>
      </c>
      <c r="D411" s="9" t="s">
        <v>1937</v>
      </c>
      <c r="E411" s="9" t="s">
        <v>1020</v>
      </c>
      <c r="F411" s="9" t="s">
        <v>1659</v>
      </c>
      <c r="G411" s="9" t="s">
        <v>1660</v>
      </c>
      <c r="H411" s="10">
        <v>43127</v>
      </c>
      <c r="I411" s="10">
        <v>43129</v>
      </c>
      <c r="J411" s="10">
        <v>43127</v>
      </c>
      <c r="K411" s="9" t="s">
        <v>1023</v>
      </c>
      <c r="L411" s="9" t="s">
        <v>1054</v>
      </c>
      <c r="M411" s="9" t="s">
        <v>1025</v>
      </c>
      <c r="N411" s="9" t="s">
        <v>1026</v>
      </c>
      <c r="O411" s="9" t="s">
        <v>1034</v>
      </c>
      <c r="P411" s="9" t="s">
        <v>1028</v>
      </c>
    </row>
    <row r="412" spans="1:16" x14ac:dyDescent="0.25">
      <c r="A412" t="s">
        <v>318</v>
      </c>
      <c r="B412" t="s">
        <v>1035</v>
      </c>
      <c r="C412" t="s">
        <v>1036</v>
      </c>
      <c r="D412" t="s">
        <v>1035</v>
      </c>
      <c r="E412" t="s">
        <v>1020</v>
      </c>
      <c r="F412" t="s">
        <v>1021</v>
      </c>
      <c r="G412" t="s">
        <v>1037</v>
      </c>
      <c r="H412" s="11">
        <v>43126</v>
      </c>
      <c r="I412" s="11">
        <v>43133</v>
      </c>
      <c r="J412" s="11">
        <v>43124</v>
      </c>
      <c r="K412" t="s">
        <v>1023</v>
      </c>
      <c r="L412" t="s">
        <v>1054</v>
      </c>
      <c r="M412" t="s">
        <v>1025</v>
      </c>
      <c r="N412" t="s">
        <v>1026</v>
      </c>
      <c r="O412" t="s">
        <v>1034</v>
      </c>
      <c r="P412" t="s">
        <v>1028</v>
      </c>
    </row>
    <row r="413" spans="1:16" x14ac:dyDescent="0.25">
      <c r="A413" s="9" t="s">
        <v>94</v>
      </c>
      <c r="B413" s="9" t="s">
        <v>1938</v>
      </c>
      <c r="C413" s="9" t="s">
        <v>1939</v>
      </c>
      <c r="D413" s="9" t="s">
        <v>1940</v>
      </c>
      <c r="E413" s="9" t="s">
        <v>1020</v>
      </c>
      <c r="F413" s="9" t="s">
        <v>1021</v>
      </c>
      <c r="G413" s="9" t="s">
        <v>1045</v>
      </c>
      <c r="H413" s="10">
        <v>43124</v>
      </c>
      <c r="I413" s="10">
        <v>43126</v>
      </c>
      <c r="J413" s="10">
        <v>42985</v>
      </c>
      <c r="K413" s="9" t="s">
        <v>1023</v>
      </c>
      <c r="L413" s="9" t="s">
        <v>1050</v>
      </c>
      <c r="M413" s="9" t="s">
        <v>1025</v>
      </c>
      <c r="N413" s="9" t="s">
        <v>1026</v>
      </c>
      <c r="O413" s="9" t="s">
        <v>1034</v>
      </c>
      <c r="P413" s="9" t="s">
        <v>1028</v>
      </c>
    </row>
    <row r="414" spans="1:16" x14ac:dyDescent="0.25">
      <c r="A414" t="s">
        <v>355</v>
      </c>
      <c r="B414" t="s">
        <v>1829</v>
      </c>
      <c r="C414" t="s">
        <v>1830</v>
      </c>
      <c r="D414" t="s">
        <v>1831</v>
      </c>
      <c r="E414" t="s">
        <v>1020</v>
      </c>
      <c r="F414" t="s">
        <v>1021</v>
      </c>
      <c r="G414" t="s">
        <v>1130</v>
      </c>
      <c r="H414" s="11">
        <v>43123</v>
      </c>
      <c r="I414" s="11">
        <v>43124</v>
      </c>
      <c r="J414" s="11">
        <v>43095</v>
      </c>
      <c r="K414" t="s">
        <v>1023</v>
      </c>
      <c r="L414" t="s">
        <v>1054</v>
      </c>
      <c r="M414" t="s">
        <v>1025</v>
      </c>
      <c r="N414" t="s">
        <v>1026</v>
      </c>
      <c r="O414" t="s">
        <v>1034</v>
      </c>
      <c r="P414" t="s">
        <v>1028</v>
      </c>
    </row>
    <row r="415" spans="1:16" x14ac:dyDescent="0.25">
      <c r="A415" s="9" t="s">
        <v>489</v>
      </c>
      <c r="B415" s="9" t="s">
        <v>1473</v>
      </c>
      <c r="C415" s="9" t="s">
        <v>1474</v>
      </c>
      <c r="D415" s="9" t="s">
        <v>1475</v>
      </c>
      <c r="E415" s="9" t="s">
        <v>1020</v>
      </c>
      <c r="F415" s="9" t="s">
        <v>1032</v>
      </c>
      <c r="G415" s="9" t="s">
        <v>533</v>
      </c>
      <c r="H415" s="10">
        <v>43123</v>
      </c>
      <c r="I415" s="10">
        <v>43129</v>
      </c>
      <c r="J415" s="10">
        <v>43123</v>
      </c>
      <c r="K415" s="9" t="s">
        <v>1023</v>
      </c>
      <c r="L415" s="9" t="s">
        <v>1054</v>
      </c>
      <c r="M415" s="9" t="s">
        <v>1025</v>
      </c>
      <c r="N415" s="9" t="s">
        <v>1026</v>
      </c>
      <c r="O415" s="9" t="s">
        <v>1034</v>
      </c>
      <c r="P415" s="9" t="s">
        <v>1028</v>
      </c>
    </row>
    <row r="416" spans="1:16" x14ac:dyDescent="0.25">
      <c r="A416" t="s">
        <v>241</v>
      </c>
      <c r="B416" t="s">
        <v>1941</v>
      </c>
      <c r="C416" t="s">
        <v>1942</v>
      </c>
      <c r="D416" t="s">
        <v>1943</v>
      </c>
      <c r="E416" t="s">
        <v>1020</v>
      </c>
      <c r="F416" t="s">
        <v>1021</v>
      </c>
      <c r="G416" t="s">
        <v>1022</v>
      </c>
      <c r="H416" s="11">
        <v>43121</v>
      </c>
      <c r="I416" s="11">
        <v>43123</v>
      </c>
      <c r="J416" s="11">
        <v>43055</v>
      </c>
      <c r="K416" t="s">
        <v>1023</v>
      </c>
      <c r="L416" t="s">
        <v>1054</v>
      </c>
      <c r="M416" t="s">
        <v>1025</v>
      </c>
      <c r="N416" t="s">
        <v>1026</v>
      </c>
      <c r="O416" t="s">
        <v>1034</v>
      </c>
      <c r="P416" t="s">
        <v>1028</v>
      </c>
    </row>
    <row r="417" spans="1:16" x14ac:dyDescent="0.25">
      <c r="A417" s="9" t="s">
        <v>476</v>
      </c>
      <c r="B417" s="9" t="s">
        <v>1576</v>
      </c>
      <c r="C417" s="9" t="s">
        <v>1577</v>
      </c>
      <c r="D417" s="9" t="s">
        <v>1578</v>
      </c>
      <c r="E417" s="9" t="s">
        <v>1020</v>
      </c>
      <c r="F417" s="9" t="s">
        <v>1032</v>
      </c>
      <c r="G417" s="9" t="s">
        <v>533</v>
      </c>
      <c r="H417" s="10">
        <v>43120</v>
      </c>
      <c r="I417" s="10">
        <v>43123</v>
      </c>
      <c r="J417" s="10">
        <v>43120</v>
      </c>
      <c r="K417" s="9" t="s">
        <v>1023</v>
      </c>
      <c r="L417" s="9" t="s">
        <v>1054</v>
      </c>
      <c r="M417" s="9" t="s">
        <v>1025</v>
      </c>
      <c r="N417" s="9" t="s">
        <v>1026</v>
      </c>
      <c r="O417" s="9" t="s">
        <v>1034</v>
      </c>
      <c r="P417" s="9" t="s">
        <v>1028</v>
      </c>
    </row>
    <row r="418" spans="1:16" x14ac:dyDescent="0.25">
      <c r="A418" t="s">
        <v>407</v>
      </c>
      <c r="B418" t="s">
        <v>1795</v>
      </c>
      <c r="C418" t="s">
        <v>1796</v>
      </c>
      <c r="D418" t="s">
        <v>1797</v>
      </c>
      <c r="E418" t="s">
        <v>1020</v>
      </c>
      <c r="F418" t="s">
        <v>1032</v>
      </c>
      <c r="G418" t="s">
        <v>1348</v>
      </c>
      <c r="H418" s="11">
        <v>43120</v>
      </c>
      <c r="I418" s="11">
        <v>43125</v>
      </c>
      <c r="J418" s="11">
        <v>43120</v>
      </c>
      <c r="K418" t="s">
        <v>1023</v>
      </c>
      <c r="L418" t="s">
        <v>1272</v>
      </c>
      <c r="M418" t="s">
        <v>1025</v>
      </c>
      <c r="N418" t="s">
        <v>1026</v>
      </c>
      <c r="O418" t="s">
        <v>1034</v>
      </c>
      <c r="P418" t="s">
        <v>1028</v>
      </c>
    </row>
    <row r="419" spans="1:16" x14ac:dyDescent="0.25">
      <c r="A419" s="9" t="s">
        <v>201</v>
      </c>
      <c r="B419" s="9" t="s">
        <v>1944</v>
      </c>
      <c r="C419" s="9" t="s">
        <v>1945</v>
      </c>
      <c r="D419" s="9" t="s">
        <v>1944</v>
      </c>
      <c r="E419" s="9" t="s">
        <v>1020</v>
      </c>
      <c r="F419" s="9" t="s">
        <v>1021</v>
      </c>
      <c r="G419" s="9" t="s">
        <v>1353</v>
      </c>
      <c r="H419" s="10">
        <v>43119</v>
      </c>
      <c r="I419" s="10">
        <v>43121</v>
      </c>
      <c r="J419" s="10">
        <v>43106</v>
      </c>
      <c r="K419" s="9" t="s">
        <v>1023</v>
      </c>
      <c r="L419" s="9" t="s">
        <v>1054</v>
      </c>
      <c r="M419" s="9" t="s">
        <v>1025</v>
      </c>
      <c r="N419" s="9" t="s">
        <v>1026</v>
      </c>
      <c r="O419" s="9" t="s">
        <v>1034</v>
      </c>
      <c r="P419" s="9" t="s">
        <v>1028</v>
      </c>
    </row>
    <row r="420" spans="1:16" x14ac:dyDescent="0.25">
      <c r="A420" t="s">
        <v>1836</v>
      </c>
      <c r="B420" t="s">
        <v>1837</v>
      </c>
      <c r="C420" t="s">
        <v>1838</v>
      </c>
      <c r="D420" t="s">
        <v>1837</v>
      </c>
      <c r="E420" t="s">
        <v>1020</v>
      </c>
      <c r="F420" t="s">
        <v>1021</v>
      </c>
      <c r="G420" t="s">
        <v>1022</v>
      </c>
      <c r="H420" s="11">
        <v>43117</v>
      </c>
      <c r="I420" s="11">
        <v>43121</v>
      </c>
      <c r="J420" s="11">
        <v>42933</v>
      </c>
      <c r="K420" t="s">
        <v>1023</v>
      </c>
      <c r="L420" t="s">
        <v>1033</v>
      </c>
      <c r="M420" t="s">
        <v>1025</v>
      </c>
      <c r="N420" t="s">
        <v>1026</v>
      </c>
      <c r="O420" t="s">
        <v>1034</v>
      </c>
      <c r="P420" t="s">
        <v>1028</v>
      </c>
    </row>
    <row r="421" spans="1:16" x14ac:dyDescent="0.25">
      <c r="A421" s="9" t="s">
        <v>147</v>
      </c>
      <c r="B421" s="9" t="s">
        <v>1946</v>
      </c>
      <c r="C421" s="9" t="s">
        <v>1947</v>
      </c>
      <c r="D421" s="9" t="s">
        <v>1946</v>
      </c>
      <c r="E421" s="9" t="s">
        <v>1020</v>
      </c>
      <c r="F421" s="9" t="s">
        <v>1021</v>
      </c>
      <c r="G421" s="9" t="s">
        <v>1109</v>
      </c>
      <c r="H421" s="10">
        <v>43115</v>
      </c>
      <c r="I421" s="10">
        <v>43119</v>
      </c>
      <c r="J421" s="10">
        <v>43006</v>
      </c>
      <c r="K421" s="9" t="s">
        <v>1023</v>
      </c>
      <c r="L421" s="9" t="s">
        <v>1054</v>
      </c>
      <c r="M421" s="9" t="s">
        <v>1025</v>
      </c>
      <c r="N421" s="9" t="s">
        <v>1026</v>
      </c>
      <c r="O421" s="9" t="s">
        <v>1034</v>
      </c>
      <c r="P421" s="9" t="s">
        <v>1028</v>
      </c>
    </row>
    <row r="422" spans="1:16" x14ac:dyDescent="0.25">
      <c r="A422" t="s">
        <v>196</v>
      </c>
      <c r="B422" t="s">
        <v>1948</v>
      </c>
      <c r="C422" t="s">
        <v>1949</v>
      </c>
      <c r="D422" t="s">
        <v>1948</v>
      </c>
      <c r="E422" t="s">
        <v>1020</v>
      </c>
      <c r="F422" t="s">
        <v>1021</v>
      </c>
      <c r="G422" t="s">
        <v>1121</v>
      </c>
      <c r="H422" s="11">
        <v>43113</v>
      </c>
      <c r="I422" s="11">
        <v>43116</v>
      </c>
      <c r="J422" s="11">
        <v>43041</v>
      </c>
      <c r="K422" t="s">
        <v>1023</v>
      </c>
      <c r="L422" t="s">
        <v>1033</v>
      </c>
      <c r="M422" t="s">
        <v>1025</v>
      </c>
      <c r="N422" t="s">
        <v>1026</v>
      </c>
      <c r="O422" t="s">
        <v>1034</v>
      </c>
      <c r="P422" t="s">
        <v>1118</v>
      </c>
    </row>
    <row r="423" spans="1:16" x14ac:dyDescent="0.25">
      <c r="A423" s="9" t="s">
        <v>396</v>
      </c>
      <c r="B423" s="9" t="s">
        <v>1950</v>
      </c>
      <c r="C423" s="9" t="s">
        <v>1951</v>
      </c>
      <c r="D423" s="9" t="s">
        <v>1952</v>
      </c>
      <c r="E423" s="9" t="s">
        <v>1020</v>
      </c>
      <c r="F423" s="9" t="s">
        <v>1032</v>
      </c>
      <c r="G423" s="9" t="s">
        <v>1157</v>
      </c>
      <c r="H423" s="10">
        <v>43113</v>
      </c>
      <c r="I423" s="10">
        <v>43115</v>
      </c>
      <c r="J423" s="10">
        <v>43113</v>
      </c>
      <c r="K423" s="9" t="s">
        <v>1023</v>
      </c>
      <c r="L423" s="9" t="s">
        <v>1050</v>
      </c>
      <c r="M423" s="9" t="s">
        <v>1025</v>
      </c>
      <c r="N423" s="9" t="s">
        <v>1026</v>
      </c>
      <c r="O423" s="9" t="s">
        <v>1034</v>
      </c>
      <c r="P423" s="9" t="s">
        <v>1028</v>
      </c>
    </row>
    <row r="424" spans="1:16" x14ac:dyDescent="0.25">
      <c r="A424" t="s">
        <v>386</v>
      </c>
      <c r="B424" t="s">
        <v>1953</v>
      </c>
      <c r="C424" t="s">
        <v>1954</v>
      </c>
      <c r="D424" t="s">
        <v>1955</v>
      </c>
      <c r="E424" t="s">
        <v>1020</v>
      </c>
      <c r="F424" t="s">
        <v>1021</v>
      </c>
      <c r="G424" t="s">
        <v>1071</v>
      </c>
      <c r="H424" s="11">
        <v>43113</v>
      </c>
      <c r="I424" s="11">
        <v>43115</v>
      </c>
      <c r="J424" s="11">
        <v>43106</v>
      </c>
      <c r="K424" t="s">
        <v>1023</v>
      </c>
      <c r="L424" t="s">
        <v>1054</v>
      </c>
      <c r="M424" t="s">
        <v>1025</v>
      </c>
      <c r="N424" t="s">
        <v>1026</v>
      </c>
      <c r="O424" t="s">
        <v>1034</v>
      </c>
      <c r="P424" t="s">
        <v>1028</v>
      </c>
    </row>
    <row r="425" spans="1:16" x14ac:dyDescent="0.25">
      <c r="A425" s="9" t="s">
        <v>71</v>
      </c>
      <c r="B425" s="9" t="s">
        <v>1956</v>
      </c>
      <c r="C425" s="9" t="s">
        <v>1957</v>
      </c>
      <c r="D425" s="9" t="s">
        <v>1956</v>
      </c>
      <c r="E425" s="9" t="s">
        <v>1020</v>
      </c>
      <c r="F425" s="9" t="s">
        <v>1021</v>
      </c>
      <c r="G425" s="9" t="s">
        <v>1041</v>
      </c>
      <c r="H425" s="10">
        <v>43110</v>
      </c>
      <c r="I425" s="10">
        <v>43113</v>
      </c>
      <c r="J425" s="10">
        <v>43101</v>
      </c>
      <c r="K425" s="9" t="s">
        <v>1023</v>
      </c>
      <c r="L425" s="9" t="s">
        <v>1054</v>
      </c>
      <c r="M425" s="9" t="s">
        <v>1025</v>
      </c>
      <c r="N425" s="9" t="s">
        <v>1026</v>
      </c>
      <c r="O425" s="9" t="s">
        <v>1034</v>
      </c>
      <c r="P425" s="9" t="s">
        <v>1028</v>
      </c>
    </row>
    <row r="426" spans="1:16" x14ac:dyDescent="0.25">
      <c r="A426" t="s">
        <v>515</v>
      </c>
      <c r="B426" t="s">
        <v>1736</v>
      </c>
      <c r="C426" t="s">
        <v>1737</v>
      </c>
      <c r="D426" t="s">
        <v>1738</v>
      </c>
      <c r="E426" t="s">
        <v>1020</v>
      </c>
      <c r="F426" t="s">
        <v>1032</v>
      </c>
      <c r="G426" t="s">
        <v>533</v>
      </c>
      <c r="H426" s="11">
        <v>43110</v>
      </c>
      <c r="I426" s="11">
        <v>43120</v>
      </c>
      <c r="J426" s="11">
        <v>43110</v>
      </c>
      <c r="K426" t="s">
        <v>1023</v>
      </c>
      <c r="L426" t="s">
        <v>1033</v>
      </c>
      <c r="M426" t="s">
        <v>1025</v>
      </c>
      <c r="N426" t="s">
        <v>1026</v>
      </c>
      <c r="O426" t="s">
        <v>1034</v>
      </c>
      <c r="P426" t="s">
        <v>1028</v>
      </c>
    </row>
    <row r="427" spans="1:16" x14ac:dyDescent="0.25">
      <c r="A427" s="9" t="s">
        <v>243</v>
      </c>
      <c r="B427" s="9" t="s">
        <v>1958</v>
      </c>
      <c r="C427" s="9" t="s">
        <v>1959</v>
      </c>
      <c r="D427" s="9" t="s">
        <v>1960</v>
      </c>
      <c r="E427" s="9" t="s">
        <v>1020</v>
      </c>
      <c r="F427" s="9" t="s">
        <v>1021</v>
      </c>
      <c r="G427" s="9" t="s">
        <v>1022</v>
      </c>
      <c r="H427" s="10">
        <v>43110</v>
      </c>
      <c r="I427" s="10">
        <v>43113</v>
      </c>
      <c r="J427" s="10">
        <v>42951</v>
      </c>
      <c r="K427" s="9" t="s">
        <v>1023</v>
      </c>
      <c r="L427" s="9" t="s">
        <v>1054</v>
      </c>
      <c r="M427" s="9" t="s">
        <v>1025</v>
      </c>
      <c r="N427" s="9" t="s">
        <v>1026</v>
      </c>
      <c r="O427" s="9" t="s">
        <v>1034</v>
      </c>
      <c r="P427" s="9" t="s">
        <v>1028</v>
      </c>
    </row>
    <row r="428" spans="1:16" x14ac:dyDescent="0.25">
      <c r="A428" t="s">
        <v>455</v>
      </c>
      <c r="B428" t="s">
        <v>1485</v>
      </c>
      <c r="C428" t="s">
        <v>1486</v>
      </c>
      <c r="D428" t="s">
        <v>1487</v>
      </c>
      <c r="E428" t="s">
        <v>1020</v>
      </c>
      <c r="F428" t="s">
        <v>1032</v>
      </c>
      <c r="G428" t="s">
        <v>1136</v>
      </c>
      <c r="H428" s="11">
        <v>43108</v>
      </c>
      <c r="I428" s="11">
        <v>43113</v>
      </c>
      <c r="J428" s="11">
        <v>43108</v>
      </c>
      <c r="K428" t="s">
        <v>1023</v>
      </c>
      <c r="L428" t="s">
        <v>1158</v>
      </c>
      <c r="M428" t="s">
        <v>1025</v>
      </c>
      <c r="N428" t="s">
        <v>1026</v>
      </c>
      <c r="O428" t="s">
        <v>1034</v>
      </c>
      <c r="P428" t="s">
        <v>1028</v>
      </c>
    </row>
    <row r="429" spans="1:16" x14ac:dyDescent="0.25">
      <c r="A429" s="9" t="s">
        <v>371</v>
      </c>
      <c r="B429" s="9" t="s">
        <v>1293</v>
      </c>
      <c r="C429" s="9" t="s">
        <v>1294</v>
      </c>
      <c r="D429" s="9" t="s">
        <v>1295</v>
      </c>
      <c r="E429" s="9" t="s">
        <v>1020</v>
      </c>
      <c r="F429" s="9" t="s">
        <v>1021</v>
      </c>
      <c r="G429" s="9" t="s">
        <v>1071</v>
      </c>
      <c r="H429" s="10">
        <v>43108</v>
      </c>
      <c r="I429" s="10">
        <v>43110</v>
      </c>
      <c r="J429" s="10">
        <v>43095</v>
      </c>
      <c r="K429" s="9" t="s">
        <v>1023</v>
      </c>
      <c r="L429" s="9" t="s">
        <v>1050</v>
      </c>
      <c r="M429" s="9" t="s">
        <v>1025</v>
      </c>
      <c r="N429" s="9" t="s">
        <v>1026</v>
      </c>
      <c r="O429" s="9" t="s">
        <v>1034</v>
      </c>
      <c r="P429" s="9" t="s">
        <v>1028</v>
      </c>
    </row>
    <row r="430" spans="1:16" x14ac:dyDescent="0.25">
      <c r="A430" t="s">
        <v>1961</v>
      </c>
      <c r="B430" t="s">
        <v>1962</v>
      </c>
      <c r="C430" t="s">
        <v>1963</v>
      </c>
      <c r="D430" t="s">
        <v>1962</v>
      </c>
      <c r="E430" t="s">
        <v>1020</v>
      </c>
      <c r="F430" t="s">
        <v>1021</v>
      </c>
      <c r="G430" t="s">
        <v>1041</v>
      </c>
      <c r="H430" s="11">
        <v>43107</v>
      </c>
      <c r="I430" s="11">
        <v>43110</v>
      </c>
      <c r="J430" s="11">
        <v>43101</v>
      </c>
      <c r="K430" t="s">
        <v>1023</v>
      </c>
      <c r="L430" t="s">
        <v>1054</v>
      </c>
      <c r="M430" t="s">
        <v>1025</v>
      </c>
      <c r="N430" t="s">
        <v>1026</v>
      </c>
      <c r="O430" t="s">
        <v>1034</v>
      </c>
      <c r="P430" t="s">
        <v>1028</v>
      </c>
    </row>
    <row r="431" spans="1:16" x14ac:dyDescent="0.25">
      <c r="A431" s="9" t="s">
        <v>95</v>
      </c>
      <c r="B431" s="9" t="s">
        <v>1964</v>
      </c>
      <c r="C431" s="9" t="s">
        <v>1965</v>
      </c>
      <c r="D431" s="9" t="s">
        <v>1966</v>
      </c>
      <c r="E431" s="9" t="s">
        <v>1020</v>
      </c>
      <c r="F431" s="9" t="s">
        <v>1021</v>
      </c>
      <c r="G431" s="9" t="s">
        <v>1045</v>
      </c>
      <c r="H431" s="10">
        <v>43106</v>
      </c>
      <c r="I431" s="10">
        <v>43107</v>
      </c>
      <c r="J431" s="10">
        <v>43101</v>
      </c>
      <c r="K431" s="9" t="s">
        <v>1023</v>
      </c>
      <c r="L431" s="9" t="s">
        <v>1050</v>
      </c>
      <c r="M431" s="9" t="s">
        <v>1025</v>
      </c>
      <c r="N431" s="9" t="s">
        <v>1026</v>
      </c>
      <c r="O431" s="9" t="s">
        <v>1034</v>
      </c>
      <c r="P431" s="9" t="s">
        <v>1028</v>
      </c>
    </row>
    <row r="432" spans="1:16" x14ac:dyDescent="0.25">
      <c r="A432" t="s">
        <v>1967</v>
      </c>
      <c r="B432" t="s">
        <v>1968</v>
      </c>
      <c r="C432" t="s">
        <v>1969</v>
      </c>
      <c r="D432" t="s">
        <v>1968</v>
      </c>
      <c r="E432" t="s">
        <v>1020</v>
      </c>
      <c r="F432" t="s">
        <v>1032</v>
      </c>
      <c r="G432" t="s">
        <v>1136</v>
      </c>
      <c r="H432" s="11">
        <v>43105</v>
      </c>
      <c r="I432" s="11">
        <v>43108</v>
      </c>
      <c r="J432" s="11">
        <v>43105</v>
      </c>
      <c r="K432" t="s">
        <v>1023</v>
      </c>
      <c r="L432" t="s">
        <v>1054</v>
      </c>
      <c r="M432" t="s">
        <v>1055</v>
      </c>
      <c r="N432" t="s">
        <v>1026</v>
      </c>
      <c r="O432" t="s">
        <v>1027</v>
      </c>
    </row>
    <row r="433" spans="1:16" x14ac:dyDescent="0.25">
      <c r="A433" s="9" t="s">
        <v>306</v>
      </c>
      <c r="B433" s="9" t="s">
        <v>1970</v>
      </c>
      <c r="C433" s="9" t="s">
        <v>1971</v>
      </c>
      <c r="D433" s="9" t="s">
        <v>1970</v>
      </c>
      <c r="E433" s="9" t="s">
        <v>1020</v>
      </c>
      <c r="F433" s="9" t="s">
        <v>1021</v>
      </c>
      <c r="G433" s="9" t="s">
        <v>1037</v>
      </c>
      <c r="H433" s="10">
        <v>43105</v>
      </c>
      <c r="I433" s="10">
        <v>43108</v>
      </c>
      <c r="J433" s="10">
        <v>43101</v>
      </c>
      <c r="K433" s="9" t="s">
        <v>1023</v>
      </c>
      <c r="L433" s="9" t="s">
        <v>1054</v>
      </c>
      <c r="M433" s="9" t="s">
        <v>1025</v>
      </c>
      <c r="N433" s="9" t="s">
        <v>1026</v>
      </c>
      <c r="O433" s="9" t="s">
        <v>1034</v>
      </c>
      <c r="P433" s="9" t="s">
        <v>1028</v>
      </c>
    </row>
    <row r="434" spans="1:16" x14ac:dyDescent="0.25">
      <c r="A434" t="s">
        <v>122</v>
      </c>
      <c r="B434" t="s">
        <v>1137</v>
      </c>
      <c r="C434" t="s">
        <v>1138</v>
      </c>
      <c r="D434" t="s">
        <v>1137</v>
      </c>
      <c r="E434" t="s">
        <v>1020</v>
      </c>
      <c r="F434" t="s">
        <v>1021</v>
      </c>
      <c r="G434" t="s">
        <v>1059</v>
      </c>
      <c r="H434" s="11">
        <v>43104</v>
      </c>
      <c r="I434" s="11">
        <v>43107</v>
      </c>
      <c r="J434" s="11">
        <v>43101</v>
      </c>
      <c r="K434" t="s">
        <v>1023</v>
      </c>
      <c r="L434" t="s">
        <v>1054</v>
      </c>
      <c r="M434" t="s">
        <v>1025</v>
      </c>
      <c r="N434" t="s">
        <v>1026</v>
      </c>
      <c r="O434" t="s">
        <v>1034</v>
      </c>
      <c r="P434" t="s">
        <v>1028</v>
      </c>
    </row>
    <row r="435" spans="1:16" x14ac:dyDescent="0.25">
      <c r="A435" s="9" t="s">
        <v>374</v>
      </c>
      <c r="B435" s="9" t="s">
        <v>1972</v>
      </c>
      <c r="C435" s="9" t="s">
        <v>1973</v>
      </c>
      <c r="D435" s="9" t="s">
        <v>1974</v>
      </c>
      <c r="E435" s="9" t="s">
        <v>1020</v>
      </c>
      <c r="F435" s="9" t="s">
        <v>1021</v>
      </c>
      <c r="G435" s="9" t="s">
        <v>1071</v>
      </c>
      <c r="H435" s="10">
        <v>43104</v>
      </c>
      <c r="I435" s="10">
        <v>43106</v>
      </c>
      <c r="J435" s="10">
        <v>43049</v>
      </c>
      <c r="K435" s="9" t="s">
        <v>1023</v>
      </c>
      <c r="L435" s="9" t="s">
        <v>1054</v>
      </c>
      <c r="M435" s="9" t="s">
        <v>1025</v>
      </c>
      <c r="N435" s="9" t="s">
        <v>1026</v>
      </c>
      <c r="O435" s="9" t="s">
        <v>1034</v>
      </c>
      <c r="P435" s="9" t="s">
        <v>1028</v>
      </c>
    </row>
    <row r="436" spans="1:16" x14ac:dyDescent="0.25">
      <c r="A436" t="s">
        <v>161</v>
      </c>
      <c r="B436" t="s">
        <v>1401</v>
      </c>
      <c r="C436" t="s">
        <v>1402</v>
      </c>
      <c r="D436" t="s">
        <v>1401</v>
      </c>
      <c r="E436" t="s">
        <v>1020</v>
      </c>
      <c r="F436" t="s">
        <v>1021</v>
      </c>
      <c r="G436" t="s">
        <v>1109</v>
      </c>
      <c r="H436" s="11">
        <v>43102</v>
      </c>
      <c r="I436" s="11">
        <v>43104</v>
      </c>
      <c r="J436" s="11">
        <v>43095</v>
      </c>
      <c r="K436" t="s">
        <v>1023</v>
      </c>
      <c r="L436" t="s">
        <v>1054</v>
      </c>
      <c r="M436" t="s">
        <v>1025</v>
      </c>
      <c r="N436" t="s">
        <v>1026</v>
      </c>
      <c r="O436" t="s">
        <v>1034</v>
      </c>
      <c r="P436" t="s">
        <v>1028</v>
      </c>
    </row>
    <row r="437" spans="1:16" x14ac:dyDescent="0.25">
      <c r="A437" s="9" t="s">
        <v>456</v>
      </c>
      <c r="B437" s="9" t="s">
        <v>1665</v>
      </c>
      <c r="C437" s="9" t="s">
        <v>1666</v>
      </c>
      <c r="D437" s="9" t="s">
        <v>1667</v>
      </c>
      <c r="E437" s="9" t="s">
        <v>1020</v>
      </c>
      <c r="F437" s="9" t="s">
        <v>1032</v>
      </c>
      <c r="G437" s="9" t="s">
        <v>1136</v>
      </c>
      <c r="H437" s="10">
        <v>43099</v>
      </c>
      <c r="I437" s="10">
        <v>43104</v>
      </c>
      <c r="J437" s="10">
        <v>43099</v>
      </c>
      <c r="K437" s="9" t="s">
        <v>1023</v>
      </c>
      <c r="L437" s="9" t="s">
        <v>1054</v>
      </c>
      <c r="M437" s="9" t="s">
        <v>1025</v>
      </c>
      <c r="N437" s="9" t="s">
        <v>1026</v>
      </c>
      <c r="O437" s="9" t="s">
        <v>1034</v>
      </c>
      <c r="P437" s="9" t="s">
        <v>1676</v>
      </c>
    </row>
    <row r="438" spans="1:16" x14ac:dyDescent="0.25">
      <c r="A438" t="s">
        <v>1975</v>
      </c>
      <c r="B438" t="s">
        <v>1976</v>
      </c>
      <c r="C438" t="s">
        <v>1977</v>
      </c>
      <c r="D438" t="s">
        <v>1978</v>
      </c>
      <c r="E438" t="s">
        <v>1020</v>
      </c>
      <c r="F438" t="s">
        <v>1032</v>
      </c>
      <c r="G438" t="s">
        <v>533</v>
      </c>
      <c r="H438" s="11">
        <v>43099</v>
      </c>
      <c r="I438" s="11">
        <v>43110</v>
      </c>
      <c r="J438" s="11">
        <v>43099</v>
      </c>
      <c r="K438" t="s">
        <v>1023</v>
      </c>
      <c r="L438" t="s">
        <v>1054</v>
      </c>
      <c r="M438" t="s">
        <v>1025</v>
      </c>
      <c r="N438" t="s">
        <v>1026</v>
      </c>
      <c r="O438" t="s">
        <v>1034</v>
      </c>
      <c r="P438" t="s">
        <v>1028</v>
      </c>
    </row>
    <row r="439" spans="1:16" x14ac:dyDescent="0.25">
      <c r="A439" s="9" t="s">
        <v>123</v>
      </c>
      <c r="B439" s="9" t="s">
        <v>1214</v>
      </c>
      <c r="C439" s="9" t="s">
        <v>1215</v>
      </c>
      <c r="D439" s="9" t="s">
        <v>1214</v>
      </c>
      <c r="E439" s="9" t="s">
        <v>1020</v>
      </c>
      <c r="F439" s="9" t="s">
        <v>1021</v>
      </c>
      <c r="G439" s="9" t="s">
        <v>1059</v>
      </c>
      <c r="H439" s="10">
        <v>43099</v>
      </c>
      <c r="I439" s="10">
        <v>43104</v>
      </c>
      <c r="J439" s="10">
        <v>43090</v>
      </c>
      <c r="K439" s="9" t="s">
        <v>1023</v>
      </c>
      <c r="L439" s="9" t="s">
        <v>1054</v>
      </c>
      <c r="M439" s="9" t="s">
        <v>1025</v>
      </c>
      <c r="N439" s="9" t="s">
        <v>1026</v>
      </c>
      <c r="O439" s="9" t="s">
        <v>1034</v>
      </c>
      <c r="P439" s="9" t="s">
        <v>1028</v>
      </c>
    </row>
    <row r="440" spans="1:16" x14ac:dyDescent="0.25">
      <c r="A440" t="s">
        <v>387</v>
      </c>
      <c r="B440" t="s">
        <v>1583</v>
      </c>
      <c r="C440" t="s">
        <v>387</v>
      </c>
      <c r="D440" t="s">
        <v>1583</v>
      </c>
      <c r="E440" t="s">
        <v>1020</v>
      </c>
      <c r="F440" t="s">
        <v>1032</v>
      </c>
      <c r="G440" t="s">
        <v>1157</v>
      </c>
      <c r="H440" s="11">
        <v>43097</v>
      </c>
      <c r="I440" s="11">
        <v>43105</v>
      </c>
      <c r="J440" s="11">
        <v>43097</v>
      </c>
      <c r="K440" t="s">
        <v>1023</v>
      </c>
      <c r="L440" t="s">
        <v>1054</v>
      </c>
      <c r="M440" t="s">
        <v>1025</v>
      </c>
      <c r="N440" t="s">
        <v>1026</v>
      </c>
      <c r="O440" t="s">
        <v>1034</v>
      </c>
      <c r="P440" t="s">
        <v>1028</v>
      </c>
    </row>
    <row r="441" spans="1:16" x14ac:dyDescent="0.25">
      <c r="A441" s="9" t="s">
        <v>98</v>
      </c>
      <c r="B441" s="9" t="s">
        <v>1979</v>
      </c>
      <c r="C441" s="9" t="s">
        <v>1980</v>
      </c>
      <c r="D441" s="9" t="s">
        <v>1981</v>
      </c>
      <c r="E441" s="9" t="s">
        <v>1020</v>
      </c>
      <c r="F441" s="9" t="s">
        <v>1021</v>
      </c>
      <c r="G441" s="9" t="s">
        <v>1045</v>
      </c>
      <c r="H441" s="10">
        <v>43096</v>
      </c>
      <c r="I441" s="10">
        <v>43099</v>
      </c>
      <c r="J441" s="10">
        <v>43087</v>
      </c>
      <c r="K441" s="9" t="s">
        <v>1023</v>
      </c>
      <c r="L441" s="9" t="s">
        <v>1982</v>
      </c>
      <c r="M441" s="9" t="s">
        <v>1025</v>
      </c>
      <c r="N441" s="9" t="s">
        <v>1026</v>
      </c>
      <c r="O441" s="9" t="s">
        <v>1034</v>
      </c>
      <c r="P441" s="9" t="s">
        <v>1028</v>
      </c>
    </row>
    <row r="442" spans="1:16" x14ac:dyDescent="0.25">
      <c r="A442" t="s">
        <v>233</v>
      </c>
      <c r="B442" t="s">
        <v>1224</v>
      </c>
      <c r="C442" t="s">
        <v>1225</v>
      </c>
      <c r="D442" t="s">
        <v>1226</v>
      </c>
      <c r="E442" t="s">
        <v>1020</v>
      </c>
      <c r="F442" t="s">
        <v>1021</v>
      </c>
      <c r="G442" t="s">
        <v>1022</v>
      </c>
      <c r="H442" s="11">
        <v>43089</v>
      </c>
      <c r="I442" s="11">
        <v>43096</v>
      </c>
      <c r="J442" s="11">
        <v>43089</v>
      </c>
      <c r="K442" t="s">
        <v>1023</v>
      </c>
      <c r="L442" t="s">
        <v>1054</v>
      </c>
      <c r="M442" t="s">
        <v>1025</v>
      </c>
      <c r="N442" t="s">
        <v>1026</v>
      </c>
      <c r="O442" t="s">
        <v>1034</v>
      </c>
      <c r="P442" t="s">
        <v>1028</v>
      </c>
    </row>
    <row r="443" spans="1:16" x14ac:dyDescent="0.25">
      <c r="A443" s="9" t="s">
        <v>1983</v>
      </c>
      <c r="B443" s="9" t="s">
        <v>1984</v>
      </c>
      <c r="C443" s="9" t="s">
        <v>1985</v>
      </c>
      <c r="D443" s="9" t="s">
        <v>1986</v>
      </c>
      <c r="E443" s="9" t="s">
        <v>1020</v>
      </c>
      <c r="F443" s="9" t="s">
        <v>1032</v>
      </c>
      <c r="G443" s="9" t="s">
        <v>1348</v>
      </c>
      <c r="H443" s="10">
        <v>43088</v>
      </c>
      <c r="I443" s="10">
        <v>43096</v>
      </c>
      <c r="J443" s="10">
        <v>43088</v>
      </c>
      <c r="K443" s="9" t="s">
        <v>1023</v>
      </c>
      <c r="L443" s="9" t="s">
        <v>1272</v>
      </c>
      <c r="M443" s="9" t="s">
        <v>1025</v>
      </c>
      <c r="N443" s="9" t="s">
        <v>1987</v>
      </c>
      <c r="O443" s="9" t="s">
        <v>1273</v>
      </c>
      <c r="P443" s="9"/>
    </row>
    <row r="444" spans="1:16" x14ac:dyDescent="0.25">
      <c r="A444" t="s">
        <v>454</v>
      </c>
      <c r="B444" t="s">
        <v>1988</v>
      </c>
      <c r="C444" t="s">
        <v>1989</v>
      </c>
      <c r="D444" t="s">
        <v>1990</v>
      </c>
      <c r="E444" t="s">
        <v>1020</v>
      </c>
      <c r="F444" t="s">
        <v>1032</v>
      </c>
      <c r="G444" t="s">
        <v>1136</v>
      </c>
      <c r="H444" s="11">
        <v>43087</v>
      </c>
      <c r="I444" s="11">
        <v>43099</v>
      </c>
      <c r="J444" s="11">
        <v>43087</v>
      </c>
      <c r="K444" t="s">
        <v>1023</v>
      </c>
      <c r="L444" t="s">
        <v>1991</v>
      </c>
      <c r="M444" t="s">
        <v>1025</v>
      </c>
      <c r="N444" t="s">
        <v>1026</v>
      </c>
      <c r="O444" t="s">
        <v>1034</v>
      </c>
      <c r="P444" t="s">
        <v>1118</v>
      </c>
    </row>
    <row r="445" spans="1:16" x14ac:dyDescent="0.25">
      <c r="A445" s="9" t="s">
        <v>203</v>
      </c>
      <c r="B445" s="9" t="s">
        <v>1899</v>
      </c>
      <c r="C445" s="9" t="s">
        <v>1900</v>
      </c>
      <c r="D445" s="9" t="s">
        <v>1901</v>
      </c>
      <c r="E445" s="9" t="s">
        <v>1020</v>
      </c>
      <c r="F445" s="9" t="s">
        <v>1021</v>
      </c>
      <c r="G445" s="9" t="s">
        <v>1353</v>
      </c>
      <c r="H445" s="10">
        <v>43077</v>
      </c>
      <c r="I445" s="10">
        <v>43079</v>
      </c>
      <c r="J445" s="10">
        <v>43070</v>
      </c>
      <c r="K445" s="9" t="s">
        <v>1023</v>
      </c>
      <c r="L445" s="9" t="s">
        <v>1054</v>
      </c>
      <c r="M445" s="9" t="s">
        <v>1025</v>
      </c>
      <c r="N445" s="9" t="s">
        <v>1026</v>
      </c>
      <c r="O445" s="9" t="s">
        <v>1034</v>
      </c>
      <c r="P445" s="9" t="s">
        <v>1028</v>
      </c>
    </row>
    <row r="446" spans="1:16" x14ac:dyDescent="0.25">
      <c r="A446" t="s">
        <v>97</v>
      </c>
      <c r="B446" t="s">
        <v>1992</v>
      </c>
      <c r="C446" t="s">
        <v>1993</v>
      </c>
      <c r="D446" t="s">
        <v>1994</v>
      </c>
      <c r="E446" t="s">
        <v>1020</v>
      </c>
      <c r="F446" t="s">
        <v>1021</v>
      </c>
      <c r="G446" t="s">
        <v>1045</v>
      </c>
      <c r="H446" s="11">
        <v>43075</v>
      </c>
      <c r="I446" s="11">
        <v>43077</v>
      </c>
      <c r="J446" s="11">
        <v>43067</v>
      </c>
      <c r="K446" t="s">
        <v>1023</v>
      </c>
      <c r="L446" t="s">
        <v>1982</v>
      </c>
      <c r="M446" t="s">
        <v>1025</v>
      </c>
      <c r="N446" t="s">
        <v>1026</v>
      </c>
      <c r="O446" t="s">
        <v>1034</v>
      </c>
      <c r="P446" t="s">
        <v>1028</v>
      </c>
    </row>
    <row r="447" spans="1:16" x14ac:dyDescent="0.25">
      <c r="A447" s="9" t="s">
        <v>138</v>
      </c>
      <c r="B447" s="9" t="s">
        <v>1056</v>
      </c>
      <c r="C447" s="9" t="s">
        <v>1057</v>
      </c>
      <c r="D447" s="9" t="s">
        <v>1058</v>
      </c>
      <c r="E447" s="9" t="s">
        <v>1020</v>
      </c>
      <c r="F447" s="9" t="s">
        <v>1021</v>
      </c>
      <c r="G447" s="9" t="s">
        <v>1059</v>
      </c>
      <c r="H447" s="10">
        <v>43073</v>
      </c>
      <c r="I447" s="10">
        <v>43075</v>
      </c>
      <c r="J447" s="10">
        <v>43068</v>
      </c>
      <c r="K447" s="9" t="s">
        <v>1023</v>
      </c>
      <c r="L447" s="9" t="s">
        <v>1054</v>
      </c>
      <c r="M447" s="9" t="s">
        <v>1025</v>
      </c>
      <c r="N447" s="9" t="s">
        <v>1026</v>
      </c>
      <c r="O447" s="9" t="s">
        <v>1034</v>
      </c>
      <c r="P447" s="9" t="s">
        <v>1028</v>
      </c>
    </row>
    <row r="448" spans="1:16" x14ac:dyDescent="0.25">
      <c r="A448" t="s">
        <v>509</v>
      </c>
      <c r="B448" t="s">
        <v>1700</v>
      </c>
      <c r="C448" t="s">
        <v>1701</v>
      </c>
      <c r="D448" t="s">
        <v>1702</v>
      </c>
      <c r="E448" t="s">
        <v>1020</v>
      </c>
      <c r="F448" t="s">
        <v>1032</v>
      </c>
      <c r="G448" t="s">
        <v>533</v>
      </c>
      <c r="H448" s="11">
        <v>43072</v>
      </c>
      <c r="I448" s="11">
        <v>43079</v>
      </c>
      <c r="J448" s="11">
        <v>43065</v>
      </c>
      <c r="K448" t="s">
        <v>1023</v>
      </c>
      <c r="L448" t="s">
        <v>1054</v>
      </c>
      <c r="M448" t="s">
        <v>1025</v>
      </c>
      <c r="N448" t="s">
        <v>1026</v>
      </c>
      <c r="O448" t="s">
        <v>1034</v>
      </c>
      <c r="P448" t="s">
        <v>1028</v>
      </c>
    </row>
    <row r="449" spans="1:16" x14ac:dyDescent="0.25">
      <c r="A449" s="9" t="s">
        <v>120</v>
      </c>
      <c r="B449" s="9" t="s">
        <v>1066</v>
      </c>
      <c r="C449" s="9" t="s">
        <v>1067</v>
      </c>
      <c r="D449" s="9" t="s">
        <v>1066</v>
      </c>
      <c r="E449" s="9" t="s">
        <v>1020</v>
      </c>
      <c r="F449" s="9" t="s">
        <v>1021</v>
      </c>
      <c r="G449" s="9" t="s">
        <v>1059</v>
      </c>
      <c r="H449" s="10">
        <v>43071</v>
      </c>
      <c r="I449" s="10">
        <v>43073</v>
      </c>
      <c r="J449" s="10">
        <v>43061</v>
      </c>
      <c r="K449" s="9" t="s">
        <v>1023</v>
      </c>
      <c r="L449" s="9" t="s">
        <v>1054</v>
      </c>
      <c r="M449" s="9" t="s">
        <v>1025</v>
      </c>
      <c r="N449" s="9" t="s">
        <v>1026</v>
      </c>
      <c r="O449" s="9" t="s">
        <v>1034</v>
      </c>
      <c r="P449" s="9" t="s">
        <v>1028</v>
      </c>
    </row>
    <row r="450" spans="1:16" x14ac:dyDescent="0.25">
      <c r="A450" t="s">
        <v>1388</v>
      </c>
      <c r="B450" t="s">
        <v>1389</v>
      </c>
      <c r="C450" t="s">
        <v>1390</v>
      </c>
      <c r="D450" t="s">
        <v>1391</v>
      </c>
      <c r="E450" t="s">
        <v>1020</v>
      </c>
      <c r="F450" t="s">
        <v>1021</v>
      </c>
      <c r="G450" t="s">
        <v>1045</v>
      </c>
      <c r="H450" s="11">
        <v>43067</v>
      </c>
      <c r="I450" s="11">
        <v>43071</v>
      </c>
      <c r="J450" s="11">
        <v>43060</v>
      </c>
      <c r="K450" t="s">
        <v>1023</v>
      </c>
      <c r="L450" t="s">
        <v>1982</v>
      </c>
      <c r="M450" t="s">
        <v>1025</v>
      </c>
      <c r="N450" t="s">
        <v>1026</v>
      </c>
      <c r="O450" t="s">
        <v>1034</v>
      </c>
      <c r="P450" t="s">
        <v>1028</v>
      </c>
    </row>
    <row r="451" spans="1:16" x14ac:dyDescent="0.25">
      <c r="A451" s="9" t="s">
        <v>267</v>
      </c>
      <c r="B451" s="9" t="s">
        <v>1995</v>
      </c>
      <c r="C451" s="9" t="s">
        <v>1996</v>
      </c>
      <c r="D451" s="9" t="s">
        <v>1997</v>
      </c>
      <c r="E451" s="9" t="s">
        <v>1020</v>
      </c>
      <c r="F451" s="9" t="s">
        <v>1021</v>
      </c>
      <c r="G451" s="9" t="s">
        <v>1022</v>
      </c>
      <c r="H451" s="10">
        <v>43065</v>
      </c>
      <c r="I451" s="10">
        <v>43067</v>
      </c>
      <c r="J451" s="10">
        <v>43051</v>
      </c>
      <c r="K451" s="9" t="s">
        <v>1023</v>
      </c>
      <c r="L451" s="9" t="s">
        <v>1054</v>
      </c>
      <c r="M451" s="9" t="s">
        <v>1025</v>
      </c>
      <c r="N451" s="9" t="s">
        <v>1026</v>
      </c>
      <c r="O451" s="9" t="s">
        <v>1034</v>
      </c>
      <c r="P451" s="9" t="s">
        <v>1028</v>
      </c>
    </row>
    <row r="452" spans="1:16" x14ac:dyDescent="0.25">
      <c r="A452" t="s">
        <v>220</v>
      </c>
      <c r="B452" t="s">
        <v>1998</v>
      </c>
      <c r="C452" t="s">
        <v>1999</v>
      </c>
      <c r="D452" t="s">
        <v>1998</v>
      </c>
      <c r="E452" t="s">
        <v>1020</v>
      </c>
      <c r="F452" t="s">
        <v>1021</v>
      </c>
      <c r="G452" t="s">
        <v>1353</v>
      </c>
      <c r="H452" s="11">
        <v>43062</v>
      </c>
      <c r="I452" s="11">
        <v>43065</v>
      </c>
      <c r="J452" s="11">
        <v>43055</v>
      </c>
      <c r="K452" t="s">
        <v>1023</v>
      </c>
      <c r="L452" t="s">
        <v>1054</v>
      </c>
      <c r="M452" t="s">
        <v>1025</v>
      </c>
      <c r="N452" t="s">
        <v>1026</v>
      </c>
      <c r="O452" t="s">
        <v>1034</v>
      </c>
      <c r="P452" t="s">
        <v>1028</v>
      </c>
    </row>
    <row r="453" spans="1:16" x14ac:dyDescent="0.25">
      <c r="A453" s="9" t="s">
        <v>528</v>
      </c>
      <c r="B453" s="9" t="s">
        <v>1494</v>
      </c>
      <c r="C453" s="9" t="s">
        <v>1495</v>
      </c>
      <c r="D453" s="9" t="s">
        <v>1496</v>
      </c>
      <c r="E453" s="9" t="s">
        <v>1020</v>
      </c>
      <c r="F453" s="9" t="s">
        <v>1032</v>
      </c>
      <c r="G453" s="9" t="s">
        <v>533</v>
      </c>
      <c r="H453" s="10">
        <v>43061</v>
      </c>
      <c r="I453" s="10">
        <v>43072</v>
      </c>
      <c r="J453" s="10">
        <v>43060</v>
      </c>
      <c r="K453" s="9" t="s">
        <v>1023</v>
      </c>
      <c r="L453" s="9" t="s">
        <v>1991</v>
      </c>
      <c r="M453" s="9" t="s">
        <v>1025</v>
      </c>
      <c r="N453" s="9" t="s">
        <v>1026</v>
      </c>
      <c r="O453" s="9" t="s">
        <v>1034</v>
      </c>
      <c r="P453" s="9" t="s">
        <v>1028</v>
      </c>
    </row>
    <row r="454" spans="1:16" x14ac:dyDescent="0.25">
      <c r="A454" t="s">
        <v>199</v>
      </c>
      <c r="B454" t="s">
        <v>2000</v>
      </c>
      <c r="C454" t="s">
        <v>2001</v>
      </c>
      <c r="D454" t="s">
        <v>2000</v>
      </c>
      <c r="E454" t="s">
        <v>1020</v>
      </c>
      <c r="F454" t="s">
        <v>1021</v>
      </c>
      <c r="G454" t="s">
        <v>1121</v>
      </c>
      <c r="H454" s="11">
        <v>43057</v>
      </c>
      <c r="I454" s="11">
        <v>43061</v>
      </c>
      <c r="J454" s="11">
        <v>43048</v>
      </c>
      <c r="K454" t="s">
        <v>1023</v>
      </c>
      <c r="L454" t="s">
        <v>1991</v>
      </c>
      <c r="M454" t="s">
        <v>1025</v>
      </c>
      <c r="N454" t="s">
        <v>1026</v>
      </c>
      <c r="O454" t="s">
        <v>1034</v>
      </c>
      <c r="P454" t="s">
        <v>1028</v>
      </c>
    </row>
    <row r="455" spans="1:16" x14ac:dyDescent="0.25">
      <c r="A455" s="9" t="s">
        <v>238</v>
      </c>
      <c r="B455" s="9" t="s">
        <v>1426</v>
      </c>
      <c r="C455" s="9" t="s">
        <v>1427</v>
      </c>
      <c r="D455" s="9" t="s">
        <v>1428</v>
      </c>
      <c r="E455" s="9" t="s">
        <v>1020</v>
      </c>
      <c r="F455" s="9" t="s">
        <v>1021</v>
      </c>
      <c r="G455" s="9" t="s">
        <v>1022</v>
      </c>
      <c r="H455" s="10">
        <v>43054</v>
      </c>
      <c r="I455" s="10">
        <v>43057</v>
      </c>
      <c r="J455" s="10">
        <v>43047</v>
      </c>
      <c r="K455" s="9" t="s">
        <v>1023</v>
      </c>
      <c r="L455" s="9" t="s">
        <v>2002</v>
      </c>
      <c r="M455" s="9" t="s">
        <v>1025</v>
      </c>
      <c r="N455" s="9" t="s">
        <v>1026</v>
      </c>
      <c r="O455" s="9" t="s">
        <v>1034</v>
      </c>
      <c r="P455" s="9" t="s">
        <v>1028</v>
      </c>
    </row>
    <row r="456" spans="1:16" x14ac:dyDescent="0.25">
      <c r="A456" t="s">
        <v>1983</v>
      </c>
      <c r="B456" t="s">
        <v>1984</v>
      </c>
      <c r="C456" t="s">
        <v>1985</v>
      </c>
      <c r="D456" t="s">
        <v>1986</v>
      </c>
      <c r="E456" t="s">
        <v>1020</v>
      </c>
      <c r="F456" t="s">
        <v>1032</v>
      </c>
      <c r="G456" t="s">
        <v>1348</v>
      </c>
      <c r="H456" s="11">
        <v>43054</v>
      </c>
      <c r="I456" s="11">
        <v>43066</v>
      </c>
      <c r="J456" s="11">
        <v>43054</v>
      </c>
      <c r="K456" t="s">
        <v>1023</v>
      </c>
      <c r="L456" t="s">
        <v>2003</v>
      </c>
      <c r="M456" t="s">
        <v>1025</v>
      </c>
      <c r="N456" t="s">
        <v>1987</v>
      </c>
      <c r="O456" t="s">
        <v>1273</v>
      </c>
    </row>
    <row r="457" spans="1:16" x14ac:dyDescent="0.25">
      <c r="A457" s="9" t="s">
        <v>205</v>
      </c>
      <c r="B457" s="9" t="s">
        <v>2004</v>
      </c>
      <c r="C457" s="9" t="s">
        <v>2005</v>
      </c>
      <c r="D457" s="9" t="s">
        <v>2004</v>
      </c>
      <c r="E457" s="9" t="s">
        <v>1020</v>
      </c>
      <c r="F457" s="9" t="s">
        <v>1021</v>
      </c>
      <c r="G457" s="9" t="s">
        <v>1353</v>
      </c>
      <c r="H457" s="10">
        <v>43051</v>
      </c>
      <c r="I457" s="10">
        <v>43054</v>
      </c>
      <c r="J457" s="10">
        <v>43033</v>
      </c>
      <c r="K457" s="9" t="s">
        <v>1023</v>
      </c>
      <c r="L457" s="9" t="s">
        <v>1054</v>
      </c>
      <c r="M457" s="9" t="s">
        <v>1025</v>
      </c>
      <c r="N457" s="9" t="s">
        <v>1026</v>
      </c>
      <c r="O457" s="9" t="s">
        <v>1034</v>
      </c>
      <c r="P457" s="9" t="s">
        <v>1028</v>
      </c>
    </row>
    <row r="458" spans="1:16" x14ac:dyDescent="0.25">
      <c r="A458" t="s">
        <v>531</v>
      </c>
      <c r="B458" t="s">
        <v>1510</v>
      </c>
      <c r="C458" t="s">
        <v>1511</v>
      </c>
      <c r="D458" t="s">
        <v>1512</v>
      </c>
      <c r="E458" t="s">
        <v>1020</v>
      </c>
      <c r="F458" t="s">
        <v>1032</v>
      </c>
      <c r="G458" t="s">
        <v>533</v>
      </c>
      <c r="H458" s="11">
        <v>43050</v>
      </c>
      <c r="I458" s="11">
        <v>43053</v>
      </c>
      <c r="J458" s="11">
        <v>43050</v>
      </c>
      <c r="K458" t="s">
        <v>1023</v>
      </c>
      <c r="L458" t="s">
        <v>1054</v>
      </c>
      <c r="M458" t="s">
        <v>1025</v>
      </c>
      <c r="N458" t="s">
        <v>1026</v>
      </c>
      <c r="O458" t="s">
        <v>1034</v>
      </c>
      <c r="P458" t="s">
        <v>1028</v>
      </c>
    </row>
    <row r="459" spans="1:16" x14ac:dyDescent="0.25">
      <c r="A459" s="9" t="s">
        <v>271</v>
      </c>
      <c r="B459" s="9" t="s">
        <v>2006</v>
      </c>
      <c r="C459" s="9" t="s">
        <v>2007</v>
      </c>
      <c r="D459" s="9" t="s">
        <v>2008</v>
      </c>
      <c r="E459" s="9" t="s">
        <v>1020</v>
      </c>
      <c r="F459" s="9" t="s">
        <v>1021</v>
      </c>
      <c r="G459" s="9" t="s">
        <v>1022</v>
      </c>
      <c r="H459" s="10">
        <v>43050</v>
      </c>
      <c r="I459" s="10">
        <v>43057</v>
      </c>
      <c r="J459" s="10">
        <v>43033</v>
      </c>
      <c r="K459" s="9" t="s">
        <v>1023</v>
      </c>
      <c r="L459" s="9" t="s">
        <v>1982</v>
      </c>
      <c r="M459" s="9" t="s">
        <v>1025</v>
      </c>
      <c r="N459" s="9" t="s">
        <v>1026</v>
      </c>
      <c r="O459" s="9" t="s">
        <v>1034</v>
      </c>
      <c r="P459" s="9" t="s">
        <v>1028</v>
      </c>
    </row>
    <row r="460" spans="1:16" x14ac:dyDescent="0.25">
      <c r="A460" t="s">
        <v>172</v>
      </c>
      <c r="B460" t="s">
        <v>1526</v>
      </c>
      <c r="C460" t="s">
        <v>1527</v>
      </c>
      <c r="D460" t="s">
        <v>1526</v>
      </c>
      <c r="E460" t="s">
        <v>1020</v>
      </c>
      <c r="F460" t="s">
        <v>1021</v>
      </c>
      <c r="G460" t="s">
        <v>1109</v>
      </c>
      <c r="H460" s="11">
        <v>43050</v>
      </c>
      <c r="I460" s="11">
        <v>43051</v>
      </c>
      <c r="J460" s="11">
        <v>43032</v>
      </c>
      <c r="K460" t="s">
        <v>1023</v>
      </c>
      <c r="L460" t="s">
        <v>1054</v>
      </c>
      <c r="M460" t="s">
        <v>1025</v>
      </c>
      <c r="N460" t="s">
        <v>1026</v>
      </c>
      <c r="O460" t="s">
        <v>1034</v>
      </c>
      <c r="P460" t="s">
        <v>1028</v>
      </c>
    </row>
    <row r="461" spans="1:16" x14ac:dyDescent="0.25">
      <c r="A461" s="9" t="s">
        <v>400</v>
      </c>
      <c r="B461" s="9" t="s">
        <v>1334</v>
      </c>
      <c r="C461" s="9" t="s">
        <v>400</v>
      </c>
      <c r="D461" s="9" t="s">
        <v>1334</v>
      </c>
      <c r="E461" s="9" t="s">
        <v>1020</v>
      </c>
      <c r="F461" s="9" t="s">
        <v>1032</v>
      </c>
      <c r="G461" s="9" t="s">
        <v>1157</v>
      </c>
      <c r="H461" s="10">
        <v>43048</v>
      </c>
      <c r="I461" s="10">
        <v>43050</v>
      </c>
      <c r="J461" s="10">
        <v>42920</v>
      </c>
      <c r="K461" s="9" t="s">
        <v>1023</v>
      </c>
      <c r="L461" s="9" t="s">
        <v>1054</v>
      </c>
      <c r="M461" s="9" t="s">
        <v>1025</v>
      </c>
      <c r="N461" s="9" t="s">
        <v>1026</v>
      </c>
      <c r="O461" s="9" t="s">
        <v>1034</v>
      </c>
      <c r="P461" s="9" t="s">
        <v>1028</v>
      </c>
    </row>
    <row r="462" spans="1:16" x14ac:dyDescent="0.25">
      <c r="A462" t="s">
        <v>1165</v>
      </c>
      <c r="B462" t="s">
        <v>1166</v>
      </c>
      <c r="C462" t="s">
        <v>1167</v>
      </c>
      <c r="D462" t="s">
        <v>1168</v>
      </c>
      <c r="E462" t="s">
        <v>1020</v>
      </c>
      <c r="F462" t="s">
        <v>1032</v>
      </c>
      <c r="G462" t="s">
        <v>1157</v>
      </c>
      <c r="H462" s="11">
        <v>43046</v>
      </c>
      <c r="I462" s="11">
        <v>43048</v>
      </c>
      <c r="J462" s="11">
        <v>42976</v>
      </c>
      <c r="K462" t="s">
        <v>1023</v>
      </c>
      <c r="L462" t="s">
        <v>1982</v>
      </c>
      <c r="M462" t="s">
        <v>1025</v>
      </c>
      <c r="N462" t="s">
        <v>1026</v>
      </c>
      <c r="O462" t="s">
        <v>1034</v>
      </c>
      <c r="P462" t="s">
        <v>1028</v>
      </c>
    </row>
    <row r="463" spans="1:16" x14ac:dyDescent="0.25">
      <c r="A463" s="9" t="s">
        <v>212</v>
      </c>
      <c r="B463" s="9" t="s">
        <v>2009</v>
      </c>
      <c r="C463" s="9" t="s">
        <v>2010</v>
      </c>
      <c r="D463" s="9" t="s">
        <v>2009</v>
      </c>
      <c r="E463" s="9" t="s">
        <v>1020</v>
      </c>
      <c r="F463" s="9" t="s">
        <v>1021</v>
      </c>
      <c r="G463" s="9" t="s">
        <v>1353</v>
      </c>
      <c r="H463" s="10">
        <v>43046</v>
      </c>
      <c r="I463" s="10">
        <v>43050</v>
      </c>
      <c r="J463" s="10">
        <v>43033</v>
      </c>
      <c r="K463" s="9" t="s">
        <v>1023</v>
      </c>
      <c r="L463" s="9" t="s">
        <v>1054</v>
      </c>
      <c r="M463" s="9" t="s">
        <v>1025</v>
      </c>
      <c r="N463" s="9" t="s">
        <v>1026</v>
      </c>
      <c r="O463" s="9" t="s">
        <v>1034</v>
      </c>
      <c r="P463" s="9" t="s">
        <v>1028</v>
      </c>
    </row>
    <row r="464" spans="1:16" x14ac:dyDescent="0.25">
      <c r="A464" t="s">
        <v>1708</v>
      </c>
      <c r="B464" t="s">
        <v>1709</v>
      </c>
      <c r="C464" t="s">
        <v>1710</v>
      </c>
      <c r="D464" t="s">
        <v>1711</v>
      </c>
      <c r="E464" t="s">
        <v>1020</v>
      </c>
      <c r="F464" t="s">
        <v>1021</v>
      </c>
      <c r="G464" t="s">
        <v>1059</v>
      </c>
      <c r="H464" s="11">
        <v>43044</v>
      </c>
      <c r="I464" s="11">
        <v>43046</v>
      </c>
      <c r="J464" s="11">
        <v>43040</v>
      </c>
      <c r="K464" t="s">
        <v>1023</v>
      </c>
      <c r="L464" t="s">
        <v>1054</v>
      </c>
      <c r="M464" t="s">
        <v>1025</v>
      </c>
      <c r="N464" t="s">
        <v>1026</v>
      </c>
      <c r="O464" t="s">
        <v>1034</v>
      </c>
      <c r="P464" t="s">
        <v>1028</v>
      </c>
    </row>
    <row r="465" spans="1:16" x14ac:dyDescent="0.25">
      <c r="A465" s="9" t="s">
        <v>226</v>
      </c>
      <c r="B465" s="9" t="s">
        <v>1312</v>
      </c>
      <c r="C465" s="9" t="s">
        <v>1313</v>
      </c>
      <c r="D465" s="9" t="s">
        <v>1314</v>
      </c>
      <c r="E465" s="9" t="s">
        <v>1020</v>
      </c>
      <c r="F465" s="9" t="s">
        <v>1021</v>
      </c>
      <c r="G465" s="9" t="s">
        <v>1022</v>
      </c>
      <c r="H465" s="10">
        <v>43043</v>
      </c>
      <c r="I465" s="10">
        <v>43046</v>
      </c>
      <c r="J465" s="10">
        <v>43040</v>
      </c>
      <c r="K465" s="9" t="s">
        <v>1023</v>
      </c>
      <c r="L465" s="9" t="s">
        <v>1054</v>
      </c>
      <c r="M465" s="9" t="s">
        <v>1025</v>
      </c>
      <c r="N465" s="9" t="s">
        <v>1026</v>
      </c>
      <c r="O465" s="9" t="s">
        <v>1034</v>
      </c>
      <c r="P465" s="9" t="s">
        <v>1028</v>
      </c>
    </row>
    <row r="466" spans="1:16" x14ac:dyDescent="0.25">
      <c r="A466" t="s">
        <v>938</v>
      </c>
      <c r="B466" t="s">
        <v>2011</v>
      </c>
      <c r="C466" t="s">
        <v>2012</v>
      </c>
      <c r="D466" t="s">
        <v>2013</v>
      </c>
      <c r="E466" t="s">
        <v>1020</v>
      </c>
      <c r="F466" t="s">
        <v>1032</v>
      </c>
      <c r="G466" t="s">
        <v>1157</v>
      </c>
      <c r="H466" s="11">
        <v>43043</v>
      </c>
      <c r="I466" s="11">
        <v>43046</v>
      </c>
      <c r="J466" s="11">
        <v>42998</v>
      </c>
      <c r="K466" t="s">
        <v>1023</v>
      </c>
      <c r="L466" t="s">
        <v>1982</v>
      </c>
      <c r="M466" t="s">
        <v>1025</v>
      </c>
      <c r="N466" t="s">
        <v>1026</v>
      </c>
      <c r="O466" t="s">
        <v>1034</v>
      </c>
      <c r="P466" t="s">
        <v>1028</v>
      </c>
    </row>
    <row r="467" spans="1:16" x14ac:dyDescent="0.25">
      <c r="A467" s="9" t="s">
        <v>326</v>
      </c>
      <c r="B467" s="9" t="s">
        <v>2014</v>
      </c>
      <c r="C467" s="9" t="s">
        <v>2015</v>
      </c>
      <c r="D467" s="9" t="s">
        <v>2016</v>
      </c>
      <c r="E467" s="9" t="s">
        <v>1020</v>
      </c>
      <c r="F467" s="9" t="s">
        <v>1021</v>
      </c>
      <c r="G467" s="9" t="s">
        <v>1037</v>
      </c>
      <c r="H467" s="10">
        <v>43042</v>
      </c>
      <c r="I467" s="10">
        <v>43044</v>
      </c>
      <c r="J467" s="10">
        <v>43034</v>
      </c>
      <c r="K467" s="9" t="s">
        <v>1023</v>
      </c>
      <c r="L467" s="9" t="s">
        <v>1054</v>
      </c>
      <c r="M467" s="9" t="s">
        <v>1025</v>
      </c>
      <c r="N467" s="9" t="s">
        <v>1026</v>
      </c>
      <c r="O467" s="9" t="s">
        <v>1034</v>
      </c>
      <c r="P467" s="9" t="s">
        <v>1028</v>
      </c>
    </row>
    <row r="468" spans="1:16" x14ac:dyDescent="0.25">
      <c r="A468" t="s">
        <v>2017</v>
      </c>
      <c r="B468" t="s">
        <v>2018</v>
      </c>
      <c r="C468" t="s">
        <v>2019</v>
      </c>
      <c r="D468" t="s">
        <v>2020</v>
      </c>
      <c r="E468" t="s">
        <v>1020</v>
      </c>
      <c r="F468" t="s">
        <v>1021</v>
      </c>
      <c r="G468" t="s">
        <v>1045</v>
      </c>
      <c r="H468" s="11">
        <v>43041</v>
      </c>
      <c r="I468" s="11">
        <v>43043</v>
      </c>
      <c r="J468" s="11">
        <v>43040</v>
      </c>
      <c r="K468" t="s">
        <v>1023</v>
      </c>
      <c r="L468" t="s">
        <v>1982</v>
      </c>
      <c r="M468" t="s">
        <v>1025</v>
      </c>
      <c r="N468" t="s">
        <v>1026</v>
      </c>
      <c r="O468" t="s">
        <v>1034</v>
      </c>
      <c r="P468" t="s">
        <v>1028</v>
      </c>
    </row>
    <row r="469" spans="1:16" x14ac:dyDescent="0.25">
      <c r="A469" s="9" t="s">
        <v>461</v>
      </c>
      <c r="B469" s="9" t="s">
        <v>2021</v>
      </c>
      <c r="C469" s="9" t="s">
        <v>2022</v>
      </c>
      <c r="D469" s="9" t="s">
        <v>2023</v>
      </c>
      <c r="E469" s="9" t="s">
        <v>1020</v>
      </c>
      <c r="F469" s="9" t="s">
        <v>1032</v>
      </c>
      <c r="G469" s="9" t="s">
        <v>1136</v>
      </c>
      <c r="H469" s="10">
        <v>43039</v>
      </c>
      <c r="I469" s="10">
        <v>43043</v>
      </c>
      <c r="J469" s="10">
        <v>43035</v>
      </c>
      <c r="K469" s="9" t="s">
        <v>1023</v>
      </c>
      <c r="L469" s="9" t="s">
        <v>1991</v>
      </c>
      <c r="M469" s="9" t="s">
        <v>1025</v>
      </c>
      <c r="N469" s="9" t="s">
        <v>1026</v>
      </c>
      <c r="O469" s="9" t="s">
        <v>1034</v>
      </c>
      <c r="P469" s="9" t="s">
        <v>1028</v>
      </c>
    </row>
    <row r="470" spans="1:16" x14ac:dyDescent="0.25">
      <c r="A470" t="s">
        <v>65</v>
      </c>
      <c r="B470" t="s">
        <v>2024</v>
      </c>
      <c r="C470" t="s">
        <v>2025</v>
      </c>
      <c r="D470" t="s">
        <v>2026</v>
      </c>
      <c r="E470" t="s">
        <v>1020</v>
      </c>
      <c r="F470" t="s">
        <v>1021</v>
      </c>
      <c r="G470" t="s">
        <v>1041</v>
      </c>
      <c r="H470" s="11">
        <v>43038</v>
      </c>
      <c r="I470" s="11">
        <v>43041</v>
      </c>
      <c r="J470" s="11">
        <v>43035</v>
      </c>
      <c r="K470" t="s">
        <v>1023</v>
      </c>
      <c r="L470" t="s">
        <v>1982</v>
      </c>
      <c r="M470" t="s">
        <v>1025</v>
      </c>
      <c r="N470" t="s">
        <v>1026</v>
      </c>
      <c r="O470" t="s">
        <v>1034</v>
      </c>
      <c r="P470" t="s">
        <v>1028</v>
      </c>
    </row>
    <row r="471" spans="1:16" x14ac:dyDescent="0.25">
      <c r="A471" s="9" t="s">
        <v>367</v>
      </c>
      <c r="B471" s="9" t="s">
        <v>2027</v>
      </c>
      <c r="C471" s="9" t="s">
        <v>2028</v>
      </c>
      <c r="D471" s="9" t="s">
        <v>2029</v>
      </c>
      <c r="E471" s="9" t="s">
        <v>1020</v>
      </c>
      <c r="F471" s="9" t="s">
        <v>1021</v>
      </c>
      <c r="G471" s="9" t="s">
        <v>1071</v>
      </c>
      <c r="H471" s="10">
        <v>43034</v>
      </c>
      <c r="I471" s="10">
        <v>43036</v>
      </c>
      <c r="J471" s="10">
        <v>43025</v>
      </c>
      <c r="K471" s="9" t="s">
        <v>1023</v>
      </c>
      <c r="L471" s="9" t="s">
        <v>1054</v>
      </c>
      <c r="M471" s="9" t="s">
        <v>1025</v>
      </c>
      <c r="N471" s="9" t="s">
        <v>1026</v>
      </c>
      <c r="O471" s="9" t="s">
        <v>1034</v>
      </c>
      <c r="P471" s="9" t="s">
        <v>1028</v>
      </c>
    </row>
    <row r="472" spans="1:16" x14ac:dyDescent="0.25">
      <c r="A472" t="s">
        <v>2030</v>
      </c>
      <c r="B472" t="s">
        <v>2031</v>
      </c>
      <c r="C472" t="s">
        <v>2030</v>
      </c>
      <c r="D472" t="s">
        <v>2031</v>
      </c>
      <c r="E472" t="s">
        <v>1020</v>
      </c>
      <c r="F472" t="s">
        <v>1659</v>
      </c>
      <c r="G472" t="s">
        <v>1890</v>
      </c>
      <c r="H472" s="11">
        <v>43033</v>
      </c>
      <c r="I472" s="11">
        <v>43034</v>
      </c>
      <c r="J472" s="11">
        <v>43033</v>
      </c>
      <c r="K472" t="s">
        <v>1023</v>
      </c>
      <c r="L472" t="s">
        <v>1054</v>
      </c>
      <c r="M472" t="s">
        <v>1025</v>
      </c>
      <c r="N472" t="s">
        <v>1026</v>
      </c>
      <c r="O472" t="s">
        <v>1034</v>
      </c>
      <c r="P472" t="s">
        <v>1028</v>
      </c>
    </row>
    <row r="473" spans="1:16" x14ac:dyDescent="0.25">
      <c r="A473" s="9" t="s">
        <v>498</v>
      </c>
      <c r="B473" s="9" t="s">
        <v>1504</v>
      </c>
      <c r="C473" s="9" t="s">
        <v>1505</v>
      </c>
      <c r="D473" s="9" t="s">
        <v>1506</v>
      </c>
      <c r="E473" s="9" t="s">
        <v>1020</v>
      </c>
      <c r="F473" s="9" t="s">
        <v>1032</v>
      </c>
      <c r="G473" s="9" t="s">
        <v>533</v>
      </c>
      <c r="H473" s="10">
        <v>43033</v>
      </c>
      <c r="I473" s="10">
        <v>43039</v>
      </c>
      <c r="J473" s="10">
        <v>43033</v>
      </c>
      <c r="K473" s="9" t="s">
        <v>1023</v>
      </c>
      <c r="L473" s="9" t="s">
        <v>1054</v>
      </c>
      <c r="M473" s="9" t="s">
        <v>1025</v>
      </c>
      <c r="N473" s="9" t="s">
        <v>1026</v>
      </c>
      <c r="O473" s="9" t="s">
        <v>1034</v>
      </c>
      <c r="P473" s="9" t="s">
        <v>1028</v>
      </c>
    </row>
    <row r="474" spans="1:16" x14ac:dyDescent="0.25">
      <c r="A474" t="s">
        <v>143</v>
      </c>
      <c r="B474" t="s">
        <v>1570</v>
      </c>
      <c r="C474" t="s">
        <v>1571</v>
      </c>
      <c r="D474" t="s">
        <v>1572</v>
      </c>
      <c r="E474" t="s">
        <v>1020</v>
      </c>
      <c r="F474" t="s">
        <v>1021</v>
      </c>
      <c r="G474" t="s">
        <v>1059</v>
      </c>
      <c r="H474" s="11">
        <v>43032</v>
      </c>
      <c r="I474" s="11">
        <v>43034</v>
      </c>
      <c r="J474" s="11">
        <v>43018</v>
      </c>
      <c r="K474" t="s">
        <v>1023</v>
      </c>
      <c r="L474" t="s">
        <v>1054</v>
      </c>
      <c r="M474" t="s">
        <v>1025</v>
      </c>
      <c r="N474" t="s">
        <v>1026</v>
      </c>
      <c r="O474" t="s">
        <v>1034</v>
      </c>
      <c r="P474" t="s">
        <v>1028</v>
      </c>
    </row>
    <row r="475" spans="1:16" x14ac:dyDescent="0.25">
      <c r="A475" s="9" t="s">
        <v>2032</v>
      </c>
      <c r="B475" s="9" t="s">
        <v>2033</v>
      </c>
      <c r="C475" s="9" t="s">
        <v>2034</v>
      </c>
      <c r="D475" s="9" t="s">
        <v>2035</v>
      </c>
      <c r="E475" s="9" t="s">
        <v>1020</v>
      </c>
      <c r="F475" s="9" t="s">
        <v>1659</v>
      </c>
      <c r="G475" s="9" t="s">
        <v>1660</v>
      </c>
      <c r="H475" s="10">
        <v>43031</v>
      </c>
      <c r="I475" s="10">
        <v>43033</v>
      </c>
      <c r="J475" s="10">
        <v>43031</v>
      </c>
      <c r="K475" s="9" t="s">
        <v>1023</v>
      </c>
      <c r="L475" s="9" t="s">
        <v>1054</v>
      </c>
      <c r="M475" s="9" t="s">
        <v>1025</v>
      </c>
      <c r="N475" s="9" t="s">
        <v>1026</v>
      </c>
      <c r="O475" s="9" t="s">
        <v>1034</v>
      </c>
      <c r="P475" s="9" t="s">
        <v>1028</v>
      </c>
    </row>
    <row r="476" spans="1:16" x14ac:dyDescent="0.25">
      <c r="A476" t="s">
        <v>139</v>
      </c>
      <c r="B476" t="s">
        <v>1438</v>
      </c>
      <c r="C476" t="s">
        <v>1439</v>
      </c>
      <c r="D476" t="s">
        <v>1440</v>
      </c>
      <c r="E476" t="s">
        <v>1020</v>
      </c>
      <c r="F476" t="s">
        <v>1021</v>
      </c>
      <c r="G476" t="s">
        <v>1059</v>
      </c>
      <c r="H476" s="11">
        <v>43030</v>
      </c>
      <c r="I476" s="11">
        <v>43032</v>
      </c>
      <c r="J476" s="11">
        <v>43024</v>
      </c>
      <c r="K476" t="s">
        <v>1023</v>
      </c>
      <c r="L476" t="s">
        <v>1054</v>
      </c>
      <c r="M476" t="s">
        <v>1025</v>
      </c>
      <c r="N476" t="s">
        <v>1026</v>
      </c>
      <c r="O476" t="s">
        <v>1034</v>
      </c>
      <c r="P476" t="s">
        <v>1028</v>
      </c>
    </row>
    <row r="477" spans="1:16" x14ac:dyDescent="0.25">
      <c r="A477" s="9" t="s">
        <v>2036</v>
      </c>
      <c r="B477" s="9" t="s">
        <v>2037</v>
      </c>
      <c r="C477" s="9" t="s">
        <v>2038</v>
      </c>
      <c r="D477" s="9" t="s">
        <v>2039</v>
      </c>
      <c r="E477" s="9" t="s">
        <v>1020</v>
      </c>
      <c r="F477" s="9" t="s">
        <v>1659</v>
      </c>
      <c r="G477" s="9" t="s">
        <v>1660</v>
      </c>
      <c r="H477" s="10">
        <v>43029</v>
      </c>
      <c r="I477" s="10">
        <v>43031</v>
      </c>
      <c r="J477" s="10">
        <v>43029</v>
      </c>
      <c r="K477" s="9" t="s">
        <v>1023</v>
      </c>
      <c r="L477" s="9" t="s">
        <v>1054</v>
      </c>
      <c r="M477" s="9" t="s">
        <v>1025</v>
      </c>
      <c r="N477" s="9" t="s">
        <v>1026</v>
      </c>
      <c r="O477" s="9" t="s">
        <v>1034</v>
      </c>
      <c r="P477" s="9" t="s">
        <v>1028</v>
      </c>
    </row>
    <row r="478" spans="1:16" x14ac:dyDescent="0.25">
      <c r="A478" t="s">
        <v>1810</v>
      </c>
      <c r="B478" t="s">
        <v>1811</v>
      </c>
      <c r="C478" t="s">
        <v>1812</v>
      </c>
      <c r="D478" t="s">
        <v>1813</v>
      </c>
      <c r="E478" t="s">
        <v>1020</v>
      </c>
      <c r="F478" t="s">
        <v>1659</v>
      </c>
      <c r="G478" t="s">
        <v>1660</v>
      </c>
      <c r="H478" s="11">
        <v>43028</v>
      </c>
      <c r="I478" s="11">
        <v>43029</v>
      </c>
      <c r="J478" s="11">
        <v>43028</v>
      </c>
      <c r="K478" t="s">
        <v>1023</v>
      </c>
      <c r="L478" t="s">
        <v>1054</v>
      </c>
      <c r="M478" t="s">
        <v>1025</v>
      </c>
      <c r="N478" t="s">
        <v>1026</v>
      </c>
      <c r="O478" t="s">
        <v>1034</v>
      </c>
      <c r="P478" t="s">
        <v>1028</v>
      </c>
    </row>
    <row r="479" spans="1:16" x14ac:dyDescent="0.25">
      <c r="A479" s="9" t="s">
        <v>2040</v>
      </c>
      <c r="B479" s="9" t="s">
        <v>2041</v>
      </c>
      <c r="C479" s="9" t="s">
        <v>2042</v>
      </c>
      <c r="D479" s="9" t="s">
        <v>2043</v>
      </c>
      <c r="E479" s="9" t="s">
        <v>1020</v>
      </c>
      <c r="F479" s="9" t="s">
        <v>1659</v>
      </c>
      <c r="G479" s="9" t="s">
        <v>1660</v>
      </c>
      <c r="H479" s="10">
        <v>43026</v>
      </c>
      <c r="I479" s="10">
        <v>43027</v>
      </c>
      <c r="J479" s="10">
        <v>43026</v>
      </c>
      <c r="K479" s="9" t="s">
        <v>1023</v>
      </c>
      <c r="L479" s="9" t="s">
        <v>1054</v>
      </c>
      <c r="M479" s="9" t="s">
        <v>1025</v>
      </c>
      <c r="N479" s="9" t="s">
        <v>1026</v>
      </c>
      <c r="O479" s="9" t="s">
        <v>1034</v>
      </c>
      <c r="P479" s="9" t="s">
        <v>1028</v>
      </c>
    </row>
    <row r="480" spans="1:16" x14ac:dyDescent="0.25">
      <c r="A480" t="s">
        <v>2044</v>
      </c>
      <c r="B480" t="s">
        <v>2045</v>
      </c>
      <c r="C480" t="s">
        <v>2046</v>
      </c>
      <c r="D480" t="s">
        <v>2047</v>
      </c>
      <c r="E480" t="s">
        <v>1020</v>
      </c>
      <c r="F480" t="s">
        <v>1659</v>
      </c>
      <c r="G480" t="s">
        <v>1660</v>
      </c>
      <c r="H480" s="11">
        <v>43024</v>
      </c>
      <c r="I480" s="11">
        <v>43025</v>
      </c>
      <c r="J480" s="11">
        <v>43024</v>
      </c>
      <c r="K480" t="s">
        <v>1023</v>
      </c>
      <c r="L480" t="s">
        <v>1054</v>
      </c>
      <c r="M480" t="s">
        <v>1025</v>
      </c>
      <c r="N480" t="s">
        <v>1026</v>
      </c>
      <c r="O480" t="s">
        <v>1034</v>
      </c>
      <c r="P480" t="s">
        <v>1028</v>
      </c>
    </row>
    <row r="481" spans="1:16" x14ac:dyDescent="0.25">
      <c r="A481" s="9" t="s">
        <v>229</v>
      </c>
      <c r="B481" s="9" t="s">
        <v>1183</v>
      </c>
      <c r="C481" s="9" t="s">
        <v>1184</v>
      </c>
      <c r="D481" s="9" t="s">
        <v>1183</v>
      </c>
      <c r="E481" s="9" t="s">
        <v>1020</v>
      </c>
      <c r="F481" s="9" t="s">
        <v>1021</v>
      </c>
      <c r="G481" s="9" t="s">
        <v>1022</v>
      </c>
      <c r="H481" s="10">
        <v>43023</v>
      </c>
      <c r="I481" s="10">
        <v>43030</v>
      </c>
      <c r="J481" s="10">
        <v>43011</v>
      </c>
      <c r="K481" s="9" t="s">
        <v>1023</v>
      </c>
      <c r="L481" s="9" t="s">
        <v>1054</v>
      </c>
      <c r="M481" s="9" t="s">
        <v>1025</v>
      </c>
      <c r="N481" s="9" t="s">
        <v>1026</v>
      </c>
      <c r="O481" s="9" t="s">
        <v>1034</v>
      </c>
      <c r="P481" s="9" t="s">
        <v>1028</v>
      </c>
    </row>
    <row r="482" spans="1:16" x14ac:dyDescent="0.25">
      <c r="A482" t="s">
        <v>2048</v>
      </c>
      <c r="B482" t="s">
        <v>2049</v>
      </c>
      <c r="C482" t="s">
        <v>2050</v>
      </c>
      <c r="D482" t="s">
        <v>2051</v>
      </c>
      <c r="E482" t="s">
        <v>1020</v>
      </c>
      <c r="F482" t="s">
        <v>1659</v>
      </c>
      <c r="G482" t="s">
        <v>1660</v>
      </c>
      <c r="H482" s="11">
        <v>43022</v>
      </c>
      <c r="I482" s="11">
        <v>43024</v>
      </c>
      <c r="J482" s="11">
        <v>43022</v>
      </c>
      <c r="K482" t="s">
        <v>1023</v>
      </c>
      <c r="L482" t="s">
        <v>1054</v>
      </c>
      <c r="M482" t="s">
        <v>1025</v>
      </c>
      <c r="N482" t="s">
        <v>1026</v>
      </c>
      <c r="O482" t="s">
        <v>1034</v>
      </c>
      <c r="P482" t="s">
        <v>1028</v>
      </c>
    </row>
    <row r="483" spans="1:16" x14ac:dyDescent="0.25">
      <c r="A483" s="9" t="s">
        <v>58</v>
      </c>
      <c r="B483" s="9" t="s">
        <v>2052</v>
      </c>
      <c r="C483" s="9" t="s">
        <v>2053</v>
      </c>
      <c r="D483" s="9" t="s">
        <v>2052</v>
      </c>
      <c r="E483" s="9" t="s">
        <v>1020</v>
      </c>
      <c r="F483" s="9" t="s">
        <v>1021</v>
      </c>
      <c r="G483" s="9" t="s">
        <v>1194</v>
      </c>
      <c r="H483" s="10">
        <v>43019</v>
      </c>
      <c r="I483" s="10">
        <v>43023</v>
      </c>
      <c r="J483" s="10">
        <v>43011</v>
      </c>
      <c r="K483" s="9" t="s">
        <v>1023</v>
      </c>
      <c r="L483" s="9" t="s">
        <v>1982</v>
      </c>
      <c r="M483" s="9" t="s">
        <v>1025</v>
      </c>
      <c r="N483" s="9" t="s">
        <v>1026</v>
      </c>
      <c r="O483" s="9" t="s">
        <v>1034</v>
      </c>
      <c r="P483" s="9" t="s">
        <v>1028</v>
      </c>
    </row>
    <row r="484" spans="1:16" x14ac:dyDescent="0.25">
      <c r="A484" t="s">
        <v>412</v>
      </c>
      <c r="B484" t="s">
        <v>1145</v>
      </c>
      <c r="C484" t="s">
        <v>1146</v>
      </c>
      <c r="D484" t="s">
        <v>1147</v>
      </c>
      <c r="E484" t="s">
        <v>1020</v>
      </c>
      <c r="F484" t="s">
        <v>1032</v>
      </c>
      <c r="G484" t="s">
        <v>1136</v>
      </c>
      <c r="H484" s="11">
        <v>43019</v>
      </c>
      <c r="I484" s="11">
        <v>43022</v>
      </c>
      <c r="J484" s="11">
        <v>42994</v>
      </c>
      <c r="K484" t="s">
        <v>1023</v>
      </c>
      <c r="L484" t="s">
        <v>1054</v>
      </c>
      <c r="M484" t="s">
        <v>1025</v>
      </c>
      <c r="N484" t="s">
        <v>1026</v>
      </c>
      <c r="O484" t="s">
        <v>1034</v>
      </c>
      <c r="P484" t="s">
        <v>1028</v>
      </c>
    </row>
    <row r="485" spans="1:16" x14ac:dyDescent="0.25">
      <c r="A485" s="9" t="s">
        <v>2054</v>
      </c>
      <c r="B485" s="9" t="s">
        <v>2055</v>
      </c>
      <c r="C485" s="9" t="s">
        <v>2054</v>
      </c>
      <c r="D485" s="9" t="s">
        <v>2055</v>
      </c>
      <c r="E485" s="9" t="s">
        <v>1020</v>
      </c>
      <c r="F485" s="9" t="s">
        <v>1659</v>
      </c>
      <c r="G485" s="9" t="s">
        <v>1890</v>
      </c>
      <c r="H485" s="10">
        <v>43019</v>
      </c>
      <c r="I485" s="10">
        <v>43022</v>
      </c>
      <c r="J485" s="10">
        <v>43019</v>
      </c>
      <c r="K485" s="9" t="s">
        <v>1023</v>
      </c>
      <c r="L485" s="9" t="s">
        <v>1054</v>
      </c>
      <c r="M485" s="9" t="s">
        <v>1025</v>
      </c>
      <c r="N485" s="9" t="s">
        <v>1026</v>
      </c>
      <c r="O485" s="9" t="s">
        <v>1034</v>
      </c>
      <c r="P485" s="9" t="s">
        <v>1028</v>
      </c>
    </row>
    <row r="486" spans="1:16" x14ac:dyDescent="0.25">
      <c r="A486" t="s">
        <v>1902</v>
      </c>
      <c r="B486" t="s">
        <v>1903</v>
      </c>
      <c r="C486" t="s">
        <v>1904</v>
      </c>
      <c r="D486" t="s">
        <v>1903</v>
      </c>
      <c r="E486" t="s">
        <v>1020</v>
      </c>
      <c r="F486" t="s">
        <v>1659</v>
      </c>
      <c r="G486" t="s">
        <v>1758</v>
      </c>
      <c r="H486" s="11">
        <v>43018</v>
      </c>
      <c r="I486" s="11">
        <v>43019</v>
      </c>
      <c r="J486" s="11">
        <v>43008</v>
      </c>
      <c r="K486" t="s">
        <v>1023</v>
      </c>
      <c r="L486" t="s">
        <v>1054</v>
      </c>
      <c r="M486" t="s">
        <v>1025</v>
      </c>
      <c r="N486" t="s">
        <v>1026</v>
      </c>
      <c r="O486" t="s">
        <v>1034</v>
      </c>
      <c r="P486" t="s">
        <v>1028</v>
      </c>
    </row>
    <row r="487" spans="1:16" x14ac:dyDescent="0.25">
      <c r="A487" s="9" t="s">
        <v>504</v>
      </c>
      <c r="B487" s="9" t="s">
        <v>1775</v>
      </c>
      <c r="C487" s="9" t="s">
        <v>1776</v>
      </c>
      <c r="D487" s="9" t="s">
        <v>1777</v>
      </c>
      <c r="E487" s="9" t="s">
        <v>1020</v>
      </c>
      <c r="F487" s="9" t="s">
        <v>1032</v>
      </c>
      <c r="G487" s="9" t="s">
        <v>533</v>
      </c>
      <c r="H487" s="10">
        <v>43016</v>
      </c>
      <c r="I487" s="10">
        <v>43019</v>
      </c>
      <c r="J487" s="10">
        <v>43016</v>
      </c>
      <c r="K487" s="9" t="s">
        <v>1023</v>
      </c>
      <c r="L487" s="9" t="s">
        <v>1054</v>
      </c>
      <c r="M487" s="9" t="s">
        <v>1025</v>
      </c>
      <c r="N487" s="9" t="s">
        <v>1026</v>
      </c>
      <c r="O487" s="9" t="s">
        <v>1034</v>
      </c>
      <c r="P487" s="9" t="s">
        <v>1028</v>
      </c>
    </row>
    <row r="488" spans="1:16" x14ac:dyDescent="0.25">
      <c r="A488" t="s">
        <v>1754</v>
      </c>
      <c r="B488" t="s">
        <v>1755</v>
      </c>
      <c r="C488" t="s">
        <v>1756</v>
      </c>
      <c r="D488" t="s">
        <v>1757</v>
      </c>
      <c r="E488" t="s">
        <v>1020</v>
      </c>
      <c r="F488" t="s">
        <v>1659</v>
      </c>
      <c r="G488" t="s">
        <v>1758</v>
      </c>
      <c r="H488" s="11">
        <v>43015</v>
      </c>
      <c r="I488" s="11">
        <v>43018</v>
      </c>
      <c r="J488" s="11">
        <v>43015</v>
      </c>
      <c r="K488" t="s">
        <v>1023</v>
      </c>
      <c r="L488" t="s">
        <v>1054</v>
      </c>
      <c r="M488" t="s">
        <v>1025</v>
      </c>
      <c r="N488" t="s">
        <v>1026</v>
      </c>
      <c r="O488" t="s">
        <v>1034</v>
      </c>
      <c r="P488" t="s">
        <v>1028</v>
      </c>
    </row>
    <row r="489" spans="1:16" x14ac:dyDescent="0.25">
      <c r="A489" s="9" t="s">
        <v>44</v>
      </c>
      <c r="B489" s="9" t="s">
        <v>1244</v>
      </c>
      <c r="C489" s="9" t="s">
        <v>1245</v>
      </c>
      <c r="D489" s="9" t="s">
        <v>1246</v>
      </c>
      <c r="E489" s="9" t="s">
        <v>1020</v>
      </c>
      <c r="F489" s="9" t="s">
        <v>1021</v>
      </c>
      <c r="G489" s="9" t="s">
        <v>1088</v>
      </c>
      <c r="H489" s="10">
        <v>43014</v>
      </c>
      <c r="I489" s="10">
        <v>43019</v>
      </c>
      <c r="J489" s="10">
        <v>43009</v>
      </c>
      <c r="K489" s="9" t="s">
        <v>1023</v>
      </c>
      <c r="L489" s="9" t="s">
        <v>1982</v>
      </c>
      <c r="M489" s="9" t="s">
        <v>1025</v>
      </c>
      <c r="N489" s="9" t="s">
        <v>1026</v>
      </c>
      <c r="O489" s="9" t="s">
        <v>1034</v>
      </c>
      <c r="P489" s="9" t="s">
        <v>1028</v>
      </c>
    </row>
    <row r="490" spans="1:16" x14ac:dyDescent="0.25">
      <c r="A490" t="s">
        <v>498</v>
      </c>
      <c r="B490" t="s">
        <v>1504</v>
      </c>
      <c r="C490" t="s">
        <v>1505</v>
      </c>
      <c r="D490" t="s">
        <v>1506</v>
      </c>
      <c r="E490" t="s">
        <v>1020</v>
      </c>
      <c r="F490" t="s">
        <v>1032</v>
      </c>
      <c r="G490" t="s">
        <v>533</v>
      </c>
      <c r="H490" s="11">
        <v>43007</v>
      </c>
      <c r="I490" s="11">
        <v>43016</v>
      </c>
      <c r="J490" s="11">
        <v>43007</v>
      </c>
      <c r="K490" t="s">
        <v>1023</v>
      </c>
      <c r="L490" t="s">
        <v>1054</v>
      </c>
      <c r="M490" t="s">
        <v>1025</v>
      </c>
      <c r="N490" t="s">
        <v>1026</v>
      </c>
      <c r="O490" t="s">
        <v>1034</v>
      </c>
      <c r="P490" t="s">
        <v>1028</v>
      </c>
    </row>
    <row r="491" spans="1:16" x14ac:dyDescent="0.25">
      <c r="A491" s="9" t="s">
        <v>102</v>
      </c>
      <c r="B491" s="9" t="s">
        <v>2056</v>
      </c>
      <c r="C491" s="9" t="s">
        <v>2057</v>
      </c>
      <c r="D491" s="9" t="s">
        <v>2056</v>
      </c>
      <c r="E491" s="9" t="s">
        <v>1020</v>
      </c>
      <c r="F491" s="9" t="s">
        <v>1021</v>
      </c>
      <c r="G491" s="9" t="s">
        <v>1045</v>
      </c>
      <c r="H491" s="10">
        <v>43006</v>
      </c>
      <c r="I491" s="10">
        <v>43010</v>
      </c>
      <c r="J491" s="10">
        <v>42999</v>
      </c>
      <c r="K491" s="9" t="s">
        <v>1023</v>
      </c>
      <c r="L491" s="9" t="s">
        <v>1982</v>
      </c>
      <c r="M491" s="9" t="s">
        <v>1025</v>
      </c>
      <c r="N491" s="9" t="s">
        <v>1026</v>
      </c>
      <c r="O491" s="9" t="s">
        <v>1034</v>
      </c>
      <c r="P491" s="9" t="s">
        <v>1028</v>
      </c>
    </row>
    <row r="492" spans="1:16" x14ac:dyDescent="0.25">
      <c r="A492" t="s">
        <v>90</v>
      </c>
      <c r="B492" t="s">
        <v>1713</v>
      </c>
      <c r="C492" t="s">
        <v>1714</v>
      </c>
      <c r="D492" t="s">
        <v>1715</v>
      </c>
      <c r="E492" t="s">
        <v>1020</v>
      </c>
      <c r="F492" t="s">
        <v>1021</v>
      </c>
      <c r="G492" t="s">
        <v>1045</v>
      </c>
      <c r="H492" s="11">
        <v>43005</v>
      </c>
      <c r="I492" s="11">
        <v>43006</v>
      </c>
      <c r="J492" s="11">
        <v>42991</v>
      </c>
      <c r="K492" t="s">
        <v>1023</v>
      </c>
      <c r="L492" t="s">
        <v>1054</v>
      </c>
      <c r="M492" t="s">
        <v>1025</v>
      </c>
      <c r="N492" t="s">
        <v>1026</v>
      </c>
      <c r="O492" t="s">
        <v>1034</v>
      </c>
      <c r="P492" t="s">
        <v>1028</v>
      </c>
    </row>
    <row r="493" spans="1:16" x14ac:dyDescent="0.25">
      <c r="A493" s="9" t="s">
        <v>426</v>
      </c>
      <c r="B493" s="9" t="s">
        <v>1218</v>
      </c>
      <c r="C493" s="9" t="s">
        <v>1219</v>
      </c>
      <c r="D493" s="9" t="s">
        <v>1220</v>
      </c>
      <c r="E493" s="9" t="s">
        <v>1020</v>
      </c>
      <c r="F493" s="9" t="s">
        <v>1032</v>
      </c>
      <c r="G493" s="9" t="s">
        <v>1136</v>
      </c>
      <c r="H493" s="10">
        <v>43004</v>
      </c>
      <c r="I493" s="10">
        <v>43007</v>
      </c>
      <c r="J493" s="10">
        <v>43004</v>
      </c>
      <c r="K493" s="9" t="s">
        <v>1023</v>
      </c>
      <c r="L493" s="9" t="s">
        <v>1054</v>
      </c>
      <c r="M493" s="9" t="s">
        <v>1025</v>
      </c>
      <c r="N493" s="9" t="s">
        <v>1026</v>
      </c>
      <c r="O493" s="9" t="s">
        <v>1034</v>
      </c>
      <c r="P493" s="9" t="s">
        <v>1028</v>
      </c>
    </row>
    <row r="494" spans="1:16" x14ac:dyDescent="0.25">
      <c r="A494" t="s">
        <v>2058</v>
      </c>
      <c r="B494" t="s">
        <v>2059</v>
      </c>
      <c r="C494" t="s">
        <v>2060</v>
      </c>
      <c r="D494" t="s">
        <v>2061</v>
      </c>
      <c r="E494" t="s">
        <v>1020</v>
      </c>
      <c r="F494" t="s">
        <v>1032</v>
      </c>
      <c r="G494" t="s">
        <v>1155</v>
      </c>
      <c r="H494" s="11">
        <v>43004</v>
      </c>
      <c r="I494" s="11">
        <v>43006</v>
      </c>
      <c r="J494" s="11">
        <v>43004</v>
      </c>
      <c r="K494" t="s">
        <v>1023</v>
      </c>
      <c r="L494" t="s">
        <v>1982</v>
      </c>
      <c r="M494" t="s">
        <v>1025</v>
      </c>
      <c r="N494" t="s">
        <v>1026</v>
      </c>
      <c r="O494" t="s">
        <v>1034</v>
      </c>
      <c r="P494" t="s">
        <v>1028</v>
      </c>
    </row>
    <row r="495" spans="1:16" x14ac:dyDescent="0.25">
      <c r="A495" s="9" t="s">
        <v>1766</v>
      </c>
      <c r="B495" s="9" t="s">
        <v>1767</v>
      </c>
      <c r="C495" s="9" t="s">
        <v>1768</v>
      </c>
      <c r="D495" s="9" t="s">
        <v>1767</v>
      </c>
      <c r="E495" s="9" t="s">
        <v>1020</v>
      </c>
      <c r="F495" s="9" t="s">
        <v>1021</v>
      </c>
      <c r="G495" s="9" t="s">
        <v>1037</v>
      </c>
      <c r="H495" s="10">
        <v>43002</v>
      </c>
      <c r="I495" s="10">
        <v>43004</v>
      </c>
      <c r="J495" s="10">
        <v>42990</v>
      </c>
      <c r="K495" s="9" t="s">
        <v>1023</v>
      </c>
      <c r="L495" s="9" t="s">
        <v>1991</v>
      </c>
      <c r="M495" s="9" t="s">
        <v>1025</v>
      </c>
      <c r="N495" s="9" t="s">
        <v>1026</v>
      </c>
      <c r="O495" s="9" t="s">
        <v>1034</v>
      </c>
      <c r="P495" s="9" t="s">
        <v>1118</v>
      </c>
    </row>
    <row r="496" spans="1:16" x14ac:dyDescent="0.25">
      <c r="A496" t="s">
        <v>1635</v>
      </c>
      <c r="B496" t="s">
        <v>1636</v>
      </c>
      <c r="C496" t="s">
        <v>1637</v>
      </c>
      <c r="D496" t="s">
        <v>1638</v>
      </c>
      <c r="E496" t="s">
        <v>1020</v>
      </c>
      <c r="F496" t="s">
        <v>1032</v>
      </c>
      <c r="G496" t="s">
        <v>1155</v>
      </c>
      <c r="H496" s="11">
        <v>43002</v>
      </c>
      <c r="I496" s="11">
        <v>43004</v>
      </c>
      <c r="J496" s="11">
        <v>43002</v>
      </c>
      <c r="K496" t="s">
        <v>1023</v>
      </c>
      <c r="L496" t="s">
        <v>1982</v>
      </c>
      <c r="M496" t="s">
        <v>1025</v>
      </c>
      <c r="N496" t="s">
        <v>1026</v>
      </c>
      <c r="O496" t="s">
        <v>1034</v>
      </c>
      <c r="P496" t="s">
        <v>1028</v>
      </c>
    </row>
    <row r="497" spans="1:16" x14ac:dyDescent="0.25">
      <c r="A497" s="9" t="s">
        <v>1497</v>
      </c>
      <c r="B497" s="9" t="s">
        <v>1498</v>
      </c>
      <c r="C497" s="9" t="s">
        <v>1499</v>
      </c>
      <c r="D497" s="9" t="s">
        <v>1500</v>
      </c>
      <c r="E497" s="9" t="s">
        <v>1020</v>
      </c>
      <c r="F497" s="9" t="s">
        <v>1032</v>
      </c>
      <c r="G497" s="9" t="s">
        <v>1155</v>
      </c>
      <c r="H497" s="10">
        <v>43001</v>
      </c>
      <c r="I497" s="10">
        <v>43002</v>
      </c>
      <c r="J497" s="10">
        <v>43001</v>
      </c>
      <c r="K497" s="9" t="s">
        <v>1023</v>
      </c>
      <c r="L497" s="9" t="s">
        <v>1054</v>
      </c>
      <c r="M497" s="9" t="s">
        <v>1055</v>
      </c>
      <c r="N497" s="9" t="s">
        <v>1026</v>
      </c>
      <c r="O497" s="9" t="s">
        <v>1027</v>
      </c>
      <c r="P497" s="9"/>
    </row>
    <row r="498" spans="1:16" x14ac:dyDescent="0.25">
      <c r="A498" t="s">
        <v>450</v>
      </c>
      <c r="B498" t="s">
        <v>2062</v>
      </c>
      <c r="C498" t="s">
        <v>450</v>
      </c>
      <c r="D498" t="s">
        <v>2062</v>
      </c>
      <c r="E498" t="s">
        <v>1020</v>
      </c>
      <c r="F498" t="s">
        <v>1032</v>
      </c>
      <c r="G498" t="s">
        <v>1136</v>
      </c>
      <c r="H498" s="11">
        <v>43000</v>
      </c>
      <c r="I498" s="11">
        <v>43004</v>
      </c>
      <c r="J498" s="11">
        <v>43000</v>
      </c>
      <c r="K498" t="s">
        <v>1023</v>
      </c>
      <c r="L498" t="s">
        <v>1991</v>
      </c>
      <c r="M498" t="s">
        <v>1025</v>
      </c>
      <c r="N498" t="s">
        <v>1026</v>
      </c>
      <c r="O498" t="s">
        <v>1034</v>
      </c>
      <c r="P498" t="s">
        <v>1028</v>
      </c>
    </row>
    <row r="499" spans="1:16" x14ac:dyDescent="0.25">
      <c r="A499" s="9" t="s">
        <v>1321</v>
      </c>
      <c r="B499" s="9" t="s">
        <v>1322</v>
      </c>
      <c r="C499" s="9" t="s">
        <v>1323</v>
      </c>
      <c r="D499" s="9" t="s">
        <v>1324</v>
      </c>
      <c r="E499" s="9" t="s">
        <v>1020</v>
      </c>
      <c r="F499" s="9" t="s">
        <v>1032</v>
      </c>
      <c r="G499" s="9" t="s">
        <v>1155</v>
      </c>
      <c r="H499" s="10">
        <v>42999</v>
      </c>
      <c r="I499" s="10">
        <v>43038</v>
      </c>
      <c r="J499" s="10">
        <v>42999</v>
      </c>
      <c r="K499" s="9" t="s">
        <v>1023</v>
      </c>
      <c r="L499" s="9" t="s">
        <v>1982</v>
      </c>
      <c r="M499" s="9" t="s">
        <v>1025</v>
      </c>
      <c r="N499" s="9" t="s">
        <v>1026</v>
      </c>
      <c r="O499" s="9" t="s">
        <v>1034</v>
      </c>
      <c r="P499" s="9" t="s">
        <v>1028</v>
      </c>
    </row>
    <row r="500" spans="1:16" x14ac:dyDescent="0.25">
      <c r="A500" t="s">
        <v>124</v>
      </c>
      <c r="B500" t="s">
        <v>2063</v>
      </c>
      <c r="C500" t="s">
        <v>2064</v>
      </c>
      <c r="D500" t="s">
        <v>2063</v>
      </c>
      <c r="E500" t="s">
        <v>1020</v>
      </c>
      <c r="F500" t="s">
        <v>1021</v>
      </c>
      <c r="G500" t="s">
        <v>1059</v>
      </c>
      <c r="H500" s="11">
        <v>42999</v>
      </c>
      <c r="I500" s="11">
        <v>43002</v>
      </c>
      <c r="J500" s="11">
        <v>42995</v>
      </c>
      <c r="K500" t="s">
        <v>1023</v>
      </c>
      <c r="L500" t="s">
        <v>1991</v>
      </c>
      <c r="M500" t="s">
        <v>1025</v>
      </c>
      <c r="N500" t="s">
        <v>1026</v>
      </c>
      <c r="O500" t="s">
        <v>1034</v>
      </c>
      <c r="P500" t="s">
        <v>1118</v>
      </c>
    </row>
    <row r="501" spans="1:16" x14ac:dyDescent="0.25">
      <c r="A501" s="9" t="s">
        <v>99</v>
      </c>
      <c r="B501" s="9" t="s">
        <v>2065</v>
      </c>
      <c r="C501" s="9" t="s">
        <v>2066</v>
      </c>
      <c r="D501" s="9" t="s">
        <v>2067</v>
      </c>
      <c r="E501" s="9" t="s">
        <v>1020</v>
      </c>
      <c r="F501" s="9" t="s">
        <v>1021</v>
      </c>
      <c r="G501" s="9" t="s">
        <v>1045</v>
      </c>
      <c r="H501" s="10">
        <v>42994</v>
      </c>
      <c r="I501" s="10">
        <v>42999</v>
      </c>
      <c r="J501" s="10">
        <v>42992</v>
      </c>
      <c r="K501" s="9" t="s">
        <v>1023</v>
      </c>
      <c r="L501" s="9" t="s">
        <v>1982</v>
      </c>
      <c r="M501" s="9" t="s">
        <v>1025</v>
      </c>
      <c r="N501" s="9" t="s">
        <v>1026</v>
      </c>
      <c r="O501" s="9" t="s">
        <v>1034</v>
      </c>
      <c r="P501" s="9" t="s">
        <v>1028</v>
      </c>
    </row>
    <row r="502" spans="1:16" x14ac:dyDescent="0.25">
      <c r="A502" t="s">
        <v>520</v>
      </c>
      <c r="B502" t="s">
        <v>1241</v>
      </c>
      <c r="C502" t="s">
        <v>1242</v>
      </c>
      <c r="D502" t="s">
        <v>1243</v>
      </c>
      <c r="E502" t="s">
        <v>1020</v>
      </c>
      <c r="F502" t="s">
        <v>1032</v>
      </c>
      <c r="G502" t="s">
        <v>533</v>
      </c>
      <c r="H502" s="11">
        <v>42993</v>
      </c>
      <c r="I502" s="11">
        <v>43000</v>
      </c>
      <c r="J502" s="11">
        <v>42993</v>
      </c>
      <c r="K502" t="s">
        <v>1023</v>
      </c>
      <c r="L502" t="s">
        <v>1991</v>
      </c>
      <c r="M502" t="s">
        <v>1025</v>
      </c>
      <c r="N502" t="s">
        <v>1026</v>
      </c>
      <c r="O502" t="s">
        <v>1034</v>
      </c>
      <c r="P502" t="s">
        <v>1118</v>
      </c>
    </row>
    <row r="503" spans="1:16" x14ac:dyDescent="0.25">
      <c r="A503" s="9" t="s">
        <v>2068</v>
      </c>
      <c r="B503" s="9" t="s">
        <v>2069</v>
      </c>
      <c r="C503" s="9" t="s">
        <v>2070</v>
      </c>
      <c r="D503" s="9" t="s">
        <v>2069</v>
      </c>
      <c r="E503" s="9" t="s">
        <v>1020</v>
      </c>
      <c r="F503" s="9" t="s">
        <v>1032</v>
      </c>
      <c r="G503" s="9" t="s">
        <v>1136</v>
      </c>
      <c r="H503" s="10">
        <v>42991</v>
      </c>
      <c r="I503" s="10">
        <v>42998</v>
      </c>
      <c r="J503" s="10">
        <v>42991</v>
      </c>
      <c r="K503" s="9" t="s">
        <v>1023</v>
      </c>
      <c r="L503" s="9" t="s">
        <v>1272</v>
      </c>
      <c r="M503" s="9" t="s">
        <v>1025</v>
      </c>
      <c r="N503" s="9" t="s">
        <v>1279</v>
      </c>
      <c r="O503" s="9" t="s">
        <v>1273</v>
      </c>
      <c r="P503" s="9"/>
    </row>
    <row r="504" spans="1:16" x14ac:dyDescent="0.25">
      <c r="A504" t="s">
        <v>2071</v>
      </c>
      <c r="B504" t="s">
        <v>2072</v>
      </c>
      <c r="C504" t="s">
        <v>2073</v>
      </c>
      <c r="D504" t="s">
        <v>2072</v>
      </c>
      <c r="E504" t="s">
        <v>1020</v>
      </c>
      <c r="F504" t="s">
        <v>1021</v>
      </c>
      <c r="G504" t="s">
        <v>1353</v>
      </c>
      <c r="H504" s="11">
        <v>42986</v>
      </c>
      <c r="I504" s="11">
        <v>42991</v>
      </c>
      <c r="J504" s="11">
        <v>42943</v>
      </c>
      <c r="K504" t="s">
        <v>1023</v>
      </c>
      <c r="L504" t="s">
        <v>1991</v>
      </c>
      <c r="M504" t="s">
        <v>1025</v>
      </c>
      <c r="N504" t="s">
        <v>1026</v>
      </c>
      <c r="O504" t="s">
        <v>1034</v>
      </c>
      <c r="P504" t="s">
        <v>1118</v>
      </c>
    </row>
    <row r="505" spans="1:16" x14ac:dyDescent="0.25">
      <c r="A505" s="9" t="s">
        <v>86</v>
      </c>
      <c r="B505" s="9" t="s">
        <v>1042</v>
      </c>
      <c r="C505" s="9" t="s">
        <v>1043</v>
      </c>
      <c r="D505" s="9" t="s">
        <v>1044</v>
      </c>
      <c r="E505" s="9" t="s">
        <v>1020</v>
      </c>
      <c r="F505" s="9" t="s">
        <v>1021</v>
      </c>
      <c r="G505" s="9" t="s">
        <v>1045</v>
      </c>
      <c r="H505" s="10">
        <v>42984</v>
      </c>
      <c r="I505" s="10">
        <v>42986</v>
      </c>
      <c r="J505" s="10">
        <v>42979</v>
      </c>
      <c r="K505" s="9" t="s">
        <v>1023</v>
      </c>
      <c r="L505" s="9" t="s">
        <v>1054</v>
      </c>
      <c r="M505" s="9" t="s">
        <v>1025</v>
      </c>
      <c r="N505" s="9" t="s">
        <v>1026</v>
      </c>
      <c r="O505" s="9" t="s">
        <v>1034</v>
      </c>
      <c r="P505" s="9" t="s">
        <v>1028</v>
      </c>
    </row>
    <row r="506" spans="1:16" x14ac:dyDescent="0.25">
      <c r="A506" t="s">
        <v>410</v>
      </c>
      <c r="B506" t="s">
        <v>1392</v>
      </c>
      <c r="C506" t="s">
        <v>1393</v>
      </c>
      <c r="D506" t="s">
        <v>1394</v>
      </c>
      <c r="E506" t="s">
        <v>1020</v>
      </c>
      <c r="F506" t="s">
        <v>1032</v>
      </c>
      <c r="G506" t="s">
        <v>1348</v>
      </c>
      <c r="H506" s="11">
        <v>42983</v>
      </c>
      <c r="I506" s="11">
        <v>42993</v>
      </c>
      <c r="J506" s="11">
        <v>42983</v>
      </c>
      <c r="K506" t="s">
        <v>1023</v>
      </c>
      <c r="L506" t="s">
        <v>1054</v>
      </c>
      <c r="M506" t="s">
        <v>1025</v>
      </c>
      <c r="N506" t="s">
        <v>1026</v>
      </c>
      <c r="O506" t="s">
        <v>1034</v>
      </c>
      <c r="P506" t="s">
        <v>1028</v>
      </c>
    </row>
    <row r="507" spans="1:16" x14ac:dyDescent="0.25">
      <c r="A507" s="9" t="s">
        <v>411</v>
      </c>
      <c r="B507" s="9" t="s">
        <v>1501</v>
      </c>
      <c r="C507" s="9" t="s">
        <v>1502</v>
      </c>
      <c r="D507" s="9" t="s">
        <v>1503</v>
      </c>
      <c r="E507" s="9" t="s">
        <v>1020</v>
      </c>
      <c r="F507" s="9" t="s">
        <v>1032</v>
      </c>
      <c r="G507" s="9" t="s">
        <v>1348</v>
      </c>
      <c r="H507" s="10">
        <v>42981</v>
      </c>
      <c r="I507" s="10">
        <v>42983</v>
      </c>
      <c r="J507" s="10">
        <v>42955</v>
      </c>
      <c r="K507" s="9" t="s">
        <v>1023</v>
      </c>
      <c r="L507" s="9" t="s">
        <v>1054</v>
      </c>
      <c r="M507" s="9" t="s">
        <v>1025</v>
      </c>
      <c r="N507" s="9" t="s">
        <v>1026</v>
      </c>
      <c r="O507" s="9" t="s">
        <v>1034</v>
      </c>
      <c r="P507" s="9" t="s">
        <v>1028</v>
      </c>
    </row>
    <row r="508" spans="1:16" x14ac:dyDescent="0.25">
      <c r="A508" t="s">
        <v>2054</v>
      </c>
      <c r="B508" t="s">
        <v>2055</v>
      </c>
      <c r="C508" t="s">
        <v>2054</v>
      </c>
      <c r="D508" t="s">
        <v>2055</v>
      </c>
      <c r="E508" t="s">
        <v>1020</v>
      </c>
      <c r="F508" t="s">
        <v>1659</v>
      </c>
      <c r="G508" t="s">
        <v>1890</v>
      </c>
      <c r="H508" s="11">
        <v>42980</v>
      </c>
      <c r="I508" s="11">
        <v>42982</v>
      </c>
      <c r="J508" s="11">
        <v>42979</v>
      </c>
      <c r="K508" t="s">
        <v>1023</v>
      </c>
      <c r="L508" t="s">
        <v>1054</v>
      </c>
      <c r="M508" t="s">
        <v>1025</v>
      </c>
      <c r="N508" t="s">
        <v>1026</v>
      </c>
      <c r="O508" t="s">
        <v>1034</v>
      </c>
      <c r="P508" t="s">
        <v>1028</v>
      </c>
    </row>
    <row r="509" spans="1:16" x14ac:dyDescent="0.25">
      <c r="A509" s="9" t="s">
        <v>1655</v>
      </c>
      <c r="B509" s="9" t="s">
        <v>1656</v>
      </c>
      <c r="C509" s="9" t="s">
        <v>1657</v>
      </c>
      <c r="D509" s="9" t="s">
        <v>1658</v>
      </c>
      <c r="E509" s="9" t="s">
        <v>1020</v>
      </c>
      <c r="F509" s="9" t="s">
        <v>1659</v>
      </c>
      <c r="G509" s="9" t="s">
        <v>1660</v>
      </c>
      <c r="H509" s="10">
        <v>42979</v>
      </c>
      <c r="I509" s="10">
        <v>42980</v>
      </c>
      <c r="J509" s="10">
        <v>42979</v>
      </c>
      <c r="K509" s="9" t="s">
        <v>1023</v>
      </c>
      <c r="L509" s="9" t="s">
        <v>1054</v>
      </c>
      <c r="M509" s="9" t="s">
        <v>1025</v>
      </c>
      <c r="N509" s="9" t="s">
        <v>1026</v>
      </c>
      <c r="O509" s="9" t="s">
        <v>1034</v>
      </c>
      <c r="P509" s="9" t="s">
        <v>1028</v>
      </c>
    </row>
    <row r="510" spans="1:16" x14ac:dyDescent="0.25">
      <c r="A510" t="s">
        <v>59</v>
      </c>
      <c r="B510" t="s">
        <v>2074</v>
      </c>
      <c r="C510" t="s">
        <v>2075</v>
      </c>
      <c r="D510" t="s">
        <v>2074</v>
      </c>
      <c r="E510" t="s">
        <v>1020</v>
      </c>
      <c r="F510" t="s">
        <v>1021</v>
      </c>
      <c r="G510" t="s">
        <v>1194</v>
      </c>
      <c r="H510" s="11">
        <v>42975</v>
      </c>
      <c r="I510" s="11">
        <v>42979</v>
      </c>
      <c r="J510" s="11">
        <v>42968</v>
      </c>
      <c r="K510" t="s">
        <v>1023</v>
      </c>
      <c r="L510" t="s">
        <v>1054</v>
      </c>
      <c r="M510" t="s">
        <v>1025</v>
      </c>
      <c r="N510" t="s">
        <v>1026</v>
      </c>
      <c r="O510" t="s">
        <v>1034</v>
      </c>
      <c r="P510" t="s">
        <v>1028</v>
      </c>
    </row>
    <row r="511" spans="1:16" x14ac:dyDescent="0.25">
      <c r="A511" s="9" t="s">
        <v>171</v>
      </c>
      <c r="B511" s="9" t="s">
        <v>2076</v>
      </c>
      <c r="C511" s="9" t="s">
        <v>2077</v>
      </c>
      <c r="D511" s="9" t="s">
        <v>2078</v>
      </c>
      <c r="E511" s="9" t="s">
        <v>1020</v>
      </c>
      <c r="F511" s="9" t="s">
        <v>1021</v>
      </c>
      <c r="G511" s="9" t="s">
        <v>1109</v>
      </c>
      <c r="H511" s="10">
        <v>42973</v>
      </c>
      <c r="I511" s="10">
        <v>42975</v>
      </c>
      <c r="J511" s="10">
        <v>42902</v>
      </c>
      <c r="K511" s="9" t="s">
        <v>1023</v>
      </c>
      <c r="L511" s="9" t="s">
        <v>1982</v>
      </c>
      <c r="M511" s="9" t="s">
        <v>1025</v>
      </c>
      <c r="N511" s="9" t="s">
        <v>1026</v>
      </c>
      <c r="O511" s="9" t="s">
        <v>1034</v>
      </c>
      <c r="P511" s="9" t="s">
        <v>1028</v>
      </c>
    </row>
    <row r="512" spans="1:16" x14ac:dyDescent="0.25">
      <c r="A512" t="s">
        <v>2079</v>
      </c>
      <c r="B512" t="s">
        <v>2080</v>
      </c>
      <c r="C512" t="s">
        <v>2081</v>
      </c>
      <c r="D512" t="s">
        <v>2082</v>
      </c>
      <c r="E512" t="s">
        <v>1020</v>
      </c>
      <c r="F512" t="s">
        <v>1659</v>
      </c>
      <c r="G512" t="s">
        <v>1660</v>
      </c>
      <c r="H512" s="11">
        <v>42971</v>
      </c>
      <c r="I512" s="11">
        <v>42973</v>
      </c>
      <c r="J512" s="11">
        <v>42970</v>
      </c>
      <c r="K512" t="s">
        <v>1023</v>
      </c>
      <c r="L512" t="s">
        <v>1054</v>
      </c>
      <c r="M512" t="s">
        <v>1025</v>
      </c>
      <c r="N512" t="s">
        <v>1026</v>
      </c>
      <c r="O512" t="s">
        <v>1034</v>
      </c>
      <c r="P512" t="s">
        <v>1028</v>
      </c>
    </row>
    <row r="513" spans="1:16" x14ac:dyDescent="0.25">
      <c r="A513" s="9" t="s">
        <v>274</v>
      </c>
      <c r="B513" s="9" t="s">
        <v>1221</v>
      </c>
      <c r="C513" s="9" t="s">
        <v>1222</v>
      </c>
      <c r="D513" s="9" t="s">
        <v>1223</v>
      </c>
      <c r="E513" s="9" t="s">
        <v>1020</v>
      </c>
      <c r="F513" s="9" t="s">
        <v>1021</v>
      </c>
      <c r="G513" s="9" t="s">
        <v>1022</v>
      </c>
      <c r="H513" s="10">
        <v>42968</v>
      </c>
      <c r="I513" s="10">
        <v>42973</v>
      </c>
      <c r="J513" s="10">
        <v>42930</v>
      </c>
      <c r="K513" s="9" t="s">
        <v>1023</v>
      </c>
      <c r="L513" s="9" t="s">
        <v>1054</v>
      </c>
      <c r="M513" s="9" t="s">
        <v>1025</v>
      </c>
      <c r="N513" s="9" t="s">
        <v>1026</v>
      </c>
      <c r="O513" s="9" t="s">
        <v>1034</v>
      </c>
      <c r="P513" s="9" t="s">
        <v>1028</v>
      </c>
    </row>
    <row r="514" spans="1:16" x14ac:dyDescent="0.25">
      <c r="A514" t="s">
        <v>215</v>
      </c>
      <c r="B514" t="s">
        <v>2083</v>
      </c>
      <c r="C514" t="s">
        <v>2084</v>
      </c>
      <c r="D514" t="s">
        <v>2085</v>
      </c>
      <c r="E514" t="s">
        <v>1020</v>
      </c>
      <c r="F514" t="s">
        <v>1021</v>
      </c>
      <c r="G514" t="s">
        <v>1353</v>
      </c>
      <c r="H514" s="11">
        <v>42965</v>
      </c>
      <c r="I514" s="11">
        <v>42968</v>
      </c>
      <c r="J514" s="11">
        <v>42961</v>
      </c>
      <c r="K514" t="s">
        <v>1023</v>
      </c>
      <c r="L514" t="s">
        <v>1054</v>
      </c>
      <c r="M514" t="s">
        <v>1025</v>
      </c>
      <c r="N514" t="s">
        <v>1026</v>
      </c>
      <c r="O514" t="s">
        <v>1034</v>
      </c>
      <c r="P514" t="s">
        <v>1028</v>
      </c>
    </row>
    <row r="515" spans="1:16" x14ac:dyDescent="0.25">
      <c r="A515" s="9" t="s">
        <v>520</v>
      </c>
      <c r="B515" s="9" t="s">
        <v>1241</v>
      </c>
      <c r="C515" s="9" t="s">
        <v>1242</v>
      </c>
      <c r="D515" s="9" t="s">
        <v>1243</v>
      </c>
      <c r="E515" s="9" t="s">
        <v>1020</v>
      </c>
      <c r="F515" s="9" t="s">
        <v>1032</v>
      </c>
      <c r="G515" s="9" t="s">
        <v>533</v>
      </c>
      <c r="H515" s="10">
        <v>42964</v>
      </c>
      <c r="I515" s="10">
        <v>42980</v>
      </c>
      <c r="J515" s="10">
        <v>42958</v>
      </c>
      <c r="K515" s="9" t="s">
        <v>1023</v>
      </c>
      <c r="L515" s="9" t="s">
        <v>1991</v>
      </c>
      <c r="M515" s="9" t="s">
        <v>1025</v>
      </c>
      <c r="N515" s="9" t="s">
        <v>1026</v>
      </c>
      <c r="O515" s="9" t="s">
        <v>1034</v>
      </c>
      <c r="P515" s="9" t="s">
        <v>1118</v>
      </c>
    </row>
    <row r="516" spans="1:16" x14ac:dyDescent="0.25">
      <c r="A516" t="s">
        <v>72</v>
      </c>
      <c r="B516" t="s">
        <v>1406</v>
      </c>
      <c r="C516" t="s">
        <v>1407</v>
      </c>
      <c r="D516" t="s">
        <v>1406</v>
      </c>
      <c r="E516" t="s">
        <v>1020</v>
      </c>
      <c r="F516" t="s">
        <v>1021</v>
      </c>
      <c r="G516" t="s">
        <v>1041</v>
      </c>
      <c r="H516" s="11">
        <v>42964</v>
      </c>
      <c r="I516" s="11">
        <v>42968</v>
      </c>
      <c r="J516" s="11">
        <v>42950</v>
      </c>
      <c r="K516" t="s">
        <v>1023</v>
      </c>
      <c r="L516" t="s">
        <v>1982</v>
      </c>
      <c r="M516" t="s">
        <v>1025</v>
      </c>
      <c r="N516" t="s">
        <v>1026</v>
      </c>
      <c r="O516" t="s">
        <v>1034</v>
      </c>
      <c r="P516" t="s">
        <v>1028</v>
      </c>
    </row>
    <row r="517" spans="1:16" x14ac:dyDescent="0.25">
      <c r="A517" s="9" t="s">
        <v>250</v>
      </c>
      <c r="B517" s="9" t="s">
        <v>2086</v>
      </c>
      <c r="C517" s="9" t="s">
        <v>2087</v>
      </c>
      <c r="D517" s="9" t="s">
        <v>2088</v>
      </c>
      <c r="E517" s="9" t="s">
        <v>1020</v>
      </c>
      <c r="F517" s="9" t="s">
        <v>1021</v>
      </c>
      <c r="G517" s="9" t="s">
        <v>1022</v>
      </c>
      <c r="H517" s="10">
        <v>42962</v>
      </c>
      <c r="I517" s="10">
        <v>42965</v>
      </c>
      <c r="J517" s="10">
        <v>42947</v>
      </c>
      <c r="K517" s="9" t="s">
        <v>1023</v>
      </c>
      <c r="L517" s="9" t="s">
        <v>1982</v>
      </c>
      <c r="M517" s="9" t="s">
        <v>1025</v>
      </c>
      <c r="N517" s="9" t="s">
        <v>1026</v>
      </c>
      <c r="O517" s="9" t="s">
        <v>1034</v>
      </c>
      <c r="P517" s="9" t="s">
        <v>1028</v>
      </c>
    </row>
    <row r="518" spans="1:16" x14ac:dyDescent="0.25">
      <c r="A518" t="s">
        <v>262</v>
      </c>
      <c r="B518" t="s">
        <v>2089</v>
      </c>
      <c r="C518" t="s">
        <v>2090</v>
      </c>
      <c r="D518" t="s">
        <v>2091</v>
      </c>
      <c r="E518" t="s">
        <v>1020</v>
      </c>
      <c r="F518" t="s">
        <v>1021</v>
      </c>
      <c r="G518" t="s">
        <v>1022</v>
      </c>
      <c r="H518" s="11">
        <v>42962</v>
      </c>
      <c r="I518" s="11">
        <v>42962</v>
      </c>
      <c r="J518" s="11">
        <v>42960</v>
      </c>
      <c r="K518" t="s">
        <v>1023</v>
      </c>
      <c r="L518" t="s">
        <v>1054</v>
      </c>
      <c r="M518" t="s">
        <v>1025</v>
      </c>
      <c r="N518" t="s">
        <v>1026</v>
      </c>
      <c r="O518" t="s">
        <v>1034</v>
      </c>
      <c r="P518" t="s">
        <v>1028</v>
      </c>
    </row>
    <row r="519" spans="1:16" x14ac:dyDescent="0.25">
      <c r="A519" s="9" t="s">
        <v>2092</v>
      </c>
      <c r="B519" s="9" t="s">
        <v>2093</v>
      </c>
      <c r="C519" s="9" t="s">
        <v>2094</v>
      </c>
      <c r="D519" s="9" t="s">
        <v>2095</v>
      </c>
      <c r="E519" s="9" t="s">
        <v>1020</v>
      </c>
      <c r="F519" s="9" t="s">
        <v>1659</v>
      </c>
      <c r="G519" s="9" t="s">
        <v>1660</v>
      </c>
      <c r="H519" s="10">
        <v>42961</v>
      </c>
      <c r="I519" s="10">
        <v>42964</v>
      </c>
      <c r="J519" s="10">
        <v>42961</v>
      </c>
      <c r="K519" s="9" t="s">
        <v>1023</v>
      </c>
      <c r="L519" s="9" t="s">
        <v>1054</v>
      </c>
      <c r="M519" s="9" t="s">
        <v>1025</v>
      </c>
      <c r="N519" s="9" t="s">
        <v>1026</v>
      </c>
      <c r="O519" s="9" t="s">
        <v>1034</v>
      </c>
      <c r="P519" s="9" t="s">
        <v>1028</v>
      </c>
    </row>
    <row r="520" spans="1:16" x14ac:dyDescent="0.25">
      <c r="A520" t="s">
        <v>122</v>
      </c>
      <c r="B520" t="s">
        <v>1137</v>
      </c>
      <c r="C520" t="s">
        <v>1138</v>
      </c>
      <c r="D520" t="s">
        <v>1137</v>
      </c>
      <c r="E520" t="s">
        <v>1020</v>
      </c>
      <c r="F520" t="s">
        <v>1021</v>
      </c>
      <c r="G520" t="s">
        <v>1059</v>
      </c>
      <c r="H520" s="11">
        <v>42959</v>
      </c>
      <c r="I520" s="11">
        <v>42962</v>
      </c>
      <c r="J520" s="11">
        <v>42957</v>
      </c>
      <c r="K520" t="s">
        <v>1023</v>
      </c>
      <c r="L520" t="s">
        <v>1054</v>
      </c>
      <c r="M520" t="s">
        <v>1025</v>
      </c>
      <c r="N520" t="s">
        <v>1026</v>
      </c>
      <c r="O520" t="s">
        <v>1034</v>
      </c>
      <c r="P520" t="s">
        <v>1028</v>
      </c>
    </row>
    <row r="521" spans="1:16" x14ac:dyDescent="0.25">
      <c r="A521" s="9" t="s">
        <v>1655</v>
      </c>
      <c r="B521" s="9" t="s">
        <v>1656</v>
      </c>
      <c r="C521" s="9" t="s">
        <v>1657</v>
      </c>
      <c r="D521" s="9" t="s">
        <v>1658</v>
      </c>
      <c r="E521" s="9" t="s">
        <v>1020</v>
      </c>
      <c r="F521" s="9" t="s">
        <v>1659</v>
      </c>
      <c r="G521" s="9" t="s">
        <v>1660</v>
      </c>
      <c r="H521" s="10">
        <v>42958</v>
      </c>
      <c r="I521" s="10">
        <v>42961</v>
      </c>
      <c r="J521" s="10">
        <v>42952</v>
      </c>
      <c r="K521" s="9" t="s">
        <v>1023</v>
      </c>
      <c r="L521" s="9" t="s">
        <v>1054</v>
      </c>
      <c r="M521" s="9" t="s">
        <v>1025</v>
      </c>
      <c r="N521" s="9" t="s">
        <v>1026</v>
      </c>
      <c r="O521" s="9" t="s">
        <v>1034</v>
      </c>
      <c r="P521" s="9" t="s">
        <v>1028</v>
      </c>
    </row>
    <row r="522" spans="1:16" x14ac:dyDescent="0.25">
      <c r="A522" t="s">
        <v>2096</v>
      </c>
      <c r="B522" t="s">
        <v>2097</v>
      </c>
      <c r="C522" t="s">
        <v>2098</v>
      </c>
      <c r="D522" t="s">
        <v>2097</v>
      </c>
      <c r="E522" t="s">
        <v>1020</v>
      </c>
      <c r="F522" t="s">
        <v>1659</v>
      </c>
      <c r="G522" t="s">
        <v>1890</v>
      </c>
      <c r="H522" s="11">
        <v>42958</v>
      </c>
      <c r="I522" s="11">
        <v>42964</v>
      </c>
      <c r="J522" s="11">
        <v>42958</v>
      </c>
      <c r="K522" t="s">
        <v>1023</v>
      </c>
      <c r="L522" t="s">
        <v>1054</v>
      </c>
      <c r="M522" t="s">
        <v>1025</v>
      </c>
      <c r="N522" t="s">
        <v>1026</v>
      </c>
      <c r="O522" t="s">
        <v>1034</v>
      </c>
      <c r="P522" t="s">
        <v>1028</v>
      </c>
    </row>
    <row r="523" spans="1:16" x14ac:dyDescent="0.25">
      <c r="A523" s="9" t="s">
        <v>496</v>
      </c>
      <c r="B523" s="9" t="s">
        <v>1029</v>
      </c>
      <c r="C523" s="9" t="s">
        <v>1030</v>
      </c>
      <c r="D523" s="9" t="s">
        <v>1031</v>
      </c>
      <c r="E523" s="9" t="s">
        <v>1020</v>
      </c>
      <c r="F523" s="9" t="s">
        <v>1032</v>
      </c>
      <c r="G523" s="9" t="s">
        <v>533</v>
      </c>
      <c r="H523" s="10">
        <v>42955</v>
      </c>
      <c r="I523" s="10">
        <v>42964</v>
      </c>
      <c r="J523" s="10">
        <v>42852</v>
      </c>
      <c r="K523" s="9" t="s">
        <v>1023</v>
      </c>
      <c r="L523" s="9" t="s">
        <v>1054</v>
      </c>
      <c r="M523" s="9" t="s">
        <v>1025</v>
      </c>
      <c r="N523" s="9" t="s">
        <v>1026</v>
      </c>
      <c r="O523" s="9" t="s">
        <v>1034</v>
      </c>
      <c r="P523" s="9" t="s">
        <v>1028</v>
      </c>
    </row>
    <row r="524" spans="1:16" x14ac:dyDescent="0.25">
      <c r="A524" t="s">
        <v>1766</v>
      </c>
      <c r="B524" t="s">
        <v>1767</v>
      </c>
      <c r="C524" t="s">
        <v>1768</v>
      </c>
      <c r="D524" t="s">
        <v>1767</v>
      </c>
      <c r="E524" t="s">
        <v>1020</v>
      </c>
      <c r="F524" t="s">
        <v>1021</v>
      </c>
      <c r="G524" t="s">
        <v>1037</v>
      </c>
      <c r="H524" s="11">
        <v>42955</v>
      </c>
      <c r="I524" s="11">
        <v>42972</v>
      </c>
      <c r="J524" s="11">
        <v>42948</v>
      </c>
      <c r="K524" t="s">
        <v>1023</v>
      </c>
      <c r="L524" t="s">
        <v>1272</v>
      </c>
      <c r="M524" t="s">
        <v>1025</v>
      </c>
      <c r="N524" t="s">
        <v>1026</v>
      </c>
      <c r="O524" t="s">
        <v>1273</v>
      </c>
    </row>
    <row r="525" spans="1:16" x14ac:dyDescent="0.25">
      <c r="A525" s="9" t="s">
        <v>2099</v>
      </c>
      <c r="B525" s="9" t="s">
        <v>2100</v>
      </c>
      <c r="C525" s="9" t="s">
        <v>2101</v>
      </c>
      <c r="D525" s="9" t="s">
        <v>2100</v>
      </c>
      <c r="E525" s="9" t="s">
        <v>1020</v>
      </c>
      <c r="F525" s="9" t="s">
        <v>1021</v>
      </c>
      <c r="G525" s="9" t="s">
        <v>1109</v>
      </c>
      <c r="H525" s="10">
        <v>42955</v>
      </c>
      <c r="I525" s="10">
        <v>42959</v>
      </c>
      <c r="J525" s="10">
        <v>42954</v>
      </c>
      <c r="K525" s="9" t="s">
        <v>1023</v>
      </c>
      <c r="L525" s="9" t="s">
        <v>1991</v>
      </c>
      <c r="M525" s="9" t="s">
        <v>1025</v>
      </c>
      <c r="N525" s="9" t="s">
        <v>1026</v>
      </c>
      <c r="O525" s="9" t="s">
        <v>1034</v>
      </c>
      <c r="P525" s="9" t="s">
        <v>1118</v>
      </c>
    </row>
    <row r="526" spans="1:16" x14ac:dyDescent="0.25">
      <c r="A526" t="s">
        <v>1354</v>
      </c>
      <c r="B526" t="s">
        <v>1355</v>
      </c>
      <c r="C526" t="s">
        <v>1356</v>
      </c>
      <c r="D526" t="s">
        <v>1357</v>
      </c>
      <c r="E526" t="s">
        <v>1020</v>
      </c>
      <c r="F526" t="s">
        <v>1021</v>
      </c>
      <c r="G526" t="s">
        <v>1045</v>
      </c>
      <c r="H526" s="11">
        <v>42952</v>
      </c>
      <c r="I526" s="11">
        <v>42954</v>
      </c>
      <c r="J526" s="11">
        <v>42941</v>
      </c>
      <c r="K526" t="s">
        <v>1023</v>
      </c>
      <c r="L526" t="s">
        <v>1982</v>
      </c>
      <c r="M526" t="s">
        <v>1025</v>
      </c>
      <c r="N526" t="s">
        <v>1026</v>
      </c>
      <c r="O526" t="s">
        <v>1034</v>
      </c>
      <c r="P526" t="s">
        <v>1028</v>
      </c>
    </row>
    <row r="527" spans="1:16" x14ac:dyDescent="0.25">
      <c r="A527" s="9" t="s">
        <v>98</v>
      </c>
      <c r="B527" s="9" t="s">
        <v>1979</v>
      </c>
      <c r="C527" s="9" t="s">
        <v>1980</v>
      </c>
      <c r="D527" s="9" t="s">
        <v>1981</v>
      </c>
      <c r="E527" s="9" t="s">
        <v>1020</v>
      </c>
      <c r="F527" s="9" t="s">
        <v>1021</v>
      </c>
      <c r="G527" s="9" t="s">
        <v>1045</v>
      </c>
      <c r="H527" s="10">
        <v>42951</v>
      </c>
      <c r="I527" s="10">
        <v>42953</v>
      </c>
      <c r="J527" s="10">
        <v>42948</v>
      </c>
      <c r="K527" s="9" t="s">
        <v>1023</v>
      </c>
      <c r="L527" s="9" t="s">
        <v>1982</v>
      </c>
      <c r="M527" s="9" t="s">
        <v>1025</v>
      </c>
      <c r="N527" s="9" t="s">
        <v>1026</v>
      </c>
      <c r="O527" s="9" t="s">
        <v>1034</v>
      </c>
      <c r="P527" s="9" t="s">
        <v>1028</v>
      </c>
    </row>
    <row r="528" spans="1:16" x14ac:dyDescent="0.25">
      <c r="A528" t="s">
        <v>490</v>
      </c>
      <c r="B528" t="s">
        <v>2102</v>
      </c>
      <c r="C528" t="s">
        <v>2103</v>
      </c>
      <c r="D528" t="s">
        <v>2104</v>
      </c>
      <c r="E528" t="s">
        <v>1020</v>
      </c>
      <c r="F528" t="s">
        <v>1032</v>
      </c>
      <c r="G528" t="s">
        <v>533</v>
      </c>
      <c r="H528" s="11">
        <v>42951</v>
      </c>
      <c r="I528" s="11">
        <v>42955</v>
      </c>
      <c r="J528" s="11">
        <v>42920</v>
      </c>
      <c r="K528" t="s">
        <v>1023</v>
      </c>
      <c r="L528" t="s">
        <v>1054</v>
      </c>
      <c r="M528" t="s">
        <v>1025</v>
      </c>
      <c r="N528" t="s">
        <v>1026</v>
      </c>
      <c r="O528" t="s">
        <v>1034</v>
      </c>
      <c r="P528" t="s">
        <v>1028</v>
      </c>
    </row>
    <row r="529" spans="1:16" x14ac:dyDescent="0.25">
      <c r="A529" s="9" t="s">
        <v>100</v>
      </c>
      <c r="B529" s="9" t="s">
        <v>1247</v>
      </c>
      <c r="C529" s="9" t="s">
        <v>1248</v>
      </c>
      <c r="D529" s="9" t="s">
        <v>1249</v>
      </c>
      <c r="E529" s="9" t="s">
        <v>1020</v>
      </c>
      <c r="F529" s="9" t="s">
        <v>1021</v>
      </c>
      <c r="G529" s="9" t="s">
        <v>1045</v>
      </c>
      <c r="H529" s="10">
        <v>42949</v>
      </c>
      <c r="I529" s="10">
        <v>42951</v>
      </c>
      <c r="J529" s="10">
        <v>42941</v>
      </c>
      <c r="K529" s="9" t="s">
        <v>1023</v>
      </c>
      <c r="L529" s="9" t="s">
        <v>1982</v>
      </c>
      <c r="M529" s="9" t="s">
        <v>1025</v>
      </c>
      <c r="N529" s="9" t="s">
        <v>1026</v>
      </c>
      <c r="O529" s="9" t="s">
        <v>1034</v>
      </c>
      <c r="P529" s="9" t="s">
        <v>1028</v>
      </c>
    </row>
    <row r="530" spans="1:16" x14ac:dyDescent="0.25">
      <c r="A530" t="s">
        <v>460</v>
      </c>
      <c r="B530" t="s">
        <v>2105</v>
      </c>
      <c r="C530" t="s">
        <v>2106</v>
      </c>
      <c r="D530" t="s">
        <v>2107</v>
      </c>
      <c r="E530" t="s">
        <v>1020</v>
      </c>
      <c r="F530" t="s">
        <v>1032</v>
      </c>
      <c r="G530" t="s">
        <v>1136</v>
      </c>
      <c r="H530" s="11">
        <v>42947</v>
      </c>
      <c r="I530" s="11">
        <v>42951</v>
      </c>
      <c r="J530" s="11">
        <v>42940</v>
      </c>
      <c r="K530" t="s">
        <v>1023</v>
      </c>
      <c r="L530" t="s">
        <v>1991</v>
      </c>
      <c r="M530" t="s">
        <v>1025</v>
      </c>
      <c r="N530" t="s">
        <v>1026</v>
      </c>
      <c r="O530" t="s">
        <v>1034</v>
      </c>
      <c r="P530" t="s">
        <v>1118</v>
      </c>
    </row>
    <row r="531" spans="1:16" x14ac:dyDescent="0.25">
      <c r="A531" s="9" t="s">
        <v>459</v>
      </c>
      <c r="B531" s="9" t="s">
        <v>1207</v>
      </c>
      <c r="C531" s="9" t="s">
        <v>1208</v>
      </c>
      <c r="D531" s="9" t="s">
        <v>1209</v>
      </c>
      <c r="E531" s="9" t="s">
        <v>1020</v>
      </c>
      <c r="F531" s="9" t="s">
        <v>1032</v>
      </c>
      <c r="G531" s="9" t="s">
        <v>1136</v>
      </c>
      <c r="H531" s="10">
        <v>42944</v>
      </c>
      <c r="I531" s="10">
        <v>42947</v>
      </c>
      <c r="J531" s="10">
        <v>42922</v>
      </c>
      <c r="K531" s="9" t="s">
        <v>1023</v>
      </c>
      <c r="L531" s="9" t="s">
        <v>1054</v>
      </c>
      <c r="M531" s="9" t="s">
        <v>1025</v>
      </c>
      <c r="N531" s="9" t="s">
        <v>1026</v>
      </c>
      <c r="O531" s="9" t="s">
        <v>1034</v>
      </c>
      <c r="P531" s="9" t="s">
        <v>1028</v>
      </c>
    </row>
    <row r="532" spans="1:16" x14ac:dyDescent="0.25">
      <c r="A532" t="s">
        <v>158</v>
      </c>
      <c r="B532" t="s">
        <v>2108</v>
      </c>
      <c r="C532" t="s">
        <v>2109</v>
      </c>
      <c r="D532" t="s">
        <v>2108</v>
      </c>
      <c r="E532" t="s">
        <v>1020</v>
      </c>
      <c r="F532" t="s">
        <v>1021</v>
      </c>
      <c r="G532" t="s">
        <v>1109</v>
      </c>
      <c r="H532" s="11">
        <v>42942</v>
      </c>
      <c r="I532" s="11">
        <v>42947</v>
      </c>
      <c r="J532" s="11">
        <v>42936</v>
      </c>
      <c r="K532" t="s">
        <v>1023</v>
      </c>
      <c r="L532" t="s">
        <v>1991</v>
      </c>
      <c r="M532" t="s">
        <v>1025</v>
      </c>
      <c r="N532" t="s">
        <v>1026</v>
      </c>
      <c r="O532" t="s">
        <v>1034</v>
      </c>
      <c r="P532" t="s">
        <v>1118</v>
      </c>
    </row>
    <row r="533" spans="1:16" x14ac:dyDescent="0.25">
      <c r="A533" s="9" t="s">
        <v>1975</v>
      </c>
      <c r="B533" s="9" t="s">
        <v>1976</v>
      </c>
      <c r="C533" s="9" t="s">
        <v>1977</v>
      </c>
      <c r="D533" s="9" t="s">
        <v>1978</v>
      </c>
      <c r="E533" s="9" t="s">
        <v>1020</v>
      </c>
      <c r="F533" s="9" t="s">
        <v>1032</v>
      </c>
      <c r="G533" s="9" t="s">
        <v>533</v>
      </c>
      <c r="H533" s="10">
        <v>42938</v>
      </c>
      <c r="I533" s="10">
        <v>42944</v>
      </c>
      <c r="J533" s="10">
        <v>42917</v>
      </c>
      <c r="K533" s="9" t="s">
        <v>1023</v>
      </c>
      <c r="L533" s="9" t="s">
        <v>1054</v>
      </c>
      <c r="M533" s="9" t="s">
        <v>1025</v>
      </c>
      <c r="N533" s="9" t="s">
        <v>1026</v>
      </c>
      <c r="O533" s="9" t="s">
        <v>1034</v>
      </c>
      <c r="P533" s="9" t="s">
        <v>1028</v>
      </c>
    </row>
    <row r="534" spans="1:16" x14ac:dyDescent="0.25">
      <c r="A534" t="s">
        <v>363</v>
      </c>
      <c r="B534" t="s">
        <v>1369</v>
      </c>
      <c r="C534" t="s">
        <v>1370</v>
      </c>
      <c r="D534" t="s">
        <v>1371</v>
      </c>
      <c r="E534" t="s">
        <v>1020</v>
      </c>
      <c r="F534" t="s">
        <v>1021</v>
      </c>
      <c r="G534" t="s">
        <v>1071</v>
      </c>
      <c r="H534" s="11">
        <v>42937</v>
      </c>
      <c r="I534" s="11">
        <v>42938</v>
      </c>
      <c r="J534" s="11">
        <v>42927</v>
      </c>
      <c r="K534" t="s">
        <v>1023</v>
      </c>
      <c r="L534" t="s">
        <v>1054</v>
      </c>
      <c r="M534" t="s">
        <v>1025</v>
      </c>
      <c r="N534" t="s">
        <v>1026</v>
      </c>
      <c r="O534" t="s">
        <v>1034</v>
      </c>
      <c r="P534" t="s">
        <v>1028</v>
      </c>
    </row>
    <row r="535" spans="1:16" x14ac:dyDescent="0.25">
      <c r="A535" s="9" t="s">
        <v>190</v>
      </c>
      <c r="B535" s="9" t="s">
        <v>1732</v>
      </c>
      <c r="C535" s="9" t="s">
        <v>1733</v>
      </c>
      <c r="D535" s="9" t="s">
        <v>1732</v>
      </c>
      <c r="E535" s="9" t="s">
        <v>1020</v>
      </c>
      <c r="F535" s="9" t="s">
        <v>1021</v>
      </c>
      <c r="G535" s="9" t="s">
        <v>1121</v>
      </c>
      <c r="H535" s="10">
        <v>42933</v>
      </c>
      <c r="I535" s="10">
        <v>42937</v>
      </c>
      <c r="J535" s="10">
        <v>42920</v>
      </c>
      <c r="K535" s="9" t="s">
        <v>1023</v>
      </c>
      <c r="L535" s="9" t="s">
        <v>1991</v>
      </c>
      <c r="M535" s="9" t="s">
        <v>1025</v>
      </c>
      <c r="N535" s="9" t="s">
        <v>1026</v>
      </c>
      <c r="O535" s="9" t="s">
        <v>1034</v>
      </c>
      <c r="P535" s="9" t="s">
        <v>1028</v>
      </c>
    </row>
    <row r="536" spans="1:16" x14ac:dyDescent="0.25">
      <c r="A536" t="s">
        <v>1579</v>
      </c>
      <c r="B536" t="s">
        <v>1580</v>
      </c>
      <c r="C536" t="s">
        <v>1581</v>
      </c>
      <c r="D536" t="s">
        <v>1582</v>
      </c>
      <c r="E536" t="s">
        <v>1020</v>
      </c>
      <c r="F536" t="s">
        <v>1021</v>
      </c>
      <c r="G536" t="s">
        <v>1109</v>
      </c>
      <c r="H536" s="11">
        <v>42929</v>
      </c>
      <c r="I536" s="11">
        <v>42933</v>
      </c>
      <c r="J536" s="11">
        <v>42918</v>
      </c>
      <c r="K536" t="s">
        <v>1023</v>
      </c>
      <c r="L536" t="s">
        <v>1054</v>
      </c>
      <c r="M536" t="s">
        <v>1025</v>
      </c>
      <c r="N536" t="s">
        <v>1026</v>
      </c>
      <c r="O536" t="s">
        <v>1034</v>
      </c>
      <c r="P536" t="s">
        <v>1028</v>
      </c>
    </row>
    <row r="537" spans="1:16" x14ac:dyDescent="0.25">
      <c r="A537" s="9" t="s">
        <v>147</v>
      </c>
      <c r="B537" s="9" t="s">
        <v>1946</v>
      </c>
      <c r="C537" s="9" t="s">
        <v>1947</v>
      </c>
      <c r="D537" s="9" t="s">
        <v>1946</v>
      </c>
      <c r="E537" s="9" t="s">
        <v>1020</v>
      </c>
      <c r="F537" s="9" t="s">
        <v>1021</v>
      </c>
      <c r="G537" s="9" t="s">
        <v>1109</v>
      </c>
      <c r="H537" s="10">
        <v>42927</v>
      </c>
      <c r="I537" s="10">
        <v>42930</v>
      </c>
      <c r="J537" s="10">
        <v>42871</v>
      </c>
      <c r="K537" s="9" t="s">
        <v>1023</v>
      </c>
      <c r="L537" s="9" t="s">
        <v>1054</v>
      </c>
      <c r="M537" s="9" t="s">
        <v>1025</v>
      </c>
      <c r="N537" s="9" t="s">
        <v>1026</v>
      </c>
      <c r="O537" s="9" t="s">
        <v>1034</v>
      </c>
      <c r="P537" s="9" t="s">
        <v>1028</v>
      </c>
    </row>
    <row r="538" spans="1:16" x14ac:dyDescent="0.25">
      <c r="A538" t="s">
        <v>2110</v>
      </c>
      <c r="B538" t="s">
        <v>2111</v>
      </c>
      <c r="C538" t="s">
        <v>2112</v>
      </c>
      <c r="D538" t="s">
        <v>2111</v>
      </c>
      <c r="E538" t="s">
        <v>1020</v>
      </c>
      <c r="F538" t="s">
        <v>1021</v>
      </c>
      <c r="G538" t="s">
        <v>1121</v>
      </c>
      <c r="H538" s="11">
        <v>42926</v>
      </c>
      <c r="I538" s="11">
        <v>42929</v>
      </c>
      <c r="J538" s="11">
        <v>42919</v>
      </c>
      <c r="K538" t="s">
        <v>1023</v>
      </c>
      <c r="L538" t="s">
        <v>1054</v>
      </c>
      <c r="M538" t="s">
        <v>1025</v>
      </c>
      <c r="N538" t="s">
        <v>1026</v>
      </c>
      <c r="O538" t="s">
        <v>1034</v>
      </c>
      <c r="P538" t="s">
        <v>1028</v>
      </c>
    </row>
    <row r="539" spans="1:16" x14ac:dyDescent="0.25">
      <c r="A539" s="9" t="s">
        <v>302</v>
      </c>
      <c r="B539" s="9" t="s">
        <v>1198</v>
      </c>
      <c r="C539" s="9" t="s">
        <v>1199</v>
      </c>
      <c r="D539" s="9" t="s">
        <v>1200</v>
      </c>
      <c r="E539" s="9" t="s">
        <v>1020</v>
      </c>
      <c r="F539" s="9" t="s">
        <v>1021</v>
      </c>
      <c r="G539" s="9" t="s">
        <v>1037</v>
      </c>
      <c r="H539" s="10">
        <v>42926</v>
      </c>
      <c r="I539" s="10">
        <v>42927</v>
      </c>
      <c r="J539" s="10">
        <v>42920</v>
      </c>
      <c r="K539" s="9" t="s">
        <v>1023</v>
      </c>
      <c r="L539" s="9" t="s">
        <v>1054</v>
      </c>
      <c r="M539" s="9" t="s">
        <v>1025</v>
      </c>
      <c r="N539" s="9" t="s">
        <v>1026</v>
      </c>
      <c r="O539" s="9" t="s">
        <v>1034</v>
      </c>
      <c r="P539" s="9" t="s">
        <v>1028</v>
      </c>
    </row>
    <row r="540" spans="1:16" x14ac:dyDescent="0.25">
      <c r="A540" t="s">
        <v>498</v>
      </c>
      <c r="B540" t="s">
        <v>1504</v>
      </c>
      <c r="C540" t="s">
        <v>1505</v>
      </c>
      <c r="D540" t="s">
        <v>1506</v>
      </c>
      <c r="E540" t="s">
        <v>1020</v>
      </c>
      <c r="F540" t="s">
        <v>1032</v>
      </c>
      <c r="G540" t="s">
        <v>533</v>
      </c>
      <c r="H540" s="11">
        <v>42925</v>
      </c>
      <c r="I540" s="11">
        <v>42930</v>
      </c>
      <c r="J540" s="11">
        <v>42925</v>
      </c>
      <c r="K540" t="s">
        <v>1023</v>
      </c>
      <c r="L540" t="s">
        <v>1054</v>
      </c>
      <c r="M540" t="s">
        <v>1025</v>
      </c>
      <c r="N540" t="s">
        <v>1026</v>
      </c>
      <c r="O540" t="s">
        <v>1034</v>
      </c>
      <c r="P540" t="s">
        <v>1028</v>
      </c>
    </row>
    <row r="541" spans="1:16" x14ac:dyDescent="0.25">
      <c r="A541" s="9" t="s">
        <v>1513</v>
      </c>
      <c r="B541" s="9" t="s">
        <v>1514</v>
      </c>
      <c r="C541" s="9" t="s">
        <v>1515</v>
      </c>
      <c r="D541" s="9" t="s">
        <v>1514</v>
      </c>
      <c r="E541" s="9" t="s">
        <v>1020</v>
      </c>
      <c r="F541" s="9" t="s">
        <v>1021</v>
      </c>
      <c r="G541" s="9" t="s">
        <v>1130</v>
      </c>
      <c r="H541" s="10">
        <v>42924</v>
      </c>
      <c r="I541" s="10">
        <v>42926</v>
      </c>
      <c r="J541" s="10">
        <v>42916</v>
      </c>
      <c r="K541" s="9" t="s">
        <v>1023</v>
      </c>
      <c r="L541" s="9" t="s">
        <v>1054</v>
      </c>
      <c r="M541" s="9" t="s">
        <v>1025</v>
      </c>
      <c r="N541" s="9" t="s">
        <v>1026</v>
      </c>
      <c r="O541" s="9" t="s">
        <v>1034</v>
      </c>
      <c r="P541" s="9" t="s">
        <v>1028</v>
      </c>
    </row>
    <row r="542" spans="1:16" x14ac:dyDescent="0.25">
      <c r="A542" t="s">
        <v>230</v>
      </c>
      <c r="B542" t="s">
        <v>2113</v>
      </c>
      <c r="C542" t="s">
        <v>2114</v>
      </c>
      <c r="D542" t="s">
        <v>2113</v>
      </c>
      <c r="E542" t="s">
        <v>1020</v>
      </c>
      <c r="F542" t="s">
        <v>1021</v>
      </c>
      <c r="G542" t="s">
        <v>1022</v>
      </c>
      <c r="H542" s="11">
        <v>42922</v>
      </c>
      <c r="I542" s="11">
        <v>42941</v>
      </c>
      <c r="J542" s="11">
        <v>42917</v>
      </c>
      <c r="K542" t="s">
        <v>1023</v>
      </c>
      <c r="L542" t="s">
        <v>1272</v>
      </c>
      <c r="M542" t="s">
        <v>1025</v>
      </c>
      <c r="N542" t="s">
        <v>1065</v>
      </c>
      <c r="O542" t="s">
        <v>1273</v>
      </c>
    </row>
    <row r="543" spans="1:16" x14ac:dyDescent="0.25">
      <c r="A543" s="9" t="s">
        <v>1689</v>
      </c>
      <c r="B543" s="9" t="s">
        <v>1690</v>
      </c>
      <c r="C543" s="9" t="s">
        <v>1691</v>
      </c>
      <c r="D543" s="9" t="s">
        <v>1692</v>
      </c>
      <c r="E543" s="9" t="s">
        <v>1020</v>
      </c>
      <c r="F543" s="9" t="s">
        <v>1021</v>
      </c>
      <c r="G543" s="9" t="s">
        <v>1109</v>
      </c>
      <c r="H543" s="10">
        <v>42921</v>
      </c>
      <c r="I543" s="10">
        <v>42924</v>
      </c>
      <c r="J543" s="10">
        <v>42898</v>
      </c>
      <c r="K543" s="9" t="s">
        <v>1023</v>
      </c>
      <c r="L543" s="9" t="s">
        <v>1991</v>
      </c>
      <c r="M543" s="9" t="s">
        <v>1025</v>
      </c>
      <c r="N543" s="9" t="s">
        <v>1026</v>
      </c>
      <c r="O543" s="9" t="s">
        <v>1034</v>
      </c>
      <c r="P543" s="9" t="s">
        <v>1028</v>
      </c>
    </row>
    <row r="544" spans="1:16" x14ac:dyDescent="0.25">
      <c r="A544" t="s">
        <v>309</v>
      </c>
      <c r="B544" t="s">
        <v>1537</v>
      </c>
      <c r="C544" t="s">
        <v>1538</v>
      </c>
      <c r="D544" t="s">
        <v>1537</v>
      </c>
      <c r="E544" t="s">
        <v>1020</v>
      </c>
      <c r="F544" t="s">
        <v>1021</v>
      </c>
      <c r="G544" t="s">
        <v>1037</v>
      </c>
      <c r="H544" s="11">
        <v>42919</v>
      </c>
      <c r="I544" s="11">
        <v>42921</v>
      </c>
      <c r="J544" s="11">
        <v>42906</v>
      </c>
      <c r="K544" t="s">
        <v>1023</v>
      </c>
      <c r="L544" t="s">
        <v>1054</v>
      </c>
      <c r="M544" t="s">
        <v>1025</v>
      </c>
      <c r="N544" t="s">
        <v>1026</v>
      </c>
      <c r="O544" t="s">
        <v>1034</v>
      </c>
      <c r="P544" t="s">
        <v>1028</v>
      </c>
    </row>
    <row r="545" spans="1:16" x14ac:dyDescent="0.25">
      <c r="A545" s="9" t="s">
        <v>492</v>
      </c>
      <c r="B545" s="9" t="s">
        <v>1204</v>
      </c>
      <c r="C545" s="9" t="s">
        <v>1205</v>
      </c>
      <c r="D545" s="9" t="s">
        <v>1206</v>
      </c>
      <c r="E545" s="9" t="s">
        <v>1020</v>
      </c>
      <c r="F545" s="9" t="s">
        <v>1032</v>
      </c>
      <c r="G545" s="9" t="s">
        <v>533</v>
      </c>
      <c r="H545" s="10">
        <v>42917</v>
      </c>
      <c r="I545" s="10">
        <v>42924</v>
      </c>
      <c r="J545" s="10">
        <v>42903</v>
      </c>
      <c r="K545" s="9" t="s">
        <v>1023</v>
      </c>
      <c r="L545" s="9" t="s">
        <v>1054</v>
      </c>
      <c r="M545" s="9" t="s">
        <v>1025</v>
      </c>
      <c r="N545" s="9" t="s">
        <v>1026</v>
      </c>
      <c r="O545" s="9" t="s">
        <v>1034</v>
      </c>
      <c r="P545" s="9" t="s">
        <v>1028</v>
      </c>
    </row>
    <row r="546" spans="1:16" x14ac:dyDescent="0.25">
      <c r="A546" t="s">
        <v>2115</v>
      </c>
      <c r="B546" t="s">
        <v>2116</v>
      </c>
      <c r="C546" t="s">
        <v>2117</v>
      </c>
      <c r="D546" t="s">
        <v>2118</v>
      </c>
      <c r="E546" t="s">
        <v>1020</v>
      </c>
      <c r="F546" t="s">
        <v>1659</v>
      </c>
      <c r="G546" t="s">
        <v>1660</v>
      </c>
      <c r="H546" s="11">
        <v>42916</v>
      </c>
      <c r="I546" s="11">
        <v>42918</v>
      </c>
      <c r="J546" s="11">
        <v>42916</v>
      </c>
      <c r="K546" t="s">
        <v>1023</v>
      </c>
      <c r="L546" t="s">
        <v>1054</v>
      </c>
      <c r="M546" t="s">
        <v>1025</v>
      </c>
      <c r="N546" t="s">
        <v>1026</v>
      </c>
      <c r="O546" t="s">
        <v>1034</v>
      </c>
      <c r="P546" t="s">
        <v>1028</v>
      </c>
    </row>
    <row r="547" spans="1:16" x14ac:dyDescent="0.25">
      <c r="A547" s="9" t="s">
        <v>188</v>
      </c>
      <c r="B547" s="9" t="s">
        <v>2119</v>
      </c>
      <c r="C547" s="9" t="s">
        <v>2120</v>
      </c>
      <c r="D547" s="9" t="s">
        <v>2121</v>
      </c>
      <c r="E547" s="9" t="s">
        <v>1020</v>
      </c>
      <c r="F547" s="9" t="s">
        <v>1021</v>
      </c>
      <c r="G547" s="9" t="s">
        <v>1121</v>
      </c>
      <c r="H547" s="10">
        <v>42914</v>
      </c>
      <c r="I547" s="10">
        <v>42921</v>
      </c>
      <c r="J547" s="10">
        <v>42898</v>
      </c>
      <c r="K547" s="9" t="s">
        <v>1023</v>
      </c>
      <c r="L547" s="9" t="s">
        <v>1272</v>
      </c>
      <c r="M547" s="9" t="s">
        <v>1025</v>
      </c>
      <c r="N547" s="9" t="s">
        <v>1026</v>
      </c>
      <c r="O547" s="9" t="s">
        <v>1273</v>
      </c>
      <c r="P547" s="9"/>
    </row>
    <row r="548" spans="1:16" x14ac:dyDescent="0.25">
      <c r="A548" t="s">
        <v>794</v>
      </c>
      <c r="B548" t="s">
        <v>1266</v>
      </c>
      <c r="C548" t="s">
        <v>1267</v>
      </c>
      <c r="D548" t="s">
        <v>1268</v>
      </c>
      <c r="E548" t="s">
        <v>1020</v>
      </c>
      <c r="F548" t="s">
        <v>1032</v>
      </c>
      <c r="G548" t="s">
        <v>533</v>
      </c>
      <c r="H548" s="11">
        <v>42913</v>
      </c>
      <c r="I548" s="11">
        <v>42917</v>
      </c>
      <c r="J548" s="11">
        <v>42905</v>
      </c>
      <c r="K548" t="s">
        <v>1023</v>
      </c>
      <c r="L548" t="s">
        <v>1054</v>
      </c>
      <c r="M548" t="s">
        <v>1025</v>
      </c>
      <c r="N548" t="s">
        <v>1026</v>
      </c>
      <c r="O548" t="s">
        <v>1034</v>
      </c>
      <c r="P548" t="s">
        <v>1028</v>
      </c>
    </row>
    <row r="549" spans="1:16" x14ac:dyDescent="0.25">
      <c r="A549" s="9" t="s">
        <v>2122</v>
      </c>
      <c r="B549" s="9" t="s">
        <v>2123</v>
      </c>
      <c r="C549" s="9" t="s">
        <v>2124</v>
      </c>
      <c r="D549" s="9" t="s">
        <v>2125</v>
      </c>
      <c r="E549" s="9" t="s">
        <v>1020</v>
      </c>
      <c r="F549" s="9" t="s">
        <v>1659</v>
      </c>
      <c r="G549" s="9" t="s">
        <v>1660</v>
      </c>
      <c r="H549" s="10">
        <v>42912</v>
      </c>
      <c r="I549" s="10">
        <v>42916</v>
      </c>
      <c r="J549" s="10">
        <v>42912</v>
      </c>
      <c r="K549" s="9" t="s">
        <v>1023</v>
      </c>
      <c r="L549" s="9" t="s">
        <v>1054</v>
      </c>
      <c r="M549" s="9" t="s">
        <v>1025</v>
      </c>
      <c r="N549" s="9" t="s">
        <v>1026</v>
      </c>
      <c r="O549" s="9" t="s">
        <v>1034</v>
      </c>
      <c r="P549" s="9" t="s">
        <v>1028</v>
      </c>
    </row>
    <row r="550" spans="1:16" x14ac:dyDescent="0.25">
      <c r="A550" t="s">
        <v>490</v>
      </c>
      <c r="B550" t="s">
        <v>2102</v>
      </c>
      <c r="C550" t="s">
        <v>2103</v>
      </c>
      <c r="D550" t="s">
        <v>2104</v>
      </c>
      <c r="E550" t="s">
        <v>1020</v>
      </c>
      <c r="F550" t="s">
        <v>1032</v>
      </c>
      <c r="G550" t="s">
        <v>533</v>
      </c>
      <c r="H550" s="11">
        <v>42911</v>
      </c>
      <c r="I550" s="11">
        <v>42913</v>
      </c>
      <c r="J550" s="11">
        <v>42904</v>
      </c>
      <c r="K550" t="s">
        <v>1023</v>
      </c>
      <c r="L550" t="s">
        <v>1054</v>
      </c>
      <c r="M550" t="s">
        <v>1025</v>
      </c>
      <c r="N550" t="s">
        <v>1026</v>
      </c>
      <c r="O550" t="s">
        <v>1034</v>
      </c>
      <c r="P550" t="s">
        <v>1028</v>
      </c>
    </row>
    <row r="551" spans="1:16" x14ac:dyDescent="0.25">
      <c r="A551" s="9" t="s">
        <v>354</v>
      </c>
      <c r="B551" s="9" t="s">
        <v>1531</v>
      </c>
      <c r="C551" s="9" t="s">
        <v>1532</v>
      </c>
      <c r="D551" s="9" t="s">
        <v>1533</v>
      </c>
      <c r="E551" s="9" t="s">
        <v>1020</v>
      </c>
      <c r="F551" s="9" t="s">
        <v>1021</v>
      </c>
      <c r="G551" s="9" t="s">
        <v>1130</v>
      </c>
      <c r="H551" s="10">
        <v>42911</v>
      </c>
      <c r="I551" s="10">
        <v>42912</v>
      </c>
      <c r="J551" s="10">
        <v>42904</v>
      </c>
      <c r="K551" s="9" t="s">
        <v>1023</v>
      </c>
      <c r="L551" s="9" t="s">
        <v>1054</v>
      </c>
      <c r="M551" s="9" t="s">
        <v>1025</v>
      </c>
      <c r="N551" s="9" t="s">
        <v>1026</v>
      </c>
      <c r="O551" s="9" t="s">
        <v>1034</v>
      </c>
      <c r="P551" s="9" t="s">
        <v>1028</v>
      </c>
    </row>
    <row r="552" spans="1:16" x14ac:dyDescent="0.25">
      <c r="A552" t="s">
        <v>500</v>
      </c>
      <c r="B552" t="s">
        <v>1598</v>
      </c>
      <c r="C552" t="s">
        <v>1599</v>
      </c>
      <c r="D552" t="s">
        <v>1600</v>
      </c>
      <c r="E552" t="s">
        <v>1020</v>
      </c>
      <c r="F552" t="s">
        <v>1032</v>
      </c>
      <c r="G552" t="s">
        <v>533</v>
      </c>
      <c r="H552" s="11">
        <v>42909</v>
      </c>
      <c r="I552" s="11">
        <v>42911</v>
      </c>
      <c r="J552" s="11">
        <v>42907</v>
      </c>
      <c r="K552" t="s">
        <v>1023</v>
      </c>
      <c r="L552" t="s">
        <v>1054</v>
      </c>
      <c r="M552" t="s">
        <v>1025</v>
      </c>
      <c r="N552" t="s">
        <v>1026</v>
      </c>
      <c r="O552" t="s">
        <v>1034</v>
      </c>
      <c r="P552" t="s">
        <v>1028</v>
      </c>
    </row>
    <row r="553" spans="1:16" x14ac:dyDescent="0.25">
      <c r="A553" s="9" t="s">
        <v>2126</v>
      </c>
      <c r="B553" s="9" t="s">
        <v>2127</v>
      </c>
      <c r="C553" s="9" t="s">
        <v>2128</v>
      </c>
      <c r="D553" s="9" t="s">
        <v>2127</v>
      </c>
      <c r="E553" s="9" t="s">
        <v>1020</v>
      </c>
      <c r="F553" s="9" t="s">
        <v>1659</v>
      </c>
      <c r="G553" s="9" t="s">
        <v>1758</v>
      </c>
      <c r="H553" s="10">
        <v>42908</v>
      </c>
      <c r="I553" s="10">
        <v>42910</v>
      </c>
      <c r="J553" s="10">
        <v>42908</v>
      </c>
      <c r="K553" s="9" t="s">
        <v>1023</v>
      </c>
      <c r="L553" s="9" t="s">
        <v>1054</v>
      </c>
      <c r="M553" s="9" t="s">
        <v>1025</v>
      </c>
      <c r="N553" s="9" t="s">
        <v>1026</v>
      </c>
      <c r="O553" s="9" t="s">
        <v>1034</v>
      </c>
      <c r="P553" s="9" t="s">
        <v>1028</v>
      </c>
    </row>
    <row r="554" spans="1:16" x14ac:dyDescent="0.25">
      <c r="A554" t="s">
        <v>2129</v>
      </c>
      <c r="B554" t="s">
        <v>2130</v>
      </c>
      <c r="C554" t="s">
        <v>2131</v>
      </c>
      <c r="D554" t="s">
        <v>2130</v>
      </c>
      <c r="E554" t="s">
        <v>1020</v>
      </c>
      <c r="F554" t="s">
        <v>1659</v>
      </c>
      <c r="G554" t="s">
        <v>1758</v>
      </c>
      <c r="H554" s="11">
        <v>42904</v>
      </c>
      <c r="I554" s="11">
        <v>42908</v>
      </c>
      <c r="J554" s="11">
        <v>42904</v>
      </c>
      <c r="K554" t="s">
        <v>1023</v>
      </c>
      <c r="L554" t="s">
        <v>1054</v>
      </c>
      <c r="M554" t="s">
        <v>1025</v>
      </c>
      <c r="N554" t="s">
        <v>1026</v>
      </c>
      <c r="O554" t="s">
        <v>1034</v>
      </c>
      <c r="P554" t="s">
        <v>1028</v>
      </c>
    </row>
    <row r="555" spans="1:16" x14ac:dyDescent="0.25">
      <c r="A555" s="9" t="s">
        <v>246</v>
      </c>
      <c r="B555" s="9" t="s">
        <v>2132</v>
      </c>
      <c r="C555" s="9" t="s">
        <v>2133</v>
      </c>
      <c r="D555" s="9" t="s">
        <v>2134</v>
      </c>
      <c r="E555" s="9" t="s">
        <v>1020</v>
      </c>
      <c r="F555" s="9" t="s">
        <v>1021</v>
      </c>
      <c r="G555" s="9" t="s">
        <v>1022</v>
      </c>
      <c r="H555" s="10">
        <v>42902</v>
      </c>
      <c r="I555" s="10">
        <v>42914</v>
      </c>
      <c r="J555" s="10">
        <v>42896</v>
      </c>
      <c r="K555" s="9" t="s">
        <v>1023</v>
      </c>
      <c r="L555" s="9" t="s">
        <v>1272</v>
      </c>
      <c r="M555" s="9" t="s">
        <v>1025</v>
      </c>
      <c r="N555" s="9" t="s">
        <v>1026</v>
      </c>
      <c r="O555" s="9" t="s">
        <v>1273</v>
      </c>
      <c r="P555" s="9"/>
    </row>
    <row r="556" spans="1:16" x14ac:dyDescent="0.25">
      <c r="A556" t="s">
        <v>290</v>
      </c>
      <c r="B556" t="s">
        <v>1476</v>
      </c>
      <c r="C556" t="s">
        <v>1477</v>
      </c>
      <c r="D556" t="s">
        <v>1478</v>
      </c>
      <c r="E556" t="s">
        <v>1020</v>
      </c>
      <c r="F556" t="s">
        <v>1021</v>
      </c>
      <c r="G556" t="s">
        <v>1022</v>
      </c>
      <c r="H556" s="11">
        <v>42896</v>
      </c>
      <c r="I556" s="11">
        <v>42898</v>
      </c>
      <c r="J556" s="11">
        <v>42890</v>
      </c>
      <c r="K556" t="s">
        <v>1023</v>
      </c>
      <c r="L556" t="s">
        <v>1054</v>
      </c>
      <c r="M556" t="s">
        <v>1055</v>
      </c>
      <c r="N556" t="s">
        <v>1026</v>
      </c>
      <c r="O556" t="s">
        <v>1273</v>
      </c>
      <c r="P556" t="s">
        <v>1028</v>
      </c>
    </row>
    <row r="557" spans="1:16" x14ac:dyDescent="0.25">
      <c r="A557" s="9" t="s">
        <v>2135</v>
      </c>
      <c r="B557" s="9" t="s">
        <v>2136</v>
      </c>
      <c r="C557" s="9" t="s">
        <v>2135</v>
      </c>
      <c r="D557" s="9" t="s">
        <v>2136</v>
      </c>
      <c r="E557" s="9" t="s">
        <v>1020</v>
      </c>
      <c r="F557" s="9" t="s">
        <v>1032</v>
      </c>
      <c r="G557" s="9" t="s">
        <v>1157</v>
      </c>
      <c r="H557" s="10">
        <v>42896</v>
      </c>
      <c r="I557" s="10">
        <v>42898</v>
      </c>
      <c r="J557" s="10">
        <v>42896</v>
      </c>
      <c r="K557" s="9" t="s">
        <v>1023</v>
      </c>
      <c r="L557" s="9" t="s">
        <v>1054</v>
      </c>
      <c r="M557" s="9" t="s">
        <v>1025</v>
      </c>
      <c r="N557" s="9" t="s">
        <v>1026</v>
      </c>
      <c r="O557" s="9" t="s">
        <v>1034</v>
      </c>
      <c r="P557" s="9" t="s">
        <v>1028</v>
      </c>
    </row>
    <row r="558" spans="1:16" x14ac:dyDescent="0.25">
      <c r="A558" t="s">
        <v>2137</v>
      </c>
      <c r="B558" t="s">
        <v>2138</v>
      </c>
      <c r="C558" t="s">
        <v>2139</v>
      </c>
      <c r="D558" t="s">
        <v>2138</v>
      </c>
      <c r="E558" t="s">
        <v>1020</v>
      </c>
      <c r="F558" t="s">
        <v>1021</v>
      </c>
      <c r="G558" t="s">
        <v>1353</v>
      </c>
      <c r="H558" s="11">
        <v>42894</v>
      </c>
      <c r="I558" s="11">
        <v>42902</v>
      </c>
      <c r="J558" s="11">
        <v>42887</v>
      </c>
      <c r="K558" t="s">
        <v>1023</v>
      </c>
      <c r="L558" t="s">
        <v>1272</v>
      </c>
      <c r="M558" t="s">
        <v>1025</v>
      </c>
      <c r="N558" t="s">
        <v>1065</v>
      </c>
      <c r="O558" t="s">
        <v>1273</v>
      </c>
    </row>
    <row r="559" spans="1:16" x14ac:dyDescent="0.25">
      <c r="A559" s="9" t="s">
        <v>396</v>
      </c>
      <c r="B559" s="9" t="s">
        <v>1950</v>
      </c>
      <c r="C559" s="9" t="s">
        <v>1951</v>
      </c>
      <c r="D559" s="9" t="s">
        <v>1952</v>
      </c>
      <c r="E559" s="9" t="s">
        <v>1020</v>
      </c>
      <c r="F559" s="9" t="s">
        <v>1032</v>
      </c>
      <c r="G559" s="9" t="s">
        <v>1157</v>
      </c>
      <c r="H559" s="10">
        <v>42893</v>
      </c>
      <c r="I559" s="10">
        <v>42896</v>
      </c>
      <c r="J559" s="10">
        <v>42862</v>
      </c>
      <c r="K559" s="9" t="s">
        <v>1023</v>
      </c>
      <c r="L559" s="9" t="s">
        <v>1982</v>
      </c>
      <c r="M559" s="9" t="s">
        <v>1025</v>
      </c>
      <c r="N559" s="9" t="s">
        <v>1026</v>
      </c>
      <c r="O559" s="9" t="s">
        <v>1034</v>
      </c>
      <c r="P559" s="9" t="s">
        <v>1028</v>
      </c>
    </row>
    <row r="560" spans="1:16" x14ac:dyDescent="0.25">
      <c r="A560" t="s">
        <v>351</v>
      </c>
      <c r="B560" t="s">
        <v>1595</v>
      </c>
      <c r="C560" t="s">
        <v>1596</v>
      </c>
      <c r="D560" t="s">
        <v>1597</v>
      </c>
      <c r="E560" t="s">
        <v>1020</v>
      </c>
      <c r="F560" t="s">
        <v>1021</v>
      </c>
      <c r="G560" t="s">
        <v>1130</v>
      </c>
      <c r="H560" s="11">
        <v>42892</v>
      </c>
      <c r="I560" s="11">
        <v>42896</v>
      </c>
      <c r="J560" s="11">
        <v>42887</v>
      </c>
      <c r="K560" t="s">
        <v>1023</v>
      </c>
      <c r="L560" t="s">
        <v>1982</v>
      </c>
      <c r="M560" t="s">
        <v>1025</v>
      </c>
      <c r="N560" t="s">
        <v>1026</v>
      </c>
      <c r="O560" t="s">
        <v>1034</v>
      </c>
      <c r="P560" t="s">
        <v>1028</v>
      </c>
    </row>
    <row r="561" spans="1:16" x14ac:dyDescent="0.25">
      <c r="A561" s="9" t="s">
        <v>387</v>
      </c>
      <c r="B561" s="9" t="s">
        <v>1583</v>
      </c>
      <c r="C561" s="9" t="s">
        <v>387</v>
      </c>
      <c r="D561" s="9" t="s">
        <v>1583</v>
      </c>
      <c r="E561" s="9" t="s">
        <v>1020</v>
      </c>
      <c r="F561" s="9" t="s">
        <v>1032</v>
      </c>
      <c r="G561" s="9" t="s">
        <v>1157</v>
      </c>
      <c r="H561" s="10">
        <v>42891</v>
      </c>
      <c r="I561" s="10">
        <v>42893</v>
      </c>
      <c r="J561" s="10">
        <v>42870</v>
      </c>
      <c r="K561" s="9" t="s">
        <v>1023</v>
      </c>
      <c r="L561" s="9" t="s">
        <v>1054</v>
      </c>
      <c r="M561" s="9" t="s">
        <v>1025</v>
      </c>
      <c r="N561" s="9" t="s">
        <v>1026</v>
      </c>
      <c r="O561" s="9" t="s">
        <v>1034</v>
      </c>
      <c r="P561" s="9" t="s">
        <v>1028</v>
      </c>
    </row>
    <row r="562" spans="1:16" x14ac:dyDescent="0.25">
      <c r="A562" t="s">
        <v>2140</v>
      </c>
      <c r="B562" t="s">
        <v>2141</v>
      </c>
      <c r="C562" t="s">
        <v>2142</v>
      </c>
      <c r="D562" t="s">
        <v>2143</v>
      </c>
      <c r="E562" t="s">
        <v>1020</v>
      </c>
      <c r="F562" t="s">
        <v>1659</v>
      </c>
      <c r="G562" t="s">
        <v>1660</v>
      </c>
      <c r="H562" s="11">
        <v>42890</v>
      </c>
      <c r="I562" s="11">
        <v>42901</v>
      </c>
      <c r="J562" s="11">
        <v>42890</v>
      </c>
      <c r="K562" t="s">
        <v>1023</v>
      </c>
      <c r="L562" t="s">
        <v>1054</v>
      </c>
      <c r="M562" t="s">
        <v>1025</v>
      </c>
      <c r="N562" t="s">
        <v>1026</v>
      </c>
      <c r="O562" t="s">
        <v>1034</v>
      </c>
      <c r="P562" t="s">
        <v>1028</v>
      </c>
    </row>
    <row r="563" spans="1:16" x14ac:dyDescent="0.25">
      <c r="A563" s="9" t="s">
        <v>2144</v>
      </c>
      <c r="B563" s="9" t="s">
        <v>2145</v>
      </c>
      <c r="C563" s="9" t="s">
        <v>2146</v>
      </c>
      <c r="D563" s="9" t="s">
        <v>2147</v>
      </c>
      <c r="E563" s="9" t="s">
        <v>1020</v>
      </c>
      <c r="F563" s="9" t="s">
        <v>1021</v>
      </c>
      <c r="G563" s="9" t="s">
        <v>1022</v>
      </c>
      <c r="H563" s="10">
        <v>42887</v>
      </c>
      <c r="I563" s="10">
        <v>42892</v>
      </c>
      <c r="J563" s="10">
        <v>42873</v>
      </c>
      <c r="K563" s="9" t="s">
        <v>1023</v>
      </c>
      <c r="L563" s="9" t="s">
        <v>1991</v>
      </c>
      <c r="M563" s="9" t="s">
        <v>1025</v>
      </c>
      <c r="N563" s="9" t="s">
        <v>1026</v>
      </c>
      <c r="O563" s="9" t="s">
        <v>1034</v>
      </c>
      <c r="P563" s="9" t="s">
        <v>1028</v>
      </c>
    </row>
    <row r="564" spans="1:16" x14ac:dyDescent="0.25">
      <c r="A564" t="s">
        <v>2148</v>
      </c>
      <c r="B564" t="s">
        <v>2149</v>
      </c>
      <c r="C564" t="s">
        <v>2150</v>
      </c>
      <c r="D564" t="s">
        <v>2151</v>
      </c>
      <c r="E564" t="s">
        <v>1020</v>
      </c>
      <c r="F564" t="s">
        <v>1032</v>
      </c>
      <c r="G564" t="s">
        <v>1348</v>
      </c>
      <c r="H564" s="11">
        <v>42885</v>
      </c>
      <c r="I564" s="11">
        <v>42891</v>
      </c>
      <c r="J564" s="11">
        <v>42850</v>
      </c>
      <c r="K564" t="s">
        <v>1023</v>
      </c>
      <c r="L564" t="s">
        <v>1054</v>
      </c>
      <c r="M564" t="s">
        <v>1025</v>
      </c>
      <c r="N564" t="s">
        <v>1026</v>
      </c>
      <c r="O564" t="s">
        <v>1034</v>
      </c>
      <c r="P564" t="s">
        <v>1028</v>
      </c>
    </row>
    <row r="565" spans="1:16" x14ac:dyDescent="0.25">
      <c r="A565" s="9" t="s">
        <v>327</v>
      </c>
      <c r="B565" s="9" t="s">
        <v>2152</v>
      </c>
      <c r="C565" s="9" t="s">
        <v>2153</v>
      </c>
      <c r="D565" s="9" t="s">
        <v>2154</v>
      </c>
      <c r="E565" s="9" t="s">
        <v>1020</v>
      </c>
      <c r="F565" s="9" t="s">
        <v>1021</v>
      </c>
      <c r="G565" s="9" t="s">
        <v>1037</v>
      </c>
      <c r="H565" s="10">
        <v>42882</v>
      </c>
      <c r="I565" s="10">
        <v>42887</v>
      </c>
      <c r="J565" s="10">
        <v>42877</v>
      </c>
      <c r="K565" s="9" t="s">
        <v>1023</v>
      </c>
      <c r="L565" s="9" t="s">
        <v>2155</v>
      </c>
      <c r="M565" s="9" t="s">
        <v>1025</v>
      </c>
      <c r="N565" s="9" t="s">
        <v>1026</v>
      </c>
      <c r="O565" s="9" t="s">
        <v>1273</v>
      </c>
      <c r="P565" s="9"/>
    </row>
    <row r="566" spans="1:16" x14ac:dyDescent="0.25">
      <c r="A566" t="s">
        <v>73</v>
      </c>
      <c r="B566" t="s">
        <v>1039</v>
      </c>
      <c r="C566" t="s">
        <v>1040</v>
      </c>
      <c r="D566" t="s">
        <v>1039</v>
      </c>
      <c r="E566" t="s">
        <v>1020</v>
      </c>
      <c r="F566" t="s">
        <v>1021</v>
      </c>
      <c r="G566" t="s">
        <v>1041</v>
      </c>
      <c r="H566" s="11">
        <v>42881</v>
      </c>
      <c r="I566" s="11">
        <v>42882</v>
      </c>
      <c r="J566" s="11">
        <v>42878</v>
      </c>
      <c r="K566" t="s">
        <v>1023</v>
      </c>
      <c r="L566" t="s">
        <v>1054</v>
      </c>
      <c r="M566" t="s">
        <v>1055</v>
      </c>
      <c r="N566" t="s">
        <v>1026</v>
      </c>
      <c r="O566" t="s">
        <v>1273</v>
      </c>
      <c r="P566" t="s">
        <v>1028</v>
      </c>
    </row>
    <row r="567" spans="1:16" x14ac:dyDescent="0.25">
      <c r="A567" s="9" t="s">
        <v>1651</v>
      </c>
      <c r="B567" s="9" t="s">
        <v>1652</v>
      </c>
      <c r="C567" s="9" t="s">
        <v>1653</v>
      </c>
      <c r="D567" s="9" t="s">
        <v>1654</v>
      </c>
      <c r="E567" s="9" t="s">
        <v>1020</v>
      </c>
      <c r="F567" s="9" t="s">
        <v>1032</v>
      </c>
      <c r="G567" s="9" t="s">
        <v>1155</v>
      </c>
      <c r="H567" s="10">
        <v>42879</v>
      </c>
      <c r="I567" s="10">
        <v>42881</v>
      </c>
      <c r="J567" s="10">
        <v>42875</v>
      </c>
      <c r="K567" s="9" t="s">
        <v>1023</v>
      </c>
      <c r="L567" s="9" t="s">
        <v>1982</v>
      </c>
      <c r="M567" s="9" t="s">
        <v>1025</v>
      </c>
      <c r="N567" s="9" t="s">
        <v>1026</v>
      </c>
      <c r="O567" s="9" t="s">
        <v>1034</v>
      </c>
      <c r="P567" s="9" t="s">
        <v>1028</v>
      </c>
    </row>
    <row r="568" spans="1:16" x14ac:dyDescent="0.25">
      <c r="A568" t="s">
        <v>364</v>
      </c>
      <c r="B568" t="s">
        <v>2156</v>
      </c>
      <c r="C568" t="s">
        <v>2157</v>
      </c>
      <c r="D568" t="s">
        <v>2158</v>
      </c>
      <c r="E568" t="s">
        <v>1020</v>
      </c>
      <c r="F568" t="s">
        <v>1021</v>
      </c>
      <c r="G568" t="s">
        <v>1071</v>
      </c>
      <c r="H568" s="11">
        <v>42875</v>
      </c>
      <c r="I568" s="11">
        <v>42877</v>
      </c>
      <c r="J568" s="11">
        <v>42870</v>
      </c>
      <c r="K568" t="s">
        <v>1023</v>
      </c>
      <c r="L568" t="s">
        <v>2159</v>
      </c>
      <c r="M568" t="s">
        <v>1055</v>
      </c>
      <c r="N568" t="s">
        <v>1026</v>
      </c>
      <c r="O568" t="s">
        <v>1027</v>
      </c>
      <c r="P568" t="s">
        <v>1676</v>
      </c>
    </row>
    <row r="569" spans="1:16" x14ac:dyDescent="0.25">
      <c r="A569" s="9" t="s">
        <v>2099</v>
      </c>
      <c r="B569" s="9" t="s">
        <v>2100</v>
      </c>
      <c r="C569" s="9" t="s">
        <v>2101</v>
      </c>
      <c r="D569" s="9" t="s">
        <v>2100</v>
      </c>
      <c r="E569" s="9" t="s">
        <v>1020</v>
      </c>
      <c r="F569" s="9" t="s">
        <v>1021</v>
      </c>
      <c r="G569" s="9" t="s">
        <v>1109</v>
      </c>
      <c r="H569" s="10">
        <v>42872</v>
      </c>
      <c r="I569" s="10">
        <v>42875</v>
      </c>
      <c r="J569" s="10">
        <v>42865</v>
      </c>
      <c r="K569" s="9" t="s">
        <v>1023</v>
      </c>
      <c r="L569" s="9" t="s">
        <v>1991</v>
      </c>
      <c r="M569" s="9" t="s">
        <v>1025</v>
      </c>
      <c r="N569" s="9" t="s">
        <v>1026</v>
      </c>
      <c r="O569" s="9" t="s">
        <v>1034</v>
      </c>
      <c r="P569" s="9" t="s">
        <v>1028</v>
      </c>
    </row>
    <row r="570" spans="1:16" x14ac:dyDescent="0.25">
      <c r="A570" t="s">
        <v>424</v>
      </c>
      <c r="B570" t="s">
        <v>2160</v>
      </c>
      <c r="C570" t="s">
        <v>2161</v>
      </c>
      <c r="D570" t="s">
        <v>2162</v>
      </c>
      <c r="E570" t="s">
        <v>1020</v>
      </c>
      <c r="F570" t="s">
        <v>1032</v>
      </c>
      <c r="G570" t="s">
        <v>1136</v>
      </c>
      <c r="H570" s="11">
        <v>42871</v>
      </c>
      <c r="I570" s="11">
        <v>42875</v>
      </c>
      <c r="J570" s="11">
        <v>42869</v>
      </c>
      <c r="K570" t="s">
        <v>1023</v>
      </c>
      <c r="L570" t="s">
        <v>1991</v>
      </c>
      <c r="M570" t="s">
        <v>1025</v>
      </c>
      <c r="N570" t="s">
        <v>1026</v>
      </c>
      <c r="O570" t="s">
        <v>1034</v>
      </c>
      <c r="P570" t="s">
        <v>1028</v>
      </c>
    </row>
    <row r="571" spans="1:16" x14ac:dyDescent="0.25">
      <c r="A571" s="9" t="s">
        <v>350</v>
      </c>
      <c r="B571" s="9" t="s">
        <v>1680</v>
      </c>
      <c r="C571" s="9" t="s">
        <v>1681</v>
      </c>
      <c r="D571" s="9" t="s">
        <v>1682</v>
      </c>
      <c r="E571" s="9" t="s">
        <v>1020</v>
      </c>
      <c r="F571" s="9" t="s">
        <v>1021</v>
      </c>
      <c r="G571" s="9" t="s">
        <v>1130</v>
      </c>
      <c r="H571" s="10">
        <v>42870</v>
      </c>
      <c r="I571" s="10">
        <v>42872</v>
      </c>
      <c r="J571" s="10">
        <v>42865</v>
      </c>
      <c r="K571" s="9" t="s">
        <v>1023</v>
      </c>
      <c r="L571" s="9" t="s">
        <v>1054</v>
      </c>
      <c r="M571" s="9" t="s">
        <v>1025</v>
      </c>
      <c r="N571" s="9" t="s">
        <v>1026</v>
      </c>
      <c r="O571" s="9" t="s">
        <v>1034</v>
      </c>
      <c r="P571" s="9" t="s">
        <v>1028</v>
      </c>
    </row>
    <row r="572" spans="1:16" x14ac:dyDescent="0.25">
      <c r="A572" t="s">
        <v>220</v>
      </c>
      <c r="B572" t="s">
        <v>1998</v>
      </c>
      <c r="C572" t="s">
        <v>1999</v>
      </c>
      <c r="D572" t="s">
        <v>1998</v>
      </c>
      <c r="E572" t="s">
        <v>1020</v>
      </c>
      <c r="F572" t="s">
        <v>1021</v>
      </c>
      <c r="G572" t="s">
        <v>1353</v>
      </c>
      <c r="H572" s="11">
        <v>42869</v>
      </c>
      <c r="I572" s="11">
        <v>42870</v>
      </c>
      <c r="J572" s="11">
        <v>42865</v>
      </c>
      <c r="K572" t="s">
        <v>1023</v>
      </c>
      <c r="L572" t="s">
        <v>1054</v>
      </c>
      <c r="M572" t="s">
        <v>1025</v>
      </c>
      <c r="N572" t="s">
        <v>1026</v>
      </c>
      <c r="O572" t="s">
        <v>1034</v>
      </c>
      <c r="P572" t="s">
        <v>1028</v>
      </c>
    </row>
    <row r="573" spans="1:16" x14ac:dyDescent="0.25">
      <c r="A573" s="9" t="s">
        <v>531</v>
      </c>
      <c r="B573" s="9" t="s">
        <v>1510</v>
      </c>
      <c r="C573" s="9" t="s">
        <v>1511</v>
      </c>
      <c r="D573" s="9" t="s">
        <v>1512</v>
      </c>
      <c r="E573" s="9" t="s">
        <v>1020</v>
      </c>
      <c r="F573" s="9" t="s">
        <v>1032</v>
      </c>
      <c r="G573" s="9" t="s">
        <v>533</v>
      </c>
      <c r="H573" s="10">
        <v>42868</v>
      </c>
      <c r="I573" s="10">
        <v>42898</v>
      </c>
      <c r="J573" s="10">
        <v>42868</v>
      </c>
      <c r="K573" s="9" t="s">
        <v>1023</v>
      </c>
      <c r="L573" s="9" t="s">
        <v>1272</v>
      </c>
      <c r="M573" s="9" t="s">
        <v>1025</v>
      </c>
      <c r="N573" s="9" t="s">
        <v>1026</v>
      </c>
      <c r="O573" s="9" t="s">
        <v>1273</v>
      </c>
      <c r="P573" s="9"/>
    </row>
    <row r="574" spans="1:16" x14ac:dyDescent="0.25">
      <c r="A574" t="s">
        <v>476</v>
      </c>
      <c r="B574" t="s">
        <v>1576</v>
      </c>
      <c r="C574" t="s">
        <v>1577</v>
      </c>
      <c r="D574" t="s">
        <v>1578</v>
      </c>
      <c r="E574" t="s">
        <v>1020</v>
      </c>
      <c r="F574" t="s">
        <v>1032</v>
      </c>
      <c r="G574" t="s">
        <v>533</v>
      </c>
      <c r="H574" s="11">
        <v>42868</v>
      </c>
      <c r="I574" s="11">
        <v>42879</v>
      </c>
      <c r="J574" s="11">
        <v>42863</v>
      </c>
      <c r="K574" t="s">
        <v>1023</v>
      </c>
      <c r="L574" t="s">
        <v>1054</v>
      </c>
      <c r="M574" t="s">
        <v>1025</v>
      </c>
      <c r="N574" t="s">
        <v>1026</v>
      </c>
      <c r="O574" t="s">
        <v>1034</v>
      </c>
      <c r="P574" t="s">
        <v>1028</v>
      </c>
    </row>
    <row r="575" spans="1:16" x14ac:dyDescent="0.25">
      <c r="A575" s="9" t="s">
        <v>234</v>
      </c>
      <c r="B575" s="9" t="s">
        <v>2163</v>
      </c>
      <c r="C575" s="9" t="s">
        <v>2164</v>
      </c>
      <c r="D575" s="9" t="s">
        <v>2165</v>
      </c>
      <c r="E575" s="9" t="s">
        <v>1020</v>
      </c>
      <c r="F575" s="9" t="s">
        <v>1021</v>
      </c>
      <c r="G575" s="9" t="s">
        <v>1022</v>
      </c>
      <c r="H575" s="10">
        <v>42866</v>
      </c>
      <c r="I575" s="10">
        <v>42868</v>
      </c>
      <c r="J575" s="10">
        <v>42856</v>
      </c>
      <c r="K575" s="9" t="s">
        <v>1023</v>
      </c>
      <c r="L575" s="9" t="s">
        <v>1982</v>
      </c>
      <c r="M575" s="9" t="s">
        <v>1025</v>
      </c>
      <c r="N575" s="9" t="s">
        <v>1026</v>
      </c>
      <c r="O575" s="9" t="s">
        <v>1034</v>
      </c>
      <c r="P575" s="9" t="s">
        <v>1028</v>
      </c>
    </row>
    <row r="576" spans="1:16" x14ac:dyDescent="0.25">
      <c r="A576" t="s">
        <v>33</v>
      </c>
      <c r="B576" t="s">
        <v>2166</v>
      </c>
      <c r="C576" t="s">
        <v>2167</v>
      </c>
      <c r="D576" t="s">
        <v>2168</v>
      </c>
      <c r="E576" t="s">
        <v>1020</v>
      </c>
      <c r="F576" t="s">
        <v>1021</v>
      </c>
      <c r="G576" t="s">
        <v>1088</v>
      </c>
      <c r="H576" s="11">
        <v>45303</v>
      </c>
      <c r="I576" s="11">
        <v>45303</v>
      </c>
      <c r="J576" s="11">
        <v>42858</v>
      </c>
      <c r="K576" t="s">
        <v>1023</v>
      </c>
      <c r="L576" t="s">
        <v>2169</v>
      </c>
      <c r="M576" t="s">
        <v>1025</v>
      </c>
      <c r="N576" t="s">
        <v>1026</v>
      </c>
      <c r="O576" t="s">
        <v>1273</v>
      </c>
    </row>
    <row r="577" spans="1:16" x14ac:dyDescent="0.25">
      <c r="A577" s="9" t="s">
        <v>2170</v>
      </c>
      <c r="B577" s="9" t="s">
        <v>2171</v>
      </c>
      <c r="C577" s="9" t="s">
        <v>2172</v>
      </c>
      <c r="D577" s="9" t="s">
        <v>2171</v>
      </c>
      <c r="E577" s="9" t="s">
        <v>1020</v>
      </c>
      <c r="F577" s="9" t="s">
        <v>1021</v>
      </c>
      <c r="G577" s="9" t="s">
        <v>1194</v>
      </c>
      <c r="H577" s="10">
        <v>42863</v>
      </c>
      <c r="I577" s="10">
        <v>42864</v>
      </c>
      <c r="J577" s="10">
        <v>42857</v>
      </c>
      <c r="K577" s="9" t="s">
        <v>1023</v>
      </c>
      <c r="L577" s="9" t="s">
        <v>1054</v>
      </c>
      <c r="M577" s="9" t="s">
        <v>1025</v>
      </c>
      <c r="N577" s="9" t="s">
        <v>1026</v>
      </c>
      <c r="O577" s="9" t="s">
        <v>1034</v>
      </c>
      <c r="P577" s="9" t="s">
        <v>1028</v>
      </c>
    </row>
    <row r="578" spans="1:16" x14ac:dyDescent="0.25">
      <c r="A578" t="s">
        <v>263</v>
      </c>
      <c r="B578" t="s">
        <v>1491</v>
      </c>
      <c r="C578" t="s">
        <v>1492</v>
      </c>
      <c r="D578" t="s">
        <v>1493</v>
      </c>
      <c r="E578" t="s">
        <v>1020</v>
      </c>
      <c r="F578" t="s">
        <v>1021</v>
      </c>
      <c r="G578" t="s">
        <v>1022</v>
      </c>
      <c r="H578" s="11">
        <v>42861</v>
      </c>
      <c r="I578" s="11">
        <v>42863</v>
      </c>
      <c r="J578" s="11">
        <v>42856</v>
      </c>
      <c r="K578" t="s">
        <v>1023</v>
      </c>
      <c r="L578" t="s">
        <v>1054</v>
      </c>
      <c r="M578" t="s">
        <v>1025</v>
      </c>
      <c r="N578" t="s">
        <v>1026</v>
      </c>
      <c r="O578" t="s">
        <v>1034</v>
      </c>
      <c r="P578" t="s">
        <v>1028</v>
      </c>
    </row>
    <row r="579" spans="1:16" x14ac:dyDescent="0.25">
      <c r="A579" s="9" t="s">
        <v>2173</v>
      </c>
      <c r="B579" s="9" t="s">
        <v>2174</v>
      </c>
      <c r="C579" s="9" t="s">
        <v>2175</v>
      </c>
      <c r="D579" s="9" t="s">
        <v>2174</v>
      </c>
      <c r="E579" s="9" t="s">
        <v>1020</v>
      </c>
      <c r="F579" s="9" t="s">
        <v>1021</v>
      </c>
      <c r="G579" s="9" t="s">
        <v>1059</v>
      </c>
      <c r="H579" s="10">
        <v>42859</v>
      </c>
      <c r="I579" s="10">
        <v>42860</v>
      </c>
      <c r="J579" s="10">
        <v>42856</v>
      </c>
      <c r="K579" s="9" t="s">
        <v>1023</v>
      </c>
      <c r="L579" s="9" t="s">
        <v>1982</v>
      </c>
      <c r="M579" s="9" t="s">
        <v>1025</v>
      </c>
      <c r="N579" s="9" t="s">
        <v>1026</v>
      </c>
      <c r="O579" s="9" t="s">
        <v>1034</v>
      </c>
      <c r="P579" s="9" t="s">
        <v>1028</v>
      </c>
    </row>
    <row r="580" spans="1:16" x14ac:dyDescent="0.25">
      <c r="A580" t="s">
        <v>64</v>
      </c>
      <c r="B580" t="s">
        <v>1601</v>
      </c>
      <c r="C580" t="s">
        <v>1602</v>
      </c>
      <c r="D580" t="s">
        <v>1603</v>
      </c>
      <c r="E580" t="s">
        <v>1020</v>
      </c>
      <c r="F580" t="s">
        <v>1021</v>
      </c>
      <c r="G580" t="s">
        <v>1041</v>
      </c>
      <c r="H580" s="11">
        <v>42856</v>
      </c>
      <c r="I580" s="11">
        <v>42859</v>
      </c>
      <c r="J580" s="11">
        <v>42853</v>
      </c>
      <c r="K580" t="s">
        <v>1023</v>
      </c>
      <c r="L580" t="s">
        <v>2159</v>
      </c>
      <c r="M580" t="s">
        <v>1025</v>
      </c>
      <c r="N580" t="s">
        <v>1026</v>
      </c>
      <c r="O580" t="s">
        <v>1034</v>
      </c>
      <c r="P580" t="s">
        <v>1028</v>
      </c>
    </row>
    <row r="581" spans="1:16" x14ac:dyDescent="0.25">
      <c r="A581" s="9" t="s">
        <v>165</v>
      </c>
      <c r="B581" s="9" t="s">
        <v>2176</v>
      </c>
      <c r="C581" s="9" t="s">
        <v>2177</v>
      </c>
      <c r="D581" s="9" t="s">
        <v>2178</v>
      </c>
      <c r="E581" s="9" t="s">
        <v>1020</v>
      </c>
      <c r="F581" s="9" t="s">
        <v>1021</v>
      </c>
      <c r="G581" s="9" t="s">
        <v>1109</v>
      </c>
      <c r="H581" s="10">
        <v>42855</v>
      </c>
      <c r="I581" s="10">
        <v>42856</v>
      </c>
      <c r="J581" s="10">
        <v>42851</v>
      </c>
      <c r="K581" s="9" t="s">
        <v>1023</v>
      </c>
      <c r="L581" s="9" t="s">
        <v>2159</v>
      </c>
      <c r="M581" s="9" t="s">
        <v>1025</v>
      </c>
      <c r="N581" s="9" t="s">
        <v>1026</v>
      </c>
      <c r="O581" s="9" t="s">
        <v>1273</v>
      </c>
      <c r="P581" s="9"/>
    </row>
    <row r="582" spans="1:16" x14ac:dyDescent="0.25">
      <c r="A582" t="s">
        <v>283</v>
      </c>
      <c r="B582" t="s">
        <v>1507</v>
      </c>
      <c r="C582" t="s">
        <v>1508</v>
      </c>
      <c r="D582" t="s">
        <v>1509</v>
      </c>
      <c r="E582" t="s">
        <v>1020</v>
      </c>
      <c r="F582" t="s">
        <v>1021</v>
      </c>
      <c r="G582" t="s">
        <v>1022</v>
      </c>
      <c r="H582" s="11">
        <v>42853</v>
      </c>
      <c r="I582" s="11">
        <v>42855</v>
      </c>
      <c r="J582" s="11">
        <v>42850</v>
      </c>
      <c r="K582" t="s">
        <v>1023</v>
      </c>
      <c r="L582" t="s">
        <v>1054</v>
      </c>
      <c r="M582" t="s">
        <v>1025</v>
      </c>
      <c r="N582" t="s">
        <v>1026</v>
      </c>
      <c r="O582" t="s">
        <v>1034</v>
      </c>
      <c r="P582" t="s">
        <v>1028</v>
      </c>
    </row>
    <row r="583" spans="1:16" x14ac:dyDescent="0.25">
      <c r="A583" s="9" t="s">
        <v>362</v>
      </c>
      <c r="B583" s="9" t="s">
        <v>1621</v>
      </c>
      <c r="C583" s="9" t="s">
        <v>1622</v>
      </c>
      <c r="D583" s="9" t="s">
        <v>1623</v>
      </c>
      <c r="E583" s="9" t="s">
        <v>1020</v>
      </c>
      <c r="F583" s="9" t="s">
        <v>1021</v>
      </c>
      <c r="G583" s="9" t="s">
        <v>1071</v>
      </c>
      <c r="H583" s="10">
        <v>42852</v>
      </c>
      <c r="I583" s="10">
        <v>42854</v>
      </c>
      <c r="J583" s="10">
        <v>42845</v>
      </c>
      <c r="K583" s="9" t="s">
        <v>1023</v>
      </c>
      <c r="L583" s="9" t="s">
        <v>2159</v>
      </c>
      <c r="M583" s="9" t="s">
        <v>1025</v>
      </c>
      <c r="N583" s="9" t="s">
        <v>1026</v>
      </c>
      <c r="O583" s="9" t="s">
        <v>1273</v>
      </c>
      <c r="P583" s="9"/>
    </row>
    <row r="584" spans="1:16" x14ac:dyDescent="0.25">
      <c r="A584" t="s">
        <v>228</v>
      </c>
      <c r="B584" t="s">
        <v>1210</v>
      </c>
      <c r="C584" t="s">
        <v>1211</v>
      </c>
      <c r="D584" t="s">
        <v>1210</v>
      </c>
      <c r="E584" t="s">
        <v>1020</v>
      </c>
      <c r="F584" t="s">
        <v>1021</v>
      </c>
      <c r="G584" t="s">
        <v>1022</v>
      </c>
      <c r="H584" s="11">
        <v>42851</v>
      </c>
      <c r="I584" s="11">
        <v>42853</v>
      </c>
      <c r="J584" s="11">
        <v>42845</v>
      </c>
      <c r="K584" t="s">
        <v>1023</v>
      </c>
      <c r="L584" t="s">
        <v>1054</v>
      </c>
      <c r="M584" t="s">
        <v>1025</v>
      </c>
      <c r="N584" t="s">
        <v>1026</v>
      </c>
      <c r="O584" t="s">
        <v>1034</v>
      </c>
      <c r="P584" t="s">
        <v>1028</v>
      </c>
    </row>
    <row r="585" spans="1:16" x14ac:dyDescent="0.25">
      <c r="A585" s="9" t="s">
        <v>324</v>
      </c>
      <c r="B585" s="9" t="s">
        <v>2179</v>
      </c>
      <c r="C585" s="9" t="s">
        <v>2180</v>
      </c>
      <c r="D585" s="9" t="s">
        <v>2181</v>
      </c>
      <c r="E585" s="9" t="s">
        <v>1020</v>
      </c>
      <c r="F585" s="9" t="s">
        <v>1021</v>
      </c>
      <c r="G585" s="9" t="s">
        <v>1037</v>
      </c>
      <c r="H585" s="10">
        <v>42849</v>
      </c>
      <c r="I585" s="10">
        <v>42851</v>
      </c>
      <c r="J585" s="10">
        <v>42845</v>
      </c>
      <c r="K585" s="9" t="s">
        <v>1023</v>
      </c>
      <c r="L585" s="9" t="s">
        <v>2159</v>
      </c>
      <c r="M585" s="9" t="s">
        <v>1025</v>
      </c>
      <c r="N585" s="9" t="s">
        <v>1026</v>
      </c>
      <c r="O585" s="9" t="s">
        <v>1273</v>
      </c>
      <c r="P585" s="9"/>
    </row>
    <row r="586" spans="1:16" x14ac:dyDescent="0.25">
      <c r="A586" t="s">
        <v>1340</v>
      </c>
      <c r="B586" t="s">
        <v>1341</v>
      </c>
      <c r="C586" t="s">
        <v>1342</v>
      </c>
      <c r="D586" t="s">
        <v>1343</v>
      </c>
      <c r="E586" t="s">
        <v>1020</v>
      </c>
      <c r="F586" t="s">
        <v>1032</v>
      </c>
      <c r="G586" t="s">
        <v>533</v>
      </c>
      <c r="H586" s="11">
        <v>42848</v>
      </c>
      <c r="I586" s="11">
        <v>42868</v>
      </c>
      <c r="J586" s="11">
        <v>42848</v>
      </c>
      <c r="K586" t="s">
        <v>1023</v>
      </c>
      <c r="L586" t="s">
        <v>1054</v>
      </c>
      <c r="M586" t="s">
        <v>1025</v>
      </c>
      <c r="N586" t="s">
        <v>1026</v>
      </c>
      <c r="O586" t="s">
        <v>1034</v>
      </c>
      <c r="P586" t="s">
        <v>1028</v>
      </c>
    </row>
    <row r="587" spans="1:16" x14ac:dyDescent="0.25">
      <c r="A587" s="9" t="s">
        <v>2182</v>
      </c>
      <c r="B587" s="9" t="s">
        <v>2183</v>
      </c>
      <c r="C587" s="9" t="s">
        <v>2184</v>
      </c>
      <c r="D587" s="9" t="s">
        <v>2185</v>
      </c>
      <c r="E587" s="9" t="s">
        <v>1020</v>
      </c>
      <c r="F587" s="9" t="s">
        <v>1659</v>
      </c>
      <c r="G587" s="9" t="s">
        <v>1660</v>
      </c>
      <c r="H587" s="10">
        <v>42848</v>
      </c>
      <c r="I587" s="10">
        <v>42851</v>
      </c>
      <c r="J587" s="10">
        <v>42848</v>
      </c>
      <c r="K587" s="9" t="s">
        <v>1023</v>
      </c>
      <c r="L587" s="9" t="s">
        <v>1054</v>
      </c>
      <c r="M587" s="9" t="s">
        <v>1025</v>
      </c>
      <c r="N587" s="9" t="s">
        <v>1026</v>
      </c>
      <c r="O587" s="9" t="s">
        <v>1034</v>
      </c>
      <c r="P587" s="9" t="s">
        <v>1028</v>
      </c>
    </row>
    <row r="588" spans="1:16" x14ac:dyDescent="0.25">
      <c r="A588" t="s">
        <v>2186</v>
      </c>
      <c r="B588" t="s">
        <v>2187</v>
      </c>
      <c r="C588" t="s">
        <v>2188</v>
      </c>
      <c r="D588" t="s">
        <v>2187</v>
      </c>
      <c r="E588" t="s">
        <v>1020</v>
      </c>
      <c r="F588" t="s">
        <v>1659</v>
      </c>
      <c r="G588" t="s">
        <v>1660</v>
      </c>
      <c r="H588" s="11">
        <v>42847</v>
      </c>
      <c r="I588" s="11">
        <v>42848</v>
      </c>
      <c r="J588" s="11">
        <v>42847</v>
      </c>
      <c r="K588" t="s">
        <v>1023</v>
      </c>
      <c r="L588" t="s">
        <v>1054</v>
      </c>
      <c r="M588" t="s">
        <v>1025</v>
      </c>
      <c r="N588" t="s">
        <v>1026</v>
      </c>
      <c r="O588" t="s">
        <v>1034</v>
      </c>
      <c r="P588" t="s">
        <v>1028</v>
      </c>
    </row>
    <row r="589" spans="1:16" x14ac:dyDescent="0.25">
      <c r="A589" s="9" t="s">
        <v>2017</v>
      </c>
      <c r="B589" s="9" t="s">
        <v>2018</v>
      </c>
      <c r="C589" s="9" t="s">
        <v>2019</v>
      </c>
      <c r="D589" s="9" t="s">
        <v>2020</v>
      </c>
      <c r="E589" s="9" t="s">
        <v>1020</v>
      </c>
      <c r="F589" s="9" t="s">
        <v>1021</v>
      </c>
      <c r="G589" s="9" t="s">
        <v>1045</v>
      </c>
      <c r="H589" s="10">
        <v>42847</v>
      </c>
      <c r="I589" s="10">
        <v>42849</v>
      </c>
      <c r="J589" s="10">
        <v>42841</v>
      </c>
      <c r="K589" s="9" t="s">
        <v>1023</v>
      </c>
      <c r="L589" s="9" t="s">
        <v>1982</v>
      </c>
      <c r="M589" s="9" t="s">
        <v>1025</v>
      </c>
      <c r="N589" s="9" t="s">
        <v>1026</v>
      </c>
      <c r="O589" s="9" t="s">
        <v>1034</v>
      </c>
      <c r="P589" s="9" t="s">
        <v>1028</v>
      </c>
    </row>
    <row r="590" spans="1:16" x14ac:dyDescent="0.25">
      <c r="A590" t="s">
        <v>1072</v>
      </c>
      <c r="B590" t="s">
        <v>1073</v>
      </c>
      <c r="C590" t="s">
        <v>1074</v>
      </c>
      <c r="D590" t="s">
        <v>1075</v>
      </c>
      <c r="E590" t="s">
        <v>1020</v>
      </c>
      <c r="F590" t="s">
        <v>1021</v>
      </c>
      <c r="G590" t="s">
        <v>1045</v>
      </c>
      <c r="H590" s="11">
        <v>42845</v>
      </c>
      <c r="I590" s="11">
        <v>42847</v>
      </c>
      <c r="J590" s="11">
        <v>42841</v>
      </c>
      <c r="K590" t="s">
        <v>1023</v>
      </c>
      <c r="L590" t="s">
        <v>1982</v>
      </c>
      <c r="M590" t="s">
        <v>1025</v>
      </c>
      <c r="N590" t="s">
        <v>1026</v>
      </c>
      <c r="O590" t="s">
        <v>1034</v>
      </c>
      <c r="P590" t="s">
        <v>1028</v>
      </c>
    </row>
    <row r="591" spans="1:16" x14ac:dyDescent="0.25">
      <c r="A591" s="9" t="s">
        <v>2189</v>
      </c>
      <c r="B591" s="9" t="s">
        <v>2190</v>
      </c>
      <c r="C591" s="9" t="s">
        <v>2191</v>
      </c>
      <c r="D591" s="9" t="s">
        <v>2190</v>
      </c>
      <c r="E591" s="9" t="s">
        <v>1020</v>
      </c>
      <c r="F591" s="9" t="s">
        <v>1659</v>
      </c>
      <c r="G591" s="9" t="s">
        <v>1758</v>
      </c>
      <c r="H591" s="10">
        <v>42844</v>
      </c>
      <c r="I591" s="10">
        <v>42847</v>
      </c>
      <c r="J591" s="10">
        <v>42844</v>
      </c>
      <c r="K591" s="9" t="s">
        <v>1023</v>
      </c>
      <c r="L591" s="9" t="s">
        <v>1054</v>
      </c>
      <c r="M591" s="9" t="s">
        <v>1025</v>
      </c>
      <c r="N591" s="9" t="s">
        <v>1026</v>
      </c>
      <c r="O591" s="9" t="s">
        <v>1034</v>
      </c>
      <c r="P591" s="9" t="s">
        <v>1028</v>
      </c>
    </row>
    <row r="592" spans="1:16" x14ac:dyDescent="0.25">
      <c r="A592" t="s">
        <v>462</v>
      </c>
      <c r="B592" t="s">
        <v>1444</v>
      </c>
      <c r="C592" t="s">
        <v>1445</v>
      </c>
      <c r="D592" t="s">
        <v>1446</v>
      </c>
      <c r="E592" t="s">
        <v>1020</v>
      </c>
      <c r="F592" t="s">
        <v>1032</v>
      </c>
      <c r="G592" t="s">
        <v>1136</v>
      </c>
      <c r="H592" s="11">
        <v>42843</v>
      </c>
      <c r="I592" s="11">
        <v>42848</v>
      </c>
      <c r="J592" s="11">
        <v>42842</v>
      </c>
      <c r="K592" t="s">
        <v>1023</v>
      </c>
      <c r="L592" t="s">
        <v>1991</v>
      </c>
      <c r="M592" t="s">
        <v>1025</v>
      </c>
      <c r="N592" t="s">
        <v>1026</v>
      </c>
      <c r="O592" t="s">
        <v>1034</v>
      </c>
      <c r="P592" t="s">
        <v>1028</v>
      </c>
    </row>
    <row r="593" spans="1:16" x14ac:dyDescent="0.25">
      <c r="A593" s="9" t="s">
        <v>322</v>
      </c>
      <c r="B593" s="9" t="s">
        <v>2192</v>
      </c>
      <c r="C593" s="9" t="s">
        <v>2193</v>
      </c>
      <c r="D593" s="9" t="s">
        <v>2194</v>
      </c>
      <c r="E593" s="9" t="s">
        <v>1020</v>
      </c>
      <c r="F593" s="9" t="s">
        <v>1021</v>
      </c>
      <c r="G593" s="9" t="s">
        <v>1037</v>
      </c>
      <c r="H593" s="10">
        <v>42839</v>
      </c>
      <c r="I593" s="10">
        <v>42841</v>
      </c>
      <c r="J593" s="10">
        <v>42835</v>
      </c>
      <c r="K593" s="9" t="s">
        <v>1023</v>
      </c>
      <c r="L593" s="9" t="s">
        <v>2159</v>
      </c>
      <c r="M593" s="9" t="s">
        <v>1025</v>
      </c>
      <c r="N593" s="9" t="s">
        <v>1026</v>
      </c>
      <c r="O593" s="9" t="s">
        <v>1273</v>
      </c>
      <c r="P593" s="9"/>
    </row>
    <row r="594" spans="1:16" x14ac:dyDescent="0.25">
      <c r="A594" t="s">
        <v>452</v>
      </c>
      <c r="B594" t="s">
        <v>1169</v>
      </c>
      <c r="C594" t="s">
        <v>1170</v>
      </c>
      <c r="D594" t="s">
        <v>1169</v>
      </c>
      <c r="E594" t="s">
        <v>1020</v>
      </c>
      <c r="F594" t="s">
        <v>1032</v>
      </c>
      <c r="G594" t="s">
        <v>1136</v>
      </c>
      <c r="H594" s="11">
        <v>42839</v>
      </c>
      <c r="I594" s="11">
        <v>42843</v>
      </c>
      <c r="J594" s="11">
        <v>42816</v>
      </c>
      <c r="K594" t="s">
        <v>1023</v>
      </c>
      <c r="L594" t="s">
        <v>1054</v>
      </c>
      <c r="M594" t="s">
        <v>1025</v>
      </c>
      <c r="N594" t="s">
        <v>1026</v>
      </c>
      <c r="O594" t="s">
        <v>1034</v>
      </c>
      <c r="P594" t="s">
        <v>1028</v>
      </c>
    </row>
    <row r="595" spans="1:16" x14ac:dyDescent="0.25">
      <c r="A595" s="9" t="s">
        <v>500</v>
      </c>
      <c r="B595" s="9" t="s">
        <v>1598</v>
      </c>
      <c r="C595" s="9" t="s">
        <v>1599</v>
      </c>
      <c r="D595" s="9" t="s">
        <v>1600</v>
      </c>
      <c r="E595" s="9" t="s">
        <v>1020</v>
      </c>
      <c r="F595" s="9" t="s">
        <v>1032</v>
      </c>
      <c r="G595" s="9" t="s">
        <v>533</v>
      </c>
      <c r="H595" s="10">
        <v>42838</v>
      </c>
      <c r="I595" s="10">
        <v>42868</v>
      </c>
      <c r="J595" s="10">
        <v>42826</v>
      </c>
      <c r="K595" s="9" t="s">
        <v>1023</v>
      </c>
      <c r="L595" s="9" t="s">
        <v>1272</v>
      </c>
      <c r="M595" s="9" t="s">
        <v>1025</v>
      </c>
      <c r="N595" s="9" t="s">
        <v>1026</v>
      </c>
      <c r="O595" s="9" t="s">
        <v>1273</v>
      </c>
      <c r="P595" s="9"/>
    </row>
    <row r="596" spans="1:16" x14ac:dyDescent="0.25">
      <c r="A596" t="s">
        <v>253</v>
      </c>
      <c r="B596" t="s">
        <v>2195</v>
      </c>
      <c r="C596" t="s">
        <v>2196</v>
      </c>
      <c r="D596" t="s">
        <v>2197</v>
      </c>
      <c r="E596" t="s">
        <v>1020</v>
      </c>
      <c r="F596" t="s">
        <v>1021</v>
      </c>
      <c r="G596" t="s">
        <v>1022</v>
      </c>
      <c r="H596" s="11">
        <v>42835</v>
      </c>
      <c r="I596" s="11">
        <v>42838</v>
      </c>
      <c r="J596" s="11">
        <v>42830</v>
      </c>
      <c r="K596" t="s">
        <v>1023</v>
      </c>
      <c r="L596" t="s">
        <v>1991</v>
      </c>
      <c r="M596" t="s">
        <v>1025</v>
      </c>
      <c r="N596" t="s">
        <v>1026</v>
      </c>
      <c r="O596" t="s">
        <v>1034</v>
      </c>
      <c r="P596" t="s">
        <v>1118</v>
      </c>
    </row>
    <row r="597" spans="1:16" x14ac:dyDescent="0.25">
      <c r="A597" s="9" t="s">
        <v>1497</v>
      </c>
      <c r="B597" s="9" t="s">
        <v>1498</v>
      </c>
      <c r="C597" s="9" t="s">
        <v>1499</v>
      </c>
      <c r="D597" s="9" t="s">
        <v>1500</v>
      </c>
      <c r="E597" s="9" t="s">
        <v>1020</v>
      </c>
      <c r="F597" s="9" t="s">
        <v>1032</v>
      </c>
      <c r="G597" s="9" t="s">
        <v>1155</v>
      </c>
      <c r="H597" s="10">
        <v>42834</v>
      </c>
      <c r="I597" s="10">
        <v>42836</v>
      </c>
      <c r="J597" s="10">
        <v>42834</v>
      </c>
      <c r="K597" s="9" t="s">
        <v>1023</v>
      </c>
      <c r="L597" s="9" t="s">
        <v>1054</v>
      </c>
      <c r="M597" s="9" t="s">
        <v>1025</v>
      </c>
      <c r="N597" s="9" t="s">
        <v>1026</v>
      </c>
      <c r="O597" s="9" t="s">
        <v>1034</v>
      </c>
      <c r="P597" s="9" t="s">
        <v>1028</v>
      </c>
    </row>
    <row r="598" spans="1:16" x14ac:dyDescent="0.25">
      <c r="A598" t="s">
        <v>326</v>
      </c>
      <c r="B598" t="s">
        <v>2014</v>
      </c>
      <c r="C598" t="s">
        <v>2015</v>
      </c>
      <c r="D598" t="s">
        <v>2016</v>
      </c>
      <c r="E598" t="s">
        <v>1020</v>
      </c>
      <c r="F598" t="s">
        <v>1021</v>
      </c>
      <c r="G598" t="s">
        <v>1037</v>
      </c>
      <c r="H598" s="11">
        <v>42831</v>
      </c>
      <c r="I598" s="11">
        <v>42835</v>
      </c>
      <c r="J598" s="11">
        <v>42826</v>
      </c>
      <c r="K598" t="s">
        <v>1023</v>
      </c>
      <c r="L598" t="s">
        <v>1054</v>
      </c>
      <c r="M598" t="s">
        <v>1025</v>
      </c>
      <c r="N598" t="s">
        <v>1026</v>
      </c>
      <c r="O598" t="s">
        <v>1034</v>
      </c>
      <c r="P598" t="s">
        <v>1028</v>
      </c>
    </row>
    <row r="599" spans="1:16" x14ac:dyDescent="0.25">
      <c r="A599" s="9" t="s">
        <v>510</v>
      </c>
      <c r="B599" s="9" t="s">
        <v>1412</v>
      </c>
      <c r="C599" s="9" t="s">
        <v>1413</v>
      </c>
      <c r="D599" s="9" t="s">
        <v>1414</v>
      </c>
      <c r="E599" s="9" t="s">
        <v>1020</v>
      </c>
      <c r="F599" s="9" t="s">
        <v>1032</v>
      </c>
      <c r="G599" s="9" t="s">
        <v>533</v>
      </c>
      <c r="H599" s="10">
        <v>42828</v>
      </c>
      <c r="I599" s="10">
        <v>42834</v>
      </c>
      <c r="J599" s="10">
        <v>42763</v>
      </c>
      <c r="K599" s="9" t="s">
        <v>1023</v>
      </c>
      <c r="L599" s="9" t="s">
        <v>1054</v>
      </c>
      <c r="M599" s="9" t="s">
        <v>1025</v>
      </c>
      <c r="N599" s="9" t="s">
        <v>1026</v>
      </c>
      <c r="O599" s="9" t="s">
        <v>1034</v>
      </c>
      <c r="P599" s="9" t="s">
        <v>1676</v>
      </c>
    </row>
    <row r="600" spans="1:16" x14ac:dyDescent="0.25">
      <c r="A600" t="s">
        <v>58</v>
      </c>
      <c r="B600" t="s">
        <v>2052</v>
      </c>
      <c r="C600" t="s">
        <v>2053</v>
      </c>
      <c r="D600" t="s">
        <v>2052</v>
      </c>
      <c r="E600" t="s">
        <v>1020</v>
      </c>
      <c r="F600" t="s">
        <v>1021</v>
      </c>
      <c r="G600" t="s">
        <v>1194</v>
      </c>
      <c r="H600" s="11">
        <v>42827</v>
      </c>
      <c r="I600" s="11">
        <v>42831</v>
      </c>
      <c r="J600" s="11">
        <v>42826</v>
      </c>
      <c r="K600" t="s">
        <v>1023</v>
      </c>
      <c r="L600" t="s">
        <v>1982</v>
      </c>
      <c r="M600" t="s">
        <v>1025</v>
      </c>
      <c r="N600" t="s">
        <v>1026</v>
      </c>
      <c r="O600" t="s">
        <v>1034</v>
      </c>
      <c r="P600" t="s">
        <v>1028</v>
      </c>
    </row>
    <row r="601" spans="1:16" x14ac:dyDescent="0.25">
      <c r="A601" s="9" t="s">
        <v>262</v>
      </c>
      <c r="B601" s="9" t="s">
        <v>2089</v>
      </c>
      <c r="C601" s="9" t="s">
        <v>2090</v>
      </c>
      <c r="D601" s="9" t="s">
        <v>2091</v>
      </c>
      <c r="E601" s="9" t="s">
        <v>1020</v>
      </c>
      <c r="F601" s="9" t="s">
        <v>1021</v>
      </c>
      <c r="G601" s="9" t="s">
        <v>1022</v>
      </c>
      <c r="H601" s="10">
        <v>42823</v>
      </c>
      <c r="I601" s="10">
        <v>42827</v>
      </c>
      <c r="J601" s="10">
        <v>42819</v>
      </c>
      <c r="K601" s="9" t="s">
        <v>1023</v>
      </c>
      <c r="L601" s="9" t="s">
        <v>1054</v>
      </c>
      <c r="M601" s="9" t="s">
        <v>1025</v>
      </c>
      <c r="N601" s="9" t="s">
        <v>1026</v>
      </c>
      <c r="O601" s="9" t="s">
        <v>1034</v>
      </c>
      <c r="P601" s="9" t="s">
        <v>1028</v>
      </c>
    </row>
    <row r="602" spans="1:16" x14ac:dyDescent="0.25">
      <c r="A602" t="s">
        <v>522</v>
      </c>
      <c r="B602" t="s">
        <v>1299</v>
      </c>
      <c r="C602" t="s">
        <v>1300</v>
      </c>
      <c r="D602" t="s">
        <v>1301</v>
      </c>
      <c r="E602" t="s">
        <v>1020</v>
      </c>
      <c r="F602" t="s">
        <v>1032</v>
      </c>
      <c r="G602" t="s">
        <v>533</v>
      </c>
      <c r="H602" s="11">
        <v>42823</v>
      </c>
      <c r="I602" s="11">
        <v>42827</v>
      </c>
      <c r="J602" s="11">
        <v>42815</v>
      </c>
      <c r="K602" t="s">
        <v>1023</v>
      </c>
      <c r="L602" t="s">
        <v>1054</v>
      </c>
      <c r="M602" t="s">
        <v>1025</v>
      </c>
      <c r="N602" t="s">
        <v>1026</v>
      </c>
      <c r="O602" t="s">
        <v>1034</v>
      </c>
      <c r="P602" t="s">
        <v>1028</v>
      </c>
    </row>
    <row r="603" spans="1:16" x14ac:dyDescent="0.25">
      <c r="A603" s="9" t="s">
        <v>89</v>
      </c>
      <c r="B603" s="9" t="s">
        <v>2198</v>
      </c>
      <c r="C603" s="9" t="s">
        <v>2199</v>
      </c>
      <c r="D603" s="9" t="s">
        <v>2200</v>
      </c>
      <c r="E603" s="9" t="s">
        <v>1020</v>
      </c>
      <c r="F603" s="9" t="s">
        <v>1021</v>
      </c>
      <c r="G603" s="9" t="s">
        <v>1045</v>
      </c>
      <c r="H603" s="10">
        <v>42821</v>
      </c>
      <c r="I603" s="10">
        <v>42823</v>
      </c>
      <c r="J603" s="10">
        <v>42819</v>
      </c>
      <c r="K603" s="9" t="s">
        <v>1023</v>
      </c>
      <c r="L603" s="9" t="s">
        <v>1982</v>
      </c>
      <c r="M603" s="9" t="s">
        <v>1025</v>
      </c>
      <c r="N603" s="9" t="s">
        <v>1026</v>
      </c>
      <c r="O603" s="9" t="s">
        <v>1034</v>
      </c>
      <c r="P603" s="9" t="s">
        <v>1028</v>
      </c>
    </row>
    <row r="604" spans="1:16" x14ac:dyDescent="0.25">
      <c r="A604" t="s">
        <v>496</v>
      </c>
      <c r="B604" t="s">
        <v>1029</v>
      </c>
      <c r="C604" t="s">
        <v>1030</v>
      </c>
      <c r="D604" t="s">
        <v>1031</v>
      </c>
      <c r="E604" t="s">
        <v>1020</v>
      </c>
      <c r="F604" t="s">
        <v>1032</v>
      </c>
      <c r="G604" t="s">
        <v>533</v>
      </c>
      <c r="H604" s="11">
        <v>42819</v>
      </c>
      <c r="I604" s="11">
        <v>42823</v>
      </c>
      <c r="J604" s="11">
        <v>42814</v>
      </c>
      <c r="K604" t="s">
        <v>1023</v>
      </c>
      <c r="L604" t="s">
        <v>1054</v>
      </c>
      <c r="M604" t="s">
        <v>1025</v>
      </c>
      <c r="N604" t="s">
        <v>1026</v>
      </c>
      <c r="O604" t="s">
        <v>1034</v>
      </c>
      <c r="P604" t="s">
        <v>1028</v>
      </c>
    </row>
    <row r="605" spans="1:16" x14ac:dyDescent="0.25">
      <c r="A605" s="9" t="s">
        <v>2201</v>
      </c>
      <c r="B605" s="9" t="s">
        <v>2202</v>
      </c>
      <c r="C605" s="9" t="s">
        <v>2203</v>
      </c>
      <c r="D605" s="9" t="s">
        <v>2204</v>
      </c>
      <c r="E605" s="9" t="s">
        <v>1020</v>
      </c>
      <c r="F605" s="9" t="s">
        <v>1021</v>
      </c>
      <c r="G605" s="9" t="s">
        <v>1071</v>
      </c>
      <c r="H605" s="10">
        <v>42819</v>
      </c>
      <c r="I605" s="10">
        <v>42821</v>
      </c>
      <c r="J605" s="10">
        <v>42814</v>
      </c>
      <c r="K605" s="9" t="s">
        <v>1023</v>
      </c>
      <c r="L605" s="9" t="s">
        <v>1054</v>
      </c>
      <c r="M605" s="9" t="s">
        <v>1025</v>
      </c>
      <c r="N605" s="9" t="s">
        <v>1026</v>
      </c>
      <c r="O605" s="9" t="s">
        <v>1034</v>
      </c>
      <c r="P605" s="9" t="s">
        <v>1028</v>
      </c>
    </row>
    <row r="606" spans="1:16" x14ac:dyDescent="0.25">
      <c r="A606" t="s">
        <v>1818</v>
      </c>
      <c r="B606" t="s">
        <v>1819</v>
      </c>
      <c r="C606" t="s">
        <v>1820</v>
      </c>
      <c r="D606" t="s">
        <v>1821</v>
      </c>
      <c r="E606" t="s">
        <v>1020</v>
      </c>
      <c r="F606" t="s">
        <v>1659</v>
      </c>
      <c r="G606" t="s">
        <v>1660</v>
      </c>
      <c r="H606" s="11">
        <v>42818</v>
      </c>
      <c r="I606" s="11">
        <v>42820</v>
      </c>
      <c r="J606" s="11">
        <v>42818</v>
      </c>
      <c r="K606" t="s">
        <v>1023</v>
      </c>
      <c r="L606" t="s">
        <v>1054</v>
      </c>
      <c r="M606" t="s">
        <v>1025</v>
      </c>
      <c r="N606" t="s">
        <v>1026</v>
      </c>
      <c r="O606" t="s">
        <v>1034</v>
      </c>
      <c r="P606" t="s">
        <v>1028</v>
      </c>
    </row>
    <row r="607" spans="1:16" x14ac:dyDescent="0.25">
      <c r="A607" s="9" t="s">
        <v>226</v>
      </c>
      <c r="B607" s="9" t="s">
        <v>1312</v>
      </c>
      <c r="C607" s="9" t="s">
        <v>1313</v>
      </c>
      <c r="D607" s="9" t="s">
        <v>1314</v>
      </c>
      <c r="E607" s="9" t="s">
        <v>1020</v>
      </c>
      <c r="F607" s="9" t="s">
        <v>1021</v>
      </c>
      <c r="G607" s="9" t="s">
        <v>1022</v>
      </c>
      <c r="H607" s="10">
        <v>42817</v>
      </c>
      <c r="I607" s="10">
        <v>42819</v>
      </c>
      <c r="J607" s="10">
        <v>42816</v>
      </c>
      <c r="K607" s="9" t="s">
        <v>1023</v>
      </c>
      <c r="L607" s="9" t="s">
        <v>1054</v>
      </c>
      <c r="M607" s="9" t="s">
        <v>1025</v>
      </c>
      <c r="N607" s="9" t="s">
        <v>1026</v>
      </c>
      <c r="O607" s="9" t="s">
        <v>1034</v>
      </c>
      <c r="P607" s="9" t="s">
        <v>1028</v>
      </c>
    </row>
    <row r="608" spans="1:16" x14ac:dyDescent="0.25">
      <c r="A608" t="s">
        <v>241</v>
      </c>
      <c r="B608" t="s">
        <v>1941</v>
      </c>
      <c r="C608" t="s">
        <v>1942</v>
      </c>
      <c r="D608" t="s">
        <v>1943</v>
      </c>
      <c r="E608" t="s">
        <v>1020</v>
      </c>
      <c r="F608" t="s">
        <v>1021</v>
      </c>
      <c r="G608" t="s">
        <v>1022</v>
      </c>
      <c r="H608" s="11">
        <v>42816</v>
      </c>
      <c r="I608" s="11">
        <v>42817</v>
      </c>
      <c r="J608" s="11">
        <v>42806</v>
      </c>
      <c r="K608" t="s">
        <v>1023</v>
      </c>
      <c r="L608" t="s">
        <v>1054</v>
      </c>
      <c r="M608" t="s">
        <v>1025</v>
      </c>
      <c r="N608" t="s">
        <v>1026</v>
      </c>
      <c r="O608" t="s">
        <v>1034</v>
      </c>
      <c r="P608" t="s">
        <v>1028</v>
      </c>
    </row>
    <row r="609" spans="1:16" x14ac:dyDescent="0.25">
      <c r="A609" s="9" t="s">
        <v>492</v>
      </c>
      <c r="B609" s="9" t="s">
        <v>1204</v>
      </c>
      <c r="C609" s="9" t="s">
        <v>1205</v>
      </c>
      <c r="D609" s="9" t="s">
        <v>1206</v>
      </c>
      <c r="E609" s="9" t="s">
        <v>1020</v>
      </c>
      <c r="F609" s="9" t="s">
        <v>1032</v>
      </c>
      <c r="G609" s="9" t="s">
        <v>533</v>
      </c>
      <c r="H609" s="10">
        <v>42816</v>
      </c>
      <c r="I609" s="10">
        <v>42819</v>
      </c>
      <c r="J609" s="10">
        <v>42804</v>
      </c>
      <c r="K609" s="9" t="s">
        <v>1023</v>
      </c>
      <c r="L609" s="9" t="s">
        <v>1054</v>
      </c>
      <c r="M609" s="9" t="s">
        <v>1025</v>
      </c>
      <c r="N609" s="9" t="s">
        <v>1026</v>
      </c>
      <c r="O609" s="9" t="s">
        <v>1034</v>
      </c>
      <c r="P609" s="9" t="s">
        <v>1028</v>
      </c>
    </row>
    <row r="610" spans="1:16" x14ac:dyDescent="0.25">
      <c r="A610" t="s">
        <v>1749</v>
      </c>
      <c r="B610" t="s">
        <v>1750</v>
      </c>
      <c r="C610" t="s">
        <v>1751</v>
      </c>
      <c r="D610" t="s">
        <v>1750</v>
      </c>
      <c r="E610" t="s">
        <v>1020</v>
      </c>
      <c r="F610" t="s">
        <v>1659</v>
      </c>
      <c r="G610" t="s">
        <v>1660</v>
      </c>
      <c r="H610" s="11">
        <v>42815</v>
      </c>
      <c r="I610" s="11">
        <v>42818</v>
      </c>
      <c r="J610" s="11">
        <v>42815</v>
      </c>
      <c r="K610" t="s">
        <v>1023</v>
      </c>
      <c r="L610" t="s">
        <v>1054</v>
      </c>
      <c r="M610" t="s">
        <v>1025</v>
      </c>
      <c r="N610" t="s">
        <v>1026</v>
      </c>
      <c r="O610" t="s">
        <v>1034</v>
      </c>
      <c r="P610" t="s">
        <v>1028</v>
      </c>
    </row>
    <row r="611" spans="1:16" x14ac:dyDescent="0.25">
      <c r="A611" s="9" t="s">
        <v>289</v>
      </c>
      <c r="B611" s="9" t="s">
        <v>2205</v>
      </c>
      <c r="C611" s="9" t="s">
        <v>2206</v>
      </c>
      <c r="D611" s="9" t="s">
        <v>2207</v>
      </c>
      <c r="E611" s="9" t="s">
        <v>1020</v>
      </c>
      <c r="F611" s="9" t="s">
        <v>1021</v>
      </c>
      <c r="G611" s="9" t="s">
        <v>1022</v>
      </c>
      <c r="H611" s="10">
        <v>42814</v>
      </c>
      <c r="I611" s="10">
        <v>42816</v>
      </c>
      <c r="J611" s="10">
        <v>42809</v>
      </c>
      <c r="K611" s="9" t="s">
        <v>1023</v>
      </c>
      <c r="L611" s="9" t="s">
        <v>1054</v>
      </c>
      <c r="M611" s="9" t="s">
        <v>1025</v>
      </c>
      <c r="N611" s="9" t="s">
        <v>1026</v>
      </c>
      <c r="O611" s="9" t="s">
        <v>1034</v>
      </c>
      <c r="P611" s="9" t="s">
        <v>1028</v>
      </c>
    </row>
    <row r="612" spans="1:16" x14ac:dyDescent="0.25">
      <c r="A612" t="s">
        <v>501</v>
      </c>
      <c r="B612" t="s">
        <v>2208</v>
      </c>
      <c r="C612" t="s">
        <v>2209</v>
      </c>
      <c r="D612" t="s">
        <v>2210</v>
      </c>
      <c r="E612" t="s">
        <v>1020</v>
      </c>
      <c r="F612" t="s">
        <v>1032</v>
      </c>
      <c r="G612" t="s">
        <v>533</v>
      </c>
      <c r="H612" s="11">
        <v>42813</v>
      </c>
      <c r="I612" s="11">
        <v>42816</v>
      </c>
      <c r="J612" s="11">
        <v>42807</v>
      </c>
      <c r="K612" t="s">
        <v>1023</v>
      </c>
      <c r="L612" t="s">
        <v>1054</v>
      </c>
      <c r="M612" t="s">
        <v>1025</v>
      </c>
      <c r="N612" t="s">
        <v>1026</v>
      </c>
      <c r="O612" t="s">
        <v>1034</v>
      </c>
      <c r="P612" t="s">
        <v>1028</v>
      </c>
    </row>
    <row r="613" spans="1:16" x14ac:dyDescent="0.25">
      <c r="A613" s="9" t="s">
        <v>1905</v>
      </c>
      <c r="B613" s="9" t="s">
        <v>1906</v>
      </c>
      <c r="C613" s="9" t="s">
        <v>1907</v>
      </c>
      <c r="D613" s="9" t="s">
        <v>1906</v>
      </c>
      <c r="E613" s="9" t="s">
        <v>1020</v>
      </c>
      <c r="F613" s="9" t="s">
        <v>1659</v>
      </c>
      <c r="G613" s="9" t="s">
        <v>1758</v>
      </c>
      <c r="H613" s="10">
        <v>42812</v>
      </c>
      <c r="I613" s="10">
        <v>42814</v>
      </c>
      <c r="J613" s="10">
        <v>42812</v>
      </c>
      <c r="K613" s="9" t="s">
        <v>1023</v>
      </c>
      <c r="L613" s="9" t="s">
        <v>1054</v>
      </c>
      <c r="M613" s="9" t="s">
        <v>1025</v>
      </c>
      <c r="N613" s="9" t="s">
        <v>1026</v>
      </c>
      <c r="O613" s="9" t="s">
        <v>1034</v>
      </c>
      <c r="P613" s="9" t="s">
        <v>1028</v>
      </c>
    </row>
    <row r="614" spans="1:16" x14ac:dyDescent="0.25">
      <c r="A614" t="s">
        <v>123</v>
      </c>
      <c r="B614" t="s">
        <v>1214</v>
      </c>
      <c r="C614" t="s">
        <v>1215</v>
      </c>
      <c r="D614" t="s">
        <v>1214</v>
      </c>
      <c r="E614" t="s">
        <v>1020</v>
      </c>
      <c r="F614" t="s">
        <v>1021</v>
      </c>
      <c r="G614" t="s">
        <v>1059</v>
      </c>
      <c r="H614" s="11">
        <v>42812</v>
      </c>
      <c r="I614" s="11">
        <v>42814</v>
      </c>
      <c r="J614" s="11">
        <v>42806</v>
      </c>
      <c r="K614" t="s">
        <v>1023</v>
      </c>
      <c r="L614" t="s">
        <v>1054</v>
      </c>
      <c r="M614" t="s">
        <v>1025</v>
      </c>
      <c r="N614" t="s">
        <v>1026</v>
      </c>
      <c r="O614" t="s">
        <v>1034</v>
      </c>
      <c r="P614" t="s">
        <v>1113</v>
      </c>
    </row>
    <row r="615" spans="1:16" x14ac:dyDescent="0.25">
      <c r="A615" s="9" t="s">
        <v>1745</v>
      </c>
      <c r="B615" s="9" t="s">
        <v>1746</v>
      </c>
      <c r="C615" s="9" t="s">
        <v>1747</v>
      </c>
      <c r="D615" s="9" t="s">
        <v>1748</v>
      </c>
      <c r="E615" s="9" t="s">
        <v>1020</v>
      </c>
      <c r="F615" s="9" t="s">
        <v>1659</v>
      </c>
      <c r="G615" s="9" t="s">
        <v>1660</v>
      </c>
      <c r="H615" s="10">
        <v>42811</v>
      </c>
      <c r="I615" s="10">
        <v>42812</v>
      </c>
      <c r="J615" s="10">
        <v>42811</v>
      </c>
      <c r="K615" s="9" t="s">
        <v>1023</v>
      </c>
      <c r="L615" s="9" t="s">
        <v>1054</v>
      </c>
      <c r="M615" s="9" t="s">
        <v>1025</v>
      </c>
      <c r="N615" s="9" t="s">
        <v>1026</v>
      </c>
      <c r="O615" s="9" t="s">
        <v>1034</v>
      </c>
      <c r="P615" s="9" t="s">
        <v>1028</v>
      </c>
    </row>
    <row r="616" spans="1:16" x14ac:dyDescent="0.25">
      <c r="A616" t="s">
        <v>297</v>
      </c>
      <c r="B616" t="s">
        <v>1604</v>
      </c>
      <c r="C616" t="s">
        <v>1605</v>
      </c>
      <c r="D616" t="s">
        <v>1606</v>
      </c>
      <c r="E616" t="s">
        <v>1020</v>
      </c>
      <c r="F616" t="s">
        <v>1021</v>
      </c>
      <c r="G616" t="s">
        <v>1037</v>
      </c>
      <c r="H616" s="11">
        <v>42810</v>
      </c>
      <c r="I616" s="11">
        <v>42812</v>
      </c>
      <c r="J616" s="11">
        <v>42799</v>
      </c>
      <c r="K616" t="s">
        <v>1023</v>
      </c>
      <c r="L616" t="s">
        <v>1054</v>
      </c>
      <c r="M616" t="s">
        <v>1025</v>
      </c>
      <c r="N616" t="s">
        <v>1026</v>
      </c>
      <c r="O616" t="s">
        <v>1034</v>
      </c>
      <c r="P616" t="s">
        <v>1028</v>
      </c>
    </row>
    <row r="617" spans="1:16" x14ac:dyDescent="0.25">
      <c r="A617" s="9" t="s">
        <v>1553</v>
      </c>
      <c r="B617" s="9" t="s">
        <v>1554</v>
      </c>
      <c r="C617" s="9" t="s">
        <v>1555</v>
      </c>
      <c r="D617" s="9" t="s">
        <v>1554</v>
      </c>
      <c r="E617" s="9" t="s">
        <v>1020</v>
      </c>
      <c r="F617" s="9" t="s">
        <v>1021</v>
      </c>
      <c r="G617" s="9" t="s">
        <v>1194</v>
      </c>
      <c r="H617" s="10">
        <v>42808</v>
      </c>
      <c r="I617" s="10">
        <v>42810</v>
      </c>
      <c r="J617" s="10">
        <v>42804</v>
      </c>
      <c r="K617" s="9" t="s">
        <v>1023</v>
      </c>
      <c r="L617" s="9" t="s">
        <v>1982</v>
      </c>
      <c r="M617" s="9" t="s">
        <v>1025</v>
      </c>
      <c r="N617" s="9" t="s">
        <v>1026</v>
      </c>
      <c r="O617" s="9" t="s">
        <v>1034</v>
      </c>
      <c r="P617" s="9" t="s">
        <v>1028</v>
      </c>
    </row>
    <row r="618" spans="1:16" x14ac:dyDescent="0.25">
      <c r="A618" t="s">
        <v>516</v>
      </c>
      <c r="B618" t="s">
        <v>1381</v>
      </c>
      <c r="C618" t="s">
        <v>1382</v>
      </c>
      <c r="D618" t="s">
        <v>1383</v>
      </c>
      <c r="E618" t="s">
        <v>1020</v>
      </c>
      <c r="F618" t="s">
        <v>1032</v>
      </c>
      <c r="G618" t="s">
        <v>533</v>
      </c>
      <c r="H618" s="11">
        <v>42806</v>
      </c>
      <c r="I618" s="11">
        <v>42813</v>
      </c>
      <c r="J618" s="11">
        <v>42797</v>
      </c>
      <c r="K618" t="s">
        <v>1023</v>
      </c>
      <c r="L618" t="s">
        <v>1054</v>
      </c>
      <c r="M618" t="s">
        <v>1025</v>
      </c>
      <c r="N618" t="s">
        <v>1026</v>
      </c>
      <c r="O618" t="s">
        <v>1034</v>
      </c>
      <c r="P618" t="s">
        <v>1028</v>
      </c>
    </row>
    <row r="619" spans="1:16" x14ac:dyDescent="0.25">
      <c r="A619" s="9" t="s">
        <v>61</v>
      </c>
      <c r="B619" s="9" t="s">
        <v>1178</v>
      </c>
      <c r="C619" s="9" t="s">
        <v>1179</v>
      </c>
      <c r="D619" s="9" t="s">
        <v>1180</v>
      </c>
      <c r="E619" s="9" t="s">
        <v>1020</v>
      </c>
      <c r="F619" s="9" t="s">
        <v>1021</v>
      </c>
      <c r="G619" s="9" t="s">
        <v>1041</v>
      </c>
      <c r="H619" s="10">
        <v>42806</v>
      </c>
      <c r="I619" s="10">
        <v>42808</v>
      </c>
      <c r="J619" s="10">
        <v>42797</v>
      </c>
      <c r="K619" s="9" t="s">
        <v>1023</v>
      </c>
      <c r="L619" s="9" t="s">
        <v>1982</v>
      </c>
      <c r="M619" s="9" t="s">
        <v>1025</v>
      </c>
      <c r="N619" s="9" t="s">
        <v>1026</v>
      </c>
      <c r="O619" s="9" t="s">
        <v>1034</v>
      </c>
      <c r="P619" s="9" t="s">
        <v>1028</v>
      </c>
    </row>
    <row r="620" spans="1:16" x14ac:dyDescent="0.25">
      <c r="A620" t="s">
        <v>355</v>
      </c>
      <c r="B620" t="s">
        <v>1829</v>
      </c>
      <c r="C620" t="s">
        <v>1830</v>
      </c>
      <c r="D620" t="s">
        <v>1831</v>
      </c>
      <c r="E620" t="s">
        <v>1020</v>
      </c>
      <c r="F620" t="s">
        <v>1021</v>
      </c>
      <c r="G620" t="s">
        <v>1130</v>
      </c>
      <c r="H620" s="11">
        <v>42802</v>
      </c>
      <c r="I620" s="11">
        <v>42805</v>
      </c>
      <c r="J620" s="11">
        <v>42799</v>
      </c>
      <c r="K620" t="s">
        <v>1023</v>
      </c>
      <c r="L620" t="s">
        <v>1054</v>
      </c>
      <c r="M620" t="s">
        <v>1025</v>
      </c>
      <c r="N620" t="s">
        <v>1026</v>
      </c>
      <c r="O620" t="s">
        <v>1034</v>
      </c>
      <c r="P620" t="s">
        <v>1028</v>
      </c>
    </row>
    <row r="621" spans="1:16" x14ac:dyDescent="0.25">
      <c r="A621" s="9" t="s">
        <v>212</v>
      </c>
      <c r="B621" s="9" t="s">
        <v>2009</v>
      </c>
      <c r="C621" s="9" t="s">
        <v>2010</v>
      </c>
      <c r="D621" s="9" t="s">
        <v>2009</v>
      </c>
      <c r="E621" s="9" t="s">
        <v>1020</v>
      </c>
      <c r="F621" s="9" t="s">
        <v>1021</v>
      </c>
      <c r="G621" s="9" t="s">
        <v>1353</v>
      </c>
      <c r="H621" s="10">
        <v>42800</v>
      </c>
      <c r="I621" s="10">
        <v>42802</v>
      </c>
      <c r="J621" s="10">
        <v>42795</v>
      </c>
      <c r="K621" s="9" t="s">
        <v>1023</v>
      </c>
      <c r="L621" s="9" t="s">
        <v>1054</v>
      </c>
      <c r="M621" s="9" t="s">
        <v>1025</v>
      </c>
      <c r="N621" s="9" t="s">
        <v>1026</v>
      </c>
      <c r="O621" s="9" t="s">
        <v>1034</v>
      </c>
      <c r="P621" s="9" t="s">
        <v>1028</v>
      </c>
    </row>
    <row r="622" spans="1:16" x14ac:dyDescent="0.25">
      <c r="A622" t="s">
        <v>1928</v>
      </c>
      <c r="B622" t="s">
        <v>1929</v>
      </c>
      <c r="C622" t="s">
        <v>1928</v>
      </c>
      <c r="D622" t="s">
        <v>1929</v>
      </c>
      <c r="E622" t="s">
        <v>1020</v>
      </c>
      <c r="F622" t="s">
        <v>1659</v>
      </c>
      <c r="G622" t="s">
        <v>1660</v>
      </c>
      <c r="H622" s="11">
        <v>42798</v>
      </c>
      <c r="I622" s="11">
        <v>42801</v>
      </c>
      <c r="J622" s="11">
        <v>42798</v>
      </c>
      <c r="K622" t="s">
        <v>1023</v>
      </c>
      <c r="L622" t="s">
        <v>1054</v>
      </c>
      <c r="M622" t="s">
        <v>1025</v>
      </c>
      <c r="N622" t="s">
        <v>1026</v>
      </c>
      <c r="O622" t="s">
        <v>1034</v>
      </c>
      <c r="P622" t="s">
        <v>1028</v>
      </c>
    </row>
    <row r="623" spans="1:16" x14ac:dyDescent="0.25">
      <c r="A623" s="9" t="s">
        <v>414</v>
      </c>
      <c r="B623" s="9" t="s">
        <v>2211</v>
      </c>
      <c r="C623" s="9" t="s">
        <v>2212</v>
      </c>
      <c r="D623" s="9" t="s">
        <v>2213</v>
      </c>
      <c r="E623" s="9" t="s">
        <v>1020</v>
      </c>
      <c r="F623" s="9" t="s">
        <v>1032</v>
      </c>
      <c r="G623" s="9" t="s">
        <v>1136</v>
      </c>
      <c r="H623" s="10">
        <v>42798</v>
      </c>
      <c r="I623" s="10">
        <v>42806</v>
      </c>
      <c r="J623" s="10">
        <v>42797</v>
      </c>
      <c r="K623" s="9" t="s">
        <v>1023</v>
      </c>
      <c r="L623" s="9" t="s">
        <v>1991</v>
      </c>
      <c r="M623" s="9" t="s">
        <v>1025</v>
      </c>
      <c r="N623" s="9" t="s">
        <v>1026</v>
      </c>
      <c r="O623" s="9" t="s">
        <v>1034</v>
      </c>
      <c r="P623" s="9" t="s">
        <v>1028</v>
      </c>
    </row>
    <row r="624" spans="1:16" x14ac:dyDescent="0.25">
      <c r="A624" t="s">
        <v>224</v>
      </c>
      <c r="B624" t="s">
        <v>2214</v>
      </c>
      <c r="C624" t="s">
        <v>2215</v>
      </c>
      <c r="D624" t="s">
        <v>2216</v>
      </c>
      <c r="E624" t="s">
        <v>1020</v>
      </c>
      <c r="F624" t="s">
        <v>1021</v>
      </c>
      <c r="G624" t="s">
        <v>1022</v>
      </c>
      <c r="H624" s="11">
        <v>42797</v>
      </c>
      <c r="I624" s="11">
        <v>42800</v>
      </c>
      <c r="J624" s="11">
        <v>42795</v>
      </c>
      <c r="K624" t="s">
        <v>1023</v>
      </c>
      <c r="L624" t="s">
        <v>1982</v>
      </c>
      <c r="M624" t="s">
        <v>1025</v>
      </c>
      <c r="N624" t="s">
        <v>1026</v>
      </c>
      <c r="O624" t="s">
        <v>1034</v>
      </c>
      <c r="P624" t="s">
        <v>1028</v>
      </c>
    </row>
    <row r="625" spans="1:16" x14ac:dyDescent="0.25">
      <c r="A625" s="9" t="s">
        <v>2217</v>
      </c>
      <c r="B625" s="9" t="s">
        <v>2218</v>
      </c>
      <c r="C625" s="9" t="s">
        <v>2219</v>
      </c>
      <c r="D625" s="9" t="s">
        <v>2220</v>
      </c>
      <c r="E625" s="9" t="s">
        <v>1020</v>
      </c>
      <c r="F625" s="9" t="s">
        <v>1659</v>
      </c>
      <c r="G625" s="9" t="s">
        <v>1660</v>
      </c>
      <c r="H625" s="10">
        <v>42796</v>
      </c>
      <c r="I625" s="10">
        <v>42798</v>
      </c>
      <c r="J625" s="10">
        <v>42796</v>
      </c>
      <c r="K625" s="9" t="s">
        <v>1023</v>
      </c>
      <c r="L625" s="9" t="s">
        <v>1054</v>
      </c>
      <c r="M625" s="9" t="s">
        <v>1025</v>
      </c>
      <c r="N625" s="9" t="s">
        <v>1026</v>
      </c>
      <c r="O625" s="9" t="s">
        <v>1034</v>
      </c>
      <c r="P625" s="9" t="s">
        <v>1028</v>
      </c>
    </row>
    <row r="626" spans="1:16" x14ac:dyDescent="0.25">
      <c r="A626" t="s">
        <v>143</v>
      </c>
      <c r="B626" t="s">
        <v>1570</v>
      </c>
      <c r="C626" t="s">
        <v>1571</v>
      </c>
      <c r="D626" t="s">
        <v>1572</v>
      </c>
      <c r="E626" t="s">
        <v>1020</v>
      </c>
      <c r="F626" t="s">
        <v>1021</v>
      </c>
      <c r="G626" t="s">
        <v>1059</v>
      </c>
      <c r="H626" s="11">
        <v>42794</v>
      </c>
      <c r="I626" s="11">
        <v>42797</v>
      </c>
      <c r="J626" s="11">
        <v>42791</v>
      </c>
      <c r="K626" t="s">
        <v>1023</v>
      </c>
      <c r="L626" t="s">
        <v>1054</v>
      </c>
      <c r="M626" t="s">
        <v>1025</v>
      </c>
      <c r="N626" t="s">
        <v>1026</v>
      </c>
      <c r="O626" t="s">
        <v>1034</v>
      </c>
      <c r="P626" t="s">
        <v>1028</v>
      </c>
    </row>
    <row r="627" spans="1:16" x14ac:dyDescent="0.25">
      <c r="A627" s="9" t="s">
        <v>2221</v>
      </c>
      <c r="B627" s="9" t="s">
        <v>2222</v>
      </c>
      <c r="C627" s="9" t="s">
        <v>2223</v>
      </c>
      <c r="D627" s="9" t="s">
        <v>2224</v>
      </c>
      <c r="E627" s="9" t="s">
        <v>1020</v>
      </c>
      <c r="F627" s="9" t="s">
        <v>1659</v>
      </c>
      <c r="G627" s="9" t="s">
        <v>1660</v>
      </c>
      <c r="H627" s="10">
        <v>42793</v>
      </c>
      <c r="I627" s="10">
        <v>42796</v>
      </c>
      <c r="J627" s="10">
        <v>42793</v>
      </c>
      <c r="K627" s="9" t="s">
        <v>1023</v>
      </c>
      <c r="L627" s="9" t="s">
        <v>1982</v>
      </c>
      <c r="M627" s="9" t="s">
        <v>1025</v>
      </c>
      <c r="N627" s="9" t="s">
        <v>1026</v>
      </c>
      <c r="O627" s="9" t="s">
        <v>1034</v>
      </c>
      <c r="P627" s="9" t="s">
        <v>1028</v>
      </c>
    </row>
    <row r="628" spans="1:16" x14ac:dyDescent="0.25">
      <c r="A628" t="s">
        <v>339</v>
      </c>
      <c r="B628" t="s">
        <v>1280</v>
      </c>
      <c r="C628" t="s">
        <v>1281</v>
      </c>
      <c r="D628" t="s">
        <v>1280</v>
      </c>
      <c r="E628" t="s">
        <v>1020</v>
      </c>
      <c r="F628" t="s">
        <v>1021</v>
      </c>
      <c r="G628" t="s">
        <v>1130</v>
      </c>
      <c r="H628" s="11">
        <v>42792</v>
      </c>
      <c r="I628" s="11">
        <v>42794</v>
      </c>
      <c r="J628" s="11">
        <v>42786</v>
      </c>
      <c r="K628" t="s">
        <v>1023</v>
      </c>
      <c r="L628" t="s">
        <v>1054</v>
      </c>
      <c r="M628" t="s">
        <v>1025</v>
      </c>
      <c r="N628" t="s">
        <v>1026</v>
      </c>
      <c r="O628" t="s">
        <v>1034</v>
      </c>
      <c r="P628" t="s">
        <v>1028</v>
      </c>
    </row>
    <row r="629" spans="1:16" x14ac:dyDescent="0.25">
      <c r="A629" s="9" t="s">
        <v>2225</v>
      </c>
      <c r="B629" s="9" t="s">
        <v>2226</v>
      </c>
      <c r="C629" s="9" t="s">
        <v>2227</v>
      </c>
      <c r="D629" s="9" t="s">
        <v>2226</v>
      </c>
      <c r="E629" s="9" t="s">
        <v>1020</v>
      </c>
      <c r="F629" s="9" t="s">
        <v>1032</v>
      </c>
      <c r="G629" s="9" t="s">
        <v>1136</v>
      </c>
      <c r="H629" s="10">
        <v>42791</v>
      </c>
      <c r="I629" s="10">
        <v>42796</v>
      </c>
      <c r="J629" s="10">
        <v>42768</v>
      </c>
      <c r="K629" s="9" t="s">
        <v>1023</v>
      </c>
      <c r="L629" s="9" t="s">
        <v>1982</v>
      </c>
      <c r="M629" s="9" t="s">
        <v>1025</v>
      </c>
      <c r="N629" s="9" t="s">
        <v>1026</v>
      </c>
      <c r="O629" s="9" t="s">
        <v>1034</v>
      </c>
      <c r="P629" s="9" t="s">
        <v>1028</v>
      </c>
    </row>
    <row r="630" spans="1:16" x14ac:dyDescent="0.25">
      <c r="A630" t="s">
        <v>210</v>
      </c>
      <c r="B630" t="s">
        <v>2228</v>
      </c>
      <c r="C630" t="s">
        <v>2229</v>
      </c>
      <c r="D630" t="s">
        <v>2228</v>
      </c>
      <c r="E630" t="s">
        <v>1020</v>
      </c>
      <c r="F630" t="s">
        <v>1021</v>
      </c>
      <c r="G630" t="s">
        <v>1353</v>
      </c>
      <c r="H630" s="11">
        <v>42790</v>
      </c>
      <c r="I630" s="11">
        <v>42792</v>
      </c>
      <c r="J630" s="11">
        <v>42781</v>
      </c>
      <c r="K630" t="s">
        <v>1023</v>
      </c>
      <c r="L630" t="s">
        <v>1991</v>
      </c>
      <c r="M630" t="s">
        <v>1025</v>
      </c>
      <c r="N630" t="s">
        <v>1026</v>
      </c>
      <c r="O630" t="s">
        <v>1034</v>
      </c>
      <c r="P630" t="s">
        <v>1028</v>
      </c>
    </row>
    <row r="631" spans="1:16" x14ac:dyDescent="0.25">
      <c r="A631" s="9" t="s">
        <v>2148</v>
      </c>
      <c r="B631" s="9" t="s">
        <v>2149</v>
      </c>
      <c r="C631" s="9" t="s">
        <v>2150</v>
      </c>
      <c r="D631" s="9" t="s">
        <v>2151</v>
      </c>
      <c r="E631" s="9" t="s">
        <v>1020</v>
      </c>
      <c r="F631" s="9" t="s">
        <v>1032</v>
      </c>
      <c r="G631" s="9" t="s">
        <v>1348</v>
      </c>
      <c r="H631" s="10">
        <v>42786</v>
      </c>
      <c r="I631" s="10">
        <v>42792</v>
      </c>
      <c r="J631" s="10">
        <v>42767</v>
      </c>
      <c r="K631" s="9" t="s">
        <v>1023</v>
      </c>
      <c r="L631" s="9" t="s">
        <v>1054</v>
      </c>
      <c r="M631" s="9" t="s">
        <v>1025</v>
      </c>
      <c r="N631" s="9" t="s">
        <v>1026</v>
      </c>
      <c r="O631" s="9" t="s">
        <v>1034</v>
      </c>
      <c r="P631" s="9" t="s">
        <v>1028</v>
      </c>
    </row>
    <row r="632" spans="1:16" x14ac:dyDescent="0.25">
      <c r="A632" t="s">
        <v>292</v>
      </c>
      <c r="B632" t="s">
        <v>2230</v>
      </c>
      <c r="C632" t="s">
        <v>2231</v>
      </c>
      <c r="D632" t="s">
        <v>2232</v>
      </c>
      <c r="E632" t="s">
        <v>1020</v>
      </c>
      <c r="F632" t="s">
        <v>1021</v>
      </c>
      <c r="G632" t="s">
        <v>1022</v>
      </c>
      <c r="H632" s="11">
        <v>42785</v>
      </c>
      <c r="I632" s="11">
        <v>42787</v>
      </c>
      <c r="J632" s="11">
        <v>42776</v>
      </c>
      <c r="K632" t="s">
        <v>1023</v>
      </c>
      <c r="L632" t="s">
        <v>1054</v>
      </c>
      <c r="M632" t="s">
        <v>1025</v>
      </c>
      <c r="N632" t="s">
        <v>1026</v>
      </c>
      <c r="O632" t="s">
        <v>1034</v>
      </c>
      <c r="P632" t="s">
        <v>1028</v>
      </c>
    </row>
    <row r="633" spans="1:16" x14ac:dyDescent="0.25">
      <c r="A633" s="9" t="s">
        <v>2233</v>
      </c>
      <c r="B633" s="9" t="s">
        <v>2234</v>
      </c>
      <c r="C633" s="9" t="s">
        <v>2235</v>
      </c>
      <c r="D633" s="9" t="s">
        <v>2236</v>
      </c>
      <c r="E633" s="9" t="s">
        <v>1020</v>
      </c>
      <c r="F633" s="9" t="s">
        <v>1659</v>
      </c>
      <c r="G633" s="9" t="s">
        <v>1660</v>
      </c>
      <c r="H633" s="10">
        <v>42785</v>
      </c>
      <c r="I633" s="10">
        <v>42788</v>
      </c>
      <c r="J633" s="10">
        <v>42713</v>
      </c>
      <c r="K633" s="9" t="s">
        <v>1023</v>
      </c>
      <c r="L633" s="9" t="s">
        <v>2155</v>
      </c>
      <c r="M633" s="9" t="s">
        <v>1055</v>
      </c>
      <c r="N633" s="9" t="s">
        <v>1026</v>
      </c>
      <c r="O633" s="9" t="s">
        <v>1273</v>
      </c>
      <c r="P633" s="9" t="s">
        <v>1676</v>
      </c>
    </row>
    <row r="634" spans="1:16" x14ac:dyDescent="0.25">
      <c r="A634" t="s">
        <v>476</v>
      </c>
      <c r="B634" t="s">
        <v>1576</v>
      </c>
      <c r="C634" t="s">
        <v>1577</v>
      </c>
      <c r="D634" t="s">
        <v>1578</v>
      </c>
      <c r="E634" t="s">
        <v>1020</v>
      </c>
      <c r="F634" t="s">
        <v>1032</v>
      </c>
      <c r="G634" t="s">
        <v>533</v>
      </c>
      <c r="H634" s="11">
        <v>42784</v>
      </c>
      <c r="I634" s="11">
        <v>42790</v>
      </c>
      <c r="J634" s="11">
        <v>42767</v>
      </c>
      <c r="K634" t="s">
        <v>1023</v>
      </c>
      <c r="L634" t="s">
        <v>1054</v>
      </c>
      <c r="M634" t="s">
        <v>1025</v>
      </c>
      <c r="N634" t="s">
        <v>1026</v>
      </c>
      <c r="O634" t="s">
        <v>1034</v>
      </c>
      <c r="P634" t="s">
        <v>1028</v>
      </c>
    </row>
    <row r="635" spans="1:16" x14ac:dyDescent="0.25">
      <c r="A635" s="9" t="s">
        <v>35</v>
      </c>
      <c r="B635" s="9" t="s">
        <v>2237</v>
      </c>
      <c r="C635" s="9" t="s">
        <v>2238</v>
      </c>
      <c r="D635" s="9" t="s">
        <v>2239</v>
      </c>
      <c r="E635" s="9" t="s">
        <v>1020</v>
      </c>
      <c r="F635" s="9" t="s">
        <v>1021</v>
      </c>
      <c r="G635" s="9" t="s">
        <v>1088</v>
      </c>
      <c r="H635" s="10">
        <v>42783</v>
      </c>
      <c r="I635" s="10">
        <v>42785</v>
      </c>
      <c r="J635" s="10">
        <v>42778</v>
      </c>
      <c r="K635" s="9" t="s">
        <v>1023</v>
      </c>
      <c r="L635" s="9" t="s">
        <v>1982</v>
      </c>
      <c r="M635" s="9" t="s">
        <v>1025</v>
      </c>
      <c r="N635" s="9" t="s">
        <v>1026</v>
      </c>
      <c r="O635" s="9" t="s">
        <v>1034</v>
      </c>
      <c r="P635" s="9" t="s">
        <v>1028</v>
      </c>
    </row>
    <row r="636" spans="1:16" x14ac:dyDescent="0.25">
      <c r="A636" t="s">
        <v>445</v>
      </c>
      <c r="B636" t="s">
        <v>2240</v>
      </c>
      <c r="C636" t="s">
        <v>2241</v>
      </c>
      <c r="D636" t="s">
        <v>2242</v>
      </c>
      <c r="E636" t="s">
        <v>1020</v>
      </c>
      <c r="F636" t="s">
        <v>1032</v>
      </c>
      <c r="G636" t="s">
        <v>1136</v>
      </c>
      <c r="H636" s="11">
        <v>42782</v>
      </c>
      <c r="I636" s="11">
        <v>42786</v>
      </c>
      <c r="J636" s="11">
        <v>42776</v>
      </c>
      <c r="K636" t="s">
        <v>1023</v>
      </c>
      <c r="L636" t="s">
        <v>1054</v>
      </c>
      <c r="M636" t="s">
        <v>1025</v>
      </c>
      <c r="N636" t="s">
        <v>1026</v>
      </c>
      <c r="O636" t="s">
        <v>1034</v>
      </c>
      <c r="P636" t="s">
        <v>1028</v>
      </c>
    </row>
    <row r="637" spans="1:16" x14ac:dyDescent="0.25">
      <c r="A637" s="9" t="s">
        <v>1236</v>
      </c>
      <c r="B637" s="9" t="s">
        <v>1237</v>
      </c>
      <c r="C637" s="9" t="s">
        <v>1238</v>
      </c>
      <c r="D637" s="9" t="s">
        <v>1239</v>
      </c>
      <c r="E637" s="9" t="s">
        <v>1020</v>
      </c>
      <c r="F637" s="9" t="s">
        <v>1032</v>
      </c>
      <c r="G637" s="9" t="s">
        <v>1136</v>
      </c>
      <c r="H637" s="10">
        <v>42779</v>
      </c>
      <c r="I637" s="10">
        <v>42782</v>
      </c>
      <c r="J637" s="10">
        <v>42767</v>
      </c>
      <c r="K637" s="9" t="s">
        <v>1023</v>
      </c>
      <c r="L637" s="9" t="s">
        <v>1054</v>
      </c>
      <c r="M637" s="9" t="s">
        <v>1025</v>
      </c>
      <c r="N637" s="9" t="s">
        <v>1026</v>
      </c>
      <c r="O637" s="9" t="s">
        <v>1034</v>
      </c>
      <c r="P637" s="9" t="s">
        <v>1028</v>
      </c>
    </row>
    <row r="638" spans="1:16" x14ac:dyDescent="0.25">
      <c r="A638" t="s">
        <v>86</v>
      </c>
      <c r="B638" t="s">
        <v>1042</v>
      </c>
      <c r="C638" t="s">
        <v>1043</v>
      </c>
      <c r="D638" t="s">
        <v>1044</v>
      </c>
      <c r="E638" t="s">
        <v>1020</v>
      </c>
      <c r="F638" t="s">
        <v>1021</v>
      </c>
      <c r="G638" t="s">
        <v>1045</v>
      </c>
      <c r="H638" s="11">
        <v>42777</v>
      </c>
      <c r="I638" s="11">
        <v>42779</v>
      </c>
      <c r="J638" s="11">
        <v>42772</v>
      </c>
      <c r="K638" t="s">
        <v>1023</v>
      </c>
      <c r="L638" t="s">
        <v>1054</v>
      </c>
      <c r="M638" t="s">
        <v>1025</v>
      </c>
      <c r="N638" t="s">
        <v>1026</v>
      </c>
      <c r="O638" t="s">
        <v>1034</v>
      </c>
      <c r="P638" t="s">
        <v>1028</v>
      </c>
    </row>
    <row r="639" spans="1:16" x14ac:dyDescent="0.25">
      <c r="A639" s="9" t="s">
        <v>1810</v>
      </c>
      <c r="B639" s="9" t="s">
        <v>1811</v>
      </c>
      <c r="C639" s="9" t="s">
        <v>1812</v>
      </c>
      <c r="D639" s="9" t="s">
        <v>1813</v>
      </c>
      <c r="E639" s="9" t="s">
        <v>1020</v>
      </c>
      <c r="F639" s="9" t="s">
        <v>1659</v>
      </c>
      <c r="G639" s="9" t="s">
        <v>1660</v>
      </c>
      <c r="H639" s="10">
        <v>42777</v>
      </c>
      <c r="I639" s="10">
        <v>42779</v>
      </c>
      <c r="J639" s="10">
        <v>42777</v>
      </c>
      <c r="K639" s="9" t="s">
        <v>1023</v>
      </c>
      <c r="L639" s="9" t="s">
        <v>1054</v>
      </c>
      <c r="M639" s="9" t="s">
        <v>1025</v>
      </c>
      <c r="N639" s="9" t="s">
        <v>1026</v>
      </c>
      <c r="O639" s="9" t="s">
        <v>1034</v>
      </c>
      <c r="P639" s="9" t="s">
        <v>1028</v>
      </c>
    </row>
    <row r="640" spans="1:16" x14ac:dyDescent="0.25">
      <c r="A640" t="s">
        <v>398</v>
      </c>
      <c r="B640" t="s">
        <v>1156</v>
      </c>
      <c r="C640" t="s">
        <v>398</v>
      </c>
      <c r="D640" t="s">
        <v>1156</v>
      </c>
      <c r="E640" t="s">
        <v>1020</v>
      </c>
      <c r="F640" t="s">
        <v>1032</v>
      </c>
      <c r="G640" t="s">
        <v>1157</v>
      </c>
      <c r="H640" s="11">
        <v>42776</v>
      </c>
      <c r="I640" s="11">
        <v>42779</v>
      </c>
      <c r="J640" s="11">
        <v>42769</v>
      </c>
      <c r="K640" t="s">
        <v>1023</v>
      </c>
      <c r="L640" t="s">
        <v>1982</v>
      </c>
      <c r="M640" t="s">
        <v>1025</v>
      </c>
      <c r="N640" t="s">
        <v>1026</v>
      </c>
      <c r="O640" t="s">
        <v>1034</v>
      </c>
      <c r="P640" t="s">
        <v>1028</v>
      </c>
    </row>
    <row r="641" spans="1:16" x14ac:dyDescent="0.25">
      <c r="A641" s="9" t="s">
        <v>2243</v>
      </c>
      <c r="B641" s="9" t="s">
        <v>2244</v>
      </c>
      <c r="C641" s="9" t="s">
        <v>2245</v>
      </c>
      <c r="D641" s="9" t="s">
        <v>2246</v>
      </c>
      <c r="E641" s="9" t="s">
        <v>1020</v>
      </c>
      <c r="F641" s="9" t="s">
        <v>1021</v>
      </c>
      <c r="G641" s="9" t="s">
        <v>1022</v>
      </c>
      <c r="H641" s="10">
        <v>42775</v>
      </c>
      <c r="I641" s="10">
        <v>42778</v>
      </c>
      <c r="J641" s="10">
        <v>42775</v>
      </c>
      <c r="K641" s="9" t="s">
        <v>1023</v>
      </c>
      <c r="L641" s="9" t="s">
        <v>1054</v>
      </c>
      <c r="M641" s="9" t="s">
        <v>1025</v>
      </c>
      <c r="N641" s="9" t="s">
        <v>1026</v>
      </c>
      <c r="O641" s="9" t="s">
        <v>1034</v>
      </c>
      <c r="P641" s="9" t="s">
        <v>1028</v>
      </c>
    </row>
    <row r="642" spans="1:16" x14ac:dyDescent="0.25">
      <c r="A642" t="s">
        <v>2247</v>
      </c>
      <c r="B642" t="s">
        <v>2248</v>
      </c>
      <c r="C642" t="s">
        <v>2249</v>
      </c>
      <c r="D642" t="s">
        <v>2250</v>
      </c>
      <c r="E642" t="s">
        <v>1020</v>
      </c>
      <c r="F642" t="s">
        <v>1659</v>
      </c>
      <c r="G642" t="s">
        <v>1660</v>
      </c>
      <c r="H642" s="11">
        <v>42775</v>
      </c>
      <c r="I642" s="11">
        <v>42777</v>
      </c>
      <c r="J642" s="11">
        <v>42775</v>
      </c>
      <c r="K642" t="s">
        <v>1023</v>
      </c>
      <c r="L642" t="s">
        <v>1054</v>
      </c>
      <c r="M642" t="s">
        <v>1025</v>
      </c>
      <c r="N642" t="s">
        <v>1026</v>
      </c>
      <c r="O642" t="s">
        <v>1034</v>
      </c>
      <c r="P642" t="s">
        <v>1028</v>
      </c>
    </row>
    <row r="643" spans="1:16" x14ac:dyDescent="0.25">
      <c r="A643" s="9" t="s">
        <v>464</v>
      </c>
      <c r="B643" s="9" t="s">
        <v>2251</v>
      </c>
      <c r="C643" s="9" t="s">
        <v>2252</v>
      </c>
      <c r="D643" s="9" t="s">
        <v>2253</v>
      </c>
      <c r="E643" s="9" t="s">
        <v>1020</v>
      </c>
      <c r="F643" s="9" t="s">
        <v>1032</v>
      </c>
      <c r="G643" s="9" t="s">
        <v>1136</v>
      </c>
      <c r="H643" s="10">
        <v>42772</v>
      </c>
      <c r="I643" s="10">
        <v>42776</v>
      </c>
      <c r="J643" s="10">
        <v>42769</v>
      </c>
      <c r="K643" s="9" t="s">
        <v>1023</v>
      </c>
      <c r="L643" s="9" t="s">
        <v>1991</v>
      </c>
      <c r="M643" s="9" t="s">
        <v>1025</v>
      </c>
      <c r="N643" s="9" t="s">
        <v>1026</v>
      </c>
      <c r="O643" s="9" t="s">
        <v>1034</v>
      </c>
      <c r="P643" s="9" t="s">
        <v>1028</v>
      </c>
    </row>
    <row r="644" spans="1:16" x14ac:dyDescent="0.25">
      <c r="A644" t="s">
        <v>127</v>
      </c>
      <c r="B644" t="s">
        <v>1459</v>
      </c>
      <c r="C644" t="s">
        <v>1460</v>
      </c>
      <c r="D644" t="s">
        <v>1459</v>
      </c>
      <c r="E644" t="s">
        <v>1020</v>
      </c>
      <c r="F644" t="s">
        <v>1021</v>
      </c>
      <c r="G644" t="s">
        <v>1059</v>
      </c>
      <c r="H644" s="11">
        <v>42770</v>
      </c>
      <c r="I644" s="11">
        <v>42775</v>
      </c>
      <c r="J644" s="11">
        <v>42744</v>
      </c>
      <c r="K644" t="s">
        <v>1023</v>
      </c>
      <c r="L644" t="s">
        <v>1991</v>
      </c>
      <c r="M644" t="s">
        <v>1025</v>
      </c>
      <c r="N644" t="s">
        <v>1026</v>
      </c>
      <c r="O644" t="s">
        <v>1034</v>
      </c>
      <c r="P644" t="s">
        <v>1028</v>
      </c>
    </row>
    <row r="645" spans="1:16" x14ac:dyDescent="0.25">
      <c r="A645" s="9" t="s">
        <v>184</v>
      </c>
      <c r="B645" s="9" t="s">
        <v>1119</v>
      </c>
      <c r="C645" s="9" t="s">
        <v>1120</v>
      </c>
      <c r="D645" s="9" t="s">
        <v>1119</v>
      </c>
      <c r="E645" s="9" t="s">
        <v>1020</v>
      </c>
      <c r="F645" s="9" t="s">
        <v>1021</v>
      </c>
      <c r="G645" s="9" t="s">
        <v>1121</v>
      </c>
      <c r="H645" s="10">
        <v>42766</v>
      </c>
      <c r="I645" s="10">
        <v>42770</v>
      </c>
      <c r="J645" s="10">
        <v>42766</v>
      </c>
      <c r="K645" s="9" t="s">
        <v>1023</v>
      </c>
      <c r="L645" s="9" t="s">
        <v>1991</v>
      </c>
      <c r="M645" s="9" t="s">
        <v>1025</v>
      </c>
      <c r="N645" s="9" t="s">
        <v>1026</v>
      </c>
      <c r="O645" s="9" t="s">
        <v>1034</v>
      </c>
      <c r="P645" s="9" t="s">
        <v>1676</v>
      </c>
    </row>
    <row r="646" spans="1:16" x14ac:dyDescent="0.25">
      <c r="A646" t="s">
        <v>524</v>
      </c>
      <c r="B646" t="s">
        <v>1123</v>
      </c>
      <c r="C646" t="s">
        <v>1124</v>
      </c>
      <c r="D646" t="s">
        <v>1125</v>
      </c>
      <c r="E646" t="s">
        <v>1020</v>
      </c>
      <c r="F646" t="s">
        <v>1032</v>
      </c>
      <c r="G646" t="s">
        <v>533</v>
      </c>
      <c r="H646" s="11">
        <v>42765</v>
      </c>
      <c r="I646" s="11">
        <v>42771</v>
      </c>
      <c r="J646" s="11">
        <v>42764</v>
      </c>
      <c r="K646" t="s">
        <v>1023</v>
      </c>
      <c r="L646" t="s">
        <v>1054</v>
      </c>
      <c r="M646" t="s">
        <v>1025</v>
      </c>
      <c r="N646" t="s">
        <v>1026</v>
      </c>
      <c r="O646" t="s">
        <v>1034</v>
      </c>
      <c r="P646" t="s">
        <v>1028</v>
      </c>
    </row>
    <row r="647" spans="1:16" x14ac:dyDescent="0.25">
      <c r="A647" s="9" t="s">
        <v>1349</v>
      </c>
      <c r="B647" s="9" t="s">
        <v>1350</v>
      </c>
      <c r="C647" s="9" t="s">
        <v>1351</v>
      </c>
      <c r="D647" s="9" t="s">
        <v>1352</v>
      </c>
      <c r="E647" s="9" t="s">
        <v>1020</v>
      </c>
      <c r="F647" s="9" t="s">
        <v>1021</v>
      </c>
      <c r="G647" s="9" t="s">
        <v>1353</v>
      </c>
      <c r="H647" s="10">
        <v>42764</v>
      </c>
      <c r="I647" s="10">
        <v>42766</v>
      </c>
      <c r="J647" s="10">
        <v>42764</v>
      </c>
      <c r="K647" s="9" t="s">
        <v>1023</v>
      </c>
      <c r="L647" s="9" t="s">
        <v>1054</v>
      </c>
      <c r="M647" s="9" t="s">
        <v>1055</v>
      </c>
      <c r="N647" s="9" t="s">
        <v>1026</v>
      </c>
      <c r="O647" s="9" t="s">
        <v>1027</v>
      </c>
      <c r="P647" s="9" t="s">
        <v>1028</v>
      </c>
    </row>
    <row r="648" spans="1:16" x14ac:dyDescent="0.25">
      <c r="A648" t="s">
        <v>510</v>
      </c>
      <c r="B648" t="s">
        <v>1412</v>
      </c>
      <c r="C648" t="s">
        <v>1413</v>
      </c>
      <c r="D648" t="s">
        <v>1414</v>
      </c>
      <c r="E648" t="s">
        <v>1020</v>
      </c>
      <c r="F648" t="s">
        <v>1032</v>
      </c>
      <c r="G648" t="s">
        <v>533</v>
      </c>
      <c r="H648" s="11">
        <v>42763</v>
      </c>
      <c r="I648" s="11">
        <v>42779</v>
      </c>
      <c r="J648" s="11">
        <v>42763</v>
      </c>
      <c r="K648" t="s">
        <v>1023</v>
      </c>
      <c r="L648" t="s">
        <v>2155</v>
      </c>
      <c r="M648" t="s">
        <v>1055</v>
      </c>
      <c r="N648" t="s">
        <v>1026</v>
      </c>
      <c r="O648" t="s">
        <v>1027</v>
      </c>
    </row>
    <row r="649" spans="1:16" x14ac:dyDescent="0.25">
      <c r="A649" s="9" t="s">
        <v>2254</v>
      </c>
      <c r="B649" s="9" t="s">
        <v>2255</v>
      </c>
      <c r="C649" s="9" t="s">
        <v>2256</v>
      </c>
      <c r="D649" s="9" t="s">
        <v>2255</v>
      </c>
      <c r="E649" s="9" t="s">
        <v>1020</v>
      </c>
      <c r="F649" s="9" t="s">
        <v>1659</v>
      </c>
      <c r="G649" s="9" t="s">
        <v>2257</v>
      </c>
      <c r="H649" s="10">
        <v>42763</v>
      </c>
      <c r="I649" s="10">
        <v>42764</v>
      </c>
      <c r="J649" s="10">
        <v>42592</v>
      </c>
      <c r="K649" s="9" t="s">
        <v>1023</v>
      </c>
      <c r="L649" s="9" t="s">
        <v>1054</v>
      </c>
      <c r="M649" s="9" t="s">
        <v>1055</v>
      </c>
      <c r="N649" s="9" t="s">
        <v>1026</v>
      </c>
      <c r="O649" s="9" t="s">
        <v>1027</v>
      </c>
      <c r="P649" s="9"/>
    </row>
    <row r="650" spans="1:16" x14ac:dyDescent="0.25">
      <c r="A650" t="s">
        <v>295</v>
      </c>
      <c r="B650" t="s">
        <v>2258</v>
      </c>
      <c r="C650" t="s">
        <v>2259</v>
      </c>
      <c r="D650" t="s">
        <v>2260</v>
      </c>
      <c r="E650" t="s">
        <v>1020</v>
      </c>
      <c r="F650" t="s">
        <v>1021</v>
      </c>
      <c r="G650" t="s">
        <v>1022</v>
      </c>
      <c r="H650" s="11">
        <v>42762</v>
      </c>
      <c r="I650" s="11">
        <v>42764</v>
      </c>
      <c r="J650" s="11">
        <v>42762</v>
      </c>
      <c r="K650" t="s">
        <v>1023</v>
      </c>
      <c r="L650" t="s">
        <v>1982</v>
      </c>
      <c r="M650" t="s">
        <v>1025</v>
      </c>
      <c r="N650" t="s">
        <v>1026</v>
      </c>
      <c r="O650" t="s">
        <v>1034</v>
      </c>
      <c r="P650" t="s">
        <v>1028</v>
      </c>
    </row>
    <row r="651" spans="1:16" x14ac:dyDescent="0.25">
      <c r="A651" s="9" t="s">
        <v>500</v>
      </c>
      <c r="B651" s="9" t="s">
        <v>1598</v>
      </c>
      <c r="C651" s="9" t="s">
        <v>1599</v>
      </c>
      <c r="D651" s="9" t="s">
        <v>1600</v>
      </c>
      <c r="E651" s="9" t="s">
        <v>1020</v>
      </c>
      <c r="F651" s="9" t="s">
        <v>1032</v>
      </c>
      <c r="G651" s="9" t="s">
        <v>533</v>
      </c>
      <c r="H651" s="10">
        <v>42762</v>
      </c>
      <c r="I651" s="10">
        <v>42765</v>
      </c>
      <c r="J651" s="10">
        <v>42760</v>
      </c>
      <c r="K651" s="9" t="s">
        <v>1023</v>
      </c>
      <c r="L651" s="9" t="s">
        <v>1054</v>
      </c>
      <c r="M651" s="9" t="s">
        <v>1025</v>
      </c>
      <c r="N651" s="9" t="s">
        <v>1026</v>
      </c>
      <c r="O651" s="9" t="s">
        <v>1034</v>
      </c>
      <c r="P651" s="9" t="s">
        <v>1028</v>
      </c>
    </row>
    <row r="652" spans="1:16" x14ac:dyDescent="0.25">
      <c r="A652" t="s">
        <v>1651</v>
      </c>
      <c r="B652" t="s">
        <v>1652</v>
      </c>
      <c r="C652" t="s">
        <v>1653</v>
      </c>
      <c r="D652" t="s">
        <v>1654</v>
      </c>
      <c r="E652" t="s">
        <v>1020</v>
      </c>
      <c r="F652" t="s">
        <v>1032</v>
      </c>
      <c r="G652" t="s">
        <v>1155</v>
      </c>
      <c r="H652" s="11">
        <v>42760</v>
      </c>
      <c r="I652" s="11">
        <v>42763</v>
      </c>
      <c r="J652" s="11">
        <v>42757</v>
      </c>
      <c r="K652" t="s">
        <v>1023</v>
      </c>
      <c r="L652" t="s">
        <v>1982</v>
      </c>
      <c r="M652" t="s">
        <v>1025</v>
      </c>
      <c r="N652" t="s">
        <v>1026</v>
      </c>
      <c r="O652" t="s">
        <v>1034</v>
      </c>
      <c r="P652" t="s">
        <v>1028</v>
      </c>
    </row>
    <row r="653" spans="1:16" x14ac:dyDescent="0.25">
      <c r="A653" s="9" t="s">
        <v>307</v>
      </c>
      <c r="B653" s="9" t="s">
        <v>2261</v>
      </c>
      <c r="C653" s="9" t="s">
        <v>2262</v>
      </c>
      <c r="D653" s="9" t="s">
        <v>2261</v>
      </c>
      <c r="E653" s="9" t="s">
        <v>1020</v>
      </c>
      <c r="F653" s="9" t="s">
        <v>1021</v>
      </c>
      <c r="G653" s="9" t="s">
        <v>1037</v>
      </c>
      <c r="H653" s="10">
        <v>42759</v>
      </c>
      <c r="I653" s="10">
        <v>42762</v>
      </c>
      <c r="J653" s="10">
        <v>42759</v>
      </c>
      <c r="K653" s="9" t="s">
        <v>1023</v>
      </c>
      <c r="L653" s="9" t="s">
        <v>1982</v>
      </c>
      <c r="M653" s="9" t="s">
        <v>1025</v>
      </c>
      <c r="N653" s="9" t="s">
        <v>1026</v>
      </c>
      <c r="O653" s="9" t="s">
        <v>1034</v>
      </c>
      <c r="P653" s="9" t="s">
        <v>1028</v>
      </c>
    </row>
    <row r="654" spans="1:16" x14ac:dyDescent="0.25">
      <c r="A654" t="s">
        <v>123</v>
      </c>
      <c r="B654" t="s">
        <v>1214</v>
      </c>
      <c r="C654" t="s">
        <v>1215</v>
      </c>
      <c r="D654" t="s">
        <v>1214</v>
      </c>
      <c r="E654" t="s">
        <v>1020</v>
      </c>
      <c r="F654" t="s">
        <v>1021</v>
      </c>
      <c r="G654" t="s">
        <v>1059</v>
      </c>
      <c r="H654" s="11">
        <v>42759</v>
      </c>
      <c r="I654" s="11">
        <v>42763</v>
      </c>
      <c r="J654" s="11">
        <v>42759</v>
      </c>
      <c r="K654" t="s">
        <v>1023</v>
      </c>
      <c r="L654" t="s">
        <v>1991</v>
      </c>
      <c r="M654" t="s">
        <v>1025</v>
      </c>
      <c r="N654" t="s">
        <v>1026</v>
      </c>
      <c r="O654" t="s">
        <v>1034</v>
      </c>
      <c r="P654" t="s">
        <v>1028</v>
      </c>
    </row>
    <row r="655" spans="1:16" x14ac:dyDescent="0.25">
      <c r="A655" s="9" t="s">
        <v>2263</v>
      </c>
      <c r="B655" s="9" t="s">
        <v>2264</v>
      </c>
      <c r="C655" s="9" t="s">
        <v>2263</v>
      </c>
      <c r="D655" s="9" t="s">
        <v>2264</v>
      </c>
      <c r="E655" s="9" t="s">
        <v>1020</v>
      </c>
      <c r="F655" s="9" t="s">
        <v>1021</v>
      </c>
      <c r="G655" s="9" t="s">
        <v>1194</v>
      </c>
      <c r="H655" s="10">
        <v>42757</v>
      </c>
      <c r="I655" s="10">
        <v>42759</v>
      </c>
      <c r="J655" s="10">
        <v>42754</v>
      </c>
      <c r="K655" s="9" t="s">
        <v>1023</v>
      </c>
      <c r="L655" s="9" t="s">
        <v>1982</v>
      </c>
      <c r="M655" s="9" t="s">
        <v>1025</v>
      </c>
      <c r="N655" s="9" t="s">
        <v>1026</v>
      </c>
      <c r="O655" s="9" t="s">
        <v>1273</v>
      </c>
      <c r="P655" s="9"/>
    </row>
    <row r="656" spans="1:16" x14ac:dyDescent="0.25">
      <c r="A656" t="s">
        <v>406</v>
      </c>
      <c r="B656" t="s">
        <v>2265</v>
      </c>
      <c r="C656" t="s">
        <v>2266</v>
      </c>
      <c r="D656" t="s">
        <v>2267</v>
      </c>
      <c r="E656" t="s">
        <v>1020</v>
      </c>
      <c r="F656" t="s">
        <v>1032</v>
      </c>
      <c r="G656" t="s">
        <v>1155</v>
      </c>
      <c r="H656" s="11">
        <v>42757</v>
      </c>
      <c r="I656" s="11">
        <v>42760</v>
      </c>
      <c r="J656" s="11">
        <v>42755</v>
      </c>
      <c r="K656" t="s">
        <v>1023</v>
      </c>
      <c r="L656" t="s">
        <v>1982</v>
      </c>
      <c r="M656" t="s">
        <v>1055</v>
      </c>
      <c r="N656" t="s">
        <v>1026</v>
      </c>
      <c r="O656" t="s">
        <v>1027</v>
      </c>
    </row>
    <row r="657" spans="1:16" x14ac:dyDescent="0.25">
      <c r="A657" s="9" t="s">
        <v>351</v>
      </c>
      <c r="B657" s="9" t="s">
        <v>1595</v>
      </c>
      <c r="C657" s="9" t="s">
        <v>1596</v>
      </c>
      <c r="D657" s="9" t="s">
        <v>1597</v>
      </c>
      <c r="E657" s="9" t="s">
        <v>1020</v>
      </c>
      <c r="F657" s="9" t="s">
        <v>1021</v>
      </c>
      <c r="G657" s="9" t="s">
        <v>1130</v>
      </c>
      <c r="H657" s="10">
        <v>42756</v>
      </c>
      <c r="I657" s="10">
        <v>42759</v>
      </c>
      <c r="J657" s="10">
        <v>42754</v>
      </c>
      <c r="K657" s="9" t="s">
        <v>1023</v>
      </c>
      <c r="L657" s="9" t="s">
        <v>1982</v>
      </c>
      <c r="M657" s="9" t="s">
        <v>1025</v>
      </c>
      <c r="N657" s="9" t="s">
        <v>1026</v>
      </c>
      <c r="O657" s="9" t="s">
        <v>1034</v>
      </c>
      <c r="P657" s="9" t="s">
        <v>1028</v>
      </c>
    </row>
    <row r="658" spans="1:16" x14ac:dyDescent="0.25">
      <c r="A658" t="s">
        <v>106</v>
      </c>
      <c r="B658" t="s">
        <v>1051</v>
      </c>
      <c r="C658" t="s">
        <v>1052</v>
      </c>
      <c r="D658" t="s">
        <v>1053</v>
      </c>
      <c r="E658" t="s">
        <v>1020</v>
      </c>
      <c r="F658" t="s">
        <v>1021</v>
      </c>
      <c r="G658" t="s">
        <v>1045</v>
      </c>
      <c r="H658" s="11">
        <v>42755</v>
      </c>
      <c r="I658" s="11">
        <v>42757</v>
      </c>
      <c r="J658" s="11">
        <v>42697</v>
      </c>
      <c r="K658" t="s">
        <v>1023</v>
      </c>
      <c r="L658" t="s">
        <v>2159</v>
      </c>
      <c r="M658" t="s">
        <v>1025</v>
      </c>
      <c r="N658" t="s">
        <v>1026</v>
      </c>
      <c r="O658" t="s">
        <v>1034</v>
      </c>
      <c r="P658" t="s">
        <v>1676</v>
      </c>
    </row>
    <row r="659" spans="1:16" x14ac:dyDescent="0.25">
      <c r="A659" s="9" t="s">
        <v>2040</v>
      </c>
      <c r="B659" s="9" t="s">
        <v>2041</v>
      </c>
      <c r="C659" s="9" t="s">
        <v>2042</v>
      </c>
      <c r="D659" s="9" t="s">
        <v>2043</v>
      </c>
      <c r="E659" s="9" t="s">
        <v>1020</v>
      </c>
      <c r="F659" s="9" t="s">
        <v>1659</v>
      </c>
      <c r="G659" s="9" t="s">
        <v>1660</v>
      </c>
      <c r="H659" s="10">
        <v>42755</v>
      </c>
      <c r="I659" s="10">
        <v>42757</v>
      </c>
      <c r="J659" s="10">
        <v>42755</v>
      </c>
      <c r="K659" s="9" t="s">
        <v>1023</v>
      </c>
      <c r="L659" s="9" t="s">
        <v>1054</v>
      </c>
      <c r="M659" s="9" t="s">
        <v>1025</v>
      </c>
      <c r="N659" s="9" t="s">
        <v>1026</v>
      </c>
      <c r="O659" s="9" t="s">
        <v>1034</v>
      </c>
      <c r="P659" s="9" t="s">
        <v>1028</v>
      </c>
    </row>
    <row r="660" spans="1:16" x14ac:dyDescent="0.25">
      <c r="A660" t="s">
        <v>2268</v>
      </c>
      <c r="B660" t="s">
        <v>2269</v>
      </c>
      <c r="C660" t="s">
        <v>2270</v>
      </c>
      <c r="D660" t="s">
        <v>2269</v>
      </c>
      <c r="E660" t="s">
        <v>1020</v>
      </c>
      <c r="F660" t="s">
        <v>1032</v>
      </c>
      <c r="G660" t="s">
        <v>1136</v>
      </c>
      <c r="H660" s="11">
        <v>42754</v>
      </c>
      <c r="I660" s="11">
        <v>42798</v>
      </c>
      <c r="J660" s="11">
        <v>42737</v>
      </c>
      <c r="K660" t="s">
        <v>1023</v>
      </c>
      <c r="L660" t="s">
        <v>2271</v>
      </c>
      <c r="M660" t="s">
        <v>1025</v>
      </c>
      <c r="N660" t="s">
        <v>1065</v>
      </c>
      <c r="O660" t="s">
        <v>1273</v>
      </c>
    </row>
    <row r="661" spans="1:16" x14ac:dyDescent="0.25">
      <c r="A661" s="9" t="s">
        <v>2272</v>
      </c>
      <c r="B661" s="9" t="s">
        <v>2269</v>
      </c>
      <c r="C661" s="9" t="s">
        <v>2270</v>
      </c>
      <c r="D661" s="9" t="s">
        <v>2273</v>
      </c>
      <c r="E661" s="9" t="s">
        <v>1020</v>
      </c>
      <c r="F661" s="9" t="s">
        <v>1032</v>
      </c>
      <c r="G661" s="9" t="s">
        <v>1136</v>
      </c>
      <c r="H661" s="10">
        <v>42754</v>
      </c>
      <c r="I661" s="10">
        <v>42798</v>
      </c>
      <c r="J661" s="10">
        <v>42737</v>
      </c>
      <c r="K661" s="9" t="s">
        <v>1023</v>
      </c>
      <c r="L661" s="9" t="s">
        <v>2271</v>
      </c>
      <c r="M661" s="9" t="s">
        <v>1025</v>
      </c>
      <c r="N661" s="9" t="s">
        <v>1065</v>
      </c>
      <c r="O661" s="9" t="s">
        <v>1273</v>
      </c>
      <c r="P661" s="9"/>
    </row>
    <row r="662" spans="1:16" x14ac:dyDescent="0.25">
      <c r="A662" t="s">
        <v>2274</v>
      </c>
      <c r="B662" t="s">
        <v>2275</v>
      </c>
      <c r="C662" t="s">
        <v>2276</v>
      </c>
      <c r="D662" t="s">
        <v>2277</v>
      </c>
      <c r="E662" t="s">
        <v>1020</v>
      </c>
      <c r="F662" t="s">
        <v>1659</v>
      </c>
      <c r="G662" t="s">
        <v>1660</v>
      </c>
      <c r="H662" s="11">
        <v>42751</v>
      </c>
      <c r="I662" s="11">
        <v>42755</v>
      </c>
      <c r="J662" s="11">
        <v>42751</v>
      </c>
      <c r="K662" t="s">
        <v>1023</v>
      </c>
      <c r="L662" t="s">
        <v>1054</v>
      </c>
      <c r="M662" t="s">
        <v>1025</v>
      </c>
      <c r="N662" t="s">
        <v>1026</v>
      </c>
      <c r="O662" t="s">
        <v>1034</v>
      </c>
      <c r="P662" t="s">
        <v>1028</v>
      </c>
    </row>
    <row r="663" spans="1:16" x14ac:dyDescent="0.25">
      <c r="A663" s="9" t="s">
        <v>109</v>
      </c>
      <c r="B663" s="9" t="s">
        <v>2278</v>
      </c>
      <c r="C663" s="9" t="s">
        <v>2279</v>
      </c>
      <c r="D663" s="9" t="s">
        <v>2278</v>
      </c>
      <c r="E663" s="9" t="s">
        <v>1020</v>
      </c>
      <c r="F663" s="9" t="s">
        <v>1021</v>
      </c>
      <c r="G663" s="9" t="s">
        <v>1045</v>
      </c>
      <c r="H663" s="10">
        <v>42751</v>
      </c>
      <c r="I663" s="10">
        <v>42755</v>
      </c>
      <c r="J663" s="10">
        <v>42750</v>
      </c>
      <c r="K663" s="9" t="s">
        <v>1023</v>
      </c>
      <c r="L663" s="9" t="s">
        <v>2155</v>
      </c>
      <c r="M663" s="9" t="s">
        <v>1025</v>
      </c>
      <c r="N663" s="9" t="s">
        <v>1026</v>
      </c>
      <c r="O663" s="9" t="s">
        <v>1034</v>
      </c>
      <c r="P663" s="9" t="s">
        <v>1028</v>
      </c>
    </row>
    <row r="664" spans="1:16" x14ac:dyDescent="0.25">
      <c r="A664" t="s">
        <v>2140</v>
      </c>
      <c r="B664" t="s">
        <v>2141</v>
      </c>
      <c r="C664" t="s">
        <v>2142</v>
      </c>
      <c r="D664" t="s">
        <v>2143</v>
      </c>
      <c r="E664" t="s">
        <v>1020</v>
      </c>
      <c r="F664" t="s">
        <v>1659</v>
      </c>
      <c r="G664" t="s">
        <v>1660</v>
      </c>
      <c r="H664" s="11">
        <v>42750</v>
      </c>
      <c r="I664" s="11">
        <v>42751</v>
      </c>
      <c r="J664" s="11">
        <v>42750</v>
      </c>
      <c r="K664" t="s">
        <v>1023</v>
      </c>
      <c r="L664" t="s">
        <v>1054</v>
      </c>
      <c r="M664" t="s">
        <v>1025</v>
      </c>
      <c r="N664" t="s">
        <v>1026</v>
      </c>
      <c r="O664" t="s">
        <v>1034</v>
      </c>
      <c r="P664" t="s">
        <v>1028</v>
      </c>
    </row>
    <row r="665" spans="1:16" x14ac:dyDescent="0.25">
      <c r="A665" s="9" t="s">
        <v>536</v>
      </c>
      <c r="B665" s="9" t="s">
        <v>2280</v>
      </c>
      <c r="C665" s="9" t="s">
        <v>2281</v>
      </c>
      <c r="D665" s="9" t="s">
        <v>2282</v>
      </c>
      <c r="E665" s="9" t="s">
        <v>1020</v>
      </c>
      <c r="F665" s="9" t="s">
        <v>1032</v>
      </c>
      <c r="G665" s="9" t="s">
        <v>1136</v>
      </c>
      <c r="H665" s="10">
        <v>42749</v>
      </c>
      <c r="I665" s="10">
        <v>42754</v>
      </c>
      <c r="J665" s="10">
        <v>42747</v>
      </c>
      <c r="K665" s="9" t="s">
        <v>1023</v>
      </c>
      <c r="L665" s="9" t="s">
        <v>1991</v>
      </c>
      <c r="M665" s="9" t="s">
        <v>1025</v>
      </c>
      <c r="N665" s="9" t="s">
        <v>1026</v>
      </c>
      <c r="O665" s="9" t="s">
        <v>1034</v>
      </c>
      <c r="P665" s="9" t="s">
        <v>1028</v>
      </c>
    </row>
    <row r="666" spans="1:16" x14ac:dyDescent="0.25">
      <c r="A666" t="s">
        <v>304</v>
      </c>
      <c r="B666" t="s">
        <v>1670</v>
      </c>
      <c r="C666" t="s">
        <v>1671</v>
      </c>
      <c r="D666" t="s">
        <v>1672</v>
      </c>
      <c r="E666" t="s">
        <v>1020</v>
      </c>
      <c r="F666" t="s">
        <v>1021</v>
      </c>
      <c r="G666" t="s">
        <v>1037</v>
      </c>
      <c r="H666" s="11">
        <v>42749</v>
      </c>
      <c r="I666" s="11">
        <v>42750</v>
      </c>
      <c r="J666" s="11">
        <v>42748</v>
      </c>
      <c r="K666" t="s">
        <v>1023</v>
      </c>
      <c r="L666" t="s">
        <v>2159</v>
      </c>
      <c r="M666" t="s">
        <v>1025</v>
      </c>
      <c r="N666" t="s">
        <v>1026</v>
      </c>
      <c r="O666" t="s">
        <v>1034</v>
      </c>
      <c r="P666" t="s">
        <v>1028</v>
      </c>
    </row>
    <row r="667" spans="1:16" x14ac:dyDescent="0.25">
      <c r="A667" s="9" t="s">
        <v>2283</v>
      </c>
      <c r="B667" s="9" t="s">
        <v>2284</v>
      </c>
      <c r="C667" s="9" t="s">
        <v>2285</v>
      </c>
      <c r="D667" s="9" t="s">
        <v>2284</v>
      </c>
      <c r="E667" s="9" t="s">
        <v>1020</v>
      </c>
      <c r="F667" s="9" t="s">
        <v>1659</v>
      </c>
      <c r="G667" s="9" t="s">
        <v>1660</v>
      </c>
      <c r="H667" s="10">
        <v>42749</v>
      </c>
      <c r="I667" s="10">
        <v>42749</v>
      </c>
      <c r="J667" s="10">
        <v>42749</v>
      </c>
      <c r="K667" s="9" t="s">
        <v>1023</v>
      </c>
      <c r="L667" s="9" t="s">
        <v>2286</v>
      </c>
      <c r="M667" s="9" t="s">
        <v>1025</v>
      </c>
      <c r="N667" s="9" t="s">
        <v>1026</v>
      </c>
      <c r="O667" s="9" t="s">
        <v>1273</v>
      </c>
      <c r="P667" s="9"/>
    </row>
    <row r="668" spans="1:16" x14ac:dyDescent="0.25">
      <c r="A668" t="s">
        <v>512</v>
      </c>
      <c r="B668" t="s">
        <v>1315</v>
      </c>
      <c r="C668" t="s">
        <v>1316</v>
      </c>
      <c r="D668" t="s">
        <v>1317</v>
      </c>
      <c r="E668" t="s">
        <v>1020</v>
      </c>
      <c r="F668" t="s">
        <v>1032</v>
      </c>
      <c r="G668" t="s">
        <v>533</v>
      </c>
      <c r="H668" s="11">
        <v>42747</v>
      </c>
      <c r="I668" s="11">
        <v>42757</v>
      </c>
      <c r="J668" s="11">
        <v>42737</v>
      </c>
      <c r="K668" t="s">
        <v>1023</v>
      </c>
      <c r="L668" t="s">
        <v>1054</v>
      </c>
      <c r="M668" t="s">
        <v>1025</v>
      </c>
      <c r="N668" t="s">
        <v>1026</v>
      </c>
      <c r="O668" t="s">
        <v>1034</v>
      </c>
      <c r="P668" t="s">
        <v>1028</v>
      </c>
    </row>
    <row r="669" spans="1:16" x14ac:dyDescent="0.25">
      <c r="A669" s="9" t="s">
        <v>411</v>
      </c>
      <c r="B669" s="9" t="s">
        <v>1501</v>
      </c>
      <c r="C669" s="9" t="s">
        <v>1502</v>
      </c>
      <c r="D669" s="9" t="s">
        <v>1503</v>
      </c>
      <c r="E669" s="9" t="s">
        <v>1020</v>
      </c>
      <c r="F669" s="9" t="s">
        <v>1032</v>
      </c>
      <c r="G669" s="9" t="s">
        <v>1348</v>
      </c>
      <c r="H669" s="10">
        <v>42746</v>
      </c>
      <c r="I669" s="10">
        <v>42749</v>
      </c>
      <c r="J669" s="10">
        <v>42744</v>
      </c>
      <c r="K669" s="9" t="s">
        <v>1023</v>
      </c>
      <c r="L669" s="9" t="s">
        <v>1054</v>
      </c>
      <c r="M669" s="9" t="s">
        <v>1025</v>
      </c>
      <c r="N669" s="9" t="s">
        <v>1026</v>
      </c>
      <c r="O669" s="9" t="s">
        <v>1034</v>
      </c>
      <c r="P669" s="9" t="s">
        <v>1028</v>
      </c>
    </row>
    <row r="670" spans="1:16" x14ac:dyDescent="0.25">
      <c r="A670" t="s">
        <v>1461</v>
      </c>
      <c r="B670" t="s">
        <v>1462</v>
      </c>
      <c r="C670" t="s">
        <v>1463</v>
      </c>
      <c r="D670" t="s">
        <v>1464</v>
      </c>
      <c r="E670" t="s">
        <v>1020</v>
      </c>
      <c r="F670" t="s">
        <v>1021</v>
      </c>
      <c r="G670" t="s">
        <v>1059</v>
      </c>
      <c r="H670" s="11">
        <v>42746</v>
      </c>
      <c r="I670" s="11">
        <v>42749</v>
      </c>
      <c r="J670" s="11">
        <v>42744</v>
      </c>
      <c r="K670" t="s">
        <v>1023</v>
      </c>
      <c r="L670" t="s">
        <v>2155</v>
      </c>
      <c r="M670" t="s">
        <v>1025</v>
      </c>
      <c r="N670" t="s">
        <v>1026</v>
      </c>
      <c r="O670" t="s">
        <v>1034</v>
      </c>
      <c r="P670" t="s">
        <v>1028</v>
      </c>
    </row>
    <row r="671" spans="1:16" x14ac:dyDescent="0.25">
      <c r="A671" s="9" t="s">
        <v>1902</v>
      </c>
      <c r="B671" s="9" t="s">
        <v>1903</v>
      </c>
      <c r="C671" s="9" t="s">
        <v>1904</v>
      </c>
      <c r="D671" s="9" t="s">
        <v>1903</v>
      </c>
      <c r="E671" s="9" t="s">
        <v>1020</v>
      </c>
      <c r="F671" s="9" t="s">
        <v>1659</v>
      </c>
      <c r="G671" s="9" t="s">
        <v>1758</v>
      </c>
      <c r="H671" s="10">
        <v>42745</v>
      </c>
      <c r="I671" s="10">
        <v>42749</v>
      </c>
      <c r="J671" s="10">
        <v>42745</v>
      </c>
      <c r="K671" s="9" t="s">
        <v>1023</v>
      </c>
      <c r="L671" s="9" t="s">
        <v>1054</v>
      </c>
      <c r="M671" s="9" t="s">
        <v>1025</v>
      </c>
      <c r="N671" s="9" t="s">
        <v>1026</v>
      </c>
      <c r="O671" s="9" t="s">
        <v>1034</v>
      </c>
      <c r="P671" s="9" t="s">
        <v>1028</v>
      </c>
    </row>
    <row r="672" spans="1:16" x14ac:dyDescent="0.25">
      <c r="A672" t="s">
        <v>2036</v>
      </c>
      <c r="B672" t="s">
        <v>2037</v>
      </c>
      <c r="C672" t="s">
        <v>2038</v>
      </c>
      <c r="D672" t="s">
        <v>2039</v>
      </c>
      <c r="E672" t="s">
        <v>1020</v>
      </c>
      <c r="F672" t="s">
        <v>1659</v>
      </c>
      <c r="G672" t="s">
        <v>1660</v>
      </c>
      <c r="H672" s="11">
        <v>42743</v>
      </c>
      <c r="I672" s="11">
        <v>42745</v>
      </c>
      <c r="J672" s="11">
        <v>42743</v>
      </c>
      <c r="K672" t="s">
        <v>1023</v>
      </c>
      <c r="L672" t="s">
        <v>1054</v>
      </c>
      <c r="M672" t="s">
        <v>1025</v>
      </c>
      <c r="N672" t="s">
        <v>1026</v>
      </c>
      <c r="O672" t="s">
        <v>1034</v>
      </c>
      <c r="P672" t="s">
        <v>1028</v>
      </c>
    </row>
    <row r="673" spans="1:16" x14ac:dyDescent="0.25">
      <c r="A673" s="9" t="s">
        <v>266</v>
      </c>
      <c r="B673" s="9" t="s">
        <v>2287</v>
      </c>
      <c r="C673" s="9" t="s">
        <v>2288</v>
      </c>
      <c r="D673" s="9" t="s">
        <v>2289</v>
      </c>
      <c r="E673" s="9" t="s">
        <v>1020</v>
      </c>
      <c r="F673" s="9" t="s">
        <v>1021</v>
      </c>
      <c r="G673" s="9" t="s">
        <v>1022</v>
      </c>
      <c r="H673" s="10">
        <v>42743</v>
      </c>
      <c r="I673" s="10">
        <v>42746</v>
      </c>
      <c r="J673" s="10">
        <v>42737</v>
      </c>
      <c r="K673" s="9" t="s">
        <v>1023</v>
      </c>
      <c r="L673" s="9" t="s">
        <v>2159</v>
      </c>
      <c r="M673" s="9" t="s">
        <v>1025</v>
      </c>
      <c r="N673" s="9" t="s">
        <v>1026</v>
      </c>
      <c r="O673" s="9" t="s">
        <v>1273</v>
      </c>
      <c r="P673" s="9"/>
    </row>
    <row r="674" spans="1:16" x14ac:dyDescent="0.25">
      <c r="A674" t="s">
        <v>48</v>
      </c>
      <c r="B674" t="s">
        <v>1877</v>
      </c>
      <c r="C674" t="s">
        <v>1878</v>
      </c>
      <c r="D674" t="s">
        <v>1879</v>
      </c>
      <c r="E674" t="s">
        <v>1020</v>
      </c>
      <c r="F674" t="s">
        <v>1021</v>
      </c>
      <c r="G674" t="s">
        <v>1194</v>
      </c>
      <c r="H674" s="11">
        <v>42743</v>
      </c>
      <c r="I674" s="11">
        <v>42744</v>
      </c>
      <c r="J674" s="11">
        <v>42738</v>
      </c>
      <c r="K674" t="s">
        <v>1023</v>
      </c>
      <c r="L674" t="s">
        <v>2286</v>
      </c>
      <c r="M674" t="s">
        <v>1025</v>
      </c>
      <c r="N674" t="s">
        <v>1026</v>
      </c>
      <c r="O674" t="s">
        <v>1273</v>
      </c>
    </row>
    <row r="675" spans="1:16" x14ac:dyDescent="0.25">
      <c r="A675" s="9" t="s">
        <v>1151</v>
      </c>
      <c r="B675" s="9" t="s">
        <v>1152</v>
      </c>
      <c r="C675" s="9" t="s">
        <v>1153</v>
      </c>
      <c r="D675" s="9" t="s">
        <v>1154</v>
      </c>
      <c r="E675" s="9" t="s">
        <v>1020</v>
      </c>
      <c r="F675" s="9" t="s">
        <v>1032</v>
      </c>
      <c r="G675" s="9" t="s">
        <v>1155</v>
      </c>
      <c r="H675" s="10">
        <v>42742</v>
      </c>
      <c r="I675" s="10">
        <v>42747</v>
      </c>
      <c r="J675" s="10">
        <v>42742</v>
      </c>
      <c r="K675" s="9" t="s">
        <v>1023</v>
      </c>
      <c r="L675" s="9" t="s">
        <v>1982</v>
      </c>
      <c r="M675" s="9" t="s">
        <v>1025</v>
      </c>
      <c r="N675" s="9" t="s">
        <v>1026</v>
      </c>
      <c r="O675" s="9" t="s">
        <v>1034</v>
      </c>
      <c r="P675" s="9" t="s">
        <v>1028</v>
      </c>
    </row>
    <row r="676" spans="1:16" x14ac:dyDescent="0.25">
      <c r="A676" t="s">
        <v>494</v>
      </c>
      <c r="B676" t="s">
        <v>2290</v>
      </c>
      <c r="C676" t="s">
        <v>2291</v>
      </c>
      <c r="D676" t="s">
        <v>2292</v>
      </c>
      <c r="E676" t="s">
        <v>1020</v>
      </c>
      <c r="F676" t="s">
        <v>1032</v>
      </c>
      <c r="G676" t="s">
        <v>533</v>
      </c>
      <c r="H676" s="11">
        <v>42741</v>
      </c>
      <c r="I676" s="11">
        <v>42784</v>
      </c>
      <c r="J676" s="11">
        <v>42697</v>
      </c>
      <c r="K676" t="s">
        <v>1023</v>
      </c>
      <c r="L676" t="s">
        <v>1054</v>
      </c>
      <c r="M676" t="s">
        <v>1025</v>
      </c>
      <c r="N676" t="s">
        <v>1026</v>
      </c>
      <c r="O676" t="s">
        <v>1034</v>
      </c>
      <c r="P676" t="s">
        <v>1028</v>
      </c>
    </row>
    <row r="677" spans="1:16" x14ac:dyDescent="0.25">
      <c r="A677" s="9" t="s">
        <v>346</v>
      </c>
      <c r="B677" s="9" t="s">
        <v>2293</v>
      </c>
      <c r="C677" s="9" t="s">
        <v>2294</v>
      </c>
      <c r="D677" s="9" t="s">
        <v>2295</v>
      </c>
      <c r="E677" s="9" t="s">
        <v>1020</v>
      </c>
      <c r="F677" s="9" t="s">
        <v>1021</v>
      </c>
      <c r="G677" s="9" t="s">
        <v>1130</v>
      </c>
      <c r="H677" s="10">
        <v>42741</v>
      </c>
      <c r="I677" s="10">
        <v>42743</v>
      </c>
      <c r="J677" s="10">
        <v>42737</v>
      </c>
      <c r="K677" s="9" t="s">
        <v>1023</v>
      </c>
      <c r="L677" s="9" t="s">
        <v>1982</v>
      </c>
      <c r="M677" s="9" t="s">
        <v>1025</v>
      </c>
      <c r="N677" s="9" t="s">
        <v>1026</v>
      </c>
      <c r="O677" s="9" t="s">
        <v>1034</v>
      </c>
      <c r="P677" s="9" t="s">
        <v>1028</v>
      </c>
    </row>
    <row r="678" spans="1:16" x14ac:dyDescent="0.25">
      <c r="A678" t="s">
        <v>354</v>
      </c>
      <c r="B678" t="s">
        <v>1531</v>
      </c>
      <c r="C678" t="s">
        <v>1532</v>
      </c>
      <c r="D678" t="s">
        <v>1533</v>
      </c>
      <c r="E678" t="s">
        <v>1020</v>
      </c>
      <c r="F678" t="s">
        <v>1021</v>
      </c>
      <c r="G678" t="s">
        <v>1130</v>
      </c>
      <c r="H678" s="11">
        <v>42739</v>
      </c>
      <c r="I678" s="11">
        <v>42741</v>
      </c>
      <c r="J678" s="11">
        <v>42736</v>
      </c>
      <c r="K678" t="s">
        <v>1023</v>
      </c>
      <c r="L678" t="s">
        <v>1054</v>
      </c>
      <c r="M678" t="s">
        <v>1025</v>
      </c>
      <c r="N678" t="s">
        <v>1026</v>
      </c>
      <c r="O678" t="s">
        <v>1034</v>
      </c>
      <c r="P678" t="s">
        <v>1028</v>
      </c>
    </row>
    <row r="679" spans="1:16" x14ac:dyDescent="0.25">
      <c r="A679" s="9" t="s">
        <v>2296</v>
      </c>
      <c r="B679" s="9" t="s">
        <v>2297</v>
      </c>
      <c r="C679" s="9" t="s">
        <v>2298</v>
      </c>
      <c r="D679" s="9" t="s">
        <v>2297</v>
      </c>
      <c r="E679" s="9" t="s">
        <v>1020</v>
      </c>
      <c r="F679" s="9" t="s">
        <v>1659</v>
      </c>
      <c r="G679" s="9" t="s">
        <v>1660</v>
      </c>
      <c r="H679" s="10">
        <v>42738</v>
      </c>
      <c r="I679" s="10">
        <v>42743</v>
      </c>
      <c r="J679" s="10">
        <v>42738</v>
      </c>
      <c r="K679" s="9" t="s">
        <v>1023</v>
      </c>
      <c r="L679" s="9" t="s">
        <v>1054</v>
      </c>
      <c r="M679" s="9" t="s">
        <v>1025</v>
      </c>
      <c r="N679" s="9" t="s">
        <v>1026</v>
      </c>
      <c r="O679" s="9" t="s">
        <v>1034</v>
      </c>
      <c r="P679" s="9" t="s">
        <v>1028</v>
      </c>
    </row>
    <row r="680" spans="1:16" x14ac:dyDescent="0.25">
      <c r="A680" t="s">
        <v>118</v>
      </c>
      <c r="B680" t="s">
        <v>2299</v>
      </c>
      <c r="C680" t="s">
        <v>2300</v>
      </c>
      <c r="D680" t="s">
        <v>2301</v>
      </c>
      <c r="E680" t="s">
        <v>1020</v>
      </c>
      <c r="F680" t="s">
        <v>1021</v>
      </c>
      <c r="G680" t="s">
        <v>1059</v>
      </c>
      <c r="H680" s="11">
        <v>42738</v>
      </c>
      <c r="I680" s="11">
        <v>42740</v>
      </c>
      <c r="J680" s="11">
        <v>42736</v>
      </c>
      <c r="K680" t="s">
        <v>1023</v>
      </c>
      <c r="L680" t="s">
        <v>1982</v>
      </c>
      <c r="M680" t="s">
        <v>1025</v>
      </c>
      <c r="N680" t="s">
        <v>1026</v>
      </c>
      <c r="O680" t="s">
        <v>1034</v>
      </c>
      <c r="P680" t="s">
        <v>1028</v>
      </c>
    </row>
    <row r="681" spans="1:16" x14ac:dyDescent="0.25">
      <c r="A681" s="9" t="s">
        <v>1891</v>
      </c>
      <c r="B681" s="9" t="s">
        <v>1892</v>
      </c>
      <c r="C681" s="9" t="s">
        <v>1891</v>
      </c>
      <c r="D681" s="9" t="s">
        <v>1892</v>
      </c>
      <c r="E681" s="9" t="s">
        <v>1020</v>
      </c>
      <c r="F681" s="9" t="s">
        <v>1659</v>
      </c>
      <c r="G681" s="9" t="s">
        <v>1890</v>
      </c>
      <c r="H681" s="10">
        <v>42737</v>
      </c>
      <c r="I681" s="10">
        <v>42738</v>
      </c>
      <c r="J681" s="10">
        <v>42737</v>
      </c>
      <c r="K681" s="9" t="s">
        <v>1023</v>
      </c>
      <c r="L681" s="9" t="s">
        <v>1054</v>
      </c>
      <c r="M681" s="9" t="s">
        <v>1055</v>
      </c>
      <c r="N681" s="9" t="s">
        <v>1026</v>
      </c>
      <c r="O681" s="9" t="s">
        <v>1027</v>
      </c>
      <c r="P681" s="9"/>
    </row>
    <row r="682" spans="1:16" x14ac:dyDescent="0.25">
      <c r="A682" t="s">
        <v>496</v>
      </c>
      <c r="B682" t="s">
        <v>1029</v>
      </c>
      <c r="C682" t="s">
        <v>1030</v>
      </c>
      <c r="D682" t="s">
        <v>1031</v>
      </c>
      <c r="E682" t="s">
        <v>1020</v>
      </c>
      <c r="F682" t="s">
        <v>1032</v>
      </c>
      <c r="G682" t="s">
        <v>533</v>
      </c>
      <c r="H682" s="11">
        <v>42736</v>
      </c>
      <c r="I682" s="11">
        <v>42741</v>
      </c>
      <c r="J682" s="11">
        <v>42697</v>
      </c>
      <c r="K682" t="s">
        <v>1023</v>
      </c>
      <c r="L682" t="s">
        <v>1054</v>
      </c>
      <c r="M682" t="s">
        <v>1025</v>
      </c>
      <c r="N682" t="s">
        <v>1026</v>
      </c>
      <c r="O682" t="s">
        <v>1034</v>
      </c>
      <c r="P682" t="s">
        <v>1028</v>
      </c>
    </row>
    <row r="683" spans="1:16" x14ac:dyDescent="0.25">
      <c r="A683" s="9" t="s">
        <v>2302</v>
      </c>
      <c r="B683" s="9" t="s">
        <v>2303</v>
      </c>
      <c r="C683" s="9" t="s">
        <v>2304</v>
      </c>
      <c r="D683" s="9" t="s">
        <v>2305</v>
      </c>
      <c r="E683" s="9" t="s">
        <v>1020</v>
      </c>
      <c r="F683" s="9" t="s">
        <v>1021</v>
      </c>
      <c r="G683" s="9" t="s">
        <v>1037</v>
      </c>
      <c r="H683" s="10">
        <v>42733</v>
      </c>
      <c r="I683" s="10">
        <v>42733</v>
      </c>
      <c r="J683" s="10">
        <v>42723</v>
      </c>
      <c r="K683" s="9" t="s">
        <v>1023</v>
      </c>
      <c r="L683" s="9" t="s">
        <v>1054</v>
      </c>
      <c r="M683" s="9" t="s">
        <v>1025</v>
      </c>
      <c r="N683" s="9" t="s">
        <v>1026</v>
      </c>
      <c r="O683" s="9" t="s">
        <v>1273</v>
      </c>
      <c r="P683" s="9"/>
    </row>
    <row r="684" spans="1:16" x14ac:dyDescent="0.25">
      <c r="A684" t="s">
        <v>246</v>
      </c>
      <c r="B684" t="s">
        <v>2132</v>
      </c>
      <c r="C684" t="s">
        <v>2133</v>
      </c>
      <c r="D684" t="s">
        <v>2134</v>
      </c>
      <c r="E684" t="s">
        <v>1020</v>
      </c>
      <c r="F684" t="s">
        <v>1021</v>
      </c>
      <c r="G684" t="s">
        <v>1022</v>
      </c>
      <c r="H684" s="11">
        <v>42733</v>
      </c>
      <c r="I684" s="11">
        <v>42738</v>
      </c>
      <c r="J684" s="11">
        <v>42729</v>
      </c>
      <c r="K684" t="s">
        <v>1023</v>
      </c>
      <c r="L684" t="s">
        <v>1991</v>
      </c>
      <c r="M684" t="s">
        <v>1025</v>
      </c>
      <c r="N684" t="s">
        <v>1026</v>
      </c>
      <c r="O684" t="s">
        <v>1034</v>
      </c>
      <c r="P684" t="s">
        <v>1028</v>
      </c>
    </row>
    <row r="685" spans="1:16" x14ac:dyDescent="0.25">
      <c r="A685" s="9" t="s">
        <v>1139</v>
      </c>
      <c r="B685" s="9" t="s">
        <v>1140</v>
      </c>
      <c r="C685" s="9" t="s">
        <v>1141</v>
      </c>
      <c r="D685" s="9" t="s">
        <v>1140</v>
      </c>
      <c r="E685" s="9" t="s">
        <v>1020</v>
      </c>
      <c r="F685" s="9" t="s">
        <v>1032</v>
      </c>
      <c r="G685" s="9" t="s">
        <v>1136</v>
      </c>
      <c r="H685" s="10">
        <v>42732</v>
      </c>
      <c r="I685" s="10">
        <v>42736</v>
      </c>
      <c r="J685" s="10">
        <v>42720</v>
      </c>
      <c r="K685" s="9" t="s">
        <v>1023</v>
      </c>
      <c r="L685" s="9" t="s">
        <v>1054</v>
      </c>
      <c r="M685" s="9" t="s">
        <v>1025</v>
      </c>
      <c r="N685" s="9" t="s">
        <v>1026</v>
      </c>
      <c r="O685" s="9" t="s">
        <v>1034</v>
      </c>
      <c r="P685" s="9" t="s">
        <v>1028</v>
      </c>
    </row>
    <row r="686" spans="1:16" x14ac:dyDescent="0.25">
      <c r="A686" t="s">
        <v>174</v>
      </c>
      <c r="B686" t="s">
        <v>2306</v>
      </c>
      <c r="C686" t="s">
        <v>2307</v>
      </c>
      <c r="D686" t="s">
        <v>2306</v>
      </c>
      <c r="E686" t="s">
        <v>1020</v>
      </c>
      <c r="F686" t="s">
        <v>1021</v>
      </c>
      <c r="G686" t="s">
        <v>1109</v>
      </c>
      <c r="H686" s="11">
        <v>42731</v>
      </c>
      <c r="I686" s="11">
        <v>42733</v>
      </c>
      <c r="J686" s="11">
        <v>42714</v>
      </c>
      <c r="K686" t="s">
        <v>1023</v>
      </c>
      <c r="L686" t="s">
        <v>1991</v>
      </c>
      <c r="M686" t="s">
        <v>1025</v>
      </c>
      <c r="N686" t="s">
        <v>1026</v>
      </c>
      <c r="O686" t="s">
        <v>1034</v>
      </c>
      <c r="P686" t="s">
        <v>1118</v>
      </c>
    </row>
    <row r="687" spans="1:16" x14ac:dyDescent="0.25">
      <c r="A687" s="9" t="s">
        <v>90</v>
      </c>
      <c r="B687" s="9" t="s">
        <v>1713</v>
      </c>
      <c r="C687" s="9" t="s">
        <v>1714</v>
      </c>
      <c r="D687" s="9" t="s">
        <v>1715</v>
      </c>
      <c r="E687" s="9" t="s">
        <v>1020</v>
      </c>
      <c r="F687" s="9" t="s">
        <v>1021</v>
      </c>
      <c r="G687" s="9" t="s">
        <v>1045</v>
      </c>
      <c r="H687" s="10">
        <v>42731</v>
      </c>
      <c r="I687" s="10">
        <v>42733</v>
      </c>
      <c r="J687" s="10">
        <v>42730</v>
      </c>
      <c r="K687" s="9" t="s">
        <v>1023</v>
      </c>
      <c r="L687" s="9" t="s">
        <v>1054</v>
      </c>
      <c r="M687" s="9" t="s">
        <v>1025</v>
      </c>
      <c r="N687" s="9" t="s">
        <v>1026</v>
      </c>
      <c r="O687" s="9" t="s">
        <v>1034</v>
      </c>
      <c r="P687" s="9" t="s">
        <v>1028</v>
      </c>
    </row>
    <row r="688" spans="1:16" x14ac:dyDescent="0.25">
      <c r="A688" t="s">
        <v>2254</v>
      </c>
      <c r="B688" t="s">
        <v>2255</v>
      </c>
      <c r="C688" t="s">
        <v>2256</v>
      </c>
      <c r="D688" t="s">
        <v>2255</v>
      </c>
      <c r="E688" t="s">
        <v>1020</v>
      </c>
      <c r="F688" t="s">
        <v>1659</v>
      </c>
      <c r="G688" t="s">
        <v>2257</v>
      </c>
      <c r="H688" s="11">
        <v>42731</v>
      </c>
      <c r="I688" s="11">
        <v>42733</v>
      </c>
      <c r="J688" s="11">
        <v>42716</v>
      </c>
      <c r="K688" t="s">
        <v>1023</v>
      </c>
      <c r="L688" t="s">
        <v>1054</v>
      </c>
      <c r="M688" t="s">
        <v>1025</v>
      </c>
      <c r="N688" t="s">
        <v>1026</v>
      </c>
      <c r="O688" t="s">
        <v>1034</v>
      </c>
      <c r="P688" t="s">
        <v>1028</v>
      </c>
    </row>
    <row r="689" spans="1:16" x14ac:dyDescent="0.25">
      <c r="A689" s="9" t="s">
        <v>531</v>
      </c>
      <c r="B689" s="9" t="s">
        <v>1510</v>
      </c>
      <c r="C689" s="9" t="s">
        <v>1511</v>
      </c>
      <c r="D689" s="9" t="s">
        <v>1512</v>
      </c>
      <c r="E689" s="9" t="s">
        <v>1020</v>
      </c>
      <c r="F689" s="9" t="s">
        <v>1032</v>
      </c>
      <c r="G689" s="9" t="s">
        <v>533</v>
      </c>
      <c r="H689" s="10">
        <v>42727</v>
      </c>
      <c r="I689" s="10">
        <v>42742</v>
      </c>
      <c r="J689" s="10">
        <v>42722</v>
      </c>
      <c r="K689" s="9" t="s">
        <v>1023</v>
      </c>
      <c r="L689" s="9" t="s">
        <v>1991</v>
      </c>
      <c r="M689" s="9" t="s">
        <v>1025</v>
      </c>
      <c r="N689" s="9" t="s">
        <v>1026</v>
      </c>
      <c r="O689" s="9" t="s">
        <v>1034</v>
      </c>
      <c r="P689" s="9" t="s">
        <v>1118</v>
      </c>
    </row>
    <row r="690" spans="1:16" x14ac:dyDescent="0.25">
      <c r="A690" t="s">
        <v>149</v>
      </c>
      <c r="B690" t="s">
        <v>1107</v>
      </c>
      <c r="C690" t="s">
        <v>1108</v>
      </c>
      <c r="D690" t="s">
        <v>1107</v>
      </c>
      <c r="E690" t="s">
        <v>1020</v>
      </c>
      <c r="F690" t="s">
        <v>1021</v>
      </c>
      <c r="G690" t="s">
        <v>1109</v>
      </c>
      <c r="H690" s="11">
        <v>42727</v>
      </c>
      <c r="I690" s="11">
        <v>42731</v>
      </c>
      <c r="J690" s="11">
        <v>42714</v>
      </c>
      <c r="K690" t="s">
        <v>1023</v>
      </c>
      <c r="L690" t="s">
        <v>2159</v>
      </c>
      <c r="M690" t="s">
        <v>1025</v>
      </c>
      <c r="N690" t="s">
        <v>1026</v>
      </c>
      <c r="O690" t="s">
        <v>1034</v>
      </c>
      <c r="P690" t="s">
        <v>1028</v>
      </c>
    </row>
    <row r="691" spans="1:16" x14ac:dyDescent="0.25">
      <c r="A691" s="9" t="s">
        <v>1562</v>
      </c>
      <c r="B691" s="9" t="s">
        <v>1563</v>
      </c>
      <c r="C691" s="9" t="s">
        <v>1564</v>
      </c>
      <c r="D691" s="9" t="s">
        <v>1565</v>
      </c>
      <c r="E691" s="9" t="s">
        <v>1020</v>
      </c>
      <c r="F691" s="9" t="s">
        <v>1021</v>
      </c>
      <c r="G691" s="9" t="s">
        <v>1071</v>
      </c>
      <c r="H691" s="10">
        <v>42726</v>
      </c>
      <c r="I691" s="10">
        <v>42730</v>
      </c>
      <c r="J691" s="10">
        <v>42723</v>
      </c>
      <c r="K691" s="9" t="s">
        <v>1023</v>
      </c>
      <c r="L691" s="9" t="s">
        <v>1054</v>
      </c>
      <c r="M691" s="9" t="s">
        <v>1025</v>
      </c>
      <c r="N691" s="9" t="s">
        <v>1026</v>
      </c>
      <c r="O691" s="9" t="s">
        <v>1034</v>
      </c>
      <c r="P691" s="9" t="s">
        <v>1028</v>
      </c>
    </row>
    <row r="692" spans="1:16" x14ac:dyDescent="0.25">
      <c r="A692" t="s">
        <v>2308</v>
      </c>
      <c r="B692" t="s">
        <v>2309</v>
      </c>
      <c r="C692" t="s">
        <v>2310</v>
      </c>
      <c r="D692" t="s">
        <v>2309</v>
      </c>
      <c r="E692" t="s">
        <v>1020</v>
      </c>
      <c r="F692" t="s">
        <v>1659</v>
      </c>
      <c r="G692" t="s">
        <v>1660</v>
      </c>
      <c r="H692" s="11">
        <v>42725</v>
      </c>
      <c r="I692" s="11">
        <v>42730</v>
      </c>
      <c r="J692" s="11">
        <v>42725</v>
      </c>
      <c r="K692" t="s">
        <v>1023</v>
      </c>
      <c r="L692" t="s">
        <v>2311</v>
      </c>
      <c r="M692" t="s">
        <v>1025</v>
      </c>
      <c r="N692" t="s">
        <v>1026</v>
      </c>
      <c r="O692" t="s">
        <v>1273</v>
      </c>
    </row>
    <row r="693" spans="1:16" x14ac:dyDescent="0.25">
      <c r="A693" s="9" t="s">
        <v>1696</v>
      </c>
      <c r="B693" s="9" t="s">
        <v>1697</v>
      </c>
      <c r="C693" s="9" t="s">
        <v>1698</v>
      </c>
      <c r="D693" s="9" t="s">
        <v>1699</v>
      </c>
      <c r="E693" s="9" t="s">
        <v>1020</v>
      </c>
      <c r="F693" s="9" t="s">
        <v>1032</v>
      </c>
      <c r="G693" s="9" t="s">
        <v>1155</v>
      </c>
      <c r="H693" s="10">
        <v>42724</v>
      </c>
      <c r="I693" s="10">
        <v>42727</v>
      </c>
      <c r="J693" s="10">
        <v>42721</v>
      </c>
      <c r="K693" s="9" t="s">
        <v>1023</v>
      </c>
      <c r="L693" s="9" t="s">
        <v>2155</v>
      </c>
      <c r="M693" s="9" t="s">
        <v>1025</v>
      </c>
      <c r="N693" s="9" t="s">
        <v>1026</v>
      </c>
      <c r="O693" s="9" t="s">
        <v>1034</v>
      </c>
      <c r="P693" s="9" t="s">
        <v>1455</v>
      </c>
    </row>
    <row r="694" spans="1:16" x14ac:dyDescent="0.25">
      <c r="A694" t="s">
        <v>212</v>
      </c>
      <c r="B694" t="s">
        <v>2009</v>
      </c>
      <c r="C694" t="s">
        <v>2010</v>
      </c>
      <c r="D694" t="s">
        <v>2009</v>
      </c>
      <c r="E694" t="s">
        <v>1020</v>
      </c>
      <c r="F694" t="s">
        <v>1021</v>
      </c>
      <c r="G694" t="s">
        <v>1353</v>
      </c>
      <c r="H694" s="11">
        <v>42723</v>
      </c>
      <c r="I694" s="11">
        <v>42726</v>
      </c>
      <c r="J694" s="11">
        <v>42714</v>
      </c>
      <c r="K694" t="s">
        <v>1023</v>
      </c>
      <c r="L694" t="s">
        <v>2159</v>
      </c>
      <c r="M694" t="s">
        <v>1025</v>
      </c>
      <c r="N694" t="s">
        <v>1026</v>
      </c>
      <c r="O694" t="s">
        <v>1273</v>
      </c>
    </row>
    <row r="695" spans="1:16" x14ac:dyDescent="0.25">
      <c r="A695" s="9" t="s">
        <v>408</v>
      </c>
      <c r="B695" s="9" t="s">
        <v>1759</v>
      </c>
      <c r="C695" s="9" t="s">
        <v>1760</v>
      </c>
      <c r="D695" s="9" t="s">
        <v>1761</v>
      </c>
      <c r="E695" s="9" t="s">
        <v>1020</v>
      </c>
      <c r="F695" s="9" t="s">
        <v>1032</v>
      </c>
      <c r="G695" s="9" t="s">
        <v>1348</v>
      </c>
      <c r="H695" s="10">
        <v>42723</v>
      </c>
      <c r="I695" s="10">
        <v>42724</v>
      </c>
      <c r="J695" s="10">
        <v>42722</v>
      </c>
      <c r="K695" s="9" t="s">
        <v>1023</v>
      </c>
      <c r="L695" s="9" t="s">
        <v>2286</v>
      </c>
      <c r="M695" s="9" t="s">
        <v>1025</v>
      </c>
      <c r="N695" s="9" t="s">
        <v>1026</v>
      </c>
      <c r="O695" s="9" t="s">
        <v>1273</v>
      </c>
      <c r="P695" s="9"/>
    </row>
    <row r="696" spans="1:16" x14ac:dyDescent="0.25">
      <c r="A696" t="s">
        <v>1961</v>
      </c>
      <c r="B696" t="s">
        <v>1962</v>
      </c>
      <c r="C696" t="s">
        <v>1963</v>
      </c>
      <c r="D696" t="s">
        <v>1962</v>
      </c>
      <c r="E696" t="s">
        <v>1020</v>
      </c>
      <c r="F696" t="s">
        <v>1021</v>
      </c>
      <c r="G696" t="s">
        <v>1041</v>
      </c>
      <c r="H696" s="11">
        <v>42721</v>
      </c>
      <c r="I696" s="11">
        <v>42723</v>
      </c>
      <c r="J696" s="11">
        <v>42715</v>
      </c>
      <c r="K696" t="s">
        <v>1023</v>
      </c>
      <c r="L696" t="s">
        <v>1054</v>
      </c>
      <c r="M696" t="s">
        <v>1025</v>
      </c>
      <c r="N696" t="s">
        <v>1026</v>
      </c>
      <c r="O696" t="s">
        <v>1273</v>
      </c>
    </row>
    <row r="697" spans="1:16" x14ac:dyDescent="0.25">
      <c r="A697" s="9" t="s">
        <v>2312</v>
      </c>
      <c r="B697" s="9" t="s">
        <v>2313</v>
      </c>
      <c r="C697" s="9" t="s">
        <v>2314</v>
      </c>
      <c r="D697" s="9" t="s">
        <v>2315</v>
      </c>
      <c r="E697" s="9" t="s">
        <v>1020</v>
      </c>
      <c r="F697" s="9" t="s">
        <v>1659</v>
      </c>
      <c r="G697" s="9" t="s">
        <v>1660</v>
      </c>
      <c r="H697" s="10">
        <v>42721</v>
      </c>
      <c r="I697" s="10">
        <v>42725</v>
      </c>
      <c r="J697" s="10">
        <v>42721</v>
      </c>
      <c r="K697" s="9" t="s">
        <v>1023</v>
      </c>
      <c r="L697" s="9" t="s">
        <v>1054</v>
      </c>
      <c r="M697" s="9" t="s">
        <v>1025</v>
      </c>
      <c r="N697" s="9" t="s">
        <v>1026</v>
      </c>
      <c r="O697" s="9" t="s">
        <v>1034</v>
      </c>
      <c r="P697" s="9" t="s">
        <v>1028</v>
      </c>
    </row>
    <row r="698" spans="1:16" x14ac:dyDescent="0.25">
      <c r="A698" t="s">
        <v>2316</v>
      </c>
      <c r="B698" t="s">
        <v>2317</v>
      </c>
      <c r="C698" t="s">
        <v>2318</v>
      </c>
      <c r="D698" t="s">
        <v>2319</v>
      </c>
      <c r="E698" t="s">
        <v>1020</v>
      </c>
      <c r="F698" t="s">
        <v>1659</v>
      </c>
      <c r="G698" t="s">
        <v>1660</v>
      </c>
      <c r="H698" s="11">
        <v>42720</v>
      </c>
      <c r="I698" s="11">
        <v>42721</v>
      </c>
      <c r="J698" s="11">
        <v>42720</v>
      </c>
      <c r="K698" t="s">
        <v>1023</v>
      </c>
      <c r="L698" t="s">
        <v>1054</v>
      </c>
      <c r="M698" t="s">
        <v>1025</v>
      </c>
      <c r="N698" t="s">
        <v>1026</v>
      </c>
      <c r="O698" t="s">
        <v>1034</v>
      </c>
      <c r="P698" t="s">
        <v>1028</v>
      </c>
    </row>
    <row r="699" spans="1:16" x14ac:dyDescent="0.25">
      <c r="A699" s="9" t="s">
        <v>177</v>
      </c>
      <c r="B699" s="9" t="s">
        <v>2320</v>
      </c>
      <c r="C699" s="9" t="s">
        <v>2321</v>
      </c>
      <c r="D699" s="9" t="s">
        <v>2322</v>
      </c>
      <c r="E699" s="9" t="s">
        <v>1020</v>
      </c>
      <c r="F699" s="9" t="s">
        <v>1021</v>
      </c>
      <c r="G699" s="9" t="s">
        <v>1121</v>
      </c>
      <c r="H699" s="10">
        <v>42719</v>
      </c>
      <c r="I699" s="10">
        <v>42721</v>
      </c>
      <c r="J699" s="10">
        <v>42718</v>
      </c>
      <c r="K699" s="9" t="s">
        <v>1023</v>
      </c>
      <c r="L699" s="9" t="s">
        <v>1054</v>
      </c>
      <c r="M699" s="9" t="s">
        <v>1025</v>
      </c>
      <c r="N699" s="9" t="s">
        <v>1026</v>
      </c>
      <c r="O699" s="9" t="s">
        <v>1034</v>
      </c>
      <c r="P699" s="9" t="s">
        <v>1028</v>
      </c>
    </row>
    <row r="700" spans="1:16" x14ac:dyDescent="0.25">
      <c r="A700" t="s">
        <v>410</v>
      </c>
      <c r="B700" t="s">
        <v>1392</v>
      </c>
      <c r="C700" t="s">
        <v>1393</v>
      </c>
      <c r="D700" t="s">
        <v>1394</v>
      </c>
      <c r="E700" t="s">
        <v>1020</v>
      </c>
      <c r="F700" t="s">
        <v>1032</v>
      </c>
      <c r="G700" t="s">
        <v>1348</v>
      </c>
      <c r="H700" s="11">
        <v>42719</v>
      </c>
      <c r="I700" s="11">
        <v>42722</v>
      </c>
      <c r="J700" s="11">
        <v>42700</v>
      </c>
      <c r="K700" t="s">
        <v>1023</v>
      </c>
      <c r="L700" t="s">
        <v>1054</v>
      </c>
      <c r="M700" t="s">
        <v>1025</v>
      </c>
      <c r="N700" t="s">
        <v>1026</v>
      </c>
      <c r="O700" t="s">
        <v>1034</v>
      </c>
      <c r="P700" t="s">
        <v>1028</v>
      </c>
    </row>
    <row r="701" spans="1:16" x14ac:dyDescent="0.25">
      <c r="A701" s="9" t="s">
        <v>281</v>
      </c>
      <c r="B701" s="9" t="s">
        <v>2323</v>
      </c>
      <c r="C701" s="9" t="s">
        <v>2324</v>
      </c>
      <c r="D701" s="9" t="s">
        <v>2325</v>
      </c>
      <c r="E701" s="9" t="s">
        <v>1020</v>
      </c>
      <c r="F701" s="9" t="s">
        <v>1021</v>
      </c>
      <c r="G701" s="9" t="s">
        <v>1022</v>
      </c>
      <c r="H701" s="10">
        <v>42719</v>
      </c>
      <c r="I701" s="10">
        <v>42723</v>
      </c>
      <c r="J701" s="10">
        <v>42714</v>
      </c>
      <c r="K701" s="9" t="s">
        <v>1023</v>
      </c>
      <c r="L701" s="9" t="s">
        <v>1054</v>
      </c>
      <c r="M701" s="9" t="s">
        <v>1025</v>
      </c>
      <c r="N701" s="9" t="s">
        <v>1026</v>
      </c>
      <c r="O701" s="9" t="s">
        <v>1034</v>
      </c>
      <c r="P701" s="9" t="s">
        <v>1028</v>
      </c>
    </row>
    <row r="702" spans="1:16" x14ac:dyDescent="0.25">
      <c r="A702" t="s">
        <v>1677</v>
      </c>
      <c r="B702" t="s">
        <v>1678</v>
      </c>
      <c r="C702" t="s">
        <v>1679</v>
      </c>
      <c r="D702" t="s">
        <v>1678</v>
      </c>
      <c r="E702" t="s">
        <v>1020</v>
      </c>
      <c r="F702" t="s">
        <v>1659</v>
      </c>
      <c r="G702" t="s">
        <v>1660</v>
      </c>
      <c r="H702" s="11">
        <v>42718</v>
      </c>
      <c r="I702" s="11">
        <v>42720</v>
      </c>
      <c r="J702" s="11">
        <v>42718</v>
      </c>
      <c r="K702" t="s">
        <v>1023</v>
      </c>
      <c r="L702" t="s">
        <v>1054</v>
      </c>
      <c r="M702" t="s">
        <v>1025</v>
      </c>
      <c r="N702" t="s">
        <v>1026</v>
      </c>
      <c r="O702" t="s">
        <v>1034</v>
      </c>
      <c r="P702" t="s">
        <v>1028</v>
      </c>
    </row>
    <row r="703" spans="1:16" x14ac:dyDescent="0.25">
      <c r="A703" s="9" t="s">
        <v>526</v>
      </c>
      <c r="B703" s="9" t="s">
        <v>2326</v>
      </c>
      <c r="C703" s="9" t="s">
        <v>2327</v>
      </c>
      <c r="D703" s="9" t="s">
        <v>2328</v>
      </c>
      <c r="E703" s="9" t="s">
        <v>1020</v>
      </c>
      <c r="F703" s="9" t="s">
        <v>1032</v>
      </c>
      <c r="G703" s="9" t="s">
        <v>533</v>
      </c>
      <c r="H703" s="10">
        <v>42717</v>
      </c>
      <c r="I703" s="10">
        <v>42725</v>
      </c>
      <c r="J703" s="10">
        <v>42717</v>
      </c>
      <c r="K703" s="9" t="s">
        <v>1023</v>
      </c>
      <c r="L703" s="9" t="s">
        <v>1991</v>
      </c>
      <c r="M703" s="9" t="s">
        <v>1025</v>
      </c>
      <c r="N703" s="9" t="s">
        <v>1026</v>
      </c>
      <c r="O703" s="9" t="s">
        <v>1034</v>
      </c>
      <c r="P703" s="9" t="s">
        <v>1028</v>
      </c>
    </row>
    <row r="704" spans="1:16" x14ac:dyDescent="0.25">
      <c r="A704" t="s">
        <v>509</v>
      </c>
      <c r="B704" t="s">
        <v>1700</v>
      </c>
      <c r="C704" t="s">
        <v>1701</v>
      </c>
      <c r="D704" t="s">
        <v>1702</v>
      </c>
      <c r="E704" t="s">
        <v>1020</v>
      </c>
      <c r="F704" t="s">
        <v>1032</v>
      </c>
      <c r="G704" t="s">
        <v>533</v>
      </c>
      <c r="H704" s="11">
        <v>42717</v>
      </c>
      <c r="I704" s="11">
        <v>42719</v>
      </c>
      <c r="J704" s="11">
        <v>42711</v>
      </c>
      <c r="K704" t="s">
        <v>1023</v>
      </c>
      <c r="L704" t="s">
        <v>1054</v>
      </c>
      <c r="M704" t="s">
        <v>1025</v>
      </c>
      <c r="N704" t="s">
        <v>1026</v>
      </c>
      <c r="O704" t="s">
        <v>1034</v>
      </c>
      <c r="P704" t="s">
        <v>1028</v>
      </c>
    </row>
    <row r="705" spans="1:16" x14ac:dyDescent="0.25">
      <c r="A705" s="9" t="s">
        <v>69</v>
      </c>
      <c r="B705" s="9" t="s">
        <v>2329</v>
      </c>
      <c r="C705" s="9" t="s">
        <v>2330</v>
      </c>
      <c r="D705" s="9" t="s">
        <v>2329</v>
      </c>
      <c r="E705" s="9" t="s">
        <v>1020</v>
      </c>
      <c r="F705" s="9" t="s">
        <v>1021</v>
      </c>
      <c r="G705" s="9" t="s">
        <v>1041</v>
      </c>
      <c r="H705" s="10">
        <v>42715</v>
      </c>
      <c r="I705" s="10">
        <v>42719</v>
      </c>
      <c r="J705" s="10">
        <v>42705</v>
      </c>
      <c r="K705" s="9" t="s">
        <v>1023</v>
      </c>
      <c r="L705" s="9" t="s">
        <v>2159</v>
      </c>
      <c r="M705" s="9" t="s">
        <v>1025</v>
      </c>
      <c r="N705" s="9" t="s">
        <v>1026</v>
      </c>
      <c r="O705" s="9" t="s">
        <v>1273</v>
      </c>
      <c r="P705" s="9"/>
    </row>
    <row r="706" spans="1:16" x14ac:dyDescent="0.25">
      <c r="A706" t="s">
        <v>1762</v>
      </c>
      <c r="B706" t="s">
        <v>1763</v>
      </c>
      <c r="C706" t="s">
        <v>1764</v>
      </c>
      <c r="D706" t="s">
        <v>1765</v>
      </c>
      <c r="E706" t="s">
        <v>1020</v>
      </c>
      <c r="F706" t="s">
        <v>1021</v>
      </c>
      <c r="G706" t="s">
        <v>1022</v>
      </c>
      <c r="H706" s="11">
        <v>42714</v>
      </c>
      <c r="I706" s="11">
        <v>42715</v>
      </c>
      <c r="J706" s="11">
        <v>42714</v>
      </c>
      <c r="K706" t="s">
        <v>1023</v>
      </c>
      <c r="L706" t="s">
        <v>2286</v>
      </c>
      <c r="M706" t="s">
        <v>1025</v>
      </c>
      <c r="N706" t="s">
        <v>1026</v>
      </c>
      <c r="O706" t="s">
        <v>1273</v>
      </c>
    </row>
    <row r="707" spans="1:16" x14ac:dyDescent="0.25">
      <c r="A707" s="9" t="s">
        <v>429</v>
      </c>
      <c r="B707" s="9" t="s">
        <v>2331</v>
      </c>
      <c r="C707" s="9" t="s">
        <v>2332</v>
      </c>
      <c r="D707" s="9" t="s">
        <v>2333</v>
      </c>
      <c r="E707" s="9" t="s">
        <v>1020</v>
      </c>
      <c r="F707" s="9" t="s">
        <v>1032</v>
      </c>
      <c r="G707" s="9" t="s">
        <v>1136</v>
      </c>
      <c r="H707" s="10">
        <v>42712</v>
      </c>
      <c r="I707" s="10">
        <v>42714</v>
      </c>
      <c r="J707" s="10">
        <v>42712</v>
      </c>
      <c r="K707" s="9" t="s">
        <v>1023</v>
      </c>
      <c r="L707" s="9" t="s">
        <v>2334</v>
      </c>
      <c r="M707" s="9" t="s">
        <v>1025</v>
      </c>
      <c r="N707" s="9" t="s">
        <v>1026</v>
      </c>
      <c r="O707" s="9" t="s">
        <v>1273</v>
      </c>
      <c r="P707" s="9"/>
    </row>
    <row r="708" spans="1:16" x14ac:dyDescent="0.25">
      <c r="A708" t="s">
        <v>141</v>
      </c>
      <c r="B708" t="s">
        <v>1772</v>
      </c>
      <c r="C708" t="s">
        <v>1773</v>
      </c>
      <c r="D708" t="s">
        <v>1774</v>
      </c>
      <c r="E708" t="s">
        <v>1020</v>
      </c>
      <c r="F708" t="s">
        <v>1021</v>
      </c>
      <c r="G708" t="s">
        <v>1059</v>
      </c>
      <c r="H708" s="11">
        <v>42711</v>
      </c>
      <c r="I708" s="11">
        <v>42714</v>
      </c>
      <c r="J708" s="11">
        <v>42709</v>
      </c>
      <c r="K708" t="s">
        <v>1023</v>
      </c>
      <c r="L708" t="s">
        <v>1054</v>
      </c>
      <c r="M708" t="s">
        <v>1025</v>
      </c>
      <c r="N708" t="s">
        <v>1026</v>
      </c>
      <c r="O708" t="s">
        <v>1034</v>
      </c>
      <c r="P708" t="s">
        <v>1028</v>
      </c>
    </row>
    <row r="709" spans="1:16" x14ac:dyDescent="0.25">
      <c r="A709" s="9" t="s">
        <v>1983</v>
      </c>
      <c r="B709" s="9" t="s">
        <v>1984</v>
      </c>
      <c r="C709" s="9" t="s">
        <v>1985</v>
      </c>
      <c r="D709" s="9" t="s">
        <v>1986</v>
      </c>
      <c r="E709" s="9" t="s">
        <v>1020</v>
      </c>
      <c r="F709" s="9" t="s">
        <v>1032</v>
      </c>
      <c r="G709" s="9" t="s">
        <v>1348</v>
      </c>
      <c r="H709" s="10">
        <v>42710</v>
      </c>
      <c r="I709" s="10">
        <v>42725</v>
      </c>
      <c r="J709" s="10">
        <v>42710</v>
      </c>
      <c r="K709" s="9" t="s">
        <v>1023</v>
      </c>
      <c r="L709" s="9" t="s">
        <v>1272</v>
      </c>
      <c r="M709" s="9" t="s">
        <v>1025</v>
      </c>
      <c r="N709" s="9" t="s">
        <v>1987</v>
      </c>
      <c r="O709" s="9" t="s">
        <v>1273</v>
      </c>
      <c r="P709" s="9"/>
    </row>
    <row r="710" spans="1:16" x14ac:dyDescent="0.25">
      <c r="A710" t="s">
        <v>2335</v>
      </c>
      <c r="B710" t="s">
        <v>2336</v>
      </c>
      <c r="C710" t="s">
        <v>2337</v>
      </c>
      <c r="D710" t="s">
        <v>2336</v>
      </c>
      <c r="E710" t="s">
        <v>1020</v>
      </c>
      <c r="F710" t="s">
        <v>1032</v>
      </c>
      <c r="G710" t="s">
        <v>1136</v>
      </c>
      <c r="H710" s="11">
        <v>42708</v>
      </c>
      <c r="I710" s="11">
        <v>42717</v>
      </c>
      <c r="J710" s="11">
        <v>42687</v>
      </c>
      <c r="K710" t="s">
        <v>1023</v>
      </c>
      <c r="L710" t="s">
        <v>1991</v>
      </c>
      <c r="M710" t="s">
        <v>1025</v>
      </c>
      <c r="N710" t="s">
        <v>1026</v>
      </c>
      <c r="O710" t="s">
        <v>1034</v>
      </c>
      <c r="P710" t="s">
        <v>1028</v>
      </c>
    </row>
    <row r="711" spans="1:16" x14ac:dyDescent="0.25">
      <c r="A711" s="9" t="s">
        <v>2338</v>
      </c>
      <c r="B711" s="9" t="s">
        <v>2339</v>
      </c>
      <c r="C711" s="9" t="s">
        <v>2338</v>
      </c>
      <c r="D711" s="9" t="s">
        <v>2339</v>
      </c>
      <c r="E711" s="9" t="s">
        <v>1020</v>
      </c>
      <c r="F711" s="9" t="s">
        <v>1021</v>
      </c>
      <c r="G711" s="9" t="s">
        <v>1064</v>
      </c>
      <c r="H711" s="10">
        <v>42708</v>
      </c>
      <c r="I711" s="10">
        <v>42722</v>
      </c>
      <c r="J711" s="10">
        <v>42705</v>
      </c>
      <c r="K711" s="9" t="s">
        <v>1023</v>
      </c>
      <c r="L711" s="9" t="s">
        <v>1272</v>
      </c>
      <c r="M711" s="9" t="s">
        <v>1025</v>
      </c>
      <c r="N711" s="9" t="s">
        <v>1065</v>
      </c>
      <c r="O711" s="9" t="s">
        <v>1273</v>
      </c>
      <c r="P711" s="9"/>
    </row>
    <row r="712" spans="1:16" x14ac:dyDescent="0.25">
      <c r="A712" t="s">
        <v>105</v>
      </c>
      <c r="B712" t="s">
        <v>2340</v>
      </c>
      <c r="C712" t="s">
        <v>2341</v>
      </c>
      <c r="D712" t="s">
        <v>2340</v>
      </c>
      <c r="E712" t="s">
        <v>1020</v>
      </c>
      <c r="F712" t="s">
        <v>1021</v>
      </c>
      <c r="G712" t="s">
        <v>1045</v>
      </c>
      <c r="H712" s="11">
        <v>42707</v>
      </c>
      <c r="I712" s="11">
        <v>42711</v>
      </c>
      <c r="J712" s="11">
        <v>42705</v>
      </c>
      <c r="K712" t="s">
        <v>1023</v>
      </c>
      <c r="L712" t="s">
        <v>1054</v>
      </c>
      <c r="M712" t="s">
        <v>1025</v>
      </c>
      <c r="N712" t="s">
        <v>1026</v>
      </c>
      <c r="O712" t="s">
        <v>1034</v>
      </c>
      <c r="P712" t="s">
        <v>1028</v>
      </c>
    </row>
    <row r="713" spans="1:16" x14ac:dyDescent="0.25">
      <c r="A713" s="9" t="s">
        <v>350</v>
      </c>
      <c r="B713" s="9" t="s">
        <v>1680</v>
      </c>
      <c r="C713" s="9" t="s">
        <v>1681</v>
      </c>
      <c r="D713" s="9" t="s">
        <v>1682</v>
      </c>
      <c r="E713" s="9" t="s">
        <v>1020</v>
      </c>
      <c r="F713" s="9" t="s">
        <v>1021</v>
      </c>
      <c r="G713" s="9" t="s">
        <v>1130</v>
      </c>
      <c r="H713" s="10">
        <v>42707</v>
      </c>
      <c r="I713" s="10">
        <v>42724</v>
      </c>
      <c r="J713" s="10">
        <v>42705</v>
      </c>
      <c r="K713" s="9" t="s">
        <v>1023</v>
      </c>
      <c r="L713" s="9" t="s">
        <v>1272</v>
      </c>
      <c r="M713" s="9" t="s">
        <v>1025</v>
      </c>
      <c r="N713" s="9" t="s">
        <v>1026</v>
      </c>
      <c r="O713" s="9" t="s">
        <v>1273</v>
      </c>
      <c r="P713" s="9"/>
    </row>
    <row r="714" spans="1:16" x14ac:dyDescent="0.25">
      <c r="A714" t="s">
        <v>2342</v>
      </c>
      <c r="B714" t="s">
        <v>2343</v>
      </c>
      <c r="C714" t="s">
        <v>2342</v>
      </c>
      <c r="D714" t="s">
        <v>2343</v>
      </c>
      <c r="E714" t="s">
        <v>1020</v>
      </c>
      <c r="F714" t="s">
        <v>1659</v>
      </c>
      <c r="G714" t="s">
        <v>1890</v>
      </c>
      <c r="H714" s="11">
        <v>42705</v>
      </c>
      <c r="I714" s="11">
        <v>42708</v>
      </c>
      <c r="J714" s="11">
        <v>42699</v>
      </c>
      <c r="K714" t="s">
        <v>2344</v>
      </c>
      <c r="L714" t="s">
        <v>1054</v>
      </c>
      <c r="M714" t="s">
        <v>1025</v>
      </c>
      <c r="N714" t="s">
        <v>1026</v>
      </c>
      <c r="O714" t="s">
        <v>1034</v>
      </c>
      <c r="P714" t="s">
        <v>1028</v>
      </c>
    </row>
    <row r="715" spans="1:16" x14ac:dyDescent="0.25">
      <c r="A715" s="9" t="s">
        <v>200</v>
      </c>
      <c r="B715" s="9" t="s">
        <v>2345</v>
      </c>
      <c r="C715" s="9" t="s">
        <v>2346</v>
      </c>
      <c r="D715" s="9" t="s">
        <v>2347</v>
      </c>
      <c r="E715" s="9" t="s">
        <v>1020</v>
      </c>
      <c r="F715" s="9" t="s">
        <v>1021</v>
      </c>
      <c r="G715" s="9" t="s">
        <v>1353</v>
      </c>
      <c r="H715" s="10">
        <v>42704</v>
      </c>
      <c r="I715" s="10">
        <v>42708</v>
      </c>
      <c r="J715" s="10">
        <v>42702</v>
      </c>
      <c r="K715" s="9" t="s">
        <v>1023</v>
      </c>
      <c r="L715" s="9" t="s">
        <v>1982</v>
      </c>
      <c r="M715" s="9" t="s">
        <v>1025</v>
      </c>
      <c r="N715" s="9" t="s">
        <v>1026</v>
      </c>
      <c r="O715" s="9" t="s">
        <v>1034</v>
      </c>
      <c r="P715" s="9" t="s">
        <v>1028</v>
      </c>
    </row>
    <row r="716" spans="1:16" x14ac:dyDescent="0.25">
      <c r="A716" t="s">
        <v>2348</v>
      </c>
      <c r="B716" t="s">
        <v>2349</v>
      </c>
      <c r="C716" t="s">
        <v>2350</v>
      </c>
      <c r="D716" t="s">
        <v>2351</v>
      </c>
      <c r="E716" t="s">
        <v>1020</v>
      </c>
      <c r="F716" t="s">
        <v>1032</v>
      </c>
      <c r="G716" t="s">
        <v>1155</v>
      </c>
      <c r="H716" s="11">
        <v>42702</v>
      </c>
      <c r="I716" s="11">
        <v>42705</v>
      </c>
      <c r="J716" s="11">
        <v>42694</v>
      </c>
      <c r="K716" t="s">
        <v>1023</v>
      </c>
      <c r="L716" t="s">
        <v>1982</v>
      </c>
      <c r="M716" t="s">
        <v>1025</v>
      </c>
      <c r="N716" t="s">
        <v>1026</v>
      </c>
      <c r="O716" t="s">
        <v>1034</v>
      </c>
      <c r="P716" t="s">
        <v>1028</v>
      </c>
    </row>
    <row r="717" spans="1:16" x14ac:dyDescent="0.25">
      <c r="A717" s="9" t="s">
        <v>1883</v>
      </c>
      <c r="B717" s="9" t="s">
        <v>1884</v>
      </c>
      <c r="C717" s="9" t="s">
        <v>1885</v>
      </c>
      <c r="D717" s="9" t="s">
        <v>1886</v>
      </c>
      <c r="E717" s="9" t="s">
        <v>1020</v>
      </c>
      <c r="F717" s="9" t="s">
        <v>1021</v>
      </c>
      <c r="G717" s="9" t="s">
        <v>1059</v>
      </c>
      <c r="H717" s="10">
        <v>42702</v>
      </c>
      <c r="I717" s="10">
        <v>42703</v>
      </c>
      <c r="J717" s="10">
        <v>42702</v>
      </c>
      <c r="K717" s="9" t="s">
        <v>1023</v>
      </c>
      <c r="L717" s="9" t="s">
        <v>2159</v>
      </c>
      <c r="M717" s="9" t="s">
        <v>1025</v>
      </c>
      <c r="N717" s="9" t="s">
        <v>1026</v>
      </c>
      <c r="O717" s="9" t="s">
        <v>1034</v>
      </c>
      <c r="P717" s="9" t="s">
        <v>1028</v>
      </c>
    </row>
    <row r="718" spans="1:16" x14ac:dyDescent="0.25">
      <c r="A718" t="s">
        <v>2352</v>
      </c>
      <c r="B718" t="s">
        <v>2353</v>
      </c>
      <c r="C718" t="s">
        <v>2354</v>
      </c>
      <c r="D718" t="s">
        <v>2355</v>
      </c>
      <c r="E718" t="s">
        <v>1020</v>
      </c>
      <c r="F718" t="s">
        <v>1021</v>
      </c>
      <c r="G718" t="s">
        <v>1106</v>
      </c>
      <c r="H718" s="11">
        <v>42701</v>
      </c>
      <c r="I718" s="11">
        <v>42702</v>
      </c>
      <c r="J718" s="11">
        <v>42696</v>
      </c>
      <c r="K718" t="s">
        <v>1023</v>
      </c>
      <c r="L718" t="s">
        <v>2311</v>
      </c>
      <c r="M718" t="s">
        <v>1025</v>
      </c>
      <c r="N718" t="s">
        <v>1026</v>
      </c>
      <c r="O718" t="s">
        <v>1273</v>
      </c>
    </row>
    <row r="719" spans="1:16" x14ac:dyDescent="0.25">
      <c r="A719" s="9" t="s">
        <v>268</v>
      </c>
      <c r="B719" s="9" t="s">
        <v>2356</v>
      </c>
      <c r="C719" s="9" t="s">
        <v>2357</v>
      </c>
      <c r="D719" s="9" t="s">
        <v>2358</v>
      </c>
      <c r="E719" s="9" t="s">
        <v>1020</v>
      </c>
      <c r="F719" s="9" t="s">
        <v>1021</v>
      </c>
      <c r="G719" s="9" t="s">
        <v>1022</v>
      </c>
      <c r="H719" s="10">
        <v>42701</v>
      </c>
      <c r="I719" s="10">
        <v>42705</v>
      </c>
      <c r="J719" s="10">
        <v>42697</v>
      </c>
      <c r="K719" s="9" t="s">
        <v>1023</v>
      </c>
      <c r="L719" s="9" t="s">
        <v>1054</v>
      </c>
      <c r="M719" s="9" t="s">
        <v>1025</v>
      </c>
      <c r="N719" s="9" t="s">
        <v>1026</v>
      </c>
      <c r="O719" s="9" t="s">
        <v>1273</v>
      </c>
      <c r="P719" s="9"/>
    </row>
    <row r="720" spans="1:16" x14ac:dyDescent="0.25">
      <c r="A720" t="s">
        <v>280</v>
      </c>
      <c r="B720" t="s">
        <v>1719</v>
      </c>
      <c r="C720" t="s">
        <v>1720</v>
      </c>
      <c r="D720" t="s">
        <v>1721</v>
      </c>
      <c r="E720" t="s">
        <v>1020</v>
      </c>
      <c r="F720" t="s">
        <v>1021</v>
      </c>
      <c r="G720" t="s">
        <v>1022</v>
      </c>
      <c r="H720" s="11">
        <v>42699</v>
      </c>
      <c r="I720" s="11">
        <v>42701</v>
      </c>
      <c r="J720" s="11">
        <v>42694</v>
      </c>
      <c r="K720" t="s">
        <v>1023</v>
      </c>
      <c r="L720" t="s">
        <v>1054</v>
      </c>
      <c r="M720" t="s">
        <v>1025</v>
      </c>
      <c r="N720" t="s">
        <v>1026</v>
      </c>
      <c r="O720" t="s">
        <v>1034</v>
      </c>
      <c r="P720" t="s">
        <v>1028</v>
      </c>
    </row>
    <row r="721" spans="1:16" x14ac:dyDescent="0.25">
      <c r="A721" s="9" t="s">
        <v>2359</v>
      </c>
      <c r="B721" s="9" t="s">
        <v>2360</v>
      </c>
      <c r="C721" s="9" t="s">
        <v>2361</v>
      </c>
      <c r="D721" s="9" t="s">
        <v>2362</v>
      </c>
      <c r="E721" s="9" t="s">
        <v>1020</v>
      </c>
      <c r="F721" s="9" t="s">
        <v>1659</v>
      </c>
      <c r="G721" s="9" t="s">
        <v>1660</v>
      </c>
      <c r="H721" s="10">
        <v>42699</v>
      </c>
      <c r="I721" s="10">
        <v>42699</v>
      </c>
      <c r="J721" s="10">
        <v>42699</v>
      </c>
      <c r="K721" s="9" t="s">
        <v>1023</v>
      </c>
      <c r="L721" s="9" t="s">
        <v>2286</v>
      </c>
      <c r="M721" s="9" t="s">
        <v>1025</v>
      </c>
      <c r="N721" s="9" t="s">
        <v>1026</v>
      </c>
      <c r="O721" s="9" t="s">
        <v>1273</v>
      </c>
      <c r="P721" s="9"/>
    </row>
    <row r="722" spans="1:16" x14ac:dyDescent="0.25">
      <c r="A722" t="s">
        <v>87</v>
      </c>
      <c r="B722" t="s">
        <v>1359</v>
      </c>
      <c r="C722" t="s">
        <v>1360</v>
      </c>
      <c r="D722" t="s">
        <v>1361</v>
      </c>
      <c r="E722" t="s">
        <v>1020</v>
      </c>
      <c r="F722" t="s">
        <v>1021</v>
      </c>
      <c r="G722" t="s">
        <v>1045</v>
      </c>
      <c r="H722" s="11">
        <v>42699</v>
      </c>
      <c r="I722" s="11">
        <v>42701</v>
      </c>
      <c r="J722" s="11">
        <v>42694</v>
      </c>
      <c r="K722" t="s">
        <v>1023</v>
      </c>
      <c r="L722" t="s">
        <v>1054</v>
      </c>
      <c r="M722" t="s">
        <v>1025</v>
      </c>
      <c r="N722" t="s">
        <v>1026</v>
      </c>
      <c r="O722" t="s">
        <v>1034</v>
      </c>
      <c r="P722" t="s">
        <v>1028</v>
      </c>
    </row>
    <row r="723" spans="1:16" x14ac:dyDescent="0.25">
      <c r="A723" s="9" t="s">
        <v>482</v>
      </c>
      <c r="B723" s="9" t="s">
        <v>1845</v>
      </c>
      <c r="C723" s="9" t="s">
        <v>1846</v>
      </c>
      <c r="D723" s="9" t="s">
        <v>1847</v>
      </c>
      <c r="E723" s="9" t="s">
        <v>1020</v>
      </c>
      <c r="F723" s="9" t="s">
        <v>1032</v>
      </c>
      <c r="G723" s="9" t="s">
        <v>533</v>
      </c>
      <c r="H723" s="10">
        <v>42698</v>
      </c>
      <c r="I723" s="10">
        <v>42702</v>
      </c>
      <c r="J723" s="10">
        <v>42677</v>
      </c>
      <c r="K723" s="9" t="s">
        <v>1023</v>
      </c>
      <c r="L723" s="9" t="s">
        <v>1054</v>
      </c>
      <c r="M723" s="9" t="s">
        <v>1025</v>
      </c>
      <c r="N723" s="9" t="s">
        <v>1026</v>
      </c>
      <c r="O723" s="9" t="s">
        <v>1034</v>
      </c>
      <c r="P723" s="9" t="s">
        <v>1028</v>
      </c>
    </row>
    <row r="724" spans="1:16" x14ac:dyDescent="0.25">
      <c r="A724" t="s">
        <v>106</v>
      </c>
      <c r="B724" t="s">
        <v>1051</v>
      </c>
      <c r="C724" t="s">
        <v>1052</v>
      </c>
      <c r="D724" t="s">
        <v>1053</v>
      </c>
      <c r="E724" t="s">
        <v>1020</v>
      </c>
      <c r="F724" t="s">
        <v>1021</v>
      </c>
      <c r="G724" t="s">
        <v>1045</v>
      </c>
      <c r="H724" s="11">
        <v>42697</v>
      </c>
      <c r="I724" s="11">
        <v>42699</v>
      </c>
      <c r="J724" s="11">
        <v>42689</v>
      </c>
      <c r="K724" t="s">
        <v>1023</v>
      </c>
      <c r="L724" t="s">
        <v>1982</v>
      </c>
      <c r="M724" t="s">
        <v>1025</v>
      </c>
      <c r="N724" t="s">
        <v>1026</v>
      </c>
      <c r="O724" t="s">
        <v>1034</v>
      </c>
      <c r="P724" t="s">
        <v>1028</v>
      </c>
    </row>
    <row r="725" spans="1:16" x14ac:dyDescent="0.25">
      <c r="A725" s="9" t="s">
        <v>694</v>
      </c>
      <c r="B725" s="9" t="s">
        <v>2363</v>
      </c>
      <c r="C725" s="9" t="s">
        <v>2364</v>
      </c>
      <c r="D725" s="9" t="s">
        <v>2365</v>
      </c>
      <c r="E725" s="9" t="s">
        <v>1020</v>
      </c>
      <c r="F725" s="9" t="s">
        <v>1032</v>
      </c>
      <c r="G725" s="9" t="s">
        <v>1136</v>
      </c>
      <c r="H725" s="10">
        <v>42696</v>
      </c>
      <c r="I725" s="10">
        <v>42702</v>
      </c>
      <c r="J725" s="10">
        <v>42691</v>
      </c>
      <c r="K725" s="9" t="s">
        <v>1023</v>
      </c>
      <c r="L725" s="9" t="s">
        <v>1991</v>
      </c>
      <c r="M725" s="9" t="s">
        <v>1025</v>
      </c>
      <c r="N725" s="9" t="s">
        <v>1026</v>
      </c>
      <c r="O725" s="9" t="s">
        <v>1034</v>
      </c>
      <c r="P725" s="9" t="s">
        <v>1028</v>
      </c>
    </row>
    <row r="726" spans="1:16" x14ac:dyDescent="0.25">
      <c r="A726" t="s">
        <v>45</v>
      </c>
      <c r="B726" t="s">
        <v>2366</v>
      </c>
      <c r="C726" t="s">
        <v>2367</v>
      </c>
      <c r="D726" t="s">
        <v>2368</v>
      </c>
      <c r="E726" t="s">
        <v>1020</v>
      </c>
      <c r="F726" t="s">
        <v>1021</v>
      </c>
      <c r="G726" t="s">
        <v>1088</v>
      </c>
      <c r="H726" s="11">
        <v>42695</v>
      </c>
      <c r="I726" s="11">
        <v>42697</v>
      </c>
      <c r="J726" s="11">
        <v>42688</v>
      </c>
      <c r="K726" t="s">
        <v>1023</v>
      </c>
      <c r="L726" t="s">
        <v>1982</v>
      </c>
      <c r="M726" t="s">
        <v>1025</v>
      </c>
      <c r="N726" t="s">
        <v>1026</v>
      </c>
      <c r="O726" t="s">
        <v>1034</v>
      </c>
      <c r="P726" t="s">
        <v>1028</v>
      </c>
    </row>
    <row r="727" spans="1:16" x14ac:dyDescent="0.25">
      <c r="A727" s="9" t="s">
        <v>1967</v>
      </c>
      <c r="B727" s="9" t="s">
        <v>1968</v>
      </c>
      <c r="C727" s="9" t="s">
        <v>1969</v>
      </c>
      <c r="D727" s="9" t="s">
        <v>1968</v>
      </c>
      <c r="E727" s="9" t="s">
        <v>1020</v>
      </c>
      <c r="F727" s="9" t="s">
        <v>1032</v>
      </c>
      <c r="G727" s="9" t="s">
        <v>1136</v>
      </c>
      <c r="H727" s="10">
        <v>42694</v>
      </c>
      <c r="I727" s="10">
        <v>42708</v>
      </c>
      <c r="J727" s="10">
        <v>42656</v>
      </c>
      <c r="K727" s="9" t="s">
        <v>1023</v>
      </c>
      <c r="L727" s="9" t="s">
        <v>1054</v>
      </c>
      <c r="M727" s="9" t="s">
        <v>1025</v>
      </c>
      <c r="N727" s="9" t="s">
        <v>1026</v>
      </c>
      <c r="O727" s="9" t="s">
        <v>1034</v>
      </c>
      <c r="P727" s="9" t="s">
        <v>1028</v>
      </c>
    </row>
    <row r="728" spans="1:16" x14ac:dyDescent="0.25">
      <c r="A728" t="s">
        <v>93</v>
      </c>
      <c r="B728" t="s">
        <v>2369</v>
      </c>
      <c r="C728" t="s">
        <v>2370</v>
      </c>
      <c r="D728" t="s">
        <v>2371</v>
      </c>
      <c r="E728" t="s">
        <v>1020</v>
      </c>
      <c r="F728" t="s">
        <v>1021</v>
      </c>
      <c r="G728" t="s">
        <v>1045</v>
      </c>
      <c r="H728" s="11">
        <v>42693</v>
      </c>
      <c r="I728" s="11">
        <v>42695</v>
      </c>
      <c r="J728" s="11">
        <v>42689</v>
      </c>
      <c r="K728" t="s">
        <v>1023</v>
      </c>
      <c r="L728" t="s">
        <v>1982</v>
      </c>
      <c r="M728" t="s">
        <v>1025</v>
      </c>
      <c r="N728" t="s">
        <v>1026</v>
      </c>
      <c r="O728" t="s">
        <v>1034</v>
      </c>
      <c r="P728" t="s">
        <v>1028</v>
      </c>
    </row>
    <row r="729" spans="1:16" x14ac:dyDescent="0.25">
      <c r="A729" s="9" t="s">
        <v>469</v>
      </c>
      <c r="B729" s="9" t="s">
        <v>1338</v>
      </c>
      <c r="C729" s="9" t="s">
        <v>1339</v>
      </c>
      <c r="D729" s="9" t="s">
        <v>1338</v>
      </c>
      <c r="E729" s="9" t="s">
        <v>1020</v>
      </c>
      <c r="F729" s="9" t="s">
        <v>1032</v>
      </c>
      <c r="G729" s="9" t="s">
        <v>1136</v>
      </c>
      <c r="H729" s="10">
        <v>42692</v>
      </c>
      <c r="I729" s="10">
        <v>42696</v>
      </c>
      <c r="J729" s="10">
        <v>42690</v>
      </c>
      <c r="K729" s="9" t="s">
        <v>1023</v>
      </c>
      <c r="L729" s="9" t="s">
        <v>1991</v>
      </c>
      <c r="M729" s="9" t="s">
        <v>1025</v>
      </c>
      <c r="N729" s="9" t="s">
        <v>1026</v>
      </c>
      <c r="O729" s="9" t="s">
        <v>1034</v>
      </c>
      <c r="P729" s="9" t="s">
        <v>1028</v>
      </c>
    </row>
    <row r="730" spans="1:16" x14ac:dyDescent="0.25">
      <c r="A730" t="s">
        <v>309</v>
      </c>
      <c r="B730" t="s">
        <v>1537</v>
      </c>
      <c r="C730" t="s">
        <v>1538</v>
      </c>
      <c r="D730" t="s">
        <v>1537</v>
      </c>
      <c r="E730" t="s">
        <v>1020</v>
      </c>
      <c r="F730" t="s">
        <v>1021</v>
      </c>
      <c r="G730" t="s">
        <v>1037</v>
      </c>
      <c r="H730" s="11">
        <v>42691</v>
      </c>
      <c r="I730" s="11">
        <v>42707</v>
      </c>
      <c r="J730" s="11">
        <v>42684</v>
      </c>
      <c r="K730" t="s">
        <v>1023</v>
      </c>
      <c r="L730" t="s">
        <v>2003</v>
      </c>
      <c r="M730" t="s">
        <v>1025</v>
      </c>
      <c r="N730" t="s">
        <v>1026</v>
      </c>
      <c r="O730" t="s">
        <v>1273</v>
      </c>
    </row>
    <row r="731" spans="1:16" x14ac:dyDescent="0.25">
      <c r="A731" s="9" t="s">
        <v>2372</v>
      </c>
      <c r="B731" s="9" t="s">
        <v>2373</v>
      </c>
      <c r="C731" s="9" t="s">
        <v>2374</v>
      </c>
      <c r="D731" s="9" t="s">
        <v>2373</v>
      </c>
      <c r="E731" s="9" t="s">
        <v>1020</v>
      </c>
      <c r="F731" s="9" t="s">
        <v>1021</v>
      </c>
      <c r="G731" s="9" t="s">
        <v>1109</v>
      </c>
      <c r="H731" s="10">
        <v>42691</v>
      </c>
      <c r="I731" s="10">
        <v>42693</v>
      </c>
      <c r="J731" s="10">
        <v>42688</v>
      </c>
      <c r="K731" s="9" t="s">
        <v>1023</v>
      </c>
      <c r="L731" s="9" t="s">
        <v>1054</v>
      </c>
      <c r="M731" s="9" t="s">
        <v>1025</v>
      </c>
      <c r="N731" s="9" t="s">
        <v>1026</v>
      </c>
      <c r="O731" s="9" t="s">
        <v>1034</v>
      </c>
      <c r="P731" s="9" t="s">
        <v>1028</v>
      </c>
    </row>
    <row r="732" spans="1:16" x14ac:dyDescent="0.25">
      <c r="A732" t="s">
        <v>2375</v>
      </c>
      <c r="B732" t="s">
        <v>2376</v>
      </c>
      <c r="C732" t="s">
        <v>2377</v>
      </c>
      <c r="D732" t="s">
        <v>2378</v>
      </c>
      <c r="E732" t="s">
        <v>1020</v>
      </c>
      <c r="F732" t="s">
        <v>1659</v>
      </c>
      <c r="G732" t="s">
        <v>1660</v>
      </c>
      <c r="H732" s="11">
        <v>42691</v>
      </c>
      <c r="I732" s="11">
        <v>42693</v>
      </c>
      <c r="J732" s="11">
        <v>42691</v>
      </c>
      <c r="K732" t="s">
        <v>1023</v>
      </c>
      <c r="L732" t="s">
        <v>1054</v>
      </c>
      <c r="M732" t="s">
        <v>1025</v>
      </c>
      <c r="N732" t="s">
        <v>1026</v>
      </c>
      <c r="O732" t="s">
        <v>1034</v>
      </c>
      <c r="P732" t="s">
        <v>1028</v>
      </c>
    </row>
    <row r="733" spans="1:16" x14ac:dyDescent="0.25">
      <c r="A733" s="9" t="s">
        <v>518</v>
      </c>
      <c r="B733" s="9" t="s">
        <v>2379</v>
      </c>
      <c r="C733" s="9" t="s">
        <v>2380</v>
      </c>
      <c r="D733" s="9" t="s">
        <v>2381</v>
      </c>
      <c r="E733" s="9" t="s">
        <v>1020</v>
      </c>
      <c r="F733" s="9" t="s">
        <v>1032</v>
      </c>
      <c r="G733" s="9" t="s">
        <v>533</v>
      </c>
      <c r="H733" s="10">
        <v>42690</v>
      </c>
      <c r="I733" s="10">
        <v>42694</v>
      </c>
      <c r="J733" s="10">
        <v>42686</v>
      </c>
      <c r="K733" s="9" t="s">
        <v>1023</v>
      </c>
      <c r="L733" s="9" t="s">
        <v>1054</v>
      </c>
      <c r="M733" s="9" t="s">
        <v>1025</v>
      </c>
      <c r="N733" s="9" t="s">
        <v>1026</v>
      </c>
      <c r="O733" s="9" t="s">
        <v>1034</v>
      </c>
      <c r="P733" s="9" t="s">
        <v>1028</v>
      </c>
    </row>
    <row r="734" spans="1:16" x14ac:dyDescent="0.25">
      <c r="A734" t="s">
        <v>183</v>
      </c>
      <c r="B734" t="s">
        <v>2382</v>
      </c>
      <c r="C734" t="s">
        <v>2383</v>
      </c>
      <c r="D734" t="s">
        <v>2382</v>
      </c>
      <c r="E734" t="s">
        <v>1020</v>
      </c>
      <c r="F734" t="s">
        <v>1021</v>
      </c>
      <c r="G734" t="s">
        <v>1121</v>
      </c>
      <c r="H734" s="11">
        <v>42690</v>
      </c>
      <c r="I734" s="11">
        <v>42692</v>
      </c>
      <c r="J734" s="11">
        <v>42678</v>
      </c>
      <c r="K734" t="s">
        <v>1023</v>
      </c>
      <c r="L734" t="s">
        <v>1054</v>
      </c>
      <c r="M734" t="s">
        <v>1025</v>
      </c>
      <c r="N734" t="s">
        <v>1026</v>
      </c>
      <c r="O734" t="s">
        <v>1034</v>
      </c>
      <c r="P734" t="s">
        <v>1028</v>
      </c>
    </row>
    <row r="735" spans="1:16" x14ac:dyDescent="0.25">
      <c r="A735" s="9" t="s">
        <v>1745</v>
      </c>
      <c r="B735" s="9" t="s">
        <v>1746</v>
      </c>
      <c r="C735" s="9" t="s">
        <v>1747</v>
      </c>
      <c r="D735" s="9" t="s">
        <v>1748</v>
      </c>
      <c r="E735" s="9" t="s">
        <v>1020</v>
      </c>
      <c r="F735" s="9" t="s">
        <v>1659</v>
      </c>
      <c r="G735" s="9" t="s">
        <v>1660</v>
      </c>
      <c r="H735" s="10">
        <v>42689</v>
      </c>
      <c r="I735" s="10">
        <v>42691</v>
      </c>
      <c r="J735" s="10">
        <v>42689</v>
      </c>
      <c r="K735" s="9" t="s">
        <v>1023</v>
      </c>
      <c r="L735" s="9" t="s">
        <v>1054</v>
      </c>
      <c r="M735" s="9" t="s">
        <v>1025</v>
      </c>
      <c r="N735" s="9" t="s">
        <v>1026</v>
      </c>
      <c r="O735" s="9" t="s">
        <v>1034</v>
      </c>
      <c r="P735" s="9" t="s">
        <v>1028</v>
      </c>
    </row>
    <row r="736" spans="1:16" x14ac:dyDescent="0.25">
      <c r="A736" t="s">
        <v>2384</v>
      </c>
      <c r="B736" t="s">
        <v>2385</v>
      </c>
      <c r="C736" t="s">
        <v>2386</v>
      </c>
      <c r="D736" t="s">
        <v>2387</v>
      </c>
      <c r="E736" t="s">
        <v>1020</v>
      </c>
      <c r="F736" t="s">
        <v>1659</v>
      </c>
      <c r="G736" t="s">
        <v>1660</v>
      </c>
      <c r="H736" s="11">
        <v>42687</v>
      </c>
      <c r="I736" s="11">
        <v>42689</v>
      </c>
      <c r="J736" s="11">
        <v>42687</v>
      </c>
      <c r="K736" t="s">
        <v>1023</v>
      </c>
      <c r="L736" t="s">
        <v>1054</v>
      </c>
      <c r="M736" t="s">
        <v>1025</v>
      </c>
      <c r="N736" t="s">
        <v>1026</v>
      </c>
      <c r="O736" t="s">
        <v>1034</v>
      </c>
      <c r="P736" t="s">
        <v>1028</v>
      </c>
    </row>
    <row r="737" spans="1:16" x14ac:dyDescent="0.25">
      <c r="A737" s="9" t="s">
        <v>412</v>
      </c>
      <c r="B737" s="9" t="s">
        <v>1145</v>
      </c>
      <c r="C737" s="9" t="s">
        <v>1146</v>
      </c>
      <c r="D737" s="9" t="s">
        <v>1147</v>
      </c>
      <c r="E737" s="9" t="s">
        <v>1020</v>
      </c>
      <c r="F737" s="9" t="s">
        <v>1032</v>
      </c>
      <c r="G737" s="9" t="s">
        <v>1136</v>
      </c>
      <c r="H737" s="10">
        <v>42687</v>
      </c>
      <c r="I737" s="10">
        <v>42691</v>
      </c>
      <c r="J737" s="10">
        <v>42687</v>
      </c>
      <c r="K737" s="9" t="s">
        <v>1023</v>
      </c>
      <c r="L737" s="9" t="s">
        <v>2155</v>
      </c>
      <c r="M737" s="9" t="s">
        <v>1025</v>
      </c>
      <c r="N737" s="9" t="s">
        <v>1026</v>
      </c>
      <c r="O737" s="9" t="s">
        <v>1273</v>
      </c>
      <c r="P737" s="9"/>
    </row>
    <row r="738" spans="1:16" x14ac:dyDescent="0.25">
      <c r="A738" t="s">
        <v>372</v>
      </c>
      <c r="B738" t="s">
        <v>1786</v>
      </c>
      <c r="C738" t="s">
        <v>1787</v>
      </c>
      <c r="D738" t="s">
        <v>1788</v>
      </c>
      <c r="E738" t="s">
        <v>1020</v>
      </c>
      <c r="F738" t="s">
        <v>1021</v>
      </c>
      <c r="G738" t="s">
        <v>1071</v>
      </c>
      <c r="H738" s="11">
        <v>42687</v>
      </c>
      <c r="I738" s="11">
        <v>42696</v>
      </c>
      <c r="J738" s="11">
        <v>42678</v>
      </c>
      <c r="K738" t="s">
        <v>1023</v>
      </c>
      <c r="L738" t="s">
        <v>1272</v>
      </c>
      <c r="M738" t="s">
        <v>1025</v>
      </c>
      <c r="N738" t="s">
        <v>1026</v>
      </c>
      <c r="O738" t="s">
        <v>1273</v>
      </c>
    </row>
    <row r="739" spans="1:16" x14ac:dyDescent="0.25">
      <c r="A739" s="9" t="s">
        <v>367</v>
      </c>
      <c r="B739" s="9" t="s">
        <v>2027</v>
      </c>
      <c r="C739" s="9" t="s">
        <v>2028</v>
      </c>
      <c r="D739" s="9" t="s">
        <v>2029</v>
      </c>
      <c r="E739" s="9" t="s">
        <v>1020</v>
      </c>
      <c r="F739" s="9" t="s">
        <v>1021</v>
      </c>
      <c r="G739" s="9" t="s">
        <v>1071</v>
      </c>
      <c r="H739" s="10">
        <v>42686</v>
      </c>
      <c r="I739" s="10">
        <v>42689</v>
      </c>
      <c r="J739" s="10">
        <v>42680</v>
      </c>
      <c r="K739" s="9" t="s">
        <v>1023</v>
      </c>
      <c r="L739" s="9" t="s">
        <v>2286</v>
      </c>
      <c r="M739" s="9" t="s">
        <v>1025</v>
      </c>
      <c r="N739" s="9" t="s">
        <v>1026</v>
      </c>
      <c r="O739" s="9" t="s">
        <v>1273</v>
      </c>
      <c r="P739" s="9"/>
    </row>
    <row r="740" spans="1:16" x14ac:dyDescent="0.25">
      <c r="A740" t="s">
        <v>2388</v>
      </c>
      <c r="B740" t="s">
        <v>2389</v>
      </c>
      <c r="C740" t="s">
        <v>2390</v>
      </c>
      <c r="D740" t="s">
        <v>2391</v>
      </c>
      <c r="E740" t="s">
        <v>1020</v>
      </c>
      <c r="F740" t="s">
        <v>1659</v>
      </c>
      <c r="G740" t="s">
        <v>1660</v>
      </c>
      <c r="H740" s="11">
        <v>42685</v>
      </c>
      <c r="I740" s="11">
        <v>42687</v>
      </c>
      <c r="J740" s="11">
        <v>42685</v>
      </c>
      <c r="K740" t="s">
        <v>1023</v>
      </c>
      <c r="L740" t="s">
        <v>1054</v>
      </c>
      <c r="M740" t="s">
        <v>1025</v>
      </c>
      <c r="N740" t="s">
        <v>1026</v>
      </c>
      <c r="O740" t="s">
        <v>1034</v>
      </c>
      <c r="P740" t="s">
        <v>1028</v>
      </c>
    </row>
    <row r="741" spans="1:16" x14ac:dyDescent="0.25">
      <c r="A741" s="9" t="s">
        <v>156</v>
      </c>
      <c r="B741" s="9" t="s">
        <v>1171</v>
      </c>
      <c r="C741" s="9" t="s">
        <v>1172</v>
      </c>
      <c r="D741" s="9" t="s">
        <v>1173</v>
      </c>
      <c r="E741" s="9" t="s">
        <v>1020</v>
      </c>
      <c r="F741" s="9" t="s">
        <v>1021</v>
      </c>
      <c r="G741" s="9" t="s">
        <v>1109</v>
      </c>
      <c r="H741" s="10">
        <v>42684</v>
      </c>
      <c r="I741" s="10">
        <v>42686</v>
      </c>
      <c r="J741" s="10">
        <v>42682</v>
      </c>
      <c r="K741" s="9" t="s">
        <v>1023</v>
      </c>
      <c r="L741" s="9" t="s">
        <v>2155</v>
      </c>
      <c r="M741" s="9" t="s">
        <v>1025</v>
      </c>
      <c r="N741" s="9" t="s">
        <v>1026</v>
      </c>
      <c r="O741" s="9" t="s">
        <v>1034</v>
      </c>
      <c r="P741" s="9" t="s">
        <v>1676</v>
      </c>
    </row>
    <row r="742" spans="1:16" x14ac:dyDescent="0.25">
      <c r="A742" t="s">
        <v>1588</v>
      </c>
      <c r="B742" t="s">
        <v>1589</v>
      </c>
      <c r="C742" t="s">
        <v>1590</v>
      </c>
      <c r="D742" t="s">
        <v>1589</v>
      </c>
      <c r="E742" t="s">
        <v>1020</v>
      </c>
      <c r="F742" t="s">
        <v>1032</v>
      </c>
      <c r="G742" t="s">
        <v>1157</v>
      </c>
      <c r="H742" s="11">
        <v>42684</v>
      </c>
      <c r="I742" s="11">
        <v>42687</v>
      </c>
      <c r="J742" s="11">
        <v>42680</v>
      </c>
      <c r="K742" t="s">
        <v>1023</v>
      </c>
      <c r="L742" t="s">
        <v>1054</v>
      </c>
      <c r="M742" t="s">
        <v>1025</v>
      </c>
      <c r="N742" t="s">
        <v>1026</v>
      </c>
      <c r="O742" t="s">
        <v>1034</v>
      </c>
      <c r="P742" t="s">
        <v>1028</v>
      </c>
    </row>
    <row r="743" spans="1:16" x14ac:dyDescent="0.25">
      <c r="A743" s="9" t="s">
        <v>2392</v>
      </c>
      <c r="B743" s="9" t="s">
        <v>2393</v>
      </c>
      <c r="C743" s="9" t="s">
        <v>2394</v>
      </c>
      <c r="D743" s="9" t="s">
        <v>2395</v>
      </c>
      <c r="E743" s="9" t="s">
        <v>1020</v>
      </c>
      <c r="F743" s="9" t="s">
        <v>1021</v>
      </c>
      <c r="G743" s="9" t="s">
        <v>1022</v>
      </c>
      <c r="H743" s="10">
        <v>42683</v>
      </c>
      <c r="I743" s="10">
        <v>42683</v>
      </c>
      <c r="J743" s="10">
        <v>42675</v>
      </c>
      <c r="K743" s="9" t="s">
        <v>1023</v>
      </c>
      <c r="L743" s="9" t="s">
        <v>1054</v>
      </c>
      <c r="M743" s="9" t="s">
        <v>1025</v>
      </c>
      <c r="N743" s="9" t="s">
        <v>1026</v>
      </c>
      <c r="O743" s="9" t="s">
        <v>1273</v>
      </c>
      <c r="P743" s="9"/>
    </row>
    <row r="744" spans="1:16" x14ac:dyDescent="0.25">
      <c r="A744" t="s">
        <v>286</v>
      </c>
      <c r="B744" t="s">
        <v>1769</v>
      </c>
      <c r="C744" t="s">
        <v>1770</v>
      </c>
      <c r="D744" t="s">
        <v>1771</v>
      </c>
      <c r="E744" t="s">
        <v>1020</v>
      </c>
      <c r="F744" t="s">
        <v>1021</v>
      </c>
      <c r="G744" t="s">
        <v>1022</v>
      </c>
      <c r="H744" s="11">
        <v>42683</v>
      </c>
      <c r="I744" s="11">
        <v>42684</v>
      </c>
      <c r="J744" s="11">
        <v>42681</v>
      </c>
      <c r="K744" t="s">
        <v>1023</v>
      </c>
      <c r="L744" t="s">
        <v>1054</v>
      </c>
      <c r="M744" t="s">
        <v>1025</v>
      </c>
      <c r="N744" t="s">
        <v>1026</v>
      </c>
      <c r="O744" t="s">
        <v>1273</v>
      </c>
    </row>
    <row r="745" spans="1:16" x14ac:dyDescent="0.25">
      <c r="A745" s="9" t="s">
        <v>2396</v>
      </c>
      <c r="B745" s="9" t="s">
        <v>2397</v>
      </c>
      <c r="C745" s="9" t="s">
        <v>2398</v>
      </c>
      <c r="D745" s="9" t="s">
        <v>2399</v>
      </c>
      <c r="E745" s="9" t="s">
        <v>1020</v>
      </c>
      <c r="F745" s="9" t="s">
        <v>1659</v>
      </c>
      <c r="G745" s="9" t="s">
        <v>1660</v>
      </c>
      <c r="H745" s="10">
        <v>42683</v>
      </c>
      <c r="I745" s="10">
        <v>42685</v>
      </c>
      <c r="J745" s="10">
        <v>42683</v>
      </c>
      <c r="K745" s="9" t="s">
        <v>1023</v>
      </c>
      <c r="L745" s="9" t="s">
        <v>1054</v>
      </c>
      <c r="M745" s="9" t="s">
        <v>1025</v>
      </c>
      <c r="N745" s="9" t="s">
        <v>1026</v>
      </c>
      <c r="O745" s="9" t="s">
        <v>1034</v>
      </c>
      <c r="P745" s="9" t="s">
        <v>1028</v>
      </c>
    </row>
    <row r="746" spans="1:16" x14ac:dyDescent="0.25">
      <c r="A746" t="s">
        <v>292</v>
      </c>
      <c r="B746" t="s">
        <v>2230</v>
      </c>
      <c r="C746" t="s">
        <v>2231</v>
      </c>
      <c r="D746" t="s">
        <v>2232</v>
      </c>
      <c r="E746" t="s">
        <v>1020</v>
      </c>
      <c r="F746" t="s">
        <v>1021</v>
      </c>
      <c r="G746" t="s">
        <v>1022</v>
      </c>
      <c r="H746" s="11">
        <v>42682</v>
      </c>
      <c r="I746" s="11">
        <v>42691</v>
      </c>
      <c r="J746" s="11">
        <v>42679</v>
      </c>
      <c r="K746" t="s">
        <v>1023</v>
      </c>
      <c r="L746" t="s">
        <v>1272</v>
      </c>
      <c r="M746" t="s">
        <v>1025</v>
      </c>
      <c r="N746" t="s">
        <v>1026</v>
      </c>
      <c r="O746" t="s">
        <v>1273</v>
      </c>
    </row>
    <row r="747" spans="1:16" x14ac:dyDescent="0.25">
      <c r="A747" s="9" t="s">
        <v>138</v>
      </c>
      <c r="B747" s="9" t="s">
        <v>1056</v>
      </c>
      <c r="C747" s="9" t="s">
        <v>1057</v>
      </c>
      <c r="D747" s="9" t="s">
        <v>1058</v>
      </c>
      <c r="E747" s="9" t="s">
        <v>1020</v>
      </c>
      <c r="F747" s="9" t="s">
        <v>1021</v>
      </c>
      <c r="G747" s="9" t="s">
        <v>1059</v>
      </c>
      <c r="H747" s="10">
        <v>42682</v>
      </c>
      <c r="I747" s="10">
        <v>42683</v>
      </c>
      <c r="J747" s="10">
        <v>42675</v>
      </c>
      <c r="K747" s="9" t="s">
        <v>1023</v>
      </c>
      <c r="L747" s="9" t="s">
        <v>1054</v>
      </c>
      <c r="M747" s="9" t="s">
        <v>1025</v>
      </c>
      <c r="N747" s="9" t="s">
        <v>1026</v>
      </c>
      <c r="O747" s="9" t="s">
        <v>1273</v>
      </c>
      <c r="P747" s="9"/>
    </row>
    <row r="748" spans="1:16" x14ac:dyDescent="0.25">
      <c r="A748" t="s">
        <v>2400</v>
      </c>
      <c r="B748" t="s">
        <v>2401</v>
      </c>
      <c r="C748" t="s">
        <v>2402</v>
      </c>
      <c r="D748" t="s">
        <v>2403</v>
      </c>
      <c r="E748" t="s">
        <v>1020</v>
      </c>
      <c r="F748" t="s">
        <v>1659</v>
      </c>
      <c r="G748" t="s">
        <v>1660</v>
      </c>
      <c r="H748" s="11">
        <v>42682</v>
      </c>
      <c r="I748" s="11">
        <v>42683</v>
      </c>
      <c r="J748" s="11">
        <v>42682</v>
      </c>
      <c r="K748" t="s">
        <v>1023</v>
      </c>
      <c r="L748" t="s">
        <v>1054</v>
      </c>
      <c r="M748" t="s">
        <v>1025</v>
      </c>
      <c r="N748" t="s">
        <v>1026</v>
      </c>
      <c r="O748" t="s">
        <v>1273</v>
      </c>
    </row>
    <row r="749" spans="1:16" x14ac:dyDescent="0.25">
      <c r="A749" s="9" t="s">
        <v>431</v>
      </c>
      <c r="B749" s="9" t="s">
        <v>1742</v>
      </c>
      <c r="C749" s="9" t="s">
        <v>1743</v>
      </c>
      <c r="D749" s="9" t="s">
        <v>1744</v>
      </c>
      <c r="E749" s="9" t="s">
        <v>1020</v>
      </c>
      <c r="F749" s="9" t="s">
        <v>1032</v>
      </c>
      <c r="G749" s="9" t="s">
        <v>1136</v>
      </c>
      <c r="H749" s="10">
        <v>42682</v>
      </c>
      <c r="I749" s="10">
        <v>42684</v>
      </c>
      <c r="J749" s="10">
        <v>42671</v>
      </c>
      <c r="K749" s="9" t="s">
        <v>1023</v>
      </c>
      <c r="L749" s="9" t="s">
        <v>1054</v>
      </c>
      <c r="M749" s="9" t="s">
        <v>1025</v>
      </c>
      <c r="N749" s="9" t="s">
        <v>1026</v>
      </c>
      <c r="O749" s="9" t="s">
        <v>1034</v>
      </c>
      <c r="P749" s="9" t="s">
        <v>1455</v>
      </c>
    </row>
    <row r="750" spans="1:16" x14ac:dyDescent="0.25">
      <c r="A750" t="s">
        <v>1920</v>
      </c>
      <c r="B750" t="s">
        <v>1921</v>
      </c>
      <c r="C750" t="s">
        <v>1922</v>
      </c>
      <c r="D750" t="s">
        <v>1923</v>
      </c>
      <c r="E750" t="s">
        <v>1020</v>
      </c>
      <c r="F750" t="s">
        <v>1659</v>
      </c>
      <c r="G750" t="s">
        <v>1660</v>
      </c>
      <c r="H750" s="11">
        <v>42680</v>
      </c>
      <c r="I750" s="11">
        <v>42682</v>
      </c>
      <c r="J750" s="11">
        <v>42680</v>
      </c>
      <c r="K750" t="s">
        <v>1023</v>
      </c>
      <c r="L750" t="s">
        <v>1054</v>
      </c>
      <c r="M750" t="s">
        <v>1025</v>
      </c>
      <c r="N750" t="s">
        <v>1026</v>
      </c>
      <c r="O750" t="s">
        <v>1034</v>
      </c>
      <c r="P750" t="s">
        <v>1028</v>
      </c>
    </row>
    <row r="751" spans="1:16" x14ac:dyDescent="0.25">
      <c r="A751" s="9" t="s">
        <v>492</v>
      </c>
      <c r="B751" s="9" t="s">
        <v>1204</v>
      </c>
      <c r="C751" s="9" t="s">
        <v>1205</v>
      </c>
      <c r="D751" s="9" t="s">
        <v>1206</v>
      </c>
      <c r="E751" s="9" t="s">
        <v>1020</v>
      </c>
      <c r="F751" s="9" t="s">
        <v>1032</v>
      </c>
      <c r="G751" s="9" t="s">
        <v>533</v>
      </c>
      <c r="H751" s="10">
        <v>42680</v>
      </c>
      <c r="I751" s="10">
        <v>42690</v>
      </c>
      <c r="J751" s="10">
        <v>42636</v>
      </c>
      <c r="K751" s="9" t="s">
        <v>1023</v>
      </c>
      <c r="L751" s="9" t="s">
        <v>1054</v>
      </c>
      <c r="M751" s="9" t="s">
        <v>1025</v>
      </c>
      <c r="N751" s="9" t="s">
        <v>1026</v>
      </c>
      <c r="O751" s="9" t="s">
        <v>1034</v>
      </c>
      <c r="P751" s="9" t="s">
        <v>1028</v>
      </c>
    </row>
    <row r="752" spans="1:16" x14ac:dyDescent="0.25">
      <c r="A752" t="s">
        <v>91</v>
      </c>
      <c r="B752" t="s">
        <v>1097</v>
      </c>
      <c r="C752" t="s">
        <v>1098</v>
      </c>
      <c r="D752" t="s">
        <v>1099</v>
      </c>
      <c r="E752" t="s">
        <v>1020</v>
      </c>
      <c r="F752" t="s">
        <v>1021</v>
      </c>
      <c r="G752" t="s">
        <v>1045</v>
      </c>
      <c r="H752" s="11">
        <v>42680</v>
      </c>
      <c r="I752" s="11">
        <v>42682</v>
      </c>
      <c r="J752" s="11">
        <v>42675</v>
      </c>
      <c r="K752" t="s">
        <v>1023</v>
      </c>
      <c r="L752" t="s">
        <v>1982</v>
      </c>
      <c r="M752" t="s">
        <v>1025</v>
      </c>
      <c r="N752" t="s">
        <v>1026</v>
      </c>
      <c r="O752" t="s">
        <v>1034</v>
      </c>
      <c r="P752" t="s">
        <v>1028</v>
      </c>
    </row>
    <row r="753" spans="1:16" x14ac:dyDescent="0.25">
      <c r="A753" s="9" t="s">
        <v>87</v>
      </c>
      <c r="B753" s="9" t="s">
        <v>1359</v>
      </c>
      <c r="C753" s="9" t="s">
        <v>1360</v>
      </c>
      <c r="D753" s="9" t="s">
        <v>1361</v>
      </c>
      <c r="E753" s="9" t="s">
        <v>1020</v>
      </c>
      <c r="F753" s="9" t="s">
        <v>1021</v>
      </c>
      <c r="G753" s="9" t="s">
        <v>1045</v>
      </c>
      <c r="H753" s="10">
        <v>42679</v>
      </c>
      <c r="I753" s="10">
        <v>42680</v>
      </c>
      <c r="J753" s="10">
        <v>42647</v>
      </c>
      <c r="K753" s="9" t="s">
        <v>1023</v>
      </c>
      <c r="L753" s="9" t="s">
        <v>2286</v>
      </c>
      <c r="M753" s="9" t="s">
        <v>1025</v>
      </c>
      <c r="N753" s="9" t="s">
        <v>1026</v>
      </c>
      <c r="O753" s="9" t="s">
        <v>1273</v>
      </c>
      <c r="P753" s="9"/>
    </row>
    <row r="754" spans="1:16" x14ac:dyDescent="0.25">
      <c r="A754" t="s">
        <v>2404</v>
      </c>
      <c r="B754" t="s">
        <v>2405</v>
      </c>
      <c r="C754" t="s">
        <v>2406</v>
      </c>
      <c r="D754" t="s">
        <v>2407</v>
      </c>
      <c r="E754" t="s">
        <v>1020</v>
      </c>
      <c r="F754" t="s">
        <v>1659</v>
      </c>
      <c r="G754" t="s">
        <v>1660</v>
      </c>
      <c r="H754" s="11">
        <v>42679</v>
      </c>
      <c r="I754" s="11">
        <v>42680</v>
      </c>
      <c r="J754" s="11">
        <v>42679</v>
      </c>
      <c r="K754" t="s">
        <v>1023</v>
      </c>
      <c r="L754" t="s">
        <v>1054</v>
      </c>
      <c r="M754" t="s">
        <v>1025</v>
      </c>
      <c r="N754" t="s">
        <v>1026</v>
      </c>
      <c r="O754" t="s">
        <v>1034</v>
      </c>
      <c r="P754" t="s">
        <v>1028</v>
      </c>
    </row>
    <row r="755" spans="1:16" x14ac:dyDescent="0.25">
      <c r="A755" s="9" t="s">
        <v>1286</v>
      </c>
      <c r="B755" s="9" t="s">
        <v>1287</v>
      </c>
      <c r="C755" s="9" t="s">
        <v>1288</v>
      </c>
      <c r="D755" s="9" t="s">
        <v>1289</v>
      </c>
      <c r="E755" s="9" t="s">
        <v>1020</v>
      </c>
      <c r="F755" s="9" t="s">
        <v>1032</v>
      </c>
      <c r="G755" s="9" t="s">
        <v>1155</v>
      </c>
      <c r="H755" s="10">
        <v>42678</v>
      </c>
      <c r="I755" s="10">
        <v>42682</v>
      </c>
      <c r="J755" s="10">
        <v>42675</v>
      </c>
      <c r="K755" s="9" t="s">
        <v>1023</v>
      </c>
      <c r="L755" s="9" t="s">
        <v>2159</v>
      </c>
      <c r="M755" s="9" t="s">
        <v>1025</v>
      </c>
      <c r="N755" s="9" t="s">
        <v>1026</v>
      </c>
      <c r="O755" s="9" t="s">
        <v>1273</v>
      </c>
      <c r="P755" s="9"/>
    </row>
    <row r="756" spans="1:16" x14ac:dyDescent="0.25">
      <c r="A756" t="s">
        <v>2408</v>
      </c>
      <c r="B756" t="s">
        <v>2409</v>
      </c>
      <c r="C756" t="s">
        <v>2410</v>
      </c>
      <c r="D756" t="s">
        <v>2411</v>
      </c>
      <c r="E756" t="s">
        <v>1020</v>
      </c>
      <c r="F756" t="s">
        <v>1659</v>
      </c>
      <c r="G756" t="s">
        <v>1660</v>
      </c>
      <c r="H756" s="11">
        <v>42675</v>
      </c>
      <c r="I756" s="11">
        <v>42679</v>
      </c>
      <c r="J756" s="11">
        <v>42675</v>
      </c>
      <c r="K756" t="s">
        <v>1023</v>
      </c>
      <c r="L756" t="s">
        <v>1054</v>
      </c>
      <c r="M756" t="s">
        <v>1025</v>
      </c>
      <c r="N756" t="s">
        <v>1026</v>
      </c>
      <c r="O756" t="s">
        <v>1034</v>
      </c>
      <c r="P756" t="s">
        <v>1028</v>
      </c>
    </row>
    <row r="757" spans="1:16" x14ac:dyDescent="0.25">
      <c r="A757" s="9" t="s">
        <v>337</v>
      </c>
      <c r="B757" s="9" t="s">
        <v>1668</v>
      </c>
      <c r="C757" s="9" t="s">
        <v>1669</v>
      </c>
      <c r="D757" s="9" t="s">
        <v>1668</v>
      </c>
      <c r="E757" s="9" t="s">
        <v>1020</v>
      </c>
      <c r="F757" s="9" t="s">
        <v>1021</v>
      </c>
      <c r="G757" s="9" t="s">
        <v>1130</v>
      </c>
      <c r="H757" s="10">
        <v>42674</v>
      </c>
      <c r="I757" s="10">
        <v>42677</v>
      </c>
      <c r="J757" s="10">
        <v>42668</v>
      </c>
      <c r="K757" s="9" t="s">
        <v>1023</v>
      </c>
      <c r="L757" s="9" t="s">
        <v>1054</v>
      </c>
      <c r="M757" s="9" t="s">
        <v>1025</v>
      </c>
      <c r="N757" s="9" t="s">
        <v>1026</v>
      </c>
      <c r="O757" s="9" t="s">
        <v>1034</v>
      </c>
      <c r="P757" s="9" t="s">
        <v>1028</v>
      </c>
    </row>
    <row r="758" spans="1:16" x14ac:dyDescent="0.25">
      <c r="A758" t="s">
        <v>2412</v>
      </c>
      <c r="B758" t="s">
        <v>2413</v>
      </c>
      <c r="C758" t="s">
        <v>2414</v>
      </c>
      <c r="D758" t="s">
        <v>2413</v>
      </c>
      <c r="E758" t="s">
        <v>1020</v>
      </c>
      <c r="F758" t="s">
        <v>1021</v>
      </c>
      <c r="G758" t="s">
        <v>1121</v>
      </c>
      <c r="H758" s="11">
        <v>42673</v>
      </c>
      <c r="I758" s="11">
        <v>42687</v>
      </c>
      <c r="J758" s="11">
        <v>42658</v>
      </c>
      <c r="K758" t="s">
        <v>1023</v>
      </c>
      <c r="L758" t="s">
        <v>2003</v>
      </c>
      <c r="M758" t="s">
        <v>1025</v>
      </c>
      <c r="N758" t="s">
        <v>1065</v>
      </c>
      <c r="O758" t="s">
        <v>1273</v>
      </c>
    </row>
    <row r="759" spans="1:16" x14ac:dyDescent="0.25">
      <c r="A759" s="9" t="s">
        <v>312</v>
      </c>
      <c r="B759" s="9" t="s">
        <v>1318</v>
      </c>
      <c r="C759" s="9" t="s">
        <v>1319</v>
      </c>
      <c r="D759" s="9" t="s">
        <v>1320</v>
      </c>
      <c r="E759" s="9" t="s">
        <v>1020</v>
      </c>
      <c r="F759" s="9" t="s">
        <v>1021</v>
      </c>
      <c r="G759" s="9" t="s">
        <v>1037</v>
      </c>
      <c r="H759" s="10">
        <v>42673</v>
      </c>
      <c r="I759" s="10">
        <v>42674</v>
      </c>
      <c r="J759" s="10">
        <v>42668</v>
      </c>
      <c r="K759" s="9" t="s">
        <v>1023</v>
      </c>
      <c r="L759" s="9" t="s">
        <v>1054</v>
      </c>
      <c r="M759" s="9" t="s">
        <v>1025</v>
      </c>
      <c r="N759" s="9" t="s">
        <v>1026</v>
      </c>
      <c r="O759" s="9" t="s">
        <v>1034</v>
      </c>
      <c r="P759" s="9" t="s">
        <v>1028</v>
      </c>
    </row>
    <row r="760" spans="1:16" x14ac:dyDescent="0.25">
      <c r="A760" t="s">
        <v>2415</v>
      </c>
      <c r="B760" t="s">
        <v>2416</v>
      </c>
      <c r="C760" t="s">
        <v>2417</v>
      </c>
      <c r="D760" t="s">
        <v>2418</v>
      </c>
      <c r="E760" t="s">
        <v>1020</v>
      </c>
      <c r="F760" t="s">
        <v>1659</v>
      </c>
      <c r="G760" t="s">
        <v>1660</v>
      </c>
      <c r="H760" s="11">
        <v>42672</v>
      </c>
      <c r="I760" s="11">
        <v>42675</v>
      </c>
      <c r="J760" s="11">
        <v>42672</v>
      </c>
      <c r="K760" t="s">
        <v>1023</v>
      </c>
      <c r="L760" t="s">
        <v>2311</v>
      </c>
      <c r="M760" t="s">
        <v>1025</v>
      </c>
      <c r="N760" t="s">
        <v>1026</v>
      </c>
      <c r="O760" t="s">
        <v>1273</v>
      </c>
    </row>
    <row r="761" spans="1:16" x14ac:dyDescent="0.25">
      <c r="A761" s="9" t="s">
        <v>94</v>
      </c>
      <c r="B761" s="9" t="s">
        <v>1938</v>
      </c>
      <c r="C761" s="9" t="s">
        <v>1939</v>
      </c>
      <c r="D761" s="9" t="s">
        <v>1940</v>
      </c>
      <c r="E761" s="9" t="s">
        <v>1020</v>
      </c>
      <c r="F761" s="9" t="s">
        <v>1021</v>
      </c>
      <c r="G761" s="9" t="s">
        <v>1045</v>
      </c>
      <c r="H761" s="10">
        <v>42669</v>
      </c>
      <c r="I761" s="10">
        <v>42674</v>
      </c>
      <c r="J761" s="10">
        <v>42666</v>
      </c>
      <c r="K761" s="9" t="s">
        <v>1023</v>
      </c>
      <c r="L761" s="9" t="s">
        <v>1982</v>
      </c>
      <c r="M761" s="9" t="s">
        <v>1025</v>
      </c>
      <c r="N761" s="9" t="s">
        <v>1026</v>
      </c>
      <c r="O761" s="9" t="s">
        <v>1034</v>
      </c>
      <c r="P761" s="9" t="s">
        <v>1028</v>
      </c>
    </row>
    <row r="762" spans="1:16" x14ac:dyDescent="0.25">
      <c r="A762" t="s">
        <v>2419</v>
      </c>
      <c r="B762" t="s">
        <v>2420</v>
      </c>
      <c r="C762" t="s">
        <v>2421</v>
      </c>
      <c r="D762" t="s">
        <v>2422</v>
      </c>
      <c r="E762" t="s">
        <v>1020</v>
      </c>
      <c r="F762" t="s">
        <v>1032</v>
      </c>
      <c r="G762" t="s">
        <v>533</v>
      </c>
      <c r="H762" s="11">
        <v>42669</v>
      </c>
      <c r="I762" s="11">
        <v>42695</v>
      </c>
      <c r="J762" s="11">
        <v>42668</v>
      </c>
      <c r="K762" t="s">
        <v>1023</v>
      </c>
      <c r="L762" t="s">
        <v>2423</v>
      </c>
      <c r="M762" t="s">
        <v>1025</v>
      </c>
      <c r="N762" t="s">
        <v>1065</v>
      </c>
      <c r="O762" t="s">
        <v>1273</v>
      </c>
    </row>
    <row r="763" spans="1:16" x14ac:dyDescent="0.25">
      <c r="A763" s="9" t="s">
        <v>2424</v>
      </c>
      <c r="B763" s="9" t="s">
        <v>2425</v>
      </c>
      <c r="C763" s="9" t="s">
        <v>2426</v>
      </c>
      <c r="D763" s="9" t="s">
        <v>2425</v>
      </c>
      <c r="E763" s="9" t="s">
        <v>1020</v>
      </c>
      <c r="F763" s="9" t="s">
        <v>1659</v>
      </c>
      <c r="G763" s="9" t="s">
        <v>1758</v>
      </c>
      <c r="H763" s="10">
        <v>42668</v>
      </c>
      <c r="I763" s="10">
        <v>42672</v>
      </c>
      <c r="J763" s="10">
        <v>42668</v>
      </c>
      <c r="K763" s="9" t="s">
        <v>1023</v>
      </c>
      <c r="L763" s="9" t="s">
        <v>2427</v>
      </c>
      <c r="M763" s="9" t="s">
        <v>1025</v>
      </c>
      <c r="N763" s="9" t="s">
        <v>1026</v>
      </c>
      <c r="O763" s="9" t="s">
        <v>1273</v>
      </c>
      <c r="P763" s="9"/>
    </row>
    <row r="764" spans="1:16" x14ac:dyDescent="0.25">
      <c r="A764" t="s">
        <v>507</v>
      </c>
      <c r="B764" t="s">
        <v>1482</v>
      </c>
      <c r="C764" t="s">
        <v>1483</v>
      </c>
      <c r="D764" t="s">
        <v>1484</v>
      </c>
      <c r="E764" t="s">
        <v>1020</v>
      </c>
      <c r="F764" t="s">
        <v>1032</v>
      </c>
      <c r="G764" t="s">
        <v>533</v>
      </c>
      <c r="H764" s="11">
        <v>42666</v>
      </c>
      <c r="I764" s="11">
        <v>42680</v>
      </c>
      <c r="J764" s="11">
        <v>42643</v>
      </c>
      <c r="K764" t="s">
        <v>1023</v>
      </c>
      <c r="L764" t="s">
        <v>1054</v>
      </c>
      <c r="M764" t="s">
        <v>1025</v>
      </c>
      <c r="N764" t="s">
        <v>1026</v>
      </c>
      <c r="O764" t="s">
        <v>1034</v>
      </c>
      <c r="P764" t="s">
        <v>1028</v>
      </c>
    </row>
    <row r="765" spans="1:16" x14ac:dyDescent="0.25">
      <c r="A765" s="9" t="s">
        <v>490</v>
      </c>
      <c r="B765" s="9" t="s">
        <v>2102</v>
      </c>
      <c r="C765" s="9" t="s">
        <v>2103</v>
      </c>
      <c r="D765" s="9" t="s">
        <v>2104</v>
      </c>
      <c r="E765" s="9" t="s">
        <v>1020</v>
      </c>
      <c r="F765" s="9" t="s">
        <v>1032</v>
      </c>
      <c r="G765" s="9" t="s">
        <v>533</v>
      </c>
      <c r="H765" s="10">
        <v>42666</v>
      </c>
      <c r="I765" s="10">
        <v>42678</v>
      </c>
      <c r="J765" s="10">
        <v>42646</v>
      </c>
      <c r="K765" s="9" t="s">
        <v>1023</v>
      </c>
      <c r="L765" s="9" t="s">
        <v>1054</v>
      </c>
      <c r="M765" s="9" t="s">
        <v>1025</v>
      </c>
      <c r="N765" s="9" t="s">
        <v>1026</v>
      </c>
      <c r="O765" s="9" t="s">
        <v>1034</v>
      </c>
      <c r="P765" s="9" t="s">
        <v>1028</v>
      </c>
    </row>
    <row r="766" spans="1:16" x14ac:dyDescent="0.25">
      <c r="A766" t="s">
        <v>275</v>
      </c>
      <c r="B766" t="s">
        <v>2428</v>
      </c>
      <c r="C766" t="s">
        <v>2429</v>
      </c>
      <c r="D766" t="s">
        <v>2430</v>
      </c>
      <c r="E766" t="s">
        <v>1020</v>
      </c>
      <c r="F766" t="s">
        <v>1021</v>
      </c>
      <c r="G766" t="s">
        <v>1022</v>
      </c>
      <c r="H766" s="11">
        <v>42665</v>
      </c>
      <c r="I766" s="11">
        <v>42679</v>
      </c>
      <c r="J766" s="11">
        <v>42661</v>
      </c>
      <c r="K766" t="s">
        <v>1023</v>
      </c>
      <c r="L766" t="s">
        <v>1991</v>
      </c>
      <c r="M766" t="s">
        <v>1025</v>
      </c>
      <c r="N766" t="s">
        <v>1026</v>
      </c>
      <c r="O766" t="s">
        <v>1034</v>
      </c>
      <c r="P766" t="s">
        <v>1028</v>
      </c>
    </row>
    <row r="767" spans="1:16" x14ac:dyDescent="0.25">
      <c r="A767" s="9" t="s">
        <v>2431</v>
      </c>
      <c r="B767" s="9" t="s">
        <v>2432</v>
      </c>
      <c r="C767" s="9" t="s">
        <v>2433</v>
      </c>
      <c r="D767" s="9" t="s">
        <v>2432</v>
      </c>
      <c r="E767" s="9" t="s">
        <v>1020</v>
      </c>
      <c r="F767" s="9" t="s">
        <v>1659</v>
      </c>
      <c r="G767" s="9" t="s">
        <v>1660</v>
      </c>
      <c r="H767" s="10">
        <v>42664</v>
      </c>
      <c r="I767" s="10">
        <v>42668</v>
      </c>
      <c r="J767" s="10">
        <v>42664</v>
      </c>
      <c r="K767" s="9" t="s">
        <v>1023</v>
      </c>
      <c r="L767" s="9" t="s">
        <v>1054</v>
      </c>
      <c r="M767" s="9" t="s">
        <v>1025</v>
      </c>
      <c r="N767" s="9" t="s">
        <v>1026</v>
      </c>
      <c r="O767" s="9" t="s">
        <v>1034</v>
      </c>
      <c r="P767" s="9" t="s">
        <v>1028</v>
      </c>
    </row>
    <row r="768" spans="1:16" x14ac:dyDescent="0.25">
      <c r="A768" t="s">
        <v>2434</v>
      </c>
      <c r="B768" t="s">
        <v>2435</v>
      </c>
      <c r="C768" t="s">
        <v>2436</v>
      </c>
      <c r="D768" t="s">
        <v>2437</v>
      </c>
      <c r="E768" t="s">
        <v>1020</v>
      </c>
      <c r="F768" t="s">
        <v>1659</v>
      </c>
      <c r="G768" t="s">
        <v>1660</v>
      </c>
      <c r="H768" s="11">
        <v>42663</v>
      </c>
      <c r="I768" s="11">
        <v>42664</v>
      </c>
      <c r="J768" s="11">
        <v>42663</v>
      </c>
      <c r="K768" t="s">
        <v>1023</v>
      </c>
      <c r="L768" t="s">
        <v>1991</v>
      </c>
      <c r="M768" t="s">
        <v>1025</v>
      </c>
      <c r="N768" t="s">
        <v>1026</v>
      </c>
      <c r="O768" t="s">
        <v>1034</v>
      </c>
      <c r="P768" t="s">
        <v>1676</v>
      </c>
    </row>
    <row r="769" spans="1:16" x14ac:dyDescent="0.25">
      <c r="A769" s="9" t="s">
        <v>514</v>
      </c>
      <c r="B769" s="9" t="s">
        <v>2438</v>
      </c>
      <c r="C769" s="9" t="s">
        <v>2439</v>
      </c>
      <c r="D769" s="9" t="s">
        <v>2440</v>
      </c>
      <c r="E769" s="9" t="s">
        <v>1020</v>
      </c>
      <c r="F769" s="9" t="s">
        <v>1032</v>
      </c>
      <c r="G769" s="9" t="s">
        <v>533</v>
      </c>
      <c r="H769" s="10">
        <v>42660</v>
      </c>
      <c r="I769" s="10">
        <v>42666</v>
      </c>
      <c r="J769" s="10">
        <v>42659</v>
      </c>
      <c r="K769" s="9" t="s">
        <v>1023</v>
      </c>
      <c r="L769" s="9" t="s">
        <v>1054</v>
      </c>
      <c r="M769" s="9" t="s">
        <v>1025</v>
      </c>
      <c r="N769" s="9" t="s">
        <v>1026</v>
      </c>
      <c r="O769" s="9" t="s">
        <v>1034</v>
      </c>
      <c r="P769" s="9" t="s">
        <v>1028</v>
      </c>
    </row>
    <row r="770" spans="1:16" x14ac:dyDescent="0.25">
      <c r="A770" t="s">
        <v>1306</v>
      </c>
      <c r="B770" t="s">
        <v>1307</v>
      </c>
      <c r="C770" t="s">
        <v>1308</v>
      </c>
      <c r="D770" t="s">
        <v>1307</v>
      </c>
      <c r="E770" t="s">
        <v>1020</v>
      </c>
      <c r="F770" t="s">
        <v>1021</v>
      </c>
      <c r="G770" t="s">
        <v>1059</v>
      </c>
      <c r="H770" s="11">
        <v>42659</v>
      </c>
      <c r="I770" s="11">
        <v>42665</v>
      </c>
      <c r="J770" s="11">
        <v>42655</v>
      </c>
      <c r="K770" t="s">
        <v>1023</v>
      </c>
      <c r="L770" t="s">
        <v>2159</v>
      </c>
      <c r="M770" t="s">
        <v>1025</v>
      </c>
      <c r="N770" t="s">
        <v>1026</v>
      </c>
      <c r="O770" t="s">
        <v>1273</v>
      </c>
    </row>
    <row r="771" spans="1:16" x14ac:dyDescent="0.25">
      <c r="A771" s="9" t="s">
        <v>220</v>
      </c>
      <c r="B771" s="9" t="s">
        <v>1998</v>
      </c>
      <c r="C771" s="9" t="s">
        <v>1999</v>
      </c>
      <c r="D771" s="9" t="s">
        <v>1998</v>
      </c>
      <c r="E771" s="9" t="s">
        <v>1020</v>
      </c>
      <c r="F771" s="9" t="s">
        <v>1021</v>
      </c>
      <c r="G771" s="9" t="s">
        <v>1353</v>
      </c>
      <c r="H771" s="10">
        <v>42657</v>
      </c>
      <c r="I771" s="10">
        <v>42659</v>
      </c>
      <c r="J771" s="10">
        <v>42653</v>
      </c>
      <c r="K771" s="9" t="s">
        <v>1023</v>
      </c>
      <c r="L771" s="9" t="s">
        <v>2159</v>
      </c>
      <c r="M771" s="9" t="s">
        <v>1025</v>
      </c>
      <c r="N771" s="9" t="s">
        <v>1026</v>
      </c>
      <c r="O771" s="9" t="s">
        <v>1273</v>
      </c>
      <c r="P771" s="9"/>
    </row>
    <row r="772" spans="1:16" x14ac:dyDescent="0.25">
      <c r="A772" t="s">
        <v>2441</v>
      </c>
      <c r="B772" t="s">
        <v>2442</v>
      </c>
      <c r="C772" t="s">
        <v>2443</v>
      </c>
      <c r="D772" t="s">
        <v>2444</v>
      </c>
      <c r="E772" t="s">
        <v>1020</v>
      </c>
      <c r="F772" t="s">
        <v>1659</v>
      </c>
      <c r="G772" t="s">
        <v>1660</v>
      </c>
      <c r="H772" s="11">
        <v>42657</v>
      </c>
      <c r="I772" s="11">
        <v>42663</v>
      </c>
      <c r="J772" s="11">
        <v>42657</v>
      </c>
      <c r="K772" t="s">
        <v>1358</v>
      </c>
      <c r="L772" t="s">
        <v>1991</v>
      </c>
      <c r="M772" t="s">
        <v>1025</v>
      </c>
      <c r="N772" t="s">
        <v>1026</v>
      </c>
      <c r="O772" t="s">
        <v>1034</v>
      </c>
      <c r="P772" t="s">
        <v>1118</v>
      </c>
    </row>
    <row r="773" spans="1:16" x14ac:dyDescent="0.25">
      <c r="A773" s="9" t="s">
        <v>2445</v>
      </c>
      <c r="B773" s="9" t="s">
        <v>2446</v>
      </c>
      <c r="C773" s="9" t="s">
        <v>2447</v>
      </c>
      <c r="D773" s="9" t="s">
        <v>2448</v>
      </c>
      <c r="E773" s="9" t="s">
        <v>1020</v>
      </c>
      <c r="F773" s="9" t="s">
        <v>1659</v>
      </c>
      <c r="G773" s="9" t="s">
        <v>1660</v>
      </c>
      <c r="H773" s="10">
        <v>42655</v>
      </c>
      <c r="I773" s="10">
        <v>42657</v>
      </c>
      <c r="J773" s="10">
        <v>42655</v>
      </c>
      <c r="K773" s="9" t="s">
        <v>1023</v>
      </c>
      <c r="L773" s="9" t="s">
        <v>1054</v>
      </c>
      <c r="M773" s="9" t="s">
        <v>1025</v>
      </c>
      <c r="N773" s="9" t="s">
        <v>1026</v>
      </c>
      <c r="O773" s="9" t="s">
        <v>1034</v>
      </c>
      <c r="P773" s="9" t="s">
        <v>1028</v>
      </c>
    </row>
    <row r="774" spans="1:16" x14ac:dyDescent="0.25">
      <c r="A774" t="s">
        <v>339</v>
      </c>
      <c r="B774" t="s">
        <v>1280</v>
      </c>
      <c r="C774" t="s">
        <v>1281</v>
      </c>
      <c r="D774" t="s">
        <v>1280</v>
      </c>
      <c r="E774" t="s">
        <v>1020</v>
      </c>
      <c r="F774" t="s">
        <v>1021</v>
      </c>
      <c r="G774" t="s">
        <v>1130</v>
      </c>
      <c r="H774" s="11">
        <v>42654</v>
      </c>
      <c r="I774" s="11">
        <v>42657</v>
      </c>
      <c r="J774" s="11">
        <v>42648</v>
      </c>
      <c r="K774" t="s">
        <v>1023</v>
      </c>
      <c r="L774" t="s">
        <v>1054</v>
      </c>
      <c r="M774" t="s">
        <v>1025</v>
      </c>
      <c r="N774" t="s">
        <v>1026</v>
      </c>
      <c r="O774" t="s">
        <v>1034</v>
      </c>
      <c r="P774" t="s">
        <v>1028</v>
      </c>
    </row>
    <row r="775" spans="1:16" x14ac:dyDescent="0.25">
      <c r="A775" s="9" t="s">
        <v>2449</v>
      </c>
      <c r="B775" s="9" t="s">
        <v>2450</v>
      </c>
      <c r="C775" s="9" t="s">
        <v>2451</v>
      </c>
      <c r="D775" s="9" t="s">
        <v>2452</v>
      </c>
      <c r="E775" s="9" t="s">
        <v>1020</v>
      </c>
      <c r="F775" s="9" t="s">
        <v>1659</v>
      </c>
      <c r="G775" s="9" t="s">
        <v>1660</v>
      </c>
      <c r="H775" s="10">
        <v>42653</v>
      </c>
      <c r="I775" s="10">
        <v>42655</v>
      </c>
      <c r="J775" s="10">
        <v>42653</v>
      </c>
      <c r="K775" s="9" t="s">
        <v>1023</v>
      </c>
      <c r="L775" s="9" t="s">
        <v>1991</v>
      </c>
      <c r="M775" s="9" t="s">
        <v>1025</v>
      </c>
      <c r="N775" s="9" t="s">
        <v>1026</v>
      </c>
      <c r="O775" s="9" t="s">
        <v>1034</v>
      </c>
      <c r="P775" s="9" t="s">
        <v>1118</v>
      </c>
    </row>
    <row r="776" spans="1:16" x14ac:dyDescent="0.25">
      <c r="A776" t="s">
        <v>524</v>
      </c>
      <c r="B776" t="s">
        <v>1123</v>
      </c>
      <c r="C776" t="s">
        <v>1124</v>
      </c>
      <c r="D776" t="s">
        <v>1125</v>
      </c>
      <c r="E776" t="s">
        <v>1020</v>
      </c>
      <c r="F776" t="s">
        <v>1032</v>
      </c>
      <c r="G776" t="s">
        <v>533</v>
      </c>
      <c r="H776" s="11">
        <v>42653</v>
      </c>
      <c r="I776" s="11">
        <v>42660</v>
      </c>
      <c r="J776" s="11">
        <v>42653</v>
      </c>
      <c r="K776" t="s">
        <v>1023</v>
      </c>
      <c r="L776" t="s">
        <v>1054</v>
      </c>
      <c r="M776" t="s">
        <v>1025</v>
      </c>
      <c r="N776" t="s">
        <v>1026</v>
      </c>
      <c r="O776" t="s">
        <v>1034</v>
      </c>
      <c r="P776" t="s">
        <v>1028</v>
      </c>
    </row>
    <row r="777" spans="1:16" x14ac:dyDescent="0.25">
      <c r="A777" s="9" t="s">
        <v>2453</v>
      </c>
      <c r="B777" s="9" t="s">
        <v>2454</v>
      </c>
      <c r="C777" s="9" t="s">
        <v>2455</v>
      </c>
      <c r="D777" s="9" t="s">
        <v>2456</v>
      </c>
      <c r="E777" s="9" t="s">
        <v>1020</v>
      </c>
      <c r="F777" s="9" t="s">
        <v>1021</v>
      </c>
      <c r="G777" s="9" t="s">
        <v>1071</v>
      </c>
      <c r="H777" s="10">
        <v>42652</v>
      </c>
      <c r="I777" s="10">
        <v>42654</v>
      </c>
      <c r="J777" s="10">
        <v>42647</v>
      </c>
      <c r="K777" s="9" t="s">
        <v>1023</v>
      </c>
      <c r="L777" s="9" t="s">
        <v>1982</v>
      </c>
      <c r="M777" s="9" t="s">
        <v>1025</v>
      </c>
      <c r="N777" s="9" t="s">
        <v>1026</v>
      </c>
      <c r="O777" s="9" t="s">
        <v>1034</v>
      </c>
      <c r="P777" s="9" t="s">
        <v>1028</v>
      </c>
    </row>
    <row r="778" spans="1:16" x14ac:dyDescent="0.25">
      <c r="A778" t="s">
        <v>2457</v>
      </c>
      <c r="B778" t="s">
        <v>2458</v>
      </c>
      <c r="C778" t="s">
        <v>2459</v>
      </c>
      <c r="D778" t="s">
        <v>2458</v>
      </c>
      <c r="E778" t="s">
        <v>1020</v>
      </c>
      <c r="F778" t="s">
        <v>1659</v>
      </c>
      <c r="G778" t="s">
        <v>2460</v>
      </c>
      <c r="H778" s="11">
        <v>42651</v>
      </c>
      <c r="I778" s="11">
        <v>42653</v>
      </c>
      <c r="J778" s="11">
        <v>42651</v>
      </c>
      <c r="K778" t="s">
        <v>1023</v>
      </c>
      <c r="L778" t="s">
        <v>1054</v>
      </c>
      <c r="M778" t="s">
        <v>1025</v>
      </c>
      <c r="N778" t="s">
        <v>1026</v>
      </c>
      <c r="O778" t="s">
        <v>1034</v>
      </c>
      <c r="P778" t="s">
        <v>1028</v>
      </c>
    </row>
    <row r="779" spans="1:16" x14ac:dyDescent="0.25">
      <c r="A779" s="9" t="s">
        <v>61</v>
      </c>
      <c r="B779" s="9" t="s">
        <v>1178</v>
      </c>
      <c r="C779" s="9" t="s">
        <v>1179</v>
      </c>
      <c r="D779" s="9" t="s">
        <v>1180</v>
      </c>
      <c r="E779" s="9" t="s">
        <v>1020</v>
      </c>
      <c r="F779" s="9" t="s">
        <v>1021</v>
      </c>
      <c r="G779" s="9" t="s">
        <v>1041</v>
      </c>
      <c r="H779" s="10">
        <v>42650</v>
      </c>
      <c r="I779" s="10">
        <v>42652</v>
      </c>
      <c r="J779" s="10">
        <v>42644</v>
      </c>
      <c r="K779" s="9" t="s">
        <v>1023</v>
      </c>
      <c r="L779" s="9" t="s">
        <v>1982</v>
      </c>
      <c r="M779" s="9" t="s">
        <v>1055</v>
      </c>
      <c r="N779" s="9" t="s">
        <v>1026</v>
      </c>
      <c r="O779" s="9" t="s">
        <v>1273</v>
      </c>
      <c r="P779" s="9" t="s">
        <v>1028</v>
      </c>
    </row>
    <row r="780" spans="1:16" x14ac:dyDescent="0.25">
      <c r="A780" t="s">
        <v>447</v>
      </c>
      <c r="B780" t="s">
        <v>1261</v>
      </c>
      <c r="C780" t="s">
        <v>1262</v>
      </c>
      <c r="D780" t="s">
        <v>1261</v>
      </c>
      <c r="E780" t="s">
        <v>1020</v>
      </c>
      <c r="F780" t="s">
        <v>1032</v>
      </c>
      <c r="G780" t="s">
        <v>1136</v>
      </c>
      <c r="H780" s="11">
        <v>42649</v>
      </c>
      <c r="I780" s="11">
        <v>42653</v>
      </c>
      <c r="J780" s="11">
        <v>42649</v>
      </c>
      <c r="K780" t="s">
        <v>1023</v>
      </c>
      <c r="L780" t="s">
        <v>1991</v>
      </c>
      <c r="M780" t="s">
        <v>1025</v>
      </c>
      <c r="N780" t="s">
        <v>1026</v>
      </c>
      <c r="O780" t="s">
        <v>1034</v>
      </c>
      <c r="P780" t="s">
        <v>1028</v>
      </c>
    </row>
    <row r="781" spans="1:16" x14ac:dyDescent="0.25">
      <c r="A781" s="9" t="s">
        <v>505</v>
      </c>
      <c r="B781" s="9" t="s">
        <v>1375</v>
      </c>
      <c r="C781" s="9" t="s">
        <v>1376</v>
      </c>
      <c r="D781" s="9" t="s">
        <v>1377</v>
      </c>
      <c r="E781" s="9" t="s">
        <v>1020</v>
      </c>
      <c r="F781" s="9" t="s">
        <v>1032</v>
      </c>
      <c r="G781" s="9" t="s">
        <v>533</v>
      </c>
      <c r="H781" s="10">
        <v>42648</v>
      </c>
      <c r="I781" s="10">
        <v>42666</v>
      </c>
      <c r="J781" s="10">
        <v>42632</v>
      </c>
      <c r="K781" s="9" t="s">
        <v>1023</v>
      </c>
      <c r="L781" s="9" t="s">
        <v>1054</v>
      </c>
      <c r="M781" s="9" t="s">
        <v>1025</v>
      </c>
      <c r="N781" s="9" t="s">
        <v>1026</v>
      </c>
      <c r="O781" s="9" t="s">
        <v>1034</v>
      </c>
      <c r="P781" s="9" t="s">
        <v>1028</v>
      </c>
    </row>
    <row r="782" spans="1:16" x14ac:dyDescent="0.25">
      <c r="A782" t="s">
        <v>2461</v>
      </c>
      <c r="B782" t="s">
        <v>2462</v>
      </c>
      <c r="C782" t="s">
        <v>2463</v>
      </c>
      <c r="D782" t="s">
        <v>2464</v>
      </c>
      <c r="E782" t="s">
        <v>1020</v>
      </c>
      <c r="F782" t="s">
        <v>1659</v>
      </c>
      <c r="G782" t="s">
        <v>1660</v>
      </c>
      <c r="H782" s="11">
        <v>42648</v>
      </c>
      <c r="I782" s="11">
        <v>42650</v>
      </c>
      <c r="J782" s="11">
        <v>42648</v>
      </c>
      <c r="K782" t="s">
        <v>1023</v>
      </c>
      <c r="L782" t="s">
        <v>1054</v>
      </c>
      <c r="M782" t="s">
        <v>2465</v>
      </c>
      <c r="N782" t="s">
        <v>1026</v>
      </c>
      <c r="O782" t="s">
        <v>2466</v>
      </c>
      <c r="P782" t="s">
        <v>1028</v>
      </c>
    </row>
    <row r="783" spans="1:16" x14ac:dyDescent="0.25">
      <c r="A783" s="9" t="s">
        <v>258</v>
      </c>
      <c r="B783" s="9" t="s">
        <v>1542</v>
      </c>
      <c r="C783" s="9" t="s">
        <v>1543</v>
      </c>
      <c r="D783" s="9" t="s">
        <v>1542</v>
      </c>
      <c r="E783" s="9" t="s">
        <v>1020</v>
      </c>
      <c r="F783" s="9" t="s">
        <v>1021</v>
      </c>
      <c r="G783" s="9" t="s">
        <v>1022</v>
      </c>
      <c r="H783" s="10">
        <v>42647</v>
      </c>
      <c r="I783" s="10">
        <v>42650</v>
      </c>
      <c r="J783" s="10">
        <v>42644</v>
      </c>
      <c r="K783" s="9" t="s">
        <v>1023</v>
      </c>
      <c r="L783" s="9" t="s">
        <v>1991</v>
      </c>
      <c r="M783" s="9" t="s">
        <v>1025</v>
      </c>
      <c r="N783" s="9" t="s">
        <v>1026</v>
      </c>
      <c r="O783" s="9" t="s">
        <v>1034</v>
      </c>
      <c r="P783" s="9" t="s">
        <v>1028</v>
      </c>
    </row>
    <row r="784" spans="1:16" x14ac:dyDescent="0.25">
      <c r="A784" t="s">
        <v>2467</v>
      </c>
      <c r="B784" t="s">
        <v>2468</v>
      </c>
      <c r="C784" t="s">
        <v>2469</v>
      </c>
      <c r="D784" t="s">
        <v>2470</v>
      </c>
      <c r="E784" t="s">
        <v>1020</v>
      </c>
      <c r="F784" t="s">
        <v>1032</v>
      </c>
      <c r="G784" t="s">
        <v>1136</v>
      </c>
      <c r="H784" s="11">
        <v>42647</v>
      </c>
      <c r="I784" s="11">
        <v>42682</v>
      </c>
      <c r="J784" s="11">
        <v>42647</v>
      </c>
      <c r="K784" t="s">
        <v>1023</v>
      </c>
      <c r="L784" t="s">
        <v>2003</v>
      </c>
      <c r="M784" t="s">
        <v>1025</v>
      </c>
      <c r="N784" t="s">
        <v>1065</v>
      </c>
      <c r="O784" t="s">
        <v>1273</v>
      </c>
    </row>
    <row r="785" spans="1:16" x14ac:dyDescent="0.25">
      <c r="A785" s="9" t="s">
        <v>2384</v>
      </c>
      <c r="B785" s="9" t="s">
        <v>2385</v>
      </c>
      <c r="C785" s="9" t="s">
        <v>2386</v>
      </c>
      <c r="D785" s="9" t="s">
        <v>2387</v>
      </c>
      <c r="E785" s="9" t="s">
        <v>1020</v>
      </c>
      <c r="F785" s="9" t="s">
        <v>1659</v>
      </c>
      <c r="G785" s="9" t="s">
        <v>1660</v>
      </c>
      <c r="H785" s="10">
        <v>42646</v>
      </c>
      <c r="I785" s="10">
        <v>42648</v>
      </c>
      <c r="J785" s="10">
        <v>42646</v>
      </c>
      <c r="K785" s="9" t="s">
        <v>1023</v>
      </c>
      <c r="L785" s="9" t="s">
        <v>1054</v>
      </c>
      <c r="M785" s="9" t="s">
        <v>1025</v>
      </c>
      <c r="N785" s="9" t="s">
        <v>1026</v>
      </c>
      <c r="O785" s="9" t="s">
        <v>1034</v>
      </c>
      <c r="P785" s="9" t="s">
        <v>1028</v>
      </c>
    </row>
    <row r="786" spans="1:16" x14ac:dyDescent="0.25">
      <c r="A786" t="s">
        <v>2471</v>
      </c>
      <c r="B786" t="s">
        <v>2472</v>
      </c>
      <c r="C786" t="s">
        <v>2473</v>
      </c>
      <c r="D786" t="s">
        <v>2474</v>
      </c>
      <c r="E786" t="s">
        <v>1020</v>
      </c>
      <c r="F786" t="s">
        <v>1032</v>
      </c>
      <c r="G786" t="s">
        <v>1348</v>
      </c>
      <c r="H786" s="11">
        <v>42645</v>
      </c>
      <c r="I786" s="11">
        <v>42669</v>
      </c>
      <c r="J786" s="11">
        <v>42645</v>
      </c>
      <c r="K786" t="s">
        <v>1023</v>
      </c>
      <c r="L786" t="s">
        <v>2475</v>
      </c>
      <c r="M786" t="s">
        <v>1025</v>
      </c>
      <c r="N786" t="s">
        <v>1026</v>
      </c>
      <c r="O786" t="s">
        <v>1273</v>
      </c>
    </row>
    <row r="787" spans="1:16" x14ac:dyDescent="0.25">
      <c r="A787" s="9" t="s">
        <v>2040</v>
      </c>
      <c r="B787" s="9" t="s">
        <v>2041</v>
      </c>
      <c r="C787" s="9" t="s">
        <v>2042</v>
      </c>
      <c r="D787" s="9" t="s">
        <v>2043</v>
      </c>
      <c r="E787" s="9" t="s">
        <v>1020</v>
      </c>
      <c r="F787" s="9" t="s">
        <v>1659</v>
      </c>
      <c r="G787" s="9" t="s">
        <v>1660</v>
      </c>
      <c r="H787" s="10">
        <v>42645</v>
      </c>
      <c r="I787" s="10">
        <v>42646</v>
      </c>
      <c r="J787" s="10">
        <v>42645</v>
      </c>
      <c r="K787" s="9" t="s">
        <v>1023</v>
      </c>
      <c r="L787" s="9" t="s">
        <v>2159</v>
      </c>
      <c r="M787" s="9" t="s">
        <v>1025</v>
      </c>
      <c r="N787" s="9" t="s">
        <v>1026</v>
      </c>
      <c r="O787" s="9" t="s">
        <v>1273</v>
      </c>
      <c r="P787" s="9"/>
    </row>
    <row r="788" spans="1:16" x14ac:dyDescent="0.25">
      <c r="A788" t="s">
        <v>419</v>
      </c>
      <c r="B788" t="s">
        <v>2476</v>
      </c>
      <c r="C788" t="s">
        <v>2477</v>
      </c>
      <c r="D788" t="s">
        <v>2478</v>
      </c>
      <c r="E788" t="s">
        <v>1020</v>
      </c>
      <c r="F788" t="s">
        <v>1032</v>
      </c>
      <c r="G788" t="s">
        <v>1136</v>
      </c>
      <c r="H788" s="11">
        <v>42643</v>
      </c>
      <c r="I788" s="11">
        <v>42648</v>
      </c>
      <c r="J788" s="11">
        <v>42639</v>
      </c>
      <c r="K788" t="s">
        <v>1023</v>
      </c>
      <c r="L788" t="s">
        <v>1991</v>
      </c>
      <c r="M788" t="s">
        <v>1025</v>
      </c>
      <c r="N788" t="s">
        <v>1026</v>
      </c>
      <c r="O788" t="s">
        <v>1034</v>
      </c>
      <c r="P788" t="s">
        <v>1028</v>
      </c>
    </row>
    <row r="789" spans="1:16" x14ac:dyDescent="0.25">
      <c r="A789" s="9" t="s">
        <v>194</v>
      </c>
      <c r="B789" s="9" t="s">
        <v>2479</v>
      </c>
      <c r="C789" s="9" t="s">
        <v>2480</v>
      </c>
      <c r="D789" s="9" t="s">
        <v>2479</v>
      </c>
      <c r="E789" s="9" t="s">
        <v>1020</v>
      </c>
      <c r="F789" s="9" t="s">
        <v>1021</v>
      </c>
      <c r="G789" s="9" t="s">
        <v>1121</v>
      </c>
      <c r="H789" s="10">
        <v>42643</v>
      </c>
      <c r="I789" s="10">
        <v>42647</v>
      </c>
      <c r="J789" s="10">
        <v>42597</v>
      </c>
      <c r="K789" s="9" t="s">
        <v>1023</v>
      </c>
      <c r="L789" s="9" t="s">
        <v>2159</v>
      </c>
      <c r="M789" s="9" t="s">
        <v>1025</v>
      </c>
      <c r="N789" s="9" t="s">
        <v>1026</v>
      </c>
      <c r="O789" s="9" t="s">
        <v>1273</v>
      </c>
      <c r="P789" s="9"/>
    </row>
    <row r="790" spans="1:16" x14ac:dyDescent="0.25">
      <c r="A790" t="s">
        <v>2481</v>
      </c>
      <c r="B790" t="s">
        <v>2482</v>
      </c>
      <c r="C790" t="s">
        <v>2483</v>
      </c>
      <c r="D790" t="s">
        <v>2482</v>
      </c>
      <c r="E790" t="s">
        <v>1020</v>
      </c>
      <c r="F790" t="s">
        <v>1659</v>
      </c>
      <c r="G790" t="s">
        <v>1758</v>
      </c>
      <c r="H790" s="11">
        <v>42643</v>
      </c>
      <c r="I790" s="11">
        <v>42645</v>
      </c>
      <c r="J790" s="11">
        <v>42643</v>
      </c>
      <c r="K790" t="s">
        <v>1023</v>
      </c>
      <c r="L790" t="s">
        <v>2159</v>
      </c>
      <c r="M790" t="s">
        <v>1025</v>
      </c>
      <c r="N790" t="s">
        <v>1026</v>
      </c>
      <c r="O790" t="s">
        <v>1273</v>
      </c>
    </row>
    <row r="791" spans="1:16" x14ac:dyDescent="0.25">
      <c r="A791" s="9" t="s">
        <v>245</v>
      </c>
      <c r="B791" s="9" t="s">
        <v>1227</v>
      </c>
      <c r="C791" s="9" t="s">
        <v>1228</v>
      </c>
      <c r="D791" s="9" t="s">
        <v>1229</v>
      </c>
      <c r="E791" s="9" t="s">
        <v>1020</v>
      </c>
      <c r="F791" s="9" t="s">
        <v>1021</v>
      </c>
      <c r="G791" s="9" t="s">
        <v>1022</v>
      </c>
      <c r="H791" s="10">
        <v>42642</v>
      </c>
      <c r="I791" s="10">
        <v>42643</v>
      </c>
      <c r="J791" s="10">
        <v>42639</v>
      </c>
      <c r="K791" s="9" t="s">
        <v>1023</v>
      </c>
      <c r="L791" s="9" t="s">
        <v>1054</v>
      </c>
      <c r="M791" s="9" t="s">
        <v>1025</v>
      </c>
      <c r="N791" s="9" t="s">
        <v>1026</v>
      </c>
      <c r="O791" s="9" t="s">
        <v>1034</v>
      </c>
      <c r="P791" s="9" t="s">
        <v>1028</v>
      </c>
    </row>
    <row r="792" spans="1:16" x14ac:dyDescent="0.25">
      <c r="A792" t="s">
        <v>2484</v>
      </c>
      <c r="B792" t="s">
        <v>2485</v>
      </c>
      <c r="C792" t="s">
        <v>2486</v>
      </c>
      <c r="D792" t="s">
        <v>2485</v>
      </c>
      <c r="E792" t="s">
        <v>1020</v>
      </c>
      <c r="F792" t="s">
        <v>1021</v>
      </c>
      <c r="G792" t="s">
        <v>1121</v>
      </c>
      <c r="H792" s="11">
        <v>42641</v>
      </c>
      <c r="I792" s="11">
        <v>42673</v>
      </c>
      <c r="J792" s="11">
        <v>42633</v>
      </c>
      <c r="K792" t="s">
        <v>1023</v>
      </c>
      <c r="L792" t="s">
        <v>1272</v>
      </c>
      <c r="M792" t="s">
        <v>1025</v>
      </c>
      <c r="N792" t="s">
        <v>1026</v>
      </c>
      <c r="O792" t="s">
        <v>1273</v>
      </c>
    </row>
    <row r="793" spans="1:16" x14ac:dyDescent="0.25">
      <c r="A793" s="9" t="s">
        <v>106</v>
      </c>
      <c r="B793" s="9" t="s">
        <v>1051</v>
      </c>
      <c r="C793" s="9" t="s">
        <v>1052</v>
      </c>
      <c r="D793" s="9" t="s">
        <v>1053</v>
      </c>
      <c r="E793" s="9" t="s">
        <v>1020</v>
      </c>
      <c r="F793" s="9" t="s">
        <v>1021</v>
      </c>
      <c r="G793" s="9" t="s">
        <v>1045</v>
      </c>
      <c r="H793" s="10">
        <v>42641</v>
      </c>
      <c r="I793" s="10">
        <v>42643</v>
      </c>
      <c r="J793" s="10">
        <v>42633</v>
      </c>
      <c r="K793" s="9" t="s">
        <v>1023</v>
      </c>
      <c r="L793" s="9" t="s">
        <v>1982</v>
      </c>
      <c r="M793" s="9" t="s">
        <v>1025</v>
      </c>
      <c r="N793" s="9" t="s">
        <v>1026</v>
      </c>
      <c r="O793" s="9" t="s">
        <v>1034</v>
      </c>
      <c r="P793" s="9" t="s">
        <v>1028</v>
      </c>
    </row>
    <row r="794" spans="1:16" x14ac:dyDescent="0.25">
      <c r="A794" t="s">
        <v>320</v>
      </c>
      <c r="B794" t="s">
        <v>2487</v>
      </c>
      <c r="C794" t="s">
        <v>2488</v>
      </c>
      <c r="D794" t="s">
        <v>2487</v>
      </c>
      <c r="E794" t="s">
        <v>1020</v>
      </c>
      <c r="F794" t="s">
        <v>1021</v>
      </c>
      <c r="G794" t="s">
        <v>1037</v>
      </c>
      <c r="H794" s="11">
        <v>42640</v>
      </c>
      <c r="I794" s="11">
        <v>42642</v>
      </c>
      <c r="J794" s="11">
        <v>42633</v>
      </c>
      <c r="K794" t="s">
        <v>1023</v>
      </c>
      <c r="L794" t="s">
        <v>1054</v>
      </c>
      <c r="M794" t="s">
        <v>1025</v>
      </c>
      <c r="N794" t="s">
        <v>1026</v>
      </c>
      <c r="O794" t="s">
        <v>1273</v>
      </c>
    </row>
    <row r="795" spans="1:16" x14ac:dyDescent="0.25">
      <c r="A795" s="9" t="s">
        <v>2489</v>
      </c>
      <c r="B795" s="9" t="s">
        <v>2490</v>
      </c>
      <c r="C795" s="9" t="s">
        <v>2491</v>
      </c>
      <c r="D795" s="9" t="s">
        <v>2492</v>
      </c>
      <c r="E795" s="9" t="s">
        <v>1020</v>
      </c>
      <c r="F795" s="9" t="s">
        <v>1032</v>
      </c>
      <c r="G795" s="9" t="s">
        <v>1157</v>
      </c>
      <c r="H795" s="10">
        <v>42639</v>
      </c>
      <c r="I795" s="10">
        <v>42654</v>
      </c>
      <c r="J795" s="10">
        <v>42614</v>
      </c>
      <c r="K795" s="9" t="s">
        <v>1023</v>
      </c>
      <c r="L795" s="9" t="s">
        <v>2493</v>
      </c>
      <c r="M795" s="9" t="s">
        <v>1025</v>
      </c>
      <c r="N795" s="9" t="s">
        <v>1026</v>
      </c>
      <c r="O795" s="9" t="s">
        <v>1273</v>
      </c>
      <c r="P795" s="9"/>
    </row>
    <row r="796" spans="1:16" x14ac:dyDescent="0.25">
      <c r="A796" t="s">
        <v>429</v>
      </c>
      <c r="B796" t="s">
        <v>2331</v>
      </c>
      <c r="C796" t="s">
        <v>2332</v>
      </c>
      <c r="D796" t="s">
        <v>2333</v>
      </c>
      <c r="E796" t="s">
        <v>1020</v>
      </c>
      <c r="F796" t="s">
        <v>1032</v>
      </c>
      <c r="G796" t="s">
        <v>1136</v>
      </c>
      <c r="H796" s="11">
        <v>42638</v>
      </c>
      <c r="I796" s="11">
        <v>42645</v>
      </c>
      <c r="J796" s="11">
        <v>42638</v>
      </c>
      <c r="K796" t="s">
        <v>1023</v>
      </c>
      <c r="L796" t="s">
        <v>2475</v>
      </c>
      <c r="M796" t="s">
        <v>1025</v>
      </c>
      <c r="N796" t="s">
        <v>1026</v>
      </c>
      <c r="O796" t="s">
        <v>1273</v>
      </c>
    </row>
    <row r="797" spans="1:16" x14ac:dyDescent="0.25">
      <c r="A797" s="9" t="s">
        <v>88</v>
      </c>
      <c r="B797" s="9" t="s">
        <v>1417</v>
      </c>
      <c r="C797" s="9" t="s">
        <v>1418</v>
      </c>
      <c r="D797" s="9" t="s">
        <v>1419</v>
      </c>
      <c r="E797" s="9" t="s">
        <v>1020</v>
      </c>
      <c r="F797" s="9" t="s">
        <v>1021</v>
      </c>
      <c r="G797" s="9" t="s">
        <v>1045</v>
      </c>
      <c r="H797" s="10">
        <v>42638</v>
      </c>
      <c r="I797" s="10">
        <v>42641</v>
      </c>
      <c r="J797" s="10">
        <v>42633</v>
      </c>
      <c r="K797" s="9" t="s">
        <v>1023</v>
      </c>
      <c r="L797" s="9" t="s">
        <v>1982</v>
      </c>
      <c r="M797" s="9" t="s">
        <v>1025</v>
      </c>
      <c r="N797" s="9" t="s">
        <v>1026</v>
      </c>
      <c r="O797" s="9" t="s">
        <v>1034</v>
      </c>
      <c r="P797" s="9" t="s">
        <v>1676</v>
      </c>
    </row>
    <row r="798" spans="1:16" x14ac:dyDescent="0.25">
      <c r="A798" t="s">
        <v>451</v>
      </c>
      <c r="B798" t="s">
        <v>2494</v>
      </c>
      <c r="C798" t="s">
        <v>2495</v>
      </c>
      <c r="D798" t="s">
        <v>2494</v>
      </c>
      <c r="E798" t="s">
        <v>1020</v>
      </c>
      <c r="F798" t="s">
        <v>1032</v>
      </c>
      <c r="G798" t="s">
        <v>1136</v>
      </c>
      <c r="H798" s="11">
        <v>42638</v>
      </c>
      <c r="I798" s="11">
        <v>42643</v>
      </c>
      <c r="J798" s="11">
        <v>42636</v>
      </c>
      <c r="K798" t="s">
        <v>1023</v>
      </c>
      <c r="L798" t="s">
        <v>1991</v>
      </c>
      <c r="M798" t="s">
        <v>1025</v>
      </c>
      <c r="N798" t="s">
        <v>1026</v>
      </c>
      <c r="O798" t="s">
        <v>1034</v>
      </c>
      <c r="P798" t="s">
        <v>1118</v>
      </c>
    </row>
    <row r="799" spans="1:16" x14ac:dyDescent="0.25">
      <c r="A799" s="9" t="s">
        <v>265</v>
      </c>
      <c r="B799" s="9" t="s">
        <v>2496</v>
      </c>
      <c r="C799" s="9" t="s">
        <v>2497</v>
      </c>
      <c r="D799" s="9" t="s">
        <v>2498</v>
      </c>
      <c r="E799" s="9" t="s">
        <v>1020</v>
      </c>
      <c r="F799" s="9" t="s">
        <v>1021</v>
      </c>
      <c r="G799" s="9" t="s">
        <v>1022</v>
      </c>
      <c r="H799" s="10">
        <v>42637</v>
      </c>
      <c r="I799" s="10">
        <v>42638</v>
      </c>
      <c r="J799" s="10">
        <v>42626</v>
      </c>
      <c r="K799" s="9" t="s">
        <v>1023</v>
      </c>
      <c r="L799" s="9" t="s">
        <v>1054</v>
      </c>
      <c r="M799" s="9" t="s">
        <v>1025</v>
      </c>
      <c r="N799" s="9" t="s">
        <v>1026</v>
      </c>
      <c r="O799" s="9" t="s">
        <v>1034</v>
      </c>
      <c r="P799" s="9" t="s">
        <v>1028</v>
      </c>
    </row>
    <row r="800" spans="1:16" x14ac:dyDescent="0.25">
      <c r="A800" t="s">
        <v>501</v>
      </c>
      <c r="B800" t="s">
        <v>2208</v>
      </c>
      <c r="C800" t="s">
        <v>2209</v>
      </c>
      <c r="D800" t="s">
        <v>2210</v>
      </c>
      <c r="E800" t="s">
        <v>1020</v>
      </c>
      <c r="F800" t="s">
        <v>1032</v>
      </c>
      <c r="G800" t="s">
        <v>533</v>
      </c>
      <c r="H800" s="11">
        <v>42637</v>
      </c>
      <c r="I800" s="11">
        <v>42639</v>
      </c>
      <c r="J800" s="11">
        <v>42631</v>
      </c>
      <c r="K800" t="s">
        <v>1023</v>
      </c>
      <c r="L800" t="s">
        <v>1054</v>
      </c>
      <c r="M800" t="s">
        <v>1025</v>
      </c>
      <c r="N800" t="s">
        <v>1026</v>
      </c>
      <c r="O800" t="s">
        <v>1034</v>
      </c>
      <c r="P800" t="s">
        <v>1028</v>
      </c>
    </row>
    <row r="801" spans="1:16" x14ac:dyDescent="0.25">
      <c r="A801" s="9" t="s">
        <v>86</v>
      </c>
      <c r="B801" s="9" t="s">
        <v>1042</v>
      </c>
      <c r="C801" s="9" t="s">
        <v>1043</v>
      </c>
      <c r="D801" s="9" t="s">
        <v>1044</v>
      </c>
      <c r="E801" s="9" t="s">
        <v>1020</v>
      </c>
      <c r="F801" s="9" t="s">
        <v>1021</v>
      </c>
      <c r="G801" s="9" t="s">
        <v>1045</v>
      </c>
      <c r="H801" s="10">
        <v>42635</v>
      </c>
      <c r="I801" s="10">
        <v>42640</v>
      </c>
      <c r="J801" s="10">
        <v>42627</v>
      </c>
      <c r="K801" s="9" t="s">
        <v>1023</v>
      </c>
      <c r="L801" s="9" t="s">
        <v>1982</v>
      </c>
      <c r="M801" s="9" t="s">
        <v>1025</v>
      </c>
      <c r="N801" s="9" t="s">
        <v>1026</v>
      </c>
      <c r="O801" s="9" t="s">
        <v>1034</v>
      </c>
      <c r="P801" s="9" t="s">
        <v>1028</v>
      </c>
    </row>
    <row r="802" spans="1:16" x14ac:dyDescent="0.25">
      <c r="A802" t="s">
        <v>2499</v>
      </c>
      <c r="B802" t="s">
        <v>2500</v>
      </c>
      <c r="C802" t="s">
        <v>2501</v>
      </c>
      <c r="D802" t="s">
        <v>2500</v>
      </c>
      <c r="E802" t="s">
        <v>1020</v>
      </c>
      <c r="F802" t="s">
        <v>1659</v>
      </c>
      <c r="G802" t="s">
        <v>1758</v>
      </c>
      <c r="H802" s="11">
        <v>42635</v>
      </c>
      <c r="I802" s="11">
        <v>42642</v>
      </c>
      <c r="J802" s="11">
        <v>42635</v>
      </c>
      <c r="K802" t="s">
        <v>1023</v>
      </c>
      <c r="L802" t="s">
        <v>2159</v>
      </c>
      <c r="M802" t="s">
        <v>1025</v>
      </c>
      <c r="N802" t="s">
        <v>1026</v>
      </c>
      <c r="O802" t="s">
        <v>1273</v>
      </c>
    </row>
    <row r="803" spans="1:16" x14ac:dyDescent="0.25">
      <c r="A803" s="9" t="s">
        <v>283</v>
      </c>
      <c r="B803" s="9" t="s">
        <v>1507</v>
      </c>
      <c r="C803" s="9" t="s">
        <v>1508</v>
      </c>
      <c r="D803" s="9" t="s">
        <v>1509</v>
      </c>
      <c r="E803" s="9" t="s">
        <v>1020</v>
      </c>
      <c r="F803" s="9" t="s">
        <v>1021</v>
      </c>
      <c r="G803" s="9" t="s">
        <v>1022</v>
      </c>
      <c r="H803" s="10">
        <v>42632</v>
      </c>
      <c r="I803" s="10">
        <v>42637</v>
      </c>
      <c r="J803" s="10">
        <v>42627</v>
      </c>
      <c r="K803" s="9" t="s">
        <v>1023</v>
      </c>
      <c r="L803" s="9" t="s">
        <v>1054</v>
      </c>
      <c r="M803" s="9" t="s">
        <v>1025</v>
      </c>
      <c r="N803" s="9" t="s">
        <v>1026</v>
      </c>
      <c r="O803" s="9" t="s">
        <v>1034</v>
      </c>
      <c r="P803" s="9" t="s">
        <v>1028</v>
      </c>
    </row>
    <row r="804" spans="1:16" x14ac:dyDescent="0.25">
      <c r="A804" t="s">
        <v>2316</v>
      </c>
      <c r="B804" t="s">
        <v>2317</v>
      </c>
      <c r="C804" t="s">
        <v>2318</v>
      </c>
      <c r="D804" t="s">
        <v>2319</v>
      </c>
      <c r="E804" t="s">
        <v>1020</v>
      </c>
      <c r="F804" t="s">
        <v>1659</v>
      </c>
      <c r="G804" t="s">
        <v>1660</v>
      </c>
      <c r="H804" s="11">
        <v>42631</v>
      </c>
      <c r="I804" s="11">
        <v>42635</v>
      </c>
      <c r="J804" s="11">
        <v>42631</v>
      </c>
      <c r="K804" t="s">
        <v>1023</v>
      </c>
      <c r="L804" t="s">
        <v>1054</v>
      </c>
      <c r="M804" t="s">
        <v>1025</v>
      </c>
      <c r="N804" t="s">
        <v>1026</v>
      </c>
      <c r="O804" t="s">
        <v>1034</v>
      </c>
      <c r="P804" t="s">
        <v>1028</v>
      </c>
    </row>
    <row r="805" spans="1:16" x14ac:dyDescent="0.25">
      <c r="A805" s="9" t="s">
        <v>452</v>
      </c>
      <c r="B805" s="9" t="s">
        <v>1169</v>
      </c>
      <c r="C805" s="9" t="s">
        <v>1170</v>
      </c>
      <c r="D805" s="9" t="s">
        <v>1169</v>
      </c>
      <c r="E805" s="9" t="s">
        <v>1020</v>
      </c>
      <c r="F805" s="9" t="s">
        <v>1032</v>
      </c>
      <c r="G805" s="9" t="s">
        <v>1136</v>
      </c>
      <c r="H805" s="10">
        <v>42629</v>
      </c>
      <c r="I805" s="10">
        <v>42638</v>
      </c>
      <c r="J805" s="10">
        <v>42629</v>
      </c>
      <c r="K805" s="9" t="s">
        <v>1023</v>
      </c>
      <c r="L805" s="9" t="s">
        <v>1054</v>
      </c>
      <c r="M805" s="9" t="s">
        <v>1025</v>
      </c>
      <c r="N805" s="9" t="s">
        <v>1026</v>
      </c>
      <c r="O805" s="9" t="s">
        <v>1034</v>
      </c>
      <c r="P805" s="9" t="s">
        <v>1028</v>
      </c>
    </row>
    <row r="806" spans="1:16" x14ac:dyDescent="0.25">
      <c r="A806" t="s">
        <v>2502</v>
      </c>
      <c r="B806" t="s">
        <v>2503</v>
      </c>
      <c r="C806" t="s">
        <v>2504</v>
      </c>
      <c r="D806" t="s">
        <v>2503</v>
      </c>
      <c r="E806" t="s">
        <v>1020</v>
      </c>
      <c r="F806" t="s">
        <v>1021</v>
      </c>
      <c r="G806" t="s">
        <v>1121</v>
      </c>
      <c r="H806" s="11">
        <v>42628</v>
      </c>
      <c r="I806" s="11">
        <v>42632</v>
      </c>
      <c r="J806" s="11">
        <v>42621</v>
      </c>
      <c r="K806" t="s">
        <v>1358</v>
      </c>
      <c r="L806" t="s">
        <v>2159</v>
      </c>
      <c r="M806" t="s">
        <v>1025</v>
      </c>
      <c r="N806" t="s">
        <v>1026</v>
      </c>
      <c r="O806" t="s">
        <v>1034</v>
      </c>
      <c r="P806" t="s">
        <v>1113</v>
      </c>
    </row>
    <row r="807" spans="1:16" x14ac:dyDescent="0.25">
      <c r="A807" s="9" t="s">
        <v>403</v>
      </c>
      <c r="B807" s="9" t="s">
        <v>1703</v>
      </c>
      <c r="C807" s="9" t="s">
        <v>1704</v>
      </c>
      <c r="D807" s="9" t="s">
        <v>1703</v>
      </c>
      <c r="E807" s="9" t="s">
        <v>1020</v>
      </c>
      <c r="F807" s="9" t="s">
        <v>1032</v>
      </c>
      <c r="G807" s="9" t="s">
        <v>1157</v>
      </c>
      <c r="H807" s="10">
        <v>42628</v>
      </c>
      <c r="I807" s="10">
        <v>42637</v>
      </c>
      <c r="J807" s="10">
        <v>42628</v>
      </c>
      <c r="K807" s="9" t="s">
        <v>1023</v>
      </c>
      <c r="L807" s="9" t="s">
        <v>1054</v>
      </c>
      <c r="M807" s="9" t="s">
        <v>1025</v>
      </c>
      <c r="N807" s="9" t="s">
        <v>1026</v>
      </c>
      <c r="O807" s="9" t="s">
        <v>1034</v>
      </c>
      <c r="P807" s="9" t="s">
        <v>1028</v>
      </c>
    </row>
    <row r="808" spans="1:16" x14ac:dyDescent="0.25">
      <c r="A808" t="s">
        <v>1677</v>
      </c>
      <c r="B808" t="s">
        <v>1678</v>
      </c>
      <c r="C808" t="s">
        <v>1679</v>
      </c>
      <c r="D808" t="s">
        <v>1678</v>
      </c>
      <c r="E808" t="s">
        <v>1020</v>
      </c>
      <c r="F808" t="s">
        <v>1659</v>
      </c>
      <c r="G808" t="s">
        <v>1660</v>
      </c>
      <c r="H808" s="11">
        <v>42627</v>
      </c>
      <c r="I808" s="11">
        <v>42628</v>
      </c>
      <c r="J808" s="11">
        <v>42627</v>
      </c>
      <c r="K808" t="s">
        <v>1023</v>
      </c>
      <c r="L808" t="s">
        <v>1054</v>
      </c>
      <c r="M808" t="s">
        <v>1025</v>
      </c>
      <c r="N808" t="s">
        <v>1026</v>
      </c>
      <c r="O808" t="s">
        <v>1034</v>
      </c>
      <c r="P808" t="s">
        <v>1028</v>
      </c>
    </row>
    <row r="809" spans="1:16" x14ac:dyDescent="0.25">
      <c r="A809" s="9" t="s">
        <v>2505</v>
      </c>
      <c r="B809" s="9" t="s">
        <v>2506</v>
      </c>
      <c r="C809" s="9" t="s">
        <v>2507</v>
      </c>
      <c r="D809" s="9" t="s">
        <v>2506</v>
      </c>
      <c r="E809" s="9" t="s">
        <v>1020</v>
      </c>
      <c r="F809" s="9" t="s">
        <v>1021</v>
      </c>
      <c r="G809" s="9" t="s">
        <v>1059</v>
      </c>
      <c r="H809" s="10">
        <v>42625</v>
      </c>
      <c r="I809" s="10">
        <v>42628</v>
      </c>
      <c r="J809" s="10">
        <v>42618</v>
      </c>
      <c r="K809" s="9" t="s">
        <v>1023</v>
      </c>
      <c r="L809" s="9" t="s">
        <v>1991</v>
      </c>
      <c r="M809" s="9" t="s">
        <v>1025</v>
      </c>
      <c r="N809" s="9" t="s">
        <v>1026</v>
      </c>
      <c r="O809" s="9" t="s">
        <v>1034</v>
      </c>
      <c r="P809" s="9" t="s">
        <v>1028</v>
      </c>
    </row>
    <row r="810" spans="1:16" x14ac:dyDescent="0.25">
      <c r="A810" t="s">
        <v>2092</v>
      </c>
      <c r="B810" t="s">
        <v>2093</v>
      </c>
      <c r="C810" t="s">
        <v>2094</v>
      </c>
      <c r="D810" t="s">
        <v>2095</v>
      </c>
      <c r="E810" t="s">
        <v>1020</v>
      </c>
      <c r="F810" t="s">
        <v>1659</v>
      </c>
      <c r="G810" t="s">
        <v>1660</v>
      </c>
      <c r="H810" s="11">
        <v>42625</v>
      </c>
      <c r="I810" s="11">
        <v>42627</v>
      </c>
      <c r="J810" s="11">
        <v>42625</v>
      </c>
      <c r="K810" t="s">
        <v>1023</v>
      </c>
      <c r="L810" t="s">
        <v>1054</v>
      </c>
      <c r="M810" t="s">
        <v>1025</v>
      </c>
      <c r="N810" t="s">
        <v>1026</v>
      </c>
      <c r="O810" t="s">
        <v>1034</v>
      </c>
      <c r="P810" t="s">
        <v>1028</v>
      </c>
    </row>
    <row r="811" spans="1:16" x14ac:dyDescent="0.25">
      <c r="A811" s="9" t="s">
        <v>794</v>
      </c>
      <c r="B811" s="9" t="s">
        <v>1266</v>
      </c>
      <c r="C811" s="9" t="s">
        <v>1267</v>
      </c>
      <c r="D811" s="9" t="s">
        <v>1268</v>
      </c>
      <c r="E811" s="9" t="s">
        <v>1020</v>
      </c>
      <c r="F811" s="9" t="s">
        <v>1032</v>
      </c>
      <c r="G811" s="9" t="s">
        <v>533</v>
      </c>
      <c r="H811" s="10">
        <v>42625</v>
      </c>
      <c r="I811" s="10">
        <v>42629</v>
      </c>
      <c r="J811" s="10">
        <v>42625</v>
      </c>
      <c r="K811" s="9" t="s">
        <v>1023</v>
      </c>
      <c r="L811" s="9" t="s">
        <v>1054</v>
      </c>
      <c r="M811" s="9" t="s">
        <v>1025</v>
      </c>
      <c r="N811" s="9" t="s">
        <v>1026</v>
      </c>
      <c r="O811" s="9" t="s">
        <v>1034</v>
      </c>
      <c r="P811" s="9" t="s">
        <v>1028</v>
      </c>
    </row>
    <row r="812" spans="1:16" x14ac:dyDescent="0.25">
      <c r="A812" t="s">
        <v>496</v>
      </c>
      <c r="B812" t="s">
        <v>1029</v>
      </c>
      <c r="C812" t="s">
        <v>1030</v>
      </c>
      <c r="D812" t="s">
        <v>1031</v>
      </c>
      <c r="E812" t="s">
        <v>1020</v>
      </c>
      <c r="F812" t="s">
        <v>1032</v>
      </c>
      <c r="G812" t="s">
        <v>533</v>
      </c>
      <c r="H812" s="11">
        <v>42624</v>
      </c>
      <c r="I812" s="11">
        <v>42628</v>
      </c>
      <c r="J812" s="11">
        <v>42608</v>
      </c>
      <c r="K812" t="s">
        <v>1023</v>
      </c>
      <c r="L812" t="s">
        <v>1054</v>
      </c>
      <c r="M812" t="s">
        <v>1025</v>
      </c>
      <c r="N812" t="s">
        <v>1026</v>
      </c>
      <c r="O812" t="s">
        <v>1034</v>
      </c>
      <c r="P812" t="s">
        <v>1028</v>
      </c>
    </row>
    <row r="813" spans="1:16" x14ac:dyDescent="0.25">
      <c r="A813" s="9" t="s">
        <v>377</v>
      </c>
      <c r="B813" s="9" t="s">
        <v>1309</v>
      </c>
      <c r="C813" s="9" t="s">
        <v>1310</v>
      </c>
      <c r="D813" s="9" t="s">
        <v>1311</v>
      </c>
      <c r="E813" s="9" t="s">
        <v>1020</v>
      </c>
      <c r="F813" s="9" t="s">
        <v>1021</v>
      </c>
      <c r="G813" s="9" t="s">
        <v>1071</v>
      </c>
      <c r="H813" s="10">
        <v>42623</v>
      </c>
      <c r="I813" s="10">
        <v>42625</v>
      </c>
      <c r="J813" s="10">
        <v>42619</v>
      </c>
      <c r="K813" s="9" t="s">
        <v>1023</v>
      </c>
      <c r="L813" s="9" t="s">
        <v>2159</v>
      </c>
      <c r="M813" s="9" t="s">
        <v>1025</v>
      </c>
      <c r="N813" s="9" t="s">
        <v>1026</v>
      </c>
      <c r="O813" s="9" t="s">
        <v>1034</v>
      </c>
      <c r="P813" s="9" t="s">
        <v>1028</v>
      </c>
    </row>
    <row r="814" spans="1:16" x14ac:dyDescent="0.25">
      <c r="A814" t="s">
        <v>2283</v>
      </c>
      <c r="B814" t="s">
        <v>2284</v>
      </c>
      <c r="C814" t="s">
        <v>2285</v>
      </c>
      <c r="D814" t="s">
        <v>2284</v>
      </c>
      <c r="E814" t="s">
        <v>1020</v>
      </c>
      <c r="F814" t="s">
        <v>1659</v>
      </c>
      <c r="G814" t="s">
        <v>1660</v>
      </c>
      <c r="H814" s="11">
        <v>42622</v>
      </c>
      <c r="I814" s="11">
        <v>42624</v>
      </c>
      <c r="J814" s="11">
        <v>42622</v>
      </c>
      <c r="K814" t="s">
        <v>1023</v>
      </c>
      <c r="L814" t="s">
        <v>1054</v>
      </c>
      <c r="M814" t="s">
        <v>1025</v>
      </c>
      <c r="N814" t="s">
        <v>1026</v>
      </c>
      <c r="O814" t="s">
        <v>1034</v>
      </c>
      <c r="P814" t="s">
        <v>1028</v>
      </c>
    </row>
    <row r="815" spans="1:16" x14ac:dyDescent="0.25">
      <c r="A815" s="9" t="s">
        <v>460</v>
      </c>
      <c r="B815" s="9" t="s">
        <v>2105</v>
      </c>
      <c r="C815" s="9" t="s">
        <v>2106</v>
      </c>
      <c r="D815" s="9" t="s">
        <v>2107</v>
      </c>
      <c r="E815" s="9" t="s">
        <v>1020</v>
      </c>
      <c r="F815" s="9" t="s">
        <v>1032</v>
      </c>
      <c r="G815" s="9" t="s">
        <v>1136</v>
      </c>
      <c r="H815" s="10">
        <v>42622</v>
      </c>
      <c r="I815" s="10">
        <v>42624</v>
      </c>
      <c r="J815" s="10">
        <v>42621</v>
      </c>
      <c r="K815" s="9" t="s">
        <v>1023</v>
      </c>
      <c r="L815" s="9" t="s">
        <v>2155</v>
      </c>
      <c r="M815" s="9" t="s">
        <v>1025</v>
      </c>
      <c r="N815" s="9" t="s">
        <v>1026</v>
      </c>
      <c r="O815" s="9" t="s">
        <v>1273</v>
      </c>
      <c r="P815" s="9"/>
    </row>
    <row r="816" spans="1:16" x14ac:dyDescent="0.25">
      <c r="A816" t="s">
        <v>58</v>
      </c>
      <c r="B816" t="s">
        <v>2052</v>
      </c>
      <c r="C816" t="s">
        <v>2053</v>
      </c>
      <c r="D816" t="s">
        <v>2052</v>
      </c>
      <c r="E816" t="s">
        <v>1020</v>
      </c>
      <c r="F816" t="s">
        <v>1021</v>
      </c>
      <c r="G816" t="s">
        <v>1194</v>
      </c>
      <c r="H816" s="11">
        <v>42621</v>
      </c>
      <c r="I816" s="11">
        <v>42623</v>
      </c>
      <c r="J816" s="11">
        <v>42618</v>
      </c>
      <c r="K816" t="s">
        <v>1023</v>
      </c>
      <c r="L816" t="s">
        <v>2159</v>
      </c>
      <c r="M816" t="s">
        <v>1025</v>
      </c>
      <c r="N816" t="s">
        <v>1026</v>
      </c>
      <c r="O816" t="s">
        <v>1034</v>
      </c>
      <c r="P816" t="s">
        <v>1028</v>
      </c>
    </row>
    <row r="817" spans="1:16" x14ac:dyDescent="0.25">
      <c r="A817" s="9" t="s">
        <v>1236</v>
      </c>
      <c r="B817" s="9" t="s">
        <v>1237</v>
      </c>
      <c r="C817" s="9" t="s">
        <v>1238</v>
      </c>
      <c r="D817" s="9" t="s">
        <v>1239</v>
      </c>
      <c r="E817" s="9" t="s">
        <v>1020</v>
      </c>
      <c r="F817" s="9" t="s">
        <v>1032</v>
      </c>
      <c r="G817" s="9" t="s">
        <v>1136</v>
      </c>
      <c r="H817" s="10">
        <v>42618</v>
      </c>
      <c r="I817" s="10">
        <v>42622</v>
      </c>
      <c r="J817" s="10">
        <v>42618</v>
      </c>
      <c r="K817" s="9" t="s">
        <v>1023</v>
      </c>
      <c r="L817" s="9" t="s">
        <v>1054</v>
      </c>
      <c r="M817" s="9" t="s">
        <v>1025</v>
      </c>
      <c r="N817" s="9" t="s">
        <v>1026</v>
      </c>
      <c r="O817" s="9" t="s">
        <v>1034</v>
      </c>
      <c r="P817" s="9" t="s">
        <v>1028</v>
      </c>
    </row>
    <row r="818" spans="1:16" x14ac:dyDescent="0.25">
      <c r="A818" t="s">
        <v>193</v>
      </c>
      <c r="B818" t="s">
        <v>2508</v>
      </c>
      <c r="C818" t="s">
        <v>193</v>
      </c>
      <c r="D818" t="s">
        <v>2508</v>
      </c>
      <c r="E818" t="s">
        <v>1020</v>
      </c>
      <c r="F818" t="s">
        <v>1021</v>
      </c>
      <c r="G818" t="s">
        <v>1121</v>
      </c>
      <c r="H818" s="11">
        <v>42618</v>
      </c>
      <c r="I818" s="11">
        <v>42621</v>
      </c>
      <c r="J818" s="11">
        <v>42614</v>
      </c>
      <c r="K818" t="s">
        <v>1023</v>
      </c>
      <c r="L818" t="s">
        <v>2159</v>
      </c>
      <c r="M818" t="s">
        <v>1025</v>
      </c>
      <c r="N818" t="s">
        <v>1026</v>
      </c>
      <c r="O818" t="s">
        <v>1273</v>
      </c>
    </row>
    <row r="819" spans="1:16" x14ac:dyDescent="0.25">
      <c r="A819" s="9" t="s">
        <v>1905</v>
      </c>
      <c r="B819" s="9" t="s">
        <v>1906</v>
      </c>
      <c r="C819" s="9" t="s">
        <v>1907</v>
      </c>
      <c r="D819" s="9" t="s">
        <v>1906</v>
      </c>
      <c r="E819" s="9" t="s">
        <v>1020</v>
      </c>
      <c r="F819" s="9" t="s">
        <v>1659</v>
      </c>
      <c r="G819" s="9" t="s">
        <v>1758</v>
      </c>
      <c r="H819" s="10">
        <v>42618</v>
      </c>
      <c r="I819" s="10">
        <v>42622</v>
      </c>
      <c r="J819" s="10">
        <v>42618</v>
      </c>
      <c r="K819" s="9" t="s">
        <v>1023</v>
      </c>
      <c r="L819" s="9" t="s">
        <v>1054</v>
      </c>
      <c r="M819" s="9" t="s">
        <v>1025</v>
      </c>
      <c r="N819" s="9" t="s">
        <v>1026</v>
      </c>
      <c r="O819" s="9" t="s">
        <v>1034</v>
      </c>
      <c r="P819" s="9" t="s">
        <v>1028</v>
      </c>
    </row>
    <row r="820" spans="1:16" x14ac:dyDescent="0.25">
      <c r="A820" t="s">
        <v>498</v>
      </c>
      <c r="B820" t="s">
        <v>1504</v>
      </c>
      <c r="C820" t="s">
        <v>1505</v>
      </c>
      <c r="D820" t="s">
        <v>1506</v>
      </c>
      <c r="E820" t="s">
        <v>1020</v>
      </c>
      <c r="F820" t="s">
        <v>1032</v>
      </c>
      <c r="G820" t="s">
        <v>533</v>
      </c>
      <c r="H820" s="11">
        <v>42617</v>
      </c>
      <c r="I820" s="11">
        <v>42624</v>
      </c>
      <c r="J820" s="11">
        <v>42609</v>
      </c>
      <c r="K820" t="s">
        <v>1023</v>
      </c>
      <c r="L820" t="s">
        <v>1054</v>
      </c>
      <c r="M820" t="s">
        <v>1025</v>
      </c>
      <c r="N820" t="s">
        <v>1026</v>
      </c>
      <c r="O820" t="s">
        <v>1034</v>
      </c>
      <c r="P820" t="s">
        <v>1028</v>
      </c>
    </row>
    <row r="821" spans="1:16" x14ac:dyDescent="0.25">
      <c r="A821" s="9" t="s">
        <v>179</v>
      </c>
      <c r="B821" s="9" t="s">
        <v>1191</v>
      </c>
      <c r="C821" s="9" t="s">
        <v>179</v>
      </c>
      <c r="D821" s="9" t="s">
        <v>1191</v>
      </c>
      <c r="E821" s="9" t="s">
        <v>1020</v>
      </c>
      <c r="F821" s="9" t="s">
        <v>1021</v>
      </c>
      <c r="G821" s="9" t="s">
        <v>1121</v>
      </c>
      <c r="H821" s="10">
        <v>42616</v>
      </c>
      <c r="I821" s="10">
        <v>42618</v>
      </c>
      <c r="J821" s="10">
        <v>42614</v>
      </c>
      <c r="K821" s="9" t="s">
        <v>1023</v>
      </c>
      <c r="L821" s="9" t="s">
        <v>1991</v>
      </c>
      <c r="M821" s="9" t="s">
        <v>1025</v>
      </c>
      <c r="N821" s="9" t="s">
        <v>1026</v>
      </c>
      <c r="O821" s="9" t="s">
        <v>1034</v>
      </c>
      <c r="P821" s="9" t="s">
        <v>1028</v>
      </c>
    </row>
    <row r="822" spans="1:16" x14ac:dyDescent="0.25">
      <c r="A822" t="s">
        <v>2509</v>
      </c>
      <c r="B822" t="s">
        <v>2510</v>
      </c>
      <c r="C822" t="s">
        <v>2511</v>
      </c>
      <c r="D822" t="s">
        <v>2510</v>
      </c>
      <c r="E822" t="s">
        <v>1020</v>
      </c>
      <c r="F822" t="s">
        <v>1032</v>
      </c>
      <c r="G822" t="s">
        <v>1136</v>
      </c>
      <c r="H822" s="11">
        <v>42615</v>
      </c>
      <c r="I822" s="11">
        <v>42615</v>
      </c>
      <c r="J822" s="11">
        <v>42614</v>
      </c>
      <c r="K822" t="s">
        <v>1023</v>
      </c>
      <c r="L822" t="s">
        <v>2512</v>
      </c>
      <c r="M822" t="s">
        <v>1025</v>
      </c>
      <c r="N822" t="s">
        <v>1279</v>
      </c>
      <c r="O822" t="s">
        <v>1273</v>
      </c>
    </row>
    <row r="823" spans="1:16" x14ac:dyDescent="0.25">
      <c r="A823" s="9" t="s">
        <v>394</v>
      </c>
      <c r="B823" s="9" t="s">
        <v>2513</v>
      </c>
      <c r="C823" s="9" t="s">
        <v>2514</v>
      </c>
      <c r="D823" s="9" t="s">
        <v>2515</v>
      </c>
      <c r="E823" s="9" t="s">
        <v>1020</v>
      </c>
      <c r="F823" s="9" t="s">
        <v>1032</v>
      </c>
      <c r="G823" s="9" t="s">
        <v>1157</v>
      </c>
      <c r="H823" s="10">
        <v>42615</v>
      </c>
      <c r="I823" s="10">
        <v>42618</v>
      </c>
      <c r="J823" s="10">
        <v>42615</v>
      </c>
      <c r="K823" s="9" t="s">
        <v>1023</v>
      </c>
      <c r="L823" s="9" t="s">
        <v>1982</v>
      </c>
      <c r="M823" s="9" t="s">
        <v>1025</v>
      </c>
      <c r="N823" s="9" t="s">
        <v>1026</v>
      </c>
      <c r="O823" s="9" t="s">
        <v>1034</v>
      </c>
      <c r="P823" s="9" t="s">
        <v>1028</v>
      </c>
    </row>
    <row r="824" spans="1:16" x14ac:dyDescent="0.25">
      <c r="A824" t="s">
        <v>1497</v>
      </c>
      <c r="B824" t="s">
        <v>1498</v>
      </c>
      <c r="C824" t="s">
        <v>1499</v>
      </c>
      <c r="D824" t="s">
        <v>1500</v>
      </c>
      <c r="E824" t="s">
        <v>1020</v>
      </c>
      <c r="F824" t="s">
        <v>1032</v>
      </c>
      <c r="G824" t="s">
        <v>1155</v>
      </c>
      <c r="H824" s="11">
        <v>42614</v>
      </c>
      <c r="I824" s="11">
        <v>42617</v>
      </c>
      <c r="J824" s="11">
        <v>42613</v>
      </c>
      <c r="K824" t="s">
        <v>1023</v>
      </c>
      <c r="L824" t="s">
        <v>1054</v>
      </c>
      <c r="M824" t="s">
        <v>1025</v>
      </c>
      <c r="N824" t="s">
        <v>1026</v>
      </c>
      <c r="O824" t="s">
        <v>1034</v>
      </c>
      <c r="P824" t="s">
        <v>1028</v>
      </c>
    </row>
    <row r="825" spans="1:16" x14ac:dyDescent="0.25">
      <c r="A825" s="9" t="s">
        <v>188</v>
      </c>
      <c r="B825" s="9" t="s">
        <v>2119</v>
      </c>
      <c r="C825" s="9" t="s">
        <v>2120</v>
      </c>
      <c r="D825" s="9" t="s">
        <v>2121</v>
      </c>
      <c r="E825" s="9" t="s">
        <v>1020</v>
      </c>
      <c r="F825" s="9" t="s">
        <v>1021</v>
      </c>
      <c r="G825" s="9" t="s">
        <v>1121</v>
      </c>
      <c r="H825" s="10">
        <v>42614</v>
      </c>
      <c r="I825" s="10">
        <v>42614</v>
      </c>
      <c r="J825" s="10">
        <v>42597</v>
      </c>
      <c r="K825" s="9" t="s">
        <v>1023</v>
      </c>
      <c r="L825" s="9" t="s">
        <v>1054</v>
      </c>
      <c r="M825" s="9" t="s">
        <v>1025</v>
      </c>
      <c r="N825" s="9" t="s">
        <v>1026</v>
      </c>
      <c r="O825" s="9" t="s">
        <v>1273</v>
      </c>
      <c r="P825" s="9"/>
    </row>
    <row r="826" spans="1:16" x14ac:dyDescent="0.25">
      <c r="A826" t="s">
        <v>1883</v>
      </c>
      <c r="B826" t="s">
        <v>1884</v>
      </c>
      <c r="C826" t="s">
        <v>1885</v>
      </c>
      <c r="D826" t="s">
        <v>1886</v>
      </c>
      <c r="E826" t="s">
        <v>1020</v>
      </c>
      <c r="F826" t="s">
        <v>1021</v>
      </c>
      <c r="G826" t="s">
        <v>1059</v>
      </c>
      <c r="H826" s="11">
        <v>42614</v>
      </c>
      <c r="I826" s="11">
        <v>42618</v>
      </c>
      <c r="J826" s="11">
        <v>42610</v>
      </c>
      <c r="K826" t="s">
        <v>1023</v>
      </c>
      <c r="L826" t="s">
        <v>1054</v>
      </c>
      <c r="M826" t="s">
        <v>1025</v>
      </c>
      <c r="N826" t="s">
        <v>1026</v>
      </c>
      <c r="O826" t="s">
        <v>1034</v>
      </c>
      <c r="P826" t="s">
        <v>1028</v>
      </c>
    </row>
    <row r="827" spans="1:16" x14ac:dyDescent="0.25">
      <c r="A827" s="9" t="s">
        <v>249</v>
      </c>
      <c r="B827" s="9" t="s">
        <v>1722</v>
      </c>
      <c r="C827" s="9" t="s">
        <v>1723</v>
      </c>
      <c r="D827" s="9" t="s">
        <v>1724</v>
      </c>
      <c r="E827" s="9" t="s">
        <v>1020</v>
      </c>
      <c r="F827" s="9" t="s">
        <v>1021</v>
      </c>
      <c r="G827" s="9" t="s">
        <v>1022</v>
      </c>
      <c r="H827" s="10">
        <v>42613</v>
      </c>
      <c r="I827" s="10">
        <v>42616</v>
      </c>
      <c r="J827" s="10">
        <v>42607</v>
      </c>
      <c r="K827" s="9" t="s">
        <v>1023</v>
      </c>
      <c r="L827" s="9" t="s">
        <v>1991</v>
      </c>
      <c r="M827" s="9" t="s">
        <v>1025</v>
      </c>
      <c r="N827" s="9" t="s">
        <v>1026</v>
      </c>
      <c r="O827" s="9" t="s">
        <v>1034</v>
      </c>
      <c r="P827" s="9" t="s">
        <v>1118</v>
      </c>
    </row>
    <row r="828" spans="1:16" x14ac:dyDescent="0.25">
      <c r="A828" t="s">
        <v>328</v>
      </c>
      <c r="B828" t="s">
        <v>1639</v>
      </c>
      <c r="C828" t="s">
        <v>1640</v>
      </c>
      <c r="D828" t="s">
        <v>1641</v>
      </c>
      <c r="E828" t="s">
        <v>1020</v>
      </c>
      <c r="F828" t="s">
        <v>1021</v>
      </c>
      <c r="G828" t="s">
        <v>1037</v>
      </c>
      <c r="H828" s="11">
        <v>42612</v>
      </c>
      <c r="I828" s="11">
        <v>42614</v>
      </c>
      <c r="J828" s="11">
        <v>42607</v>
      </c>
      <c r="K828" t="s">
        <v>1023</v>
      </c>
      <c r="L828" t="s">
        <v>2155</v>
      </c>
      <c r="M828" t="s">
        <v>1025</v>
      </c>
      <c r="N828" t="s">
        <v>1026</v>
      </c>
      <c r="O828" t="s">
        <v>1034</v>
      </c>
      <c r="P828" t="s">
        <v>1028</v>
      </c>
    </row>
    <row r="829" spans="1:16" x14ac:dyDescent="0.25">
      <c r="A829" s="9" t="s">
        <v>438</v>
      </c>
      <c r="B829" s="9" t="s">
        <v>1573</v>
      </c>
      <c r="C829" s="9" t="s">
        <v>1574</v>
      </c>
      <c r="D829" s="9" t="s">
        <v>1575</v>
      </c>
      <c r="E829" s="9" t="s">
        <v>1020</v>
      </c>
      <c r="F829" s="9" t="s">
        <v>1032</v>
      </c>
      <c r="G829" s="9" t="s">
        <v>1136</v>
      </c>
      <c r="H829" s="10">
        <v>42610</v>
      </c>
      <c r="I829" s="10">
        <v>42614</v>
      </c>
      <c r="J829" s="10">
        <v>42609</v>
      </c>
      <c r="K829" s="9" t="s">
        <v>1023</v>
      </c>
      <c r="L829" s="9" t="s">
        <v>1991</v>
      </c>
      <c r="M829" s="9" t="s">
        <v>1025</v>
      </c>
      <c r="N829" s="9" t="s">
        <v>1026</v>
      </c>
      <c r="O829" s="9" t="s">
        <v>1034</v>
      </c>
      <c r="P829" s="9" t="s">
        <v>1028</v>
      </c>
    </row>
    <row r="830" spans="1:16" x14ac:dyDescent="0.25">
      <c r="A830" t="s">
        <v>342</v>
      </c>
      <c r="B830" t="s">
        <v>2516</v>
      </c>
      <c r="C830" t="s">
        <v>2517</v>
      </c>
      <c r="D830" t="s">
        <v>2516</v>
      </c>
      <c r="E830" t="s">
        <v>1020</v>
      </c>
      <c r="F830" t="s">
        <v>1021</v>
      </c>
      <c r="G830" t="s">
        <v>1130</v>
      </c>
      <c r="H830" s="11">
        <v>42610</v>
      </c>
      <c r="I830" s="11">
        <v>42613</v>
      </c>
      <c r="J830" s="11">
        <v>42604</v>
      </c>
      <c r="K830" t="s">
        <v>1023</v>
      </c>
      <c r="L830" t="s">
        <v>1991</v>
      </c>
      <c r="M830" t="s">
        <v>1025</v>
      </c>
      <c r="N830" t="s">
        <v>1026</v>
      </c>
      <c r="O830" t="s">
        <v>1034</v>
      </c>
      <c r="P830" t="s">
        <v>1118</v>
      </c>
    </row>
    <row r="831" spans="1:16" x14ac:dyDescent="0.25">
      <c r="A831" s="9" t="s">
        <v>294</v>
      </c>
      <c r="B831" s="9" t="s">
        <v>1142</v>
      </c>
      <c r="C831" s="9" t="s">
        <v>1143</v>
      </c>
      <c r="D831" s="9" t="s">
        <v>1144</v>
      </c>
      <c r="E831" s="9" t="s">
        <v>1020</v>
      </c>
      <c r="F831" s="9" t="s">
        <v>1021</v>
      </c>
      <c r="G831" s="9" t="s">
        <v>1022</v>
      </c>
      <c r="H831" s="10">
        <v>42608</v>
      </c>
      <c r="I831" s="10">
        <v>42610</v>
      </c>
      <c r="J831" s="10">
        <v>42603</v>
      </c>
      <c r="K831" s="9" t="s">
        <v>1023</v>
      </c>
      <c r="L831" s="9" t="s">
        <v>1054</v>
      </c>
      <c r="M831" s="9" t="s">
        <v>1025</v>
      </c>
      <c r="N831" s="9" t="s">
        <v>1026</v>
      </c>
      <c r="O831" s="9" t="s">
        <v>1034</v>
      </c>
      <c r="P831" s="9" t="s">
        <v>1028</v>
      </c>
    </row>
    <row r="832" spans="1:16" x14ac:dyDescent="0.25">
      <c r="A832" t="s">
        <v>1060</v>
      </c>
      <c r="B832" t="s">
        <v>1061</v>
      </c>
      <c r="C832" t="s">
        <v>1062</v>
      </c>
      <c r="D832" t="s">
        <v>1063</v>
      </c>
      <c r="E832" t="s">
        <v>1020</v>
      </c>
      <c r="F832" t="s">
        <v>1021</v>
      </c>
      <c r="G832" t="s">
        <v>1064</v>
      </c>
      <c r="H832" s="11">
        <v>42607</v>
      </c>
      <c r="I832" s="11">
        <v>42619</v>
      </c>
      <c r="J832" s="11">
        <v>42597</v>
      </c>
      <c r="K832" t="s">
        <v>1023</v>
      </c>
      <c r="L832" t="s">
        <v>2518</v>
      </c>
      <c r="M832" t="s">
        <v>1025</v>
      </c>
      <c r="N832" t="s">
        <v>1065</v>
      </c>
      <c r="O832" t="s">
        <v>1273</v>
      </c>
    </row>
    <row r="833" spans="1:16" x14ac:dyDescent="0.25">
      <c r="A833" s="9" t="s">
        <v>2519</v>
      </c>
      <c r="B833" s="9" t="s">
        <v>2520</v>
      </c>
      <c r="C833" s="9" t="s">
        <v>2521</v>
      </c>
      <c r="D833" s="9" t="s">
        <v>2522</v>
      </c>
      <c r="E833" s="9" t="s">
        <v>1020</v>
      </c>
      <c r="F833" s="9" t="s">
        <v>1032</v>
      </c>
      <c r="G833" s="9" t="s">
        <v>533</v>
      </c>
      <c r="H833" s="10">
        <v>42607</v>
      </c>
      <c r="I833" s="10">
        <v>42615</v>
      </c>
      <c r="J833" s="10">
        <v>42607</v>
      </c>
      <c r="K833" s="9" t="s">
        <v>1358</v>
      </c>
      <c r="L833" s="9" t="s">
        <v>2159</v>
      </c>
      <c r="M833" s="9" t="s">
        <v>1025</v>
      </c>
      <c r="N833" s="9" t="s">
        <v>1026</v>
      </c>
      <c r="O833" s="9" t="s">
        <v>1273</v>
      </c>
      <c r="P833" s="9"/>
    </row>
    <row r="834" spans="1:16" x14ac:dyDescent="0.25">
      <c r="A834" t="s">
        <v>2523</v>
      </c>
      <c r="B834" t="s">
        <v>2524</v>
      </c>
      <c r="C834" t="s">
        <v>2523</v>
      </c>
      <c r="D834" t="s">
        <v>2524</v>
      </c>
      <c r="E834" t="s">
        <v>1020</v>
      </c>
      <c r="F834" t="s">
        <v>1032</v>
      </c>
      <c r="G834" t="s">
        <v>1157</v>
      </c>
      <c r="H834" s="11">
        <v>42605</v>
      </c>
      <c r="I834" s="11">
        <v>42605</v>
      </c>
      <c r="J834" s="11">
        <v>42602</v>
      </c>
      <c r="K834" t="s">
        <v>1023</v>
      </c>
      <c r="L834" t="s">
        <v>2334</v>
      </c>
      <c r="M834" t="s">
        <v>1025</v>
      </c>
      <c r="N834" t="s">
        <v>1279</v>
      </c>
      <c r="O834" t="s">
        <v>1273</v>
      </c>
    </row>
    <row r="835" spans="1:16" x14ac:dyDescent="0.25">
      <c r="A835" s="9" t="s">
        <v>2148</v>
      </c>
      <c r="B835" s="9" t="s">
        <v>2149</v>
      </c>
      <c r="C835" s="9" t="s">
        <v>2150</v>
      </c>
      <c r="D835" s="9" t="s">
        <v>2151</v>
      </c>
      <c r="E835" s="9" t="s">
        <v>1020</v>
      </c>
      <c r="F835" s="9" t="s">
        <v>1032</v>
      </c>
      <c r="G835" s="9" t="s">
        <v>1348</v>
      </c>
      <c r="H835" s="10">
        <v>42605</v>
      </c>
      <c r="I835" s="10">
        <v>42610</v>
      </c>
      <c r="J835" s="10">
        <v>42596</v>
      </c>
      <c r="K835" s="9" t="s">
        <v>1023</v>
      </c>
      <c r="L835" s="9" t="s">
        <v>1054</v>
      </c>
      <c r="M835" s="9" t="s">
        <v>1025</v>
      </c>
      <c r="N835" s="9" t="s">
        <v>1026</v>
      </c>
      <c r="O835" s="9" t="s">
        <v>1034</v>
      </c>
      <c r="P835" s="9" t="s">
        <v>1028</v>
      </c>
    </row>
    <row r="836" spans="1:16" x14ac:dyDescent="0.25">
      <c r="A836" t="s">
        <v>87</v>
      </c>
      <c r="B836" t="s">
        <v>1359</v>
      </c>
      <c r="C836" t="s">
        <v>1360</v>
      </c>
      <c r="D836" t="s">
        <v>1361</v>
      </c>
      <c r="E836" t="s">
        <v>1020</v>
      </c>
      <c r="F836" t="s">
        <v>1021</v>
      </c>
      <c r="G836" t="s">
        <v>1045</v>
      </c>
      <c r="H836" s="11">
        <v>42605</v>
      </c>
      <c r="I836" s="11">
        <v>42608</v>
      </c>
      <c r="J836" s="11">
        <v>42599</v>
      </c>
      <c r="K836" t="s">
        <v>1023</v>
      </c>
      <c r="L836" t="s">
        <v>1054</v>
      </c>
      <c r="M836" t="s">
        <v>1025</v>
      </c>
      <c r="N836" t="s">
        <v>1026</v>
      </c>
      <c r="O836" t="s">
        <v>1034</v>
      </c>
      <c r="P836" t="s">
        <v>1028</v>
      </c>
    </row>
    <row r="837" spans="1:16" x14ac:dyDescent="0.25">
      <c r="A837" s="9" t="s">
        <v>2525</v>
      </c>
      <c r="B837" s="9" t="s">
        <v>2526</v>
      </c>
      <c r="C837" s="9" t="s">
        <v>2527</v>
      </c>
      <c r="D837" s="9" t="s">
        <v>2528</v>
      </c>
      <c r="E837" s="9" t="s">
        <v>1020</v>
      </c>
      <c r="F837" s="9" t="s">
        <v>1032</v>
      </c>
      <c r="G837" s="9" t="s">
        <v>1157</v>
      </c>
      <c r="H837" s="10">
        <v>42604</v>
      </c>
      <c r="I837" s="10">
        <v>42604</v>
      </c>
      <c r="J837" s="10">
        <v>42592</v>
      </c>
      <c r="K837" s="9" t="s">
        <v>1023</v>
      </c>
      <c r="L837" s="9" t="s">
        <v>2512</v>
      </c>
      <c r="M837" s="9" t="s">
        <v>1025</v>
      </c>
      <c r="N837" s="9" t="s">
        <v>1279</v>
      </c>
      <c r="O837" s="9" t="s">
        <v>1273</v>
      </c>
      <c r="P837" s="9"/>
    </row>
    <row r="838" spans="1:16" x14ac:dyDescent="0.25">
      <c r="A838" t="s">
        <v>2529</v>
      </c>
      <c r="B838" t="s">
        <v>2530</v>
      </c>
      <c r="C838" t="s">
        <v>2529</v>
      </c>
      <c r="D838" t="s">
        <v>2530</v>
      </c>
      <c r="E838" t="s">
        <v>1020</v>
      </c>
      <c r="F838" t="s">
        <v>1032</v>
      </c>
      <c r="G838" t="s">
        <v>1157</v>
      </c>
      <c r="H838" s="11">
        <v>42604</v>
      </c>
      <c r="I838" s="11">
        <v>42604</v>
      </c>
      <c r="J838" s="11">
        <v>42603</v>
      </c>
      <c r="K838" t="s">
        <v>1023</v>
      </c>
      <c r="L838" t="s">
        <v>2512</v>
      </c>
      <c r="M838" t="s">
        <v>1025</v>
      </c>
      <c r="N838" t="s">
        <v>1279</v>
      </c>
      <c r="O838" t="s">
        <v>1273</v>
      </c>
    </row>
    <row r="839" spans="1:16" x14ac:dyDescent="0.25">
      <c r="A839" s="9" t="s">
        <v>360</v>
      </c>
      <c r="B839" s="9" t="s">
        <v>1627</v>
      </c>
      <c r="C839" s="9" t="s">
        <v>1628</v>
      </c>
      <c r="D839" s="9" t="s">
        <v>1629</v>
      </c>
      <c r="E839" s="9" t="s">
        <v>1020</v>
      </c>
      <c r="F839" s="9" t="s">
        <v>1021</v>
      </c>
      <c r="G839" s="9" t="s">
        <v>1071</v>
      </c>
      <c r="H839" s="10">
        <v>42602</v>
      </c>
      <c r="I839" s="10">
        <v>42605</v>
      </c>
      <c r="J839" s="10">
        <v>42600</v>
      </c>
      <c r="K839" s="9" t="s">
        <v>1023</v>
      </c>
      <c r="L839" s="9" t="s">
        <v>1054</v>
      </c>
      <c r="M839" s="9" t="s">
        <v>2465</v>
      </c>
      <c r="N839" s="9" t="s">
        <v>1026</v>
      </c>
      <c r="O839" s="9" t="s">
        <v>1027</v>
      </c>
      <c r="P839" s="9" t="s">
        <v>1028</v>
      </c>
    </row>
    <row r="840" spans="1:16" x14ac:dyDescent="0.25">
      <c r="A840" t="s">
        <v>340</v>
      </c>
      <c r="B840" t="s">
        <v>2531</v>
      </c>
      <c r="C840" t="s">
        <v>2532</v>
      </c>
      <c r="D840" t="s">
        <v>2531</v>
      </c>
      <c r="E840" t="s">
        <v>1020</v>
      </c>
      <c r="F840" t="s">
        <v>1021</v>
      </c>
      <c r="G840" t="s">
        <v>1130</v>
      </c>
      <c r="H840" s="11">
        <v>42601</v>
      </c>
      <c r="I840" s="11">
        <v>42611</v>
      </c>
      <c r="J840" s="11">
        <v>42597</v>
      </c>
      <c r="K840" t="s">
        <v>1023</v>
      </c>
      <c r="L840" t="s">
        <v>2003</v>
      </c>
      <c r="M840" t="s">
        <v>1025</v>
      </c>
      <c r="N840" t="s">
        <v>1026</v>
      </c>
      <c r="O840" t="s">
        <v>1273</v>
      </c>
    </row>
    <row r="841" spans="1:16" x14ac:dyDescent="0.25">
      <c r="A841" s="9" t="s">
        <v>1916</v>
      </c>
      <c r="B841" s="9" t="s">
        <v>1917</v>
      </c>
      <c r="C841" s="9" t="s">
        <v>1918</v>
      </c>
      <c r="D841" s="9" t="s">
        <v>1919</v>
      </c>
      <c r="E841" s="9" t="s">
        <v>1020</v>
      </c>
      <c r="F841" s="9" t="s">
        <v>1659</v>
      </c>
      <c r="G841" s="9" t="s">
        <v>1660</v>
      </c>
      <c r="H841" s="10">
        <v>42601</v>
      </c>
      <c r="I841" s="10">
        <v>42603</v>
      </c>
      <c r="J841" s="10">
        <v>42601</v>
      </c>
      <c r="K841" s="9" t="s">
        <v>1023</v>
      </c>
      <c r="L841" s="9" t="s">
        <v>1054</v>
      </c>
      <c r="M841" s="9" t="s">
        <v>1025</v>
      </c>
      <c r="N841" s="9" t="s">
        <v>1026</v>
      </c>
      <c r="O841" s="9" t="s">
        <v>1034</v>
      </c>
      <c r="P841" s="9" t="s">
        <v>1028</v>
      </c>
    </row>
    <row r="842" spans="1:16" x14ac:dyDescent="0.25">
      <c r="A842" t="s">
        <v>2533</v>
      </c>
      <c r="B842" t="s">
        <v>2534</v>
      </c>
      <c r="C842" t="s">
        <v>2535</v>
      </c>
      <c r="D842" t="s">
        <v>2534</v>
      </c>
      <c r="E842" t="s">
        <v>1020</v>
      </c>
      <c r="F842" t="s">
        <v>1659</v>
      </c>
      <c r="G842" t="s">
        <v>1758</v>
      </c>
      <c r="H842" s="11">
        <v>42597</v>
      </c>
      <c r="I842" s="11">
        <v>42601</v>
      </c>
      <c r="J842" s="11">
        <v>42597</v>
      </c>
      <c r="K842" t="s">
        <v>1023</v>
      </c>
      <c r="L842" t="s">
        <v>1054</v>
      </c>
      <c r="M842" t="s">
        <v>1025</v>
      </c>
      <c r="N842" t="s">
        <v>1026</v>
      </c>
      <c r="O842" t="s">
        <v>1034</v>
      </c>
      <c r="P842" t="s">
        <v>1028</v>
      </c>
    </row>
    <row r="843" spans="1:16" x14ac:dyDescent="0.25">
      <c r="A843" s="9" t="s">
        <v>407</v>
      </c>
      <c r="B843" s="9" t="s">
        <v>1795</v>
      </c>
      <c r="C843" s="9" t="s">
        <v>1796</v>
      </c>
      <c r="D843" s="9" t="s">
        <v>1797</v>
      </c>
      <c r="E843" s="9" t="s">
        <v>1020</v>
      </c>
      <c r="F843" s="9" t="s">
        <v>1032</v>
      </c>
      <c r="G843" s="9" t="s">
        <v>1348</v>
      </c>
      <c r="H843" s="10">
        <v>42596</v>
      </c>
      <c r="I843" s="10">
        <v>42605</v>
      </c>
      <c r="J843" s="10">
        <v>42596</v>
      </c>
      <c r="K843" s="9" t="s">
        <v>1023</v>
      </c>
      <c r="L843" s="9" t="s">
        <v>2159</v>
      </c>
      <c r="M843" s="9" t="s">
        <v>1025</v>
      </c>
      <c r="N843" s="9" t="s">
        <v>1026</v>
      </c>
      <c r="O843" s="9" t="s">
        <v>1034</v>
      </c>
      <c r="P843" s="9" t="s">
        <v>1028</v>
      </c>
    </row>
    <row r="844" spans="1:16" x14ac:dyDescent="0.25">
      <c r="A844" t="s">
        <v>499</v>
      </c>
      <c r="B844" t="s">
        <v>2536</v>
      </c>
      <c r="C844" t="s">
        <v>2537</v>
      </c>
      <c r="D844" t="s">
        <v>2538</v>
      </c>
      <c r="E844" t="s">
        <v>1020</v>
      </c>
      <c r="F844" t="s">
        <v>1032</v>
      </c>
      <c r="G844" t="s">
        <v>533</v>
      </c>
      <c r="H844" s="11">
        <v>42595</v>
      </c>
      <c r="I844" s="11">
        <v>42596</v>
      </c>
      <c r="J844" s="11">
        <v>42583</v>
      </c>
      <c r="K844" t="s">
        <v>1023</v>
      </c>
      <c r="L844" t="s">
        <v>2334</v>
      </c>
      <c r="M844" t="s">
        <v>1055</v>
      </c>
      <c r="N844" t="s">
        <v>1065</v>
      </c>
      <c r="O844" t="s">
        <v>1027</v>
      </c>
    </row>
    <row r="845" spans="1:16" x14ac:dyDescent="0.25">
      <c r="A845" s="9" t="s">
        <v>1745</v>
      </c>
      <c r="B845" s="9" t="s">
        <v>1746</v>
      </c>
      <c r="C845" s="9" t="s">
        <v>1747</v>
      </c>
      <c r="D845" s="9" t="s">
        <v>1748</v>
      </c>
      <c r="E845" s="9" t="s">
        <v>1020</v>
      </c>
      <c r="F845" s="9" t="s">
        <v>1659</v>
      </c>
      <c r="G845" s="9" t="s">
        <v>1660</v>
      </c>
      <c r="H845" s="10">
        <v>42594</v>
      </c>
      <c r="I845" s="10">
        <v>42597</v>
      </c>
      <c r="J845" s="10">
        <v>42594</v>
      </c>
      <c r="K845" s="9" t="s">
        <v>1023</v>
      </c>
      <c r="L845" s="9" t="s">
        <v>1991</v>
      </c>
      <c r="M845" s="9" t="s">
        <v>1025</v>
      </c>
      <c r="N845" s="9" t="s">
        <v>1026</v>
      </c>
      <c r="O845" s="9" t="s">
        <v>1034</v>
      </c>
      <c r="P845" s="9" t="s">
        <v>1028</v>
      </c>
    </row>
    <row r="846" spans="1:16" x14ac:dyDescent="0.25">
      <c r="A846" t="s">
        <v>408</v>
      </c>
      <c r="B846" t="s">
        <v>1759</v>
      </c>
      <c r="C846" t="s">
        <v>1760</v>
      </c>
      <c r="D846" t="s">
        <v>1761</v>
      </c>
      <c r="E846" t="s">
        <v>1020</v>
      </c>
      <c r="F846" t="s">
        <v>1032</v>
      </c>
      <c r="G846" t="s">
        <v>1348</v>
      </c>
      <c r="H846" s="11">
        <v>42593</v>
      </c>
      <c r="I846" s="11">
        <v>42596</v>
      </c>
      <c r="J846" s="11">
        <v>42588</v>
      </c>
      <c r="K846" t="s">
        <v>1023</v>
      </c>
      <c r="L846" t="s">
        <v>1054</v>
      </c>
      <c r="M846" t="s">
        <v>1025</v>
      </c>
      <c r="N846" t="s">
        <v>1026</v>
      </c>
      <c r="O846" t="s">
        <v>1273</v>
      </c>
    </row>
    <row r="847" spans="1:16" x14ac:dyDescent="0.25">
      <c r="A847" s="9" t="s">
        <v>266</v>
      </c>
      <c r="B847" s="9" t="s">
        <v>2287</v>
      </c>
      <c r="C847" s="9" t="s">
        <v>2288</v>
      </c>
      <c r="D847" s="9" t="s">
        <v>2289</v>
      </c>
      <c r="E847" s="9" t="s">
        <v>1020</v>
      </c>
      <c r="F847" s="9" t="s">
        <v>1021</v>
      </c>
      <c r="G847" s="9" t="s">
        <v>1022</v>
      </c>
      <c r="H847" s="10">
        <v>42593</v>
      </c>
      <c r="I847" s="10">
        <v>42595</v>
      </c>
      <c r="J847" s="10">
        <v>42589</v>
      </c>
      <c r="K847" s="9" t="s">
        <v>1023</v>
      </c>
      <c r="L847" s="9" t="s">
        <v>1054</v>
      </c>
      <c r="M847" s="9" t="s">
        <v>1025</v>
      </c>
      <c r="N847" s="9" t="s">
        <v>1026</v>
      </c>
      <c r="O847" s="9" t="s">
        <v>1034</v>
      </c>
      <c r="P847" s="9" t="s">
        <v>1028</v>
      </c>
    </row>
    <row r="848" spans="1:16" x14ac:dyDescent="0.25">
      <c r="A848" t="s">
        <v>499</v>
      </c>
      <c r="B848" t="s">
        <v>2536</v>
      </c>
      <c r="C848" t="s">
        <v>2537</v>
      </c>
      <c r="D848" t="s">
        <v>2538</v>
      </c>
      <c r="E848" t="s">
        <v>1020</v>
      </c>
      <c r="F848" t="s">
        <v>1032</v>
      </c>
      <c r="G848" t="s">
        <v>533</v>
      </c>
      <c r="H848" s="11">
        <v>42593</v>
      </c>
      <c r="I848" s="11">
        <v>42593</v>
      </c>
      <c r="J848" s="11">
        <v>42583</v>
      </c>
      <c r="K848" t="s">
        <v>1023</v>
      </c>
      <c r="L848" t="s">
        <v>2334</v>
      </c>
      <c r="M848" t="s">
        <v>1025</v>
      </c>
      <c r="N848" t="s">
        <v>1065</v>
      </c>
      <c r="O848" t="s">
        <v>1273</v>
      </c>
    </row>
    <row r="849" spans="1:16" x14ac:dyDescent="0.25">
      <c r="A849" s="9" t="s">
        <v>2539</v>
      </c>
      <c r="B849" s="9" t="s">
        <v>2540</v>
      </c>
      <c r="C849" s="9" t="s">
        <v>2541</v>
      </c>
      <c r="D849" s="9" t="s">
        <v>2542</v>
      </c>
      <c r="E849" s="9" t="s">
        <v>1020</v>
      </c>
      <c r="F849" s="9" t="s">
        <v>1659</v>
      </c>
      <c r="G849" s="9" t="s">
        <v>1660</v>
      </c>
      <c r="H849" s="10">
        <v>42591</v>
      </c>
      <c r="I849" s="10">
        <v>42594</v>
      </c>
      <c r="J849" s="10">
        <v>42591</v>
      </c>
      <c r="K849" s="9" t="s">
        <v>1023</v>
      </c>
      <c r="L849" s="9" t="s">
        <v>2159</v>
      </c>
      <c r="M849" s="9" t="s">
        <v>1025</v>
      </c>
      <c r="N849" s="9" t="s">
        <v>1026</v>
      </c>
      <c r="O849" s="9" t="s">
        <v>1273</v>
      </c>
      <c r="P849" s="9"/>
    </row>
    <row r="850" spans="1:16" x14ac:dyDescent="0.25">
      <c r="A850" t="s">
        <v>371</v>
      </c>
      <c r="B850" t="s">
        <v>1293</v>
      </c>
      <c r="C850" t="s">
        <v>1294</v>
      </c>
      <c r="D850" t="s">
        <v>1295</v>
      </c>
      <c r="E850" t="s">
        <v>1020</v>
      </c>
      <c r="F850" t="s">
        <v>1021</v>
      </c>
      <c r="G850" t="s">
        <v>1071</v>
      </c>
      <c r="H850" s="11">
        <v>42591</v>
      </c>
      <c r="I850" s="11">
        <v>42593</v>
      </c>
      <c r="J850" s="11">
        <v>42585</v>
      </c>
      <c r="K850" t="s">
        <v>1023</v>
      </c>
      <c r="L850" t="s">
        <v>1982</v>
      </c>
      <c r="M850" t="s">
        <v>1025</v>
      </c>
      <c r="N850" t="s">
        <v>1026</v>
      </c>
      <c r="O850" t="s">
        <v>1034</v>
      </c>
      <c r="P850" t="s">
        <v>1028</v>
      </c>
    </row>
    <row r="851" spans="1:16" x14ac:dyDescent="0.25">
      <c r="A851" s="9" t="s">
        <v>485</v>
      </c>
      <c r="B851" s="9" t="s">
        <v>1403</v>
      </c>
      <c r="C851" s="9" t="s">
        <v>1404</v>
      </c>
      <c r="D851" s="9" t="s">
        <v>1405</v>
      </c>
      <c r="E851" s="9" t="s">
        <v>1020</v>
      </c>
      <c r="F851" s="9" t="s">
        <v>1032</v>
      </c>
      <c r="G851" s="9" t="s">
        <v>533</v>
      </c>
      <c r="H851" s="10">
        <v>42588</v>
      </c>
      <c r="I851" s="10">
        <v>42607</v>
      </c>
      <c r="J851" s="10">
        <v>42584</v>
      </c>
      <c r="K851" s="9" t="s">
        <v>1023</v>
      </c>
      <c r="L851" s="9" t="s">
        <v>1991</v>
      </c>
      <c r="M851" s="9" t="s">
        <v>1025</v>
      </c>
      <c r="N851" s="9" t="s">
        <v>1026</v>
      </c>
      <c r="O851" s="9" t="s">
        <v>1034</v>
      </c>
      <c r="P851" s="9" t="s">
        <v>1028</v>
      </c>
    </row>
    <row r="852" spans="1:16" x14ac:dyDescent="0.25">
      <c r="A852" t="s">
        <v>2543</v>
      </c>
      <c r="B852" t="s">
        <v>2544</v>
      </c>
      <c r="C852" t="s">
        <v>2545</v>
      </c>
      <c r="D852" t="s">
        <v>2546</v>
      </c>
      <c r="E852" t="s">
        <v>1020</v>
      </c>
      <c r="F852" t="s">
        <v>1659</v>
      </c>
      <c r="G852" t="s">
        <v>1660</v>
      </c>
      <c r="H852" s="11">
        <v>42587</v>
      </c>
      <c r="I852" s="11">
        <v>42591</v>
      </c>
      <c r="J852" s="11">
        <v>42587</v>
      </c>
      <c r="K852" t="s">
        <v>1023</v>
      </c>
      <c r="L852" t="s">
        <v>2159</v>
      </c>
      <c r="M852" t="s">
        <v>1025</v>
      </c>
      <c r="N852" t="s">
        <v>1026</v>
      </c>
      <c r="O852" t="s">
        <v>1034</v>
      </c>
      <c r="P852" t="s">
        <v>1028</v>
      </c>
    </row>
    <row r="853" spans="1:16" x14ac:dyDescent="0.25">
      <c r="A853" s="9" t="s">
        <v>65</v>
      </c>
      <c r="B853" s="9" t="s">
        <v>2024</v>
      </c>
      <c r="C853" s="9" t="s">
        <v>2025</v>
      </c>
      <c r="D853" s="9" t="s">
        <v>2026</v>
      </c>
      <c r="E853" s="9" t="s">
        <v>1020</v>
      </c>
      <c r="F853" s="9" t="s">
        <v>1021</v>
      </c>
      <c r="G853" s="9" t="s">
        <v>1041</v>
      </c>
      <c r="H853" s="10">
        <v>42586</v>
      </c>
      <c r="I853" s="10">
        <v>42589</v>
      </c>
      <c r="J853" s="10">
        <v>42579</v>
      </c>
      <c r="K853" s="9" t="s">
        <v>1023</v>
      </c>
      <c r="L853" s="9" t="s">
        <v>2155</v>
      </c>
      <c r="M853" s="9" t="s">
        <v>1025</v>
      </c>
      <c r="N853" s="9" t="s">
        <v>1026</v>
      </c>
      <c r="O853" s="9" t="s">
        <v>1034</v>
      </c>
      <c r="P853" s="9" t="s">
        <v>1028</v>
      </c>
    </row>
    <row r="854" spans="1:16" x14ac:dyDescent="0.25">
      <c r="A854" t="s">
        <v>496</v>
      </c>
      <c r="B854" t="s">
        <v>1029</v>
      </c>
      <c r="C854" t="s">
        <v>1030</v>
      </c>
      <c r="D854" t="s">
        <v>1031</v>
      </c>
      <c r="E854" t="s">
        <v>1020</v>
      </c>
      <c r="F854" t="s">
        <v>1032</v>
      </c>
      <c r="G854" t="s">
        <v>533</v>
      </c>
      <c r="H854" s="11">
        <v>42585</v>
      </c>
      <c r="I854" s="11">
        <v>42588</v>
      </c>
      <c r="J854" s="11">
        <v>42585</v>
      </c>
      <c r="K854" t="s">
        <v>1023</v>
      </c>
      <c r="L854" t="s">
        <v>1054</v>
      </c>
      <c r="M854" t="s">
        <v>1025</v>
      </c>
      <c r="N854" t="s">
        <v>1026</v>
      </c>
      <c r="O854" t="s">
        <v>1034</v>
      </c>
      <c r="P854" t="s">
        <v>1028</v>
      </c>
    </row>
    <row r="855" spans="1:16" x14ac:dyDescent="0.25">
      <c r="A855" s="9" t="s">
        <v>2384</v>
      </c>
      <c r="B855" s="9" t="s">
        <v>2385</v>
      </c>
      <c r="C855" s="9" t="s">
        <v>2386</v>
      </c>
      <c r="D855" s="9" t="s">
        <v>2387</v>
      </c>
      <c r="E855" s="9" t="s">
        <v>1020</v>
      </c>
      <c r="F855" s="9" t="s">
        <v>1659</v>
      </c>
      <c r="G855" s="9" t="s">
        <v>1660</v>
      </c>
      <c r="H855" s="10">
        <v>42585</v>
      </c>
      <c r="I855" s="10">
        <v>42587</v>
      </c>
      <c r="J855" s="10">
        <v>42585</v>
      </c>
      <c r="K855" s="9" t="s">
        <v>1023</v>
      </c>
      <c r="L855" s="9" t="s">
        <v>2159</v>
      </c>
      <c r="M855" s="9" t="s">
        <v>1025</v>
      </c>
      <c r="N855" s="9" t="s">
        <v>1026</v>
      </c>
      <c r="O855" s="9" t="s">
        <v>1273</v>
      </c>
      <c r="P855" s="9"/>
    </row>
    <row r="856" spans="1:16" x14ac:dyDescent="0.25">
      <c r="A856" t="s">
        <v>82</v>
      </c>
      <c r="B856" t="s">
        <v>1584</v>
      </c>
      <c r="C856" t="s">
        <v>1585</v>
      </c>
      <c r="D856" t="s">
        <v>1584</v>
      </c>
      <c r="E856" t="s">
        <v>1020</v>
      </c>
      <c r="F856" t="s">
        <v>1021</v>
      </c>
      <c r="G856" t="s">
        <v>1045</v>
      </c>
      <c r="H856" s="11">
        <v>42584</v>
      </c>
      <c r="I856" s="11">
        <v>42586</v>
      </c>
      <c r="J856" s="11">
        <v>42576</v>
      </c>
      <c r="K856" t="s">
        <v>1023</v>
      </c>
      <c r="L856" t="s">
        <v>1054</v>
      </c>
      <c r="M856" t="s">
        <v>1025</v>
      </c>
      <c r="N856" t="s">
        <v>1026</v>
      </c>
      <c r="O856" t="s">
        <v>1034</v>
      </c>
      <c r="P856" t="s">
        <v>1028</v>
      </c>
    </row>
    <row r="857" spans="1:16" x14ac:dyDescent="0.25">
      <c r="A857" s="9" t="s">
        <v>1139</v>
      </c>
      <c r="B857" s="9" t="s">
        <v>1140</v>
      </c>
      <c r="C857" s="9" t="s">
        <v>1141</v>
      </c>
      <c r="D857" s="9" t="s">
        <v>1140</v>
      </c>
      <c r="E857" s="9" t="s">
        <v>1020</v>
      </c>
      <c r="F857" s="9" t="s">
        <v>1032</v>
      </c>
      <c r="G857" s="9" t="s">
        <v>1136</v>
      </c>
      <c r="H857" s="10">
        <v>42583</v>
      </c>
      <c r="I857" s="10">
        <v>42584</v>
      </c>
      <c r="J857" s="10">
        <v>42583</v>
      </c>
      <c r="K857" s="9" t="s">
        <v>1023</v>
      </c>
      <c r="L857" s="9" t="s">
        <v>2286</v>
      </c>
      <c r="M857" s="9" t="s">
        <v>1025</v>
      </c>
      <c r="N857" s="9" t="s">
        <v>1026</v>
      </c>
      <c r="O857" s="9" t="s">
        <v>1273</v>
      </c>
      <c r="P857" s="9"/>
    </row>
    <row r="858" spans="1:16" x14ac:dyDescent="0.25">
      <c r="A858" t="s">
        <v>2547</v>
      </c>
      <c r="B858" t="s">
        <v>2548</v>
      </c>
      <c r="C858" t="s">
        <v>2549</v>
      </c>
      <c r="D858" t="s">
        <v>2550</v>
      </c>
      <c r="E858" t="s">
        <v>1020</v>
      </c>
      <c r="F858" t="s">
        <v>1659</v>
      </c>
      <c r="G858" t="s">
        <v>1660</v>
      </c>
      <c r="H858" s="11">
        <v>42582</v>
      </c>
      <c r="I858" s="11">
        <v>42585</v>
      </c>
      <c r="J858" s="11">
        <v>42582</v>
      </c>
      <c r="K858" t="s">
        <v>1023</v>
      </c>
      <c r="L858" t="s">
        <v>2159</v>
      </c>
      <c r="M858" t="s">
        <v>1025</v>
      </c>
      <c r="N858" t="s">
        <v>1026</v>
      </c>
      <c r="O858" t="s">
        <v>1034</v>
      </c>
      <c r="P858" t="s">
        <v>1028</v>
      </c>
    </row>
    <row r="859" spans="1:16" x14ac:dyDescent="0.25">
      <c r="A859" s="9" t="s">
        <v>80</v>
      </c>
      <c r="B859" s="9" t="s">
        <v>2551</v>
      </c>
      <c r="C859" s="9" t="s">
        <v>2552</v>
      </c>
      <c r="D859" s="9" t="s">
        <v>2551</v>
      </c>
      <c r="E859" s="9" t="s">
        <v>1020</v>
      </c>
      <c r="F859" s="9" t="s">
        <v>1021</v>
      </c>
      <c r="G859" s="9" t="s">
        <v>1045</v>
      </c>
      <c r="H859" s="10">
        <v>42582</v>
      </c>
      <c r="I859" s="10">
        <v>42584</v>
      </c>
      <c r="J859" s="10">
        <v>42579</v>
      </c>
      <c r="K859" s="9" t="s">
        <v>1023</v>
      </c>
      <c r="L859" s="9" t="s">
        <v>1982</v>
      </c>
      <c r="M859" s="9" t="s">
        <v>1025</v>
      </c>
      <c r="N859" s="9" t="s">
        <v>1026</v>
      </c>
      <c r="O859" s="9" t="s">
        <v>1034</v>
      </c>
      <c r="P859" s="9" t="s">
        <v>1676</v>
      </c>
    </row>
    <row r="860" spans="1:16" x14ac:dyDescent="0.25">
      <c r="A860" t="s">
        <v>2553</v>
      </c>
      <c r="B860" t="s">
        <v>2554</v>
      </c>
      <c r="C860" t="s">
        <v>2555</v>
      </c>
      <c r="D860" t="s">
        <v>2556</v>
      </c>
      <c r="E860" t="s">
        <v>1020</v>
      </c>
      <c r="F860" t="s">
        <v>1659</v>
      </c>
      <c r="G860" t="s">
        <v>1660</v>
      </c>
      <c r="H860" s="11">
        <v>42581</v>
      </c>
      <c r="I860" s="11">
        <v>42582</v>
      </c>
      <c r="J860" s="11">
        <v>42581</v>
      </c>
      <c r="K860" t="s">
        <v>1023</v>
      </c>
      <c r="L860" t="s">
        <v>1054</v>
      </c>
      <c r="M860" t="s">
        <v>1025</v>
      </c>
      <c r="N860" t="s">
        <v>1026</v>
      </c>
      <c r="O860" t="s">
        <v>1034</v>
      </c>
      <c r="P860" t="s">
        <v>1028</v>
      </c>
    </row>
    <row r="861" spans="1:16" x14ac:dyDescent="0.25">
      <c r="A861" s="9" t="s">
        <v>221</v>
      </c>
      <c r="B861" s="9" t="s">
        <v>1693</v>
      </c>
      <c r="C861" s="9" t="s">
        <v>1694</v>
      </c>
      <c r="D861" s="9" t="s">
        <v>1695</v>
      </c>
      <c r="E861" s="9" t="s">
        <v>1020</v>
      </c>
      <c r="F861" s="9" t="s">
        <v>1021</v>
      </c>
      <c r="G861" s="9" t="s">
        <v>1022</v>
      </c>
      <c r="H861" s="10">
        <v>42581</v>
      </c>
      <c r="I861" s="10">
        <v>42583</v>
      </c>
      <c r="J861" s="10">
        <v>42580</v>
      </c>
      <c r="K861" s="9" t="s">
        <v>1023</v>
      </c>
      <c r="L861" s="9" t="s">
        <v>1991</v>
      </c>
      <c r="M861" s="9" t="s">
        <v>1025</v>
      </c>
      <c r="N861" s="9" t="s">
        <v>1026</v>
      </c>
      <c r="O861" s="9" t="s">
        <v>1034</v>
      </c>
      <c r="P861" s="9" t="s">
        <v>1028</v>
      </c>
    </row>
    <row r="862" spans="1:16" x14ac:dyDescent="0.25">
      <c r="A862" t="s">
        <v>2557</v>
      </c>
      <c r="B862" t="s">
        <v>2558</v>
      </c>
      <c r="C862" t="s">
        <v>2559</v>
      </c>
      <c r="D862" t="s">
        <v>2558</v>
      </c>
      <c r="E862" t="s">
        <v>1020</v>
      </c>
      <c r="F862" t="s">
        <v>1032</v>
      </c>
      <c r="G862" t="s">
        <v>533</v>
      </c>
      <c r="H862" s="11">
        <v>42580</v>
      </c>
      <c r="I862" s="11">
        <v>42583</v>
      </c>
      <c r="J862" s="11">
        <v>42580</v>
      </c>
      <c r="K862" t="s">
        <v>1023</v>
      </c>
      <c r="L862" t="s">
        <v>2311</v>
      </c>
      <c r="M862" t="s">
        <v>1025</v>
      </c>
      <c r="N862" t="s">
        <v>1026</v>
      </c>
      <c r="O862" t="s">
        <v>1273</v>
      </c>
    </row>
    <row r="863" spans="1:16" x14ac:dyDescent="0.25">
      <c r="A863" s="9" t="s">
        <v>325</v>
      </c>
      <c r="B863" s="9" t="s">
        <v>2560</v>
      </c>
      <c r="C863" s="9" t="s">
        <v>2561</v>
      </c>
      <c r="D863" s="9" t="s">
        <v>2562</v>
      </c>
      <c r="E863" s="9" t="s">
        <v>1020</v>
      </c>
      <c r="F863" s="9" t="s">
        <v>1021</v>
      </c>
      <c r="G863" s="9" t="s">
        <v>1037</v>
      </c>
      <c r="H863" s="10">
        <v>42580</v>
      </c>
      <c r="I863" s="10">
        <v>42598</v>
      </c>
      <c r="J863" s="10">
        <v>42575</v>
      </c>
      <c r="K863" s="9" t="s">
        <v>1023</v>
      </c>
      <c r="L863" s="9" t="s">
        <v>1054</v>
      </c>
      <c r="M863" s="9" t="s">
        <v>1025</v>
      </c>
      <c r="N863" s="9" t="s">
        <v>1026</v>
      </c>
      <c r="O863" s="9" t="s">
        <v>1034</v>
      </c>
      <c r="P863" s="9" t="s">
        <v>1028</v>
      </c>
    </row>
    <row r="864" spans="1:16" x14ac:dyDescent="0.25">
      <c r="A864" t="s">
        <v>453</v>
      </c>
      <c r="B864" t="s">
        <v>2563</v>
      </c>
      <c r="C864" t="s">
        <v>2564</v>
      </c>
      <c r="D864" t="s">
        <v>2563</v>
      </c>
      <c r="E864" t="s">
        <v>1020</v>
      </c>
      <c r="F864" t="s">
        <v>1032</v>
      </c>
      <c r="G864" t="s">
        <v>1136</v>
      </c>
      <c r="H864" s="11">
        <v>42580</v>
      </c>
      <c r="I864" s="11">
        <v>42597</v>
      </c>
      <c r="J864" s="11">
        <v>42577</v>
      </c>
      <c r="K864" t="s">
        <v>1023</v>
      </c>
      <c r="L864" t="s">
        <v>1991</v>
      </c>
      <c r="M864" t="s">
        <v>1025</v>
      </c>
      <c r="N864" t="s">
        <v>1026</v>
      </c>
      <c r="O864" t="s">
        <v>1034</v>
      </c>
      <c r="P864" t="s">
        <v>1028</v>
      </c>
    </row>
    <row r="865" spans="1:16" x14ac:dyDescent="0.25">
      <c r="A865" s="9" t="s">
        <v>1908</v>
      </c>
      <c r="B865" s="9" t="s">
        <v>1909</v>
      </c>
      <c r="C865" s="9" t="s">
        <v>1910</v>
      </c>
      <c r="D865" s="9" t="s">
        <v>1911</v>
      </c>
      <c r="E865" s="9" t="s">
        <v>1020</v>
      </c>
      <c r="F865" s="9" t="s">
        <v>1659</v>
      </c>
      <c r="G865" s="9" t="s">
        <v>1660</v>
      </c>
      <c r="H865" s="10">
        <v>42580</v>
      </c>
      <c r="I865" s="10">
        <v>42581</v>
      </c>
      <c r="J865" s="10">
        <v>42581</v>
      </c>
      <c r="K865" s="9" t="s">
        <v>1023</v>
      </c>
      <c r="L865" s="9" t="s">
        <v>2286</v>
      </c>
      <c r="M865" s="9" t="s">
        <v>1025</v>
      </c>
      <c r="N865" s="9" t="s">
        <v>1026</v>
      </c>
      <c r="O865" s="9" t="s">
        <v>1273</v>
      </c>
      <c r="P865" s="9"/>
    </row>
    <row r="866" spans="1:16" x14ac:dyDescent="0.25">
      <c r="A866" t="s">
        <v>1544</v>
      </c>
      <c r="B866" t="s">
        <v>1545</v>
      </c>
      <c r="C866" t="s">
        <v>1546</v>
      </c>
      <c r="D866" t="s">
        <v>1547</v>
      </c>
      <c r="E866" t="s">
        <v>1020</v>
      </c>
      <c r="F866" t="s">
        <v>1021</v>
      </c>
      <c r="G866" t="s">
        <v>1130</v>
      </c>
      <c r="H866" s="11">
        <v>42579</v>
      </c>
      <c r="I866" s="11">
        <v>42581</v>
      </c>
      <c r="J866" s="11">
        <v>42575</v>
      </c>
      <c r="K866" t="s">
        <v>1023</v>
      </c>
      <c r="L866" t="s">
        <v>1054</v>
      </c>
      <c r="M866" t="s">
        <v>1025</v>
      </c>
      <c r="N866" t="s">
        <v>1026</v>
      </c>
      <c r="O866" t="s">
        <v>1034</v>
      </c>
      <c r="P866" t="s">
        <v>1028</v>
      </c>
    </row>
    <row r="867" spans="1:16" x14ac:dyDescent="0.25">
      <c r="A867" s="9" t="s">
        <v>2565</v>
      </c>
      <c r="B867" s="9" t="s">
        <v>2566</v>
      </c>
      <c r="C867" s="9" t="s">
        <v>2567</v>
      </c>
      <c r="D867" s="9" t="s">
        <v>2568</v>
      </c>
      <c r="E867" s="9" t="s">
        <v>1020</v>
      </c>
      <c r="F867" s="9" t="s">
        <v>1659</v>
      </c>
      <c r="G867" s="9" t="s">
        <v>1660</v>
      </c>
      <c r="H867" s="10">
        <v>42578</v>
      </c>
      <c r="I867" s="10">
        <v>42580</v>
      </c>
      <c r="J867" s="10">
        <v>42578</v>
      </c>
      <c r="K867" s="9" t="s">
        <v>1023</v>
      </c>
      <c r="L867" s="9" t="s">
        <v>1054</v>
      </c>
      <c r="M867" s="9" t="s">
        <v>1025</v>
      </c>
      <c r="N867" s="9" t="s">
        <v>1026</v>
      </c>
      <c r="O867" s="9" t="s">
        <v>1034</v>
      </c>
      <c r="P867" s="9" t="s">
        <v>1028</v>
      </c>
    </row>
    <row r="868" spans="1:16" x14ac:dyDescent="0.25">
      <c r="A868" t="s">
        <v>229</v>
      </c>
      <c r="B868" t="s">
        <v>1183</v>
      </c>
      <c r="C868" t="s">
        <v>1184</v>
      </c>
      <c r="D868" t="s">
        <v>1183</v>
      </c>
      <c r="E868" t="s">
        <v>1020</v>
      </c>
      <c r="F868" t="s">
        <v>1021</v>
      </c>
      <c r="G868" t="s">
        <v>1022</v>
      </c>
      <c r="H868" s="11">
        <v>42577</v>
      </c>
      <c r="I868" s="11">
        <v>42579</v>
      </c>
      <c r="J868" s="11">
        <v>42575</v>
      </c>
      <c r="K868" t="s">
        <v>1023</v>
      </c>
      <c r="L868" t="s">
        <v>1054</v>
      </c>
      <c r="M868" t="s">
        <v>1025</v>
      </c>
      <c r="N868" t="s">
        <v>1026</v>
      </c>
      <c r="O868" t="s">
        <v>1034</v>
      </c>
      <c r="P868" t="s">
        <v>1028</v>
      </c>
    </row>
    <row r="869" spans="1:16" x14ac:dyDescent="0.25">
      <c r="A869" s="9" t="s">
        <v>431</v>
      </c>
      <c r="B869" s="9" t="s">
        <v>1742</v>
      </c>
      <c r="C869" s="9" t="s">
        <v>1743</v>
      </c>
      <c r="D869" s="9" t="s">
        <v>1744</v>
      </c>
      <c r="E869" s="9" t="s">
        <v>1020</v>
      </c>
      <c r="F869" s="9" t="s">
        <v>1032</v>
      </c>
      <c r="G869" s="9" t="s">
        <v>1136</v>
      </c>
      <c r="H869" s="10">
        <v>42577</v>
      </c>
      <c r="I869" s="10">
        <v>42579</v>
      </c>
      <c r="J869" s="10">
        <v>42577</v>
      </c>
      <c r="K869" s="9" t="s">
        <v>1023</v>
      </c>
      <c r="L869" s="9" t="s">
        <v>2155</v>
      </c>
      <c r="M869" s="9" t="s">
        <v>1025</v>
      </c>
      <c r="N869" s="9" t="s">
        <v>1026</v>
      </c>
      <c r="O869" s="9" t="s">
        <v>1273</v>
      </c>
      <c r="P869" s="9"/>
    </row>
    <row r="870" spans="1:16" x14ac:dyDescent="0.25">
      <c r="A870" t="s">
        <v>261</v>
      </c>
      <c r="B870" t="s">
        <v>1705</v>
      </c>
      <c r="C870" t="s">
        <v>1706</v>
      </c>
      <c r="D870" t="s">
        <v>1707</v>
      </c>
      <c r="E870" t="s">
        <v>1020</v>
      </c>
      <c r="F870" t="s">
        <v>1021</v>
      </c>
      <c r="G870" t="s">
        <v>1022</v>
      </c>
      <c r="H870" s="11">
        <v>42577</v>
      </c>
      <c r="I870" s="11">
        <v>42580</v>
      </c>
      <c r="J870" s="11">
        <v>42571</v>
      </c>
      <c r="K870" t="s">
        <v>1023</v>
      </c>
      <c r="L870" t="s">
        <v>1054</v>
      </c>
      <c r="M870" t="s">
        <v>1025</v>
      </c>
      <c r="N870" t="s">
        <v>1026</v>
      </c>
      <c r="O870" t="s">
        <v>1034</v>
      </c>
      <c r="P870" t="s">
        <v>1028</v>
      </c>
    </row>
    <row r="871" spans="1:16" x14ac:dyDescent="0.25">
      <c r="A871" s="9" t="s">
        <v>2569</v>
      </c>
      <c r="B871" s="9" t="s">
        <v>2570</v>
      </c>
      <c r="C871" s="9" t="s">
        <v>2571</v>
      </c>
      <c r="D871" s="9" t="s">
        <v>2572</v>
      </c>
      <c r="E871" s="9" t="s">
        <v>1020</v>
      </c>
      <c r="F871" s="9" t="s">
        <v>1659</v>
      </c>
      <c r="G871" s="9" t="s">
        <v>1660</v>
      </c>
      <c r="H871" s="10">
        <v>42576</v>
      </c>
      <c r="I871" s="10">
        <v>42578</v>
      </c>
      <c r="J871" s="10">
        <v>42576</v>
      </c>
      <c r="K871" s="9" t="s">
        <v>1023</v>
      </c>
      <c r="L871" s="9" t="s">
        <v>1054</v>
      </c>
      <c r="M871" s="9" t="s">
        <v>1025</v>
      </c>
      <c r="N871" s="9" t="s">
        <v>1026</v>
      </c>
      <c r="O871" s="9" t="s">
        <v>1034</v>
      </c>
      <c r="P871" s="9" t="s">
        <v>1028</v>
      </c>
    </row>
    <row r="872" spans="1:16" x14ac:dyDescent="0.25">
      <c r="A872" t="s">
        <v>186</v>
      </c>
      <c r="B872" t="s">
        <v>2573</v>
      </c>
      <c r="C872" t="s">
        <v>2574</v>
      </c>
      <c r="D872" t="s">
        <v>2573</v>
      </c>
      <c r="E872" t="s">
        <v>1020</v>
      </c>
      <c r="F872" t="s">
        <v>1021</v>
      </c>
      <c r="G872" t="s">
        <v>1121</v>
      </c>
      <c r="H872" s="11">
        <v>42575</v>
      </c>
      <c r="I872" s="11">
        <v>42578</v>
      </c>
      <c r="J872" s="11">
        <v>42571</v>
      </c>
      <c r="K872" t="s">
        <v>1023</v>
      </c>
      <c r="L872" t="s">
        <v>1991</v>
      </c>
      <c r="M872" t="s">
        <v>1025</v>
      </c>
      <c r="N872" t="s">
        <v>1026</v>
      </c>
      <c r="O872" t="s">
        <v>1034</v>
      </c>
      <c r="P872" t="s">
        <v>1118</v>
      </c>
    </row>
    <row r="873" spans="1:16" x14ac:dyDescent="0.25">
      <c r="A873" s="9" t="s">
        <v>2186</v>
      </c>
      <c r="B873" s="9" t="s">
        <v>2187</v>
      </c>
      <c r="C873" s="9" t="s">
        <v>2188</v>
      </c>
      <c r="D873" s="9" t="s">
        <v>2187</v>
      </c>
      <c r="E873" s="9" t="s">
        <v>1020</v>
      </c>
      <c r="F873" s="9" t="s">
        <v>1659</v>
      </c>
      <c r="G873" s="9" t="s">
        <v>1660</v>
      </c>
      <c r="H873" s="10">
        <v>42574</v>
      </c>
      <c r="I873" s="10">
        <v>42576</v>
      </c>
      <c r="J873" s="10">
        <v>42574</v>
      </c>
      <c r="K873" s="9" t="s">
        <v>1023</v>
      </c>
      <c r="L873" s="9" t="s">
        <v>2286</v>
      </c>
      <c r="M873" s="9" t="s">
        <v>1025</v>
      </c>
      <c r="N873" s="9" t="s">
        <v>1026</v>
      </c>
      <c r="O873" s="9" t="s">
        <v>1034</v>
      </c>
      <c r="P873" s="9" t="s">
        <v>1028</v>
      </c>
    </row>
    <row r="874" spans="1:16" x14ac:dyDescent="0.25">
      <c r="A874" t="s">
        <v>89</v>
      </c>
      <c r="B874" t="s">
        <v>2198</v>
      </c>
      <c r="C874" t="s">
        <v>2199</v>
      </c>
      <c r="D874" t="s">
        <v>2200</v>
      </c>
      <c r="E874" t="s">
        <v>1020</v>
      </c>
      <c r="F874" t="s">
        <v>1021</v>
      </c>
      <c r="G874" t="s">
        <v>1045</v>
      </c>
      <c r="H874" s="11">
        <v>42573</v>
      </c>
      <c r="I874" s="11">
        <v>42577</v>
      </c>
      <c r="J874" s="11">
        <v>42570</v>
      </c>
      <c r="K874" t="s">
        <v>1023</v>
      </c>
      <c r="L874" t="s">
        <v>2155</v>
      </c>
      <c r="M874" t="s">
        <v>1025</v>
      </c>
      <c r="N874" t="s">
        <v>1026</v>
      </c>
      <c r="O874" t="s">
        <v>1034</v>
      </c>
      <c r="P874" t="s">
        <v>1676</v>
      </c>
    </row>
    <row r="875" spans="1:16" x14ac:dyDescent="0.25">
      <c r="A875" s="9" t="s">
        <v>435</v>
      </c>
      <c r="B875" s="9" t="s">
        <v>1874</v>
      </c>
      <c r="C875" s="9" t="s">
        <v>1875</v>
      </c>
      <c r="D875" s="9" t="s">
        <v>1876</v>
      </c>
      <c r="E875" s="9" t="s">
        <v>1020</v>
      </c>
      <c r="F875" s="9" t="s">
        <v>1032</v>
      </c>
      <c r="G875" s="9" t="s">
        <v>1136</v>
      </c>
      <c r="H875" s="10">
        <v>42573</v>
      </c>
      <c r="I875" s="10">
        <v>42574</v>
      </c>
      <c r="J875" s="10">
        <v>42573</v>
      </c>
      <c r="K875" s="9" t="s">
        <v>1023</v>
      </c>
      <c r="L875" s="9" t="s">
        <v>2286</v>
      </c>
      <c r="M875" s="9" t="s">
        <v>1025</v>
      </c>
      <c r="N875" s="9" t="s">
        <v>1026</v>
      </c>
      <c r="O875" s="9" t="s">
        <v>1273</v>
      </c>
      <c r="P875" s="9"/>
    </row>
    <row r="876" spans="1:16" x14ac:dyDescent="0.25">
      <c r="A876" t="s">
        <v>169</v>
      </c>
      <c r="B876" t="s">
        <v>1488</v>
      </c>
      <c r="C876" t="s">
        <v>1489</v>
      </c>
      <c r="D876" t="s">
        <v>1490</v>
      </c>
      <c r="E876" t="s">
        <v>1020</v>
      </c>
      <c r="F876" t="s">
        <v>1021</v>
      </c>
      <c r="G876" t="s">
        <v>1109</v>
      </c>
      <c r="H876" s="11">
        <v>42572</v>
      </c>
      <c r="I876" s="11">
        <v>42573</v>
      </c>
      <c r="J876" s="11">
        <v>42565</v>
      </c>
      <c r="K876" t="s">
        <v>1023</v>
      </c>
      <c r="L876" t="s">
        <v>1054</v>
      </c>
      <c r="M876" t="s">
        <v>1025</v>
      </c>
      <c r="N876" t="s">
        <v>1026</v>
      </c>
      <c r="O876" t="s">
        <v>1034</v>
      </c>
      <c r="P876" t="s">
        <v>1028</v>
      </c>
    </row>
    <row r="877" spans="1:16" x14ac:dyDescent="0.25">
      <c r="A877" s="9" t="s">
        <v>181</v>
      </c>
      <c r="B877" s="9" t="s">
        <v>2575</v>
      </c>
      <c r="C877" s="9" t="s">
        <v>2576</v>
      </c>
      <c r="D877" s="9" t="s">
        <v>2577</v>
      </c>
      <c r="E877" s="9" t="s">
        <v>1020</v>
      </c>
      <c r="F877" s="9" t="s">
        <v>1021</v>
      </c>
      <c r="G877" s="9" t="s">
        <v>1121</v>
      </c>
      <c r="H877" s="10">
        <v>42572</v>
      </c>
      <c r="I877" s="10">
        <v>42575</v>
      </c>
      <c r="J877" s="10">
        <v>42561</v>
      </c>
      <c r="K877" s="9" t="s">
        <v>1023</v>
      </c>
      <c r="L877" s="9" t="s">
        <v>2159</v>
      </c>
      <c r="M877" s="9" t="s">
        <v>1025</v>
      </c>
      <c r="N877" s="9" t="s">
        <v>1026</v>
      </c>
      <c r="O877" s="9" t="s">
        <v>1034</v>
      </c>
      <c r="P877" s="9" t="s">
        <v>1028</v>
      </c>
    </row>
    <row r="878" spans="1:16" x14ac:dyDescent="0.25">
      <c r="A878" t="s">
        <v>2578</v>
      </c>
      <c r="B878" t="s">
        <v>2579</v>
      </c>
      <c r="C878" t="s">
        <v>2578</v>
      </c>
      <c r="D878" t="s">
        <v>2579</v>
      </c>
      <c r="E878" t="s">
        <v>1020</v>
      </c>
      <c r="F878" t="s">
        <v>1032</v>
      </c>
      <c r="G878" t="s">
        <v>1157</v>
      </c>
      <c r="H878" s="11">
        <v>42571</v>
      </c>
      <c r="I878" s="11">
        <v>42573</v>
      </c>
      <c r="J878" s="11">
        <v>42571</v>
      </c>
      <c r="K878" t="s">
        <v>1023</v>
      </c>
      <c r="L878" t="s">
        <v>2286</v>
      </c>
      <c r="M878" t="s">
        <v>1025</v>
      </c>
      <c r="N878" t="s">
        <v>1026</v>
      </c>
      <c r="O878" t="s">
        <v>1273</v>
      </c>
    </row>
    <row r="879" spans="1:16" x14ac:dyDescent="0.25">
      <c r="A879" s="9" t="s">
        <v>387</v>
      </c>
      <c r="B879" s="9" t="s">
        <v>1583</v>
      </c>
      <c r="C879" s="9" t="s">
        <v>387</v>
      </c>
      <c r="D879" s="9" t="s">
        <v>1583</v>
      </c>
      <c r="E879" s="9" t="s">
        <v>1020</v>
      </c>
      <c r="F879" s="9" t="s">
        <v>1032</v>
      </c>
      <c r="G879" s="9" t="s">
        <v>1157</v>
      </c>
      <c r="H879" s="10">
        <v>42569</v>
      </c>
      <c r="I879" s="10">
        <v>42571</v>
      </c>
      <c r="J879" s="10">
        <v>42569</v>
      </c>
      <c r="K879" s="9" t="s">
        <v>1023</v>
      </c>
      <c r="L879" s="9" t="s">
        <v>2286</v>
      </c>
      <c r="M879" s="9" t="s">
        <v>1025</v>
      </c>
      <c r="N879" s="9" t="s">
        <v>1026</v>
      </c>
      <c r="O879" s="9" t="s">
        <v>1273</v>
      </c>
      <c r="P879" s="9"/>
    </row>
    <row r="880" spans="1:16" x14ac:dyDescent="0.25">
      <c r="A880" t="s">
        <v>2396</v>
      </c>
      <c r="B880" t="s">
        <v>2397</v>
      </c>
      <c r="C880" t="s">
        <v>2398</v>
      </c>
      <c r="D880" t="s">
        <v>2399</v>
      </c>
      <c r="E880" t="s">
        <v>1020</v>
      </c>
      <c r="F880" t="s">
        <v>1659</v>
      </c>
      <c r="G880" t="s">
        <v>1660</v>
      </c>
      <c r="H880" s="11">
        <v>42569</v>
      </c>
      <c r="I880" s="11">
        <v>42574</v>
      </c>
      <c r="J880" s="11">
        <v>42569</v>
      </c>
      <c r="K880" t="s">
        <v>1023</v>
      </c>
      <c r="L880" t="s">
        <v>2159</v>
      </c>
      <c r="M880" t="s">
        <v>1025</v>
      </c>
      <c r="N880" t="s">
        <v>1026</v>
      </c>
      <c r="O880" t="s">
        <v>1273</v>
      </c>
    </row>
    <row r="881" spans="1:16" x14ac:dyDescent="0.25">
      <c r="A881" s="9" t="s">
        <v>153</v>
      </c>
      <c r="B881" s="9" t="s">
        <v>2580</v>
      </c>
      <c r="C881" s="9" t="s">
        <v>2581</v>
      </c>
      <c r="D881" s="9" t="s">
        <v>2580</v>
      </c>
      <c r="E881" s="9" t="s">
        <v>1020</v>
      </c>
      <c r="F881" s="9" t="s">
        <v>1021</v>
      </c>
      <c r="G881" s="9" t="s">
        <v>1109</v>
      </c>
      <c r="H881" s="10">
        <v>42567</v>
      </c>
      <c r="I881" s="10">
        <v>42572</v>
      </c>
      <c r="J881" s="10">
        <v>42565</v>
      </c>
      <c r="K881" s="9" t="s">
        <v>1023</v>
      </c>
      <c r="L881" s="9" t="s">
        <v>1991</v>
      </c>
      <c r="M881" s="9" t="s">
        <v>1025</v>
      </c>
      <c r="N881" s="9" t="s">
        <v>1026</v>
      </c>
      <c r="O881" s="9" t="s">
        <v>1034</v>
      </c>
      <c r="P881" s="9" t="s">
        <v>1118</v>
      </c>
    </row>
    <row r="882" spans="1:16" x14ac:dyDescent="0.25">
      <c r="A882" t="s">
        <v>443</v>
      </c>
      <c r="B882" t="s">
        <v>1465</v>
      </c>
      <c r="C882" t="s">
        <v>1466</v>
      </c>
      <c r="D882" t="s">
        <v>1467</v>
      </c>
      <c r="E882" t="s">
        <v>1020</v>
      </c>
      <c r="F882" t="s">
        <v>1032</v>
      </c>
      <c r="G882" t="s">
        <v>1136</v>
      </c>
      <c r="H882" s="11">
        <v>42567</v>
      </c>
      <c r="I882" s="11">
        <v>42569</v>
      </c>
      <c r="J882" s="11">
        <v>42567</v>
      </c>
      <c r="K882" t="s">
        <v>1023</v>
      </c>
      <c r="L882" t="s">
        <v>2286</v>
      </c>
      <c r="M882" t="s">
        <v>1025</v>
      </c>
      <c r="N882" t="s">
        <v>1026</v>
      </c>
      <c r="O882" t="s">
        <v>1273</v>
      </c>
    </row>
    <row r="883" spans="1:16" x14ac:dyDescent="0.25">
      <c r="A883" s="9" t="s">
        <v>315</v>
      </c>
      <c r="B883" s="9" t="s">
        <v>1131</v>
      </c>
      <c r="C883" s="9" t="s">
        <v>1132</v>
      </c>
      <c r="D883" s="9" t="s">
        <v>1131</v>
      </c>
      <c r="E883" s="9" t="s">
        <v>1020</v>
      </c>
      <c r="F883" s="9" t="s">
        <v>1021</v>
      </c>
      <c r="G883" s="9" t="s">
        <v>1037</v>
      </c>
      <c r="H883" s="10">
        <v>42565</v>
      </c>
      <c r="I883" s="10">
        <v>42602</v>
      </c>
      <c r="J883" s="10">
        <v>42564</v>
      </c>
      <c r="K883" s="9" t="s">
        <v>1023</v>
      </c>
      <c r="L883" s="9" t="s">
        <v>1054</v>
      </c>
      <c r="M883" s="9" t="s">
        <v>1025</v>
      </c>
      <c r="N883" s="9" t="s">
        <v>1026</v>
      </c>
      <c r="O883" s="9" t="s">
        <v>1034</v>
      </c>
      <c r="P883" s="9" t="s">
        <v>1028</v>
      </c>
    </row>
    <row r="884" spans="1:16" x14ac:dyDescent="0.25">
      <c r="A884" t="s">
        <v>1810</v>
      </c>
      <c r="B884" t="s">
        <v>1811</v>
      </c>
      <c r="C884" t="s">
        <v>1812</v>
      </c>
      <c r="D884" t="s">
        <v>1813</v>
      </c>
      <c r="E884" t="s">
        <v>1020</v>
      </c>
      <c r="F884" t="s">
        <v>1659</v>
      </c>
      <c r="G884" t="s">
        <v>1660</v>
      </c>
      <c r="H884" s="11">
        <v>42564</v>
      </c>
      <c r="I884" s="11">
        <v>42569</v>
      </c>
      <c r="J884" s="11">
        <v>42564</v>
      </c>
      <c r="K884" t="s">
        <v>1023</v>
      </c>
      <c r="L884" t="s">
        <v>1054</v>
      </c>
      <c r="M884" t="s">
        <v>1025</v>
      </c>
      <c r="N884" t="s">
        <v>1026</v>
      </c>
      <c r="O884" t="s">
        <v>1034</v>
      </c>
      <c r="P884" t="s">
        <v>1028</v>
      </c>
    </row>
    <row r="885" spans="1:16" x14ac:dyDescent="0.25">
      <c r="A885" s="9" t="s">
        <v>336</v>
      </c>
      <c r="B885" s="9" t="s">
        <v>2582</v>
      </c>
      <c r="C885" s="9" t="s">
        <v>2583</v>
      </c>
      <c r="D885" s="9" t="s">
        <v>2584</v>
      </c>
      <c r="E885" s="9" t="s">
        <v>1020</v>
      </c>
      <c r="F885" s="9" t="s">
        <v>1021</v>
      </c>
      <c r="G885" s="9" t="s">
        <v>1130</v>
      </c>
      <c r="H885" s="10">
        <v>42564</v>
      </c>
      <c r="I885" s="10">
        <v>42567</v>
      </c>
      <c r="J885" s="10">
        <v>42554</v>
      </c>
      <c r="K885" s="9" t="s">
        <v>1023</v>
      </c>
      <c r="L885" s="9" t="s">
        <v>1991</v>
      </c>
      <c r="M885" s="9" t="s">
        <v>1025</v>
      </c>
      <c r="N885" s="9" t="s">
        <v>1026</v>
      </c>
      <c r="O885" s="9" t="s">
        <v>1034</v>
      </c>
      <c r="P885" s="9" t="s">
        <v>1118</v>
      </c>
    </row>
    <row r="886" spans="1:16" x14ac:dyDescent="0.25">
      <c r="A886" t="s">
        <v>442</v>
      </c>
      <c r="B886" t="s">
        <v>1449</v>
      </c>
      <c r="C886" t="s">
        <v>1450</v>
      </c>
      <c r="D886" t="s">
        <v>1451</v>
      </c>
      <c r="E886" t="s">
        <v>1020</v>
      </c>
      <c r="F886" t="s">
        <v>1032</v>
      </c>
      <c r="G886" t="s">
        <v>1136</v>
      </c>
      <c r="H886" s="11">
        <v>42563</v>
      </c>
      <c r="I886" s="11">
        <v>42569</v>
      </c>
      <c r="J886" s="11">
        <v>42563</v>
      </c>
      <c r="K886" t="s">
        <v>1023</v>
      </c>
      <c r="L886" t="s">
        <v>1054</v>
      </c>
      <c r="M886" t="s">
        <v>1025</v>
      </c>
      <c r="N886" t="s">
        <v>1026</v>
      </c>
      <c r="O886" t="s">
        <v>1034</v>
      </c>
      <c r="P886" t="s">
        <v>1028</v>
      </c>
    </row>
    <row r="887" spans="1:16" x14ac:dyDescent="0.25">
      <c r="A887" s="9" t="s">
        <v>2585</v>
      </c>
      <c r="B887" s="9" t="s">
        <v>2586</v>
      </c>
      <c r="C887" s="9" t="s">
        <v>2587</v>
      </c>
      <c r="D887" s="9" t="s">
        <v>2588</v>
      </c>
      <c r="E887" s="9" t="s">
        <v>1020</v>
      </c>
      <c r="F887" s="9" t="s">
        <v>1659</v>
      </c>
      <c r="G887" s="9" t="s">
        <v>1660</v>
      </c>
      <c r="H887" s="10">
        <v>42563</v>
      </c>
      <c r="I887" s="10">
        <v>42564</v>
      </c>
      <c r="J887" s="10">
        <v>42563</v>
      </c>
      <c r="K887" s="9" t="s">
        <v>1023</v>
      </c>
      <c r="L887" s="9" t="s">
        <v>1054</v>
      </c>
      <c r="M887" s="9" t="s">
        <v>1025</v>
      </c>
      <c r="N887" s="9" t="s">
        <v>1026</v>
      </c>
      <c r="O887" s="9" t="s">
        <v>1034</v>
      </c>
      <c r="P887" s="9" t="s">
        <v>1028</v>
      </c>
    </row>
    <row r="888" spans="1:16" x14ac:dyDescent="0.25">
      <c r="A888" t="s">
        <v>217</v>
      </c>
      <c r="B888" t="s">
        <v>2589</v>
      </c>
      <c r="C888" t="s">
        <v>2590</v>
      </c>
      <c r="D888" t="s">
        <v>2589</v>
      </c>
      <c r="E888" t="s">
        <v>1020</v>
      </c>
      <c r="F888" t="s">
        <v>1021</v>
      </c>
      <c r="G888" t="s">
        <v>1353</v>
      </c>
      <c r="H888" s="11">
        <v>42561</v>
      </c>
      <c r="I888" s="11">
        <v>42564</v>
      </c>
      <c r="J888" s="11">
        <v>42556</v>
      </c>
      <c r="K888" t="s">
        <v>1023</v>
      </c>
      <c r="L888" t="s">
        <v>2159</v>
      </c>
      <c r="M888" t="s">
        <v>1025</v>
      </c>
      <c r="N888" t="s">
        <v>1026</v>
      </c>
      <c r="O888" t="s">
        <v>1034</v>
      </c>
      <c r="P888" t="s">
        <v>1028</v>
      </c>
    </row>
    <row r="889" spans="1:16" x14ac:dyDescent="0.25">
      <c r="A889" s="9" t="s">
        <v>2591</v>
      </c>
      <c r="B889" s="9" t="s">
        <v>2592</v>
      </c>
      <c r="C889" s="9" t="s">
        <v>2593</v>
      </c>
      <c r="D889" s="9" t="s">
        <v>2594</v>
      </c>
      <c r="E889" s="9" t="s">
        <v>1020</v>
      </c>
      <c r="F889" s="9" t="s">
        <v>1659</v>
      </c>
      <c r="G889" s="9" t="s">
        <v>1660</v>
      </c>
      <c r="H889" s="10">
        <v>42561</v>
      </c>
      <c r="I889" s="10">
        <v>42563</v>
      </c>
      <c r="J889" s="10">
        <v>42561</v>
      </c>
      <c r="K889" s="9" t="s">
        <v>1023</v>
      </c>
      <c r="L889" s="9" t="s">
        <v>1054</v>
      </c>
      <c r="M889" s="9" t="s">
        <v>1025</v>
      </c>
      <c r="N889" s="9" t="s">
        <v>1026</v>
      </c>
      <c r="O889" s="9" t="s">
        <v>1034</v>
      </c>
      <c r="P889" s="9" t="s">
        <v>1028</v>
      </c>
    </row>
    <row r="890" spans="1:16" x14ac:dyDescent="0.25">
      <c r="A890" t="s">
        <v>568</v>
      </c>
      <c r="B890" t="s">
        <v>1133</v>
      </c>
      <c r="C890" t="s">
        <v>1134</v>
      </c>
      <c r="D890" t="s">
        <v>1135</v>
      </c>
      <c r="E890" t="s">
        <v>1020</v>
      </c>
      <c r="F890" t="s">
        <v>1032</v>
      </c>
      <c r="G890" t="s">
        <v>1136</v>
      </c>
      <c r="H890" s="11">
        <v>42561</v>
      </c>
      <c r="I890" s="11">
        <v>42563</v>
      </c>
      <c r="J890" s="11">
        <v>42558</v>
      </c>
      <c r="K890" t="s">
        <v>1023</v>
      </c>
      <c r="L890" t="s">
        <v>2286</v>
      </c>
      <c r="M890" t="s">
        <v>1025</v>
      </c>
      <c r="N890" t="s">
        <v>1026</v>
      </c>
      <c r="O890" t="s">
        <v>1273</v>
      </c>
    </row>
    <row r="891" spans="1:16" x14ac:dyDescent="0.25">
      <c r="A891" s="9" t="s">
        <v>2595</v>
      </c>
      <c r="B891" s="9" t="s">
        <v>2596</v>
      </c>
      <c r="C891" s="9" t="s">
        <v>2597</v>
      </c>
      <c r="D891" s="9" t="s">
        <v>2598</v>
      </c>
      <c r="E891" s="9" t="s">
        <v>1020</v>
      </c>
      <c r="F891" s="9" t="s">
        <v>1032</v>
      </c>
      <c r="G891" s="9" t="s">
        <v>1155</v>
      </c>
      <c r="H891" s="10">
        <v>42560</v>
      </c>
      <c r="I891" s="10">
        <v>42561</v>
      </c>
      <c r="J891" s="10">
        <v>42464</v>
      </c>
      <c r="K891" s="9" t="s">
        <v>1023</v>
      </c>
      <c r="L891" s="9" t="s">
        <v>2311</v>
      </c>
      <c r="M891" s="9" t="s">
        <v>1025</v>
      </c>
      <c r="N891" s="9" t="s">
        <v>1026</v>
      </c>
      <c r="O891" s="9" t="s">
        <v>1273</v>
      </c>
      <c r="P891" s="9"/>
    </row>
    <row r="892" spans="1:16" x14ac:dyDescent="0.25">
      <c r="A892" t="s">
        <v>39</v>
      </c>
      <c r="B892" t="s">
        <v>1739</v>
      </c>
      <c r="C892" t="s">
        <v>1740</v>
      </c>
      <c r="D892" t="s">
        <v>1741</v>
      </c>
      <c r="E892" t="s">
        <v>1020</v>
      </c>
      <c r="F892" t="s">
        <v>1021</v>
      </c>
      <c r="G892" t="s">
        <v>1088</v>
      </c>
      <c r="H892" s="11">
        <v>42559</v>
      </c>
      <c r="I892" s="11">
        <v>42561</v>
      </c>
      <c r="J892" s="11">
        <v>42556</v>
      </c>
      <c r="K892" t="s">
        <v>1023</v>
      </c>
      <c r="L892" t="s">
        <v>1982</v>
      </c>
      <c r="M892" t="s">
        <v>1025</v>
      </c>
      <c r="N892" t="s">
        <v>1026</v>
      </c>
      <c r="O892" t="s">
        <v>1034</v>
      </c>
      <c r="P892" t="s">
        <v>1028</v>
      </c>
    </row>
    <row r="893" spans="1:16" x14ac:dyDescent="0.25">
      <c r="A893" s="9" t="s">
        <v>279</v>
      </c>
      <c r="B893" s="9" t="s">
        <v>2599</v>
      </c>
      <c r="C893" s="9" t="s">
        <v>2600</v>
      </c>
      <c r="D893" s="9" t="s">
        <v>2601</v>
      </c>
      <c r="E893" s="9" t="s">
        <v>1020</v>
      </c>
      <c r="F893" s="9" t="s">
        <v>1021</v>
      </c>
      <c r="G893" s="9" t="s">
        <v>1022</v>
      </c>
      <c r="H893" s="10">
        <v>42559</v>
      </c>
      <c r="I893" s="10">
        <v>42561</v>
      </c>
      <c r="J893" s="10">
        <v>42555</v>
      </c>
      <c r="K893" s="9" t="s">
        <v>1023</v>
      </c>
      <c r="L893" s="9" t="s">
        <v>2159</v>
      </c>
      <c r="M893" s="9" t="s">
        <v>1025</v>
      </c>
      <c r="N893" s="9" t="s">
        <v>1026</v>
      </c>
      <c r="O893" s="9" t="s">
        <v>1034</v>
      </c>
      <c r="P893" s="9" t="s">
        <v>1028</v>
      </c>
    </row>
    <row r="894" spans="1:16" x14ac:dyDescent="0.25">
      <c r="A894" t="s">
        <v>2602</v>
      </c>
      <c r="B894" t="s">
        <v>2603</v>
      </c>
      <c r="C894" t="s">
        <v>2604</v>
      </c>
      <c r="D894" t="s">
        <v>2605</v>
      </c>
      <c r="E894" t="s">
        <v>1020</v>
      </c>
      <c r="F894" t="s">
        <v>1032</v>
      </c>
      <c r="G894" t="s">
        <v>1155</v>
      </c>
      <c r="H894" s="11">
        <v>42558</v>
      </c>
      <c r="I894" s="11">
        <v>42560</v>
      </c>
      <c r="J894" s="11">
        <v>42464</v>
      </c>
      <c r="K894" t="s">
        <v>1023</v>
      </c>
      <c r="L894" t="s">
        <v>2311</v>
      </c>
      <c r="M894" t="s">
        <v>1025</v>
      </c>
      <c r="N894" t="s">
        <v>1026</v>
      </c>
      <c r="O894" t="s">
        <v>1273</v>
      </c>
    </row>
    <row r="895" spans="1:16" x14ac:dyDescent="0.25">
      <c r="A895" s="9" t="s">
        <v>2606</v>
      </c>
      <c r="B895" s="9" t="s">
        <v>2607</v>
      </c>
      <c r="C895" s="9" t="s">
        <v>2608</v>
      </c>
      <c r="D895" s="9" t="s">
        <v>2609</v>
      </c>
      <c r="E895" s="9" t="s">
        <v>1020</v>
      </c>
      <c r="F895" s="9" t="s">
        <v>1032</v>
      </c>
      <c r="G895" s="9" t="s">
        <v>533</v>
      </c>
      <c r="H895" s="10">
        <v>42557</v>
      </c>
      <c r="I895" s="10">
        <v>42570</v>
      </c>
      <c r="J895" s="10">
        <v>42557</v>
      </c>
      <c r="K895" s="9" t="s">
        <v>1023</v>
      </c>
      <c r="L895" s="9" t="s">
        <v>2159</v>
      </c>
      <c r="M895" s="9" t="s">
        <v>1025</v>
      </c>
      <c r="N895" s="9" t="s">
        <v>1026</v>
      </c>
      <c r="O895" s="9" t="s">
        <v>1273</v>
      </c>
      <c r="P895" s="9"/>
    </row>
    <row r="896" spans="1:16" x14ac:dyDescent="0.25">
      <c r="A896" t="s">
        <v>2610</v>
      </c>
      <c r="B896" t="s">
        <v>2611</v>
      </c>
      <c r="C896" t="s">
        <v>2612</v>
      </c>
      <c r="D896" t="s">
        <v>2611</v>
      </c>
      <c r="E896" t="s">
        <v>1020</v>
      </c>
      <c r="F896" t="s">
        <v>1659</v>
      </c>
      <c r="G896" t="s">
        <v>1660</v>
      </c>
      <c r="H896" s="11">
        <v>42557</v>
      </c>
      <c r="I896" s="11">
        <v>42559</v>
      </c>
      <c r="J896" s="11">
        <v>42557</v>
      </c>
      <c r="K896" t="s">
        <v>1023</v>
      </c>
      <c r="L896" t="s">
        <v>2159</v>
      </c>
      <c r="M896" t="s">
        <v>1025</v>
      </c>
      <c r="N896" t="s">
        <v>1026</v>
      </c>
      <c r="O896" t="s">
        <v>1273</v>
      </c>
    </row>
    <row r="897" spans="1:16" x14ac:dyDescent="0.25">
      <c r="A897" s="9" t="s">
        <v>351</v>
      </c>
      <c r="B897" s="9" t="s">
        <v>1595</v>
      </c>
      <c r="C897" s="9" t="s">
        <v>1596</v>
      </c>
      <c r="D897" s="9" t="s">
        <v>1597</v>
      </c>
      <c r="E897" s="9" t="s">
        <v>1020</v>
      </c>
      <c r="F897" s="9" t="s">
        <v>1021</v>
      </c>
      <c r="G897" s="9" t="s">
        <v>1130</v>
      </c>
      <c r="H897" s="10">
        <v>42554</v>
      </c>
      <c r="I897" s="10">
        <v>42556</v>
      </c>
      <c r="J897" s="10">
        <v>42541</v>
      </c>
      <c r="K897" s="9" t="s">
        <v>1023</v>
      </c>
      <c r="L897" s="9" t="s">
        <v>1982</v>
      </c>
      <c r="M897" s="9" t="s">
        <v>1025</v>
      </c>
      <c r="N897" s="9" t="s">
        <v>1026</v>
      </c>
      <c r="O897" s="9" t="s">
        <v>1034</v>
      </c>
      <c r="P897" s="9" t="s">
        <v>1028</v>
      </c>
    </row>
    <row r="898" spans="1:16" x14ac:dyDescent="0.25">
      <c r="A898" t="s">
        <v>295</v>
      </c>
      <c r="B898" t="s">
        <v>2258</v>
      </c>
      <c r="C898" t="s">
        <v>2259</v>
      </c>
      <c r="D898" t="s">
        <v>2260</v>
      </c>
      <c r="E898" t="s">
        <v>1020</v>
      </c>
      <c r="F898" t="s">
        <v>1021</v>
      </c>
      <c r="G898" t="s">
        <v>1022</v>
      </c>
      <c r="H898" s="11">
        <v>42554</v>
      </c>
      <c r="I898" s="11">
        <v>42556</v>
      </c>
      <c r="J898" s="11">
        <v>42552</v>
      </c>
      <c r="K898" t="s">
        <v>1023</v>
      </c>
      <c r="L898" t="s">
        <v>1982</v>
      </c>
      <c r="M898" t="s">
        <v>1025</v>
      </c>
      <c r="N898" t="s">
        <v>1026</v>
      </c>
      <c r="O898" t="s">
        <v>1273</v>
      </c>
    </row>
    <row r="899" spans="1:16" x14ac:dyDescent="0.25">
      <c r="A899" s="9" t="s">
        <v>2613</v>
      </c>
      <c r="B899" s="9" t="s">
        <v>2614</v>
      </c>
      <c r="C899" s="9" t="s">
        <v>2615</v>
      </c>
      <c r="D899" s="9" t="s">
        <v>2616</v>
      </c>
      <c r="E899" s="9" t="s">
        <v>1020</v>
      </c>
      <c r="F899" s="9" t="s">
        <v>1659</v>
      </c>
      <c r="G899" s="9" t="s">
        <v>1660</v>
      </c>
      <c r="H899" s="10">
        <v>42553</v>
      </c>
      <c r="I899" s="10">
        <v>42557</v>
      </c>
      <c r="J899" s="10">
        <v>42553</v>
      </c>
      <c r="K899" s="9" t="s">
        <v>1023</v>
      </c>
      <c r="L899" s="9" t="s">
        <v>1991</v>
      </c>
      <c r="M899" s="9" t="s">
        <v>1025</v>
      </c>
      <c r="N899" s="9" t="s">
        <v>1026</v>
      </c>
      <c r="O899" s="9" t="s">
        <v>1034</v>
      </c>
      <c r="P899" s="9" t="s">
        <v>1118</v>
      </c>
    </row>
    <row r="900" spans="1:16" x14ac:dyDescent="0.25">
      <c r="A900" t="s">
        <v>216</v>
      </c>
      <c r="B900" t="s">
        <v>2617</v>
      </c>
      <c r="C900" t="s">
        <v>2618</v>
      </c>
      <c r="D900" t="s">
        <v>2617</v>
      </c>
      <c r="E900" t="s">
        <v>1020</v>
      </c>
      <c r="F900" t="s">
        <v>1021</v>
      </c>
      <c r="G900" t="s">
        <v>1353</v>
      </c>
      <c r="H900" s="11">
        <v>42553</v>
      </c>
      <c r="I900" s="11">
        <v>42559</v>
      </c>
      <c r="J900" s="11">
        <v>42552</v>
      </c>
      <c r="K900" t="s">
        <v>1023</v>
      </c>
      <c r="L900" t="s">
        <v>2159</v>
      </c>
      <c r="M900" t="s">
        <v>1025</v>
      </c>
      <c r="N900" t="s">
        <v>1026</v>
      </c>
      <c r="O900" t="s">
        <v>1034</v>
      </c>
      <c r="P900" t="s">
        <v>1118</v>
      </c>
    </row>
    <row r="901" spans="1:16" x14ac:dyDescent="0.25">
      <c r="A901" s="9" t="s">
        <v>358</v>
      </c>
      <c r="B901" s="9" t="s">
        <v>1185</v>
      </c>
      <c r="C901" s="9" t="s">
        <v>1186</v>
      </c>
      <c r="D901" s="9" t="s">
        <v>1185</v>
      </c>
      <c r="E901" s="9" t="s">
        <v>1020</v>
      </c>
      <c r="F901" s="9" t="s">
        <v>1021</v>
      </c>
      <c r="G901" s="9" t="s">
        <v>1130</v>
      </c>
      <c r="H901" s="10">
        <v>42551</v>
      </c>
      <c r="I901" s="10">
        <v>42553</v>
      </c>
      <c r="J901" s="10">
        <v>42543</v>
      </c>
      <c r="K901" s="9" t="s">
        <v>1023</v>
      </c>
      <c r="L901" s="9" t="s">
        <v>1991</v>
      </c>
      <c r="M901" s="9" t="s">
        <v>1025</v>
      </c>
      <c r="N901" s="9" t="s">
        <v>1026</v>
      </c>
      <c r="O901" s="9" t="s">
        <v>1034</v>
      </c>
      <c r="P901" s="9" t="s">
        <v>1118</v>
      </c>
    </row>
    <row r="902" spans="1:16" x14ac:dyDescent="0.25">
      <c r="A902" t="s">
        <v>346</v>
      </c>
      <c r="B902" t="s">
        <v>2293</v>
      </c>
      <c r="C902" t="s">
        <v>2294</v>
      </c>
      <c r="D902" t="s">
        <v>2295</v>
      </c>
      <c r="E902" t="s">
        <v>1020</v>
      </c>
      <c r="F902" t="s">
        <v>1021</v>
      </c>
      <c r="G902" t="s">
        <v>1130</v>
      </c>
      <c r="H902" s="11">
        <v>42551</v>
      </c>
      <c r="I902" s="11">
        <v>42554</v>
      </c>
      <c r="J902" s="11">
        <v>42542</v>
      </c>
      <c r="K902" t="s">
        <v>1023</v>
      </c>
      <c r="L902" t="s">
        <v>1982</v>
      </c>
      <c r="M902" t="s">
        <v>1025</v>
      </c>
      <c r="N902" t="s">
        <v>1026</v>
      </c>
      <c r="O902" t="s">
        <v>1034</v>
      </c>
      <c r="P902" t="s">
        <v>1028</v>
      </c>
    </row>
    <row r="903" spans="1:16" x14ac:dyDescent="0.25">
      <c r="A903" s="9" t="s">
        <v>318</v>
      </c>
      <c r="B903" s="9" t="s">
        <v>1035</v>
      </c>
      <c r="C903" s="9" t="s">
        <v>1036</v>
      </c>
      <c r="D903" s="9" t="s">
        <v>1035</v>
      </c>
      <c r="E903" s="9" t="s">
        <v>1020</v>
      </c>
      <c r="F903" s="9" t="s">
        <v>1021</v>
      </c>
      <c r="G903" s="9" t="s">
        <v>1037</v>
      </c>
      <c r="H903" s="10">
        <v>42549</v>
      </c>
      <c r="I903" s="10">
        <v>42551</v>
      </c>
      <c r="J903" s="10">
        <v>42549</v>
      </c>
      <c r="K903" s="9" t="s">
        <v>1023</v>
      </c>
      <c r="L903" s="9" t="s">
        <v>1054</v>
      </c>
      <c r="M903" s="9" t="s">
        <v>1025</v>
      </c>
      <c r="N903" s="9" t="s">
        <v>1026</v>
      </c>
      <c r="O903" s="9" t="s">
        <v>1034</v>
      </c>
      <c r="P903" s="9" t="s">
        <v>1028</v>
      </c>
    </row>
    <row r="904" spans="1:16" x14ac:dyDescent="0.25">
      <c r="A904" t="s">
        <v>1749</v>
      </c>
      <c r="B904" t="s">
        <v>1750</v>
      </c>
      <c r="C904" t="s">
        <v>1751</v>
      </c>
      <c r="D904" t="s">
        <v>1750</v>
      </c>
      <c r="E904" t="s">
        <v>1020</v>
      </c>
      <c r="F904" t="s">
        <v>1659</v>
      </c>
      <c r="G904" t="s">
        <v>1660</v>
      </c>
      <c r="H904" s="11">
        <v>42549</v>
      </c>
      <c r="I904" s="11">
        <v>42553</v>
      </c>
      <c r="J904" s="11">
        <v>42549</v>
      </c>
      <c r="K904" t="s">
        <v>1023</v>
      </c>
      <c r="L904" t="s">
        <v>2159</v>
      </c>
      <c r="M904" t="s">
        <v>1025</v>
      </c>
      <c r="N904" t="s">
        <v>1026</v>
      </c>
      <c r="O904" t="s">
        <v>1273</v>
      </c>
    </row>
    <row r="905" spans="1:16" x14ac:dyDescent="0.25">
      <c r="A905" s="9" t="s">
        <v>274</v>
      </c>
      <c r="B905" s="9" t="s">
        <v>1221</v>
      </c>
      <c r="C905" s="9" t="s">
        <v>1222</v>
      </c>
      <c r="D905" s="9" t="s">
        <v>1223</v>
      </c>
      <c r="E905" s="9" t="s">
        <v>1020</v>
      </c>
      <c r="F905" s="9" t="s">
        <v>1021</v>
      </c>
      <c r="G905" s="9" t="s">
        <v>1022</v>
      </c>
      <c r="H905" s="10">
        <v>42549</v>
      </c>
      <c r="I905" s="10">
        <v>42551</v>
      </c>
      <c r="J905" s="10">
        <v>42549</v>
      </c>
      <c r="K905" s="9" t="s">
        <v>1023</v>
      </c>
      <c r="L905" s="9" t="s">
        <v>1054</v>
      </c>
      <c r="M905" s="9" t="s">
        <v>1025</v>
      </c>
      <c r="N905" s="9" t="s">
        <v>1026</v>
      </c>
      <c r="O905" s="9" t="s">
        <v>1034</v>
      </c>
      <c r="P905" s="9" t="s">
        <v>1028</v>
      </c>
    </row>
    <row r="906" spans="1:16" x14ac:dyDescent="0.25">
      <c r="A906" t="s">
        <v>2619</v>
      </c>
      <c r="B906" t="s">
        <v>2620</v>
      </c>
      <c r="C906" t="s">
        <v>2621</v>
      </c>
      <c r="D906" t="s">
        <v>2622</v>
      </c>
      <c r="E906" t="s">
        <v>1020</v>
      </c>
      <c r="F906" t="s">
        <v>1659</v>
      </c>
      <c r="G906" t="s">
        <v>1660</v>
      </c>
      <c r="H906" s="11">
        <v>42547</v>
      </c>
      <c r="I906" s="11">
        <v>42549</v>
      </c>
      <c r="J906" s="11">
        <v>42547</v>
      </c>
      <c r="K906" t="s">
        <v>1023</v>
      </c>
      <c r="L906" t="s">
        <v>2159</v>
      </c>
      <c r="M906" t="s">
        <v>1025</v>
      </c>
      <c r="N906" t="s">
        <v>1026</v>
      </c>
      <c r="O906" t="s">
        <v>1273</v>
      </c>
    </row>
    <row r="907" spans="1:16" x14ac:dyDescent="0.25">
      <c r="A907" s="9" t="s">
        <v>412</v>
      </c>
      <c r="B907" s="9" t="s">
        <v>1145</v>
      </c>
      <c r="C907" s="9" t="s">
        <v>1146</v>
      </c>
      <c r="D907" s="9" t="s">
        <v>1147</v>
      </c>
      <c r="E907" s="9" t="s">
        <v>1020</v>
      </c>
      <c r="F907" s="9" t="s">
        <v>1032</v>
      </c>
      <c r="G907" s="9" t="s">
        <v>1136</v>
      </c>
      <c r="H907" s="10">
        <v>42547</v>
      </c>
      <c r="I907" s="10">
        <v>42556</v>
      </c>
      <c r="J907" s="10">
        <v>42545</v>
      </c>
      <c r="K907" s="9" t="s">
        <v>1023</v>
      </c>
      <c r="L907" s="9" t="s">
        <v>1054</v>
      </c>
      <c r="M907" s="9" t="s">
        <v>1025</v>
      </c>
      <c r="N907" s="9" t="s">
        <v>1026</v>
      </c>
      <c r="O907" s="9" t="s">
        <v>1034</v>
      </c>
      <c r="P907" s="9" t="s">
        <v>1028</v>
      </c>
    </row>
    <row r="908" spans="1:16" x14ac:dyDescent="0.25">
      <c r="A908" t="s">
        <v>139</v>
      </c>
      <c r="B908" t="s">
        <v>1438</v>
      </c>
      <c r="C908" t="s">
        <v>1439</v>
      </c>
      <c r="D908" t="s">
        <v>1440</v>
      </c>
      <c r="E908" t="s">
        <v>1020</v>
      </c>
      <c r="F908" t="s">
        <v>1021</v>
      </c>
      <c r="G908" t="s">
        <v>1059</v>
      </c>
      <c r="H908" s="11">
        <v>42546</v>
      </c>
      <c r="I908" s="11">
        <v>42549</v>
      </c>
      <c r="J908" s="11">
        <v>42546</v>
      </c>
      <c r="K908" t="s">
        <v>1023</v>
      </c>
      <c r="L908" t="s">
        <v>1054</v>
      </c>
      <c r="M908" t="s">
        <v>1025</v>
      </c>
      <c r="N908" t="s">
        <v>1026</v>
      </c>
      <c r="O908" t="s">
        <v>1034</v>
      </c>
      <c r="P908" t="s">
        <v>1028</v>
      </c>
    </row>
    <row r="909" spans="1:16" x14ac:dyDescent="0.25">
      <c r="A909" s="9" t="s">
        <v>165</v>
      </c>
      <c r="B909" s="9" t="s">
        <v>2176</v>
      </c>
      <c r="C909" s="9" t="s">
        <v>2177</v>
      </c>
      <c r="D909" s="9" t="s">
        <v>2178</v>
      </c>
      <c r="E909" s="9" t="s">
        <v>1020</v>
      </c>
      <c r="F909" s="9" t="s">
        <v>1021</v>
      </c>
      <c r="G909" s="9" t="s">
        <v>1109</v>
      </c>
      <c r="H909" s="10">
        <v>42546</v>
      </c>
      <c r="I909" s="10">
        <v>42549</v>
      </c>
      <c r="J909" s="10">
        <v>42211</v>
      </c>
      <c r="K909" s="9" t="s">
        <v>1023</v>
      </c>
      <c r="L909" s="9" t="s">
        <v>1982</v>
      </c>
      <c r="M909" s="9" t="s">
        <v>1025</v>
      </c>
      <c r="N909" s="9" t="s">
        <v>1026</v>
      </c>
      <c r="O909" s="9" t="s">
        <v>1034</v>
      </c>
      <c r="P909" s="9" t="s">
        <v>1676</v>
      </c>
    </row>
    <row r="910" spans="1:16" x14ac:dyDescent="0.25">
      <c r="A910" t="s">
        <v>2623</v>
      </c>
      <c r="B910" t="s">
        <v>2624</v>
      </c>
      <c r="C910" t="s">
        <v>2625</v>
      </c>
      <c r="D910" t="s">
        <v>2626</v>
      </c>
      <c r="E910" t="s">
        <v>1020</v>
      </c>
      <c r="F910" t="s">
        <v>1659</v>
      </c>
      <c r="G910" t="s">
        <v>1660</v>
      </c>
      <c r="H910" s="11">
        <v>42545</v>
      </c>
      <c r="I910" s="11">
        <v>42547</v>
      </c>
      <c r="J910" s="11">
        <v>42545</v>
      </c>
      <c r="K910" t="s">
        <v>1023</v>
      </c>
      <c r="L910" t="s">
        <v>1054</v>
      </c>
      <c r="M910" t="s">
        <v>1025</v>
      </c>
      <c r="N910" t="s">
        <v>1026</v>
      </c>
      <c r="O910" t="s">
        <v>1034</v>
      </c>
      <c r="P910" t="s">
        <v>1028</v>
      </c>
    </row>
    <row r="911" spans="1:16" x14ac:dyDescent="0.25">
      <c r="A911" s="9" t="s">
        <v>259</v>
      </c>
      <c r="B911" s="9" t="s">
        <v>2627</v>
      </c>
      <c r="C911" s="9" t="s">
        <v>2628</v>
      </c>
      <c r="D911" s="9" t="s">
        <v>2629</v>
      </c>
      <c r="E911" s="9" t="s">
        <v>1020</v>
      </c>
      <c r="F911" s="9" t="s">
        <v>1021</v>
      </c>
      <c r="G911" s="9" t="s">
        <v>1022</v>
      </c>
      <c r="H911" s="10">
        <v>42544</v>
      </c>
      <c r="I911" s="10">
        <v>42546</v>
      </c>
      <c r="J911" s="10">
        <v>42539</v>
      </c>
      <c r="K911" s="9" t="s">
        <v>1023</v>
      </c>
      <c r="L911" s="9" t="s">
        <v>1982</v>
      </c>
      <c r="M911" s="9" t="s">
        <v>1025</v>
      </c>
      <c r="N911" s="9" t="s">
        <v>1026</v>
      </c>
      <c r="O911" s="9" t="s">
        <v>1034</v>
      </c>
      <c r="P911" s="9" t="s">
        <v>1028</v>
      </c>
    </row>
    <row r="912" spans="1:16" x14ac:dyDescent="0.25">
      <c r="A912" t="s">
        <v>2630</v>
      </c>
      <c r="B912" t="s">
        <v>2631</v>
      </c>
      <c r="C912" t="s">
        <v>2632</v>
      </c>
      <c r="D912" t="s">
        <v>2633</v>
      </c>
      <c r="E912" t="s">
        <v>1020</v>
      </c>
      <c r="F912" t="s">
        <v>1659</v>
      </c>
      <c r="G912" t="s">
        <v>1660</v>
      </c>
      <c r="H912" s="11">
        <v>42542</v>
      </c>
      <c r="I912" s="11">
        <v>42545</v>
      </c>
      <c r="J912" s="11">
        <v>42542</v>
      </c>
      <c r="K912" t="s">
        <v>1023</v>
      </c>
      <c r="L912" t="s">
        <v>1054</v>
      </c>
      <c r="M912" t="s">
        <v>1025</v>
      </c>
      <c r="N912" t="s">
        <v>1026</v>
      </c>
      <c r="O912" t="s">
        <v>1034</v>
      </c>
      <c r="P912" t="s">
        <v>1028</v>
      </c>
    </row>
    <row r="913" spans="1:16" x14ac:dyDescent="0.25">
      <c r="A913" s="9" t="s">
        <v>442</v>
      </c>
      <c r="B913" s="9" t="s">
        <v>1449</v>
      </c>
      <c r="C913" s="9" t="s">
        <v>1450</v>
      </c>
      <c r="D913" s="9" t="s">
        <v>1451</v>
      </c>
      <c r="E913" s="9" t="s">
        <v>1020</v>
      </c>
      <c r="F913" s="9" t="s">
        <v>1032</v>
      </c>
      <c r="G913" s="9" t="s">
        <v>1136</v>
      </c>
      <c r="H913" s="10">
        <v>42541</v>
      </c>
      <c r="I913" s="10">
        <v>42545</v>
      </c>
      <c r="J913" s="10">
        <v>42541</v>
      </c>
      <c r="K913" s="9" t="s">
        <v>1023</v>
      </c>
      <c r="L913" s="9" t="s">
        <v>1054</v>
      </c>
      <c r="M913" s="9" t="s">
        <v>1025</v>
      </c>
      <c r="N913" s="9" t="s">
        <v>1026</v>
      </c>
      <c r="O913" s="9" t="s">
        <v>1034</v>
      </c>
      <c r="P913" s="9" t="s">
        <v>1028</v>
      </c>
    </row>
    <row r="914" spans="1:16" x14ac:dyDescent="0.25">
      <c r="A914" t="s">
        <v>340</v>
      </c>
      <c r="B914" t="s">
        <v>2531</v>
      </c>
      <c r="C914" t="s">
        <v>2532</v>
      </c>
      <c r="D914" t="s">
        <v>2531</v>
      </c>
      <c r="E914" t="s">
        <v>1020</v>
      </c>
      <c r="F914" t="s">
        <v>1021</v>
      </c>
      <c r="G914" t="s">
        <v>1130</v>
      </c>
      <c r="H914" s="11">
        <v>42541</v>
      </c>
      <c r="I914" s="11">
        <v>42544</v>
      </c>
      <c r="J914" s="11">
        <v>42536</v>
      </c>
      <c r="K914" t="s">
        <v>1023</v>
      </c>
      <c r="L914" t="s">
        <v>2159</v>
      </c>
      <c r="M914" t="s">
        <v>1025</v>
      </c>
      <c r="N914" t="s">
        <v>1026</v>
      </c>
      <c r="O914" t="s">
        <v>1273</v>
      </c>
    </row>
    <row r="915" spans="1:16" x14ac:dyDescent="0.25">
      <c r="A915" s="9" t="s">
        <v>2634</v>
      </c>
      <c r="B915" s="9" t="s">
        <v>2635</v>
      </c>
      <c r="C915" s="9" t="s">
        <v>2636</v>
      </c>
      <c r="D915" s="9" t="s">
        <v>2635</v>
      </c>
      <c r="E915" s="9" t="s">
        <v>1020</v>
      </c>
      <c r="F915" s="9" t="s">
        <v>1032</v>
      </c>
      <c r="G915" s="9" t="s">
        <v>1136</v>
      </c>
      <c r="H915" s="10">
        <v>42540</v>
      </c>
      <c r="I915" s="10">
        <v>42550</v>
      </c>
      <c r="J915" s="10">
        <v>42539</v>
      </c>
      <c r="K915" s="9" t="s">
        <v>1023</v>
      </c>
      <c r="L915" s="9" t="s">
        <v>2637</v>
      </c>
      <c r="M915" s="9" t="s">
        <v>1025</v>
      </c>
      <c r="N915" s="9" t="s">
        <v>1279</v>
      </c>
      <c r="O915" s="9" t="s">
        <v>1034</v>
      </c>
      <c r="P915" s="9" t="s">
        <v>2638</v>
      </c>
    </row>
    <row r="916" spans="1:16" x14ac:dyDescent="0.25">
      <c r="A916" t="s">
        <v>2639</v>
      </c>
      <c r="B916" t="s">
        <v>2640</v>
      </c>
      <c r="C916" t="s">
        <v>2641</v>
      </c>
      <c r="D916" t="s">
        <v>2642</v>
      </c>
      <c r="E916" t="s">
        <v>1020</v>
      </c>
      <c r="F916" t="s">
        <v>1032</v>
      </c>
      <c r="G916" t="s">
        <v>1155</v>
      </c>
      <c r="H916" s="11">
        <v>42538</v>
      </c>
      <c r="I916" s="11">
        <v>42540</v>
      </c>
      <c r="J916" s="11">
        <v>42221</v>
      </c>
      <c r="K916" t="s">
        <v>1023</v>
      </c>
      <c r="L916" t="s">
        <v>2311</v>
      </c>
      <c r="M916" t="s">
        <v>1025</v>
      </c>
      <c r="N916" t="s">
        <v>1026</v>
      </c>
      <c r="O916" t="s">
        <v>1034</v>
      </c>
      <c r="P916" t="s">
        <v>1676</v>
      </c>
    </row>
    <row r="917" spans="1:16" x14ac:dyDescent="0.25">
      <c r="A917" s="9" t="s">
        <v>2643</v>
      </c>
      <c r="B917" s="9" t="s">
        <v>2644</v>
      </c>
      <c r="C917" s="9" t="s">
        <v>2645</v>
      </c>
      <c r="D917" s="9" t="s">
        <v>2644</v>
      </c>
      <c r="E917" s="9" t="s">
        <v>1020</v>
      </c>
      <c r="F917" s="9" t="s">
        <v>1021</v>
      </c>
      <c r="G917" s="9" t="s">
        <v>1037</v>
      </c>
      <c r="H917" s="10">
        <v>42538</v>
      </c>
      <c r="I917" s="10">
        <v>42541</v>
      </c>
      <c r="J917" s="10">
        <v>42535</v>
      </c>
      <c r="K917" s="9" t="s">
        <v>1023</v>
      </c>
      <c r="L917" s="9" t="s">
        <v>2155</v>
      </c>
      <c r="M917" s="9" t="s">
        <v>1025</v>
      </c>
      <c r="N917" s="9" t="s">
        <v>1026</v>
      </c>
      <c r="O917" s="9" t="s">
        <v>1034</v>
      </c>
      <c r="P917" s="9" t="s">
        <v>1676</v>
      </c>
    </row>
    <row r="918" spans="1:16" x14ac:dyDescent="0.25">
      <c r="A918" t="s">
        <v>2044</v>
      </c>
      <c r="B918" t="s">
        <v>2045</v>
      </c>
      <c r="C918" t="s">
        <v>2046</v>
      </c>
      <c r="D918" t="s">
        <v>2047</v>
      </c>
      <c r="E918" t="s">
        <v>1020</v>
      </c>
      <c r="F918" t="s">
        <v>1659</v>
      </c>
      <c r="G918" t="s">
        <v>1660</v>
      </c>
      <c r="H918" s="11">
        <v>42538</v>
      </c>
      <c r="I918" s="11">
        <v>42542</v>
      </c>
      <c r="J918" s="11">
        <v>42538</v>
      </c>
      <c r="K918" t="s">
        <v>1023</v>
      </c>
      <c r="L918" t="s">
        <v>1054</v>
      </c>
      <c r="M918" t="s">
        <v>1025</v>
      </c>
      <c r="N918" t="s">
        <v>1026</v>
      </c>
      <c r="O918" t="s">
        <v>1034</v>
      </c>
      <c r="P918" t="s">
        <v>1028</v>
      </c>
    </row>
    <row r="919" spans="1:16" x14ac:dyDescent="0.25">
      <c r="A919" s="9" t="s">
        <v>171</v>
      </c>
      <c r="B919" s="9" t="s">
        <v>2076</v>
      </c>
      <c r="C919" s="9" t="s">
        <v>2077</v>
      </c>
      <c r="D919" s="9" t="s">
        <v>2078</v>
      </c>
      <c r="E919" s="9" t="s">
        <v>1020</v>
      </c>
      <c r="F919" s="9" t="s">
        <v>1021</v>
      </c>
      <c r="G919" s="9" t="s">
        <v>1109</v>
      </c>
      <c r="H919" s="10">
        <v>42536</v>
      </c>
      <c r="I919" s="10">
        <v>42538</v>
      </c>
      <c r="J919" s="10">
        <v>42533</v>
      </c>
      <c r="K919" s="9" t="s">
        <v>1023</v>
      </c>
      <c r="L919" s="9" t="s">
        <v>2155</v>
      </c>
      <c r="M919" s="9" t="s">
        <v>1025</v>
      </c>
      <c r="N919" s="9" t="s">
        <v>1026</v>
      </c>
      <c r="O919" s="9" t="s">
        <v>1273</v>
      </c>
      <c r="P919" s="9"/>
    </row>
    <row r="920" spans="1:16" x14ac:dyDescent="0.25">
      <c r="A920" t="s">
        <v>1930</v>
      </c>
      <c r="B920" t="s">
        <v>1931</v>
      </c>
      <c r="C920" t="s">
        <v>1932</v>
      </c>
      <c r="D920" t="s">
        <v>1933</v>
      </c>
      <c r="E920" t="s">
        <v>1020</v>
      </c>
      <c r="F920" t="s">
        <v>1659</v>
      </c>
      <c r="G920" t="s">
        <v>1660</v>
      </c>
      <c r="H920" s="11">
        <v>42536</v>
      </c>
      <c r="I920" s="11">
        <v>42538</v>
      </c>
      <c r="J920" s="11">
        <v>42536</v>
      </c>
      <c r="K920" t="s">
        <v>1023</v>
      </c>
      <c r="L920" t="s">
        <v>1054</v>
      </c>
      <c r="M920" t="s">
        <v>1025</v>
      </c>
      <c r="N920" t="s">
        <v>1026</v>
      </c>
      <c r="O920" t="s">
        <v>1034</v>
      </c>
      <c r="P920" t="s">
        <v>1028</v>
      </c>
    </row>
    <row r="921" spans="1:16" x14ac:dyDescent="0.25">
      <c r="A921" s="9" t="s">
        <v>188</v>
      </c>
      <c r="B921" s="9" t="s">
        <v>2119</v>
      </c>
      <c r="C921" s="9" t="s">
        <v>2120</v>
      </c>
      <c r="D921" s="9" t="s">
        <v>2121</v>
      </c>
      <c r="E921" s="9" t="s">
        <v>1020</v>
      </c>
      <c r="F921" s="9" t="s">
        <v>1021</v>
      </c>
      <c r="G921" s="9" t="s">
        <v>1121</v>
      </c>
      <c r="H921" s="10">
        <v>42536</v>
      </c>
      <c r="I921" s="10">
        <v>42536</v>
      </c>
      <c r="J921" s="10">
        <v>42531</v>
      </c>
      <c r="K921" s="9" t="s">
        <v>1023</v>
      </c>
      <c r="L921" s="9" t="s">
        <v>2286</v>
      </c>
      <c r="M921" s="9" t="s">
        <v>1025</v>
      </c>
      <c r="N921" s="9" t="s">
        <v>1026</v>
      </c>
      <c r="O921" s="9" t="s">
        <v>1273</v>
      </c>
      <c r="P921" s="9"/>
    </row>
    <row r="922" spans="1:16" x14ac:dyDescent="0.25">
      <c r="A922" t="s">
        <v>1928</v>
      </c>
      <c r="B922" t="s">
        <v>1929</v>
      </c>
      <c r="C922" t="s">
        <v>1928</v>
      </c>
      <c r="D922" t="s">
        <v>1929</v>
      </c>
      <c r="E922" t="s">
        <v>1020</v>
      </c>
      <c r="F922" t="s">
        <v>1659</v>
      </c>
      <c r="G922" t="s">
        <v>1660</v>
      </c>
      <c r="H922" s="11">
        <v>42536</v>
      </c>
      <c r="I922" s="11">
        <v>42538</v>
      </c>
      <c r="J922" s="11">
        <v>42536</v>
      </c>
      <c r="K922" t="s">
        <v>1023</v>
      </c>
      <c r="L922" t="s">
        <v>1054</v>
      </c>
      <c r="M922" t="s">
        <v>1025</v>
      </c>
      <c r="N922" t="s">
        <v>1026</v>
      </c>
      <c r="O922" t="s">
        <v>1034</v>
      </c>
      <c r="P922" t="s">
        <v>1028</v>
      </c>
    </row>
    <row r="923" spans="1:16" x14ac:dyDescent="0.25">
      <c r="A923" s="9" t="s">
        <v>1975</v>
      </c>
      <c r="B923" s="9" t="s">
        <v>1976</v>
      </c>
      <c r="C923" s="9" t="s">
        <v>1977</v>
      </c>
      <c r="D923" s="9" t="s">
        <v>1978</v>
      </c>
      <c r="E923" s="9" t="s">
        <v>1020</v>
      </c>
      <c r="F923" s="9" t="s">
        <v>1032</v>
      </c>
      <c r="G923" s="9" t="s">
        <v>533</v>
      </c>
      <c r="H923" s="10">
        <v>42536</v>
      </c>
      <c r="I923" s="10">
        <v>42538</v>
      </c>
      <c r="J923" s="10">
        <v>42520</v>
      </c>
      <c r="K923" s="9" t="s">
        <v>1023</v>
      </c>
      <c r="L923" s="9" t="s">
        <v>1054</v>
      </c>
      <c r="M923" s="9" t="s">
        <v>1025</v>
      </c>
      <c r="N923" s="9" t="s">
        <v>1026</v>
      </c>
      <c r="O923" s="9" t="s">
        <v>1034</v>
      </c>
      <c r="P923" s="9" t="s">
        <v>1028</v>
      </c>
    </row>
    <row r="924" spans="1:16" x14ac:dyDescent="0.25">
      <c r="A924" t="s">
        <v>214</v>
      </c>
      <c r="B924" t="s">
        <v>1616</v>
      </c>
      <c r="C924" t="s">
        <v>1617</v>
      </c>
      <c r="D924" t="s">
        <v>1618</v>
      </c>
      <c r="E924" t="s">
        <v>1020</v>
      </c>
      <c r="F924" t="s">
        <v>1021</v>
      </c>
      <c r="G924" t="s">
        <v>1353</v>
      </c>
      <c r="H924" s="11">
        <v>42534</v>
      </c>
      <c r="I924" s="11">
        <v>42536</v>
      </c>
      <c r="J924" s="11">
        <v>42532</v>
      </c>
      <c r="K924" t="s">
        <v>1023</v>
      </c>
      <c r="L924" t="s">
        <v>2286</v>
      </c>
      <c r="M924" t="s">
        <v>1025</v>
      </c>
      <c r="N924" t="s">
        <v>1026</v>
      </c>
      <c r="O924" t="s">
        <v>1273</v>
      </c>
    </row>
    <row r="925" spans="1:16" x14ac:dyDescent="0.25">
      <c r="A925" s="9" t="s">
        <v>109</v>
      </c>
      <c r="B925" s="9" t="s">
        <v>2278</v>
      </c>
      <c r="C925" s="9" t="s">
        <v>2279</v>
      </c>
      <c r="D925" s="9" t="s">
        <v>2278</v>
      </c>
      <c r="E925" s="9" t="s">
        <v>1020</v>
      </c>
      <c r="F925" s="9" t="s">
        <v>1021</v>
      </c>
      <c r="G925" s="9" t="s">
        <v>1045</v>
      </c>
      <c r="H925" s="10">
        <v>42532</v>
      </c>
      <c r="I925" s="10">
        <v>42534</v>
      </c>
      <c r="J925" s="10">
        <v>42529</v>
      </c>
      <c r="K925" s="9" t="s">
        <v>1023</v>
      </c>
      <c r="L925" s="9" t="s">
        <v>2159</v>
      </c>
      <c r="M925" s="9" t="s">
        <v>1025</v>
      </c>
      <c r="N925" s="9" t="s">
        <v>1026</v>
      </c>
      <c r="O925" s="9" t="s">
        <v>1273</v>
      </c>
      <c r="P925" s="9"/>
    </row>
    <row r="926" spans="1:16" x14ac:dyDescent="0.25">
      <c r="A926" t="s">
        <v>2646</v>
      </c>
      <c r="B926" t="s">
        <v>2647</v>
      </c>
      <c r="C926" t="s">
        <v>2648</v>
      </c>
      <c r="D926" t="s">
        <v>2647</v>
      </c>
      <c r="E926" t="s">
        <v>1020</v>
      </c>
      <c r="F926" t="s">
        <v>1659</v>
      </c>
      <c r="G926" t="s">
        <v>1758</v>
      </c>
      <c r="H926" s="11">
        <v>42532</v>
      </c>
      <c r="I926" s="11">
        <v>42536</v>
      </c>
      <c r="J926" s="11">
        <v>42532</v>
      </c>
      <c r="K926" t="s">
        <v>1023</v>
      </c>
      <c r="L926" t="s">
        <v>2159</v>
      </c>
      <c r="M926" t="s">
        <v>1025</v>
      </c>
      <c r="N926" t="s">
        <v>1026</v>
      </c>
      <c r="O926" t="s">
        <v>1034</v>
      </c>
      <c r="P926" t="s">
        <v>1118</v>
      </c>
    </row>
    <row r="927" spans="1:16" x14ac:dyDescent="0.25">
      <c r="A927" s="9" t="s">
        <v>449</v>
      </c>
      <c r="B927" s="9" t="s">
        <v>2649</v>
      </c>
      <c r="C927" s="9" t="s">
        <v>2650</v>
      </c>
      <c r="D927" s="9" t="s">
        <v>2649</v>
      </c>
      <c r="E927" s="9" t="s">
        <v>1020</v>
      </c>
      <c r="F927" s="9" t="s">
        <v>1032</v>
      </c>
      <c r="G927" s="9" t="s">
        <v>1136</v>
      </c>
      <c r="H927" s="10">
        <v>42531</v>
      </c>
      <c r="I927" s="10">
        <v>42536</v>
      </c>
      <c r="J927" s="10">
        <v>42509</v>
      </c>
      <c r="K927" s="9" t="s">
        <v>1023</v>
      </c>
      <c r="L927" s="9" t="s">
        <v>1991</v>
      </c>
      <c r="M927" s="9" t="s">
        <v>1025</v>
      </c>
      <c r="N927" s="9" t="s">
        <v>1026</v>
      </c>
      <c r="O927" s="9" t="s">
        <v>1034</v>
      </c>
      <c r="P927" s="9" t="s">
        <v>1028</v>
      </c>
    </row>
    <row r="928" spans="1:16" x14ac:dyDescent="0.25">
      <c r="A928" t="s">
        <v>75</v>
      </c>
      <c r="B928" t="s">
        <v>1683</v>
      </c>
      <c r="C928" t="s">
        <v>1684</v>
      </c>
      <c r="D928" t="s">
        <v>1683</v>
      </c>
      <c r="E928" t="s">
        <v>1020</v>
      </c>
      <c r="F928" t="s">
        <v>1021</v>
      </c>
      <c r="G928" t="s">
        <v>1041</v>
      </c>
      <c r="H928" s="11">
        <v>42530</v>
      </c>
      <c r="I928" s="11">
        <v>42532</v>
      </c>
      <c r="J928" s="11">
        <v>42523</v>
      </c>
      <c r="K928" t="s">
        <v>1023</v>
      </c>
      <c r="L928" t="s">
        <v>1054</v>
      </c>
      <c r="M928" t="s">
        <v>1025</v>
      </c>
      <c r="N928" t="s">
        <v>1026</v>
      </c>
      <c r="O928" t="s">
        <v>1034</v>
      </c>
      <c r="P928" t="s">
        <v>1028</v>
      </c>
    </row>
    <row r="929" spans="1:16" x14ac:dyDescent="0.25">
      <c r="A929" s="9" t="s">
        <v>1655</v>
      </c>
      <c r="B929" s="9" t="s">
        <v>1656</v>
      </c>
      <c r="C929" s="9" t="s">
        <v>1657</v>
      </c>
      <c r="D929" s="9" t="s">
        <v>1658</v>
      </c>
      <c r="E929" s="9" t="s">
        <v>1020</v>
      </c>
      <c r="F929" s="9" t="s">
        <v>1659</v>
      </c>
      <c r="G929" s="9" t="s">
        <v>1660</v>
      </c>
      <c r="H929" s="10">
        <v>42530</v>
      </c>
      <c r="I929" s="10">
        <v>42532</v>
      </c>
      <c r="J929" s="10">
        <v>42530</v>
      </c>
      <c r="K929" s="9" t="s">
        <v>1023</v>
      </c>
      <c r="L929" s="9" t="s">
        <v>1054</v>
      </c>
      <c r="M929" s="9" t="s">
        <v>1025</v>
      </c>
      <c r="N929" s="9" t="s">
        <v>1026</v>
      </c>
      <c r="O929" s="9" t="s">
        <v>1034</v>
      </c>
      <c r="P929" s="9" t="s">
        <v>1028</v>
      </c>
    </row>
    <row r="930" spans="1:16" x14ac:dyDescent="0.25">
      <c r="A930" t="s">
        <v>1924</v>
      </c>
      <c r="B930" t="s">
        <v>1925</v>
      </c>
      <c r="C930" t="s">
        <v>1926</v>
      </c>
      <c r="D930" t="s">
        <v>1927</v>
      </c>
      <c r="E930" t="s">
        <v>1020</v>
      </c>
      <c r="F930" t="s">
        <v>1659</v>
      </c>
      <c r="G930" t="s">
        <v>1660</v>
      </c>
      <c r="H930" s="11">
        <v>42529</v>
      </c>
      <c r="I930" s="11">
        <v>42536</v>
      </c>
      <c r="J930" s="11">
        <v>42529</v>
      </c>
      <c r="K930" t="s">
        <v>1023</v>
      </c>
      <c r="L930" t="s">
        <v>1054</v>
      </c>
      <c r="M930" t="s">
        <v>1025</v>
      </c>
      <c r="N930" t="s">
        <v>1026</v>
      </c>
      <c r="O930" t="s">
        <v>1034</v>
      </c>
      <c r="P930" t="s">
        <v>1028</v>
      </c>
    </row>
    <row r="931" spans="1:16" x14ac:dyDescent="0.25">
      <c r="A931" s="9" t="s">
        <v>271</v>
      </c>
      <c r="B931" s="9" t="s">
        <v>2006</v>
      </c>
      <c r="C931" s="9" t="s">
        <v>2007</v>
      </c>
      <c r="D931" s="9" t="s">
        <v>2008</v>
      </c>
      <c r="E931" s="9" t="s">
        <v>1020</v>
      </c>
      <c r="F931" s="9" t="s">
        <v>1021</v>
      </c>
      <c r="G931" s="9" t="s">
        <v>1022</v>
      </c>
      <c r="H931" s="10">
        <v>42528</v>
      </c>
      <c r="I931" s="10">
        <v>42530</v>
      </c>
      <c r="J931" s="10">
        <v>42522</v>
      </c>
      <c r="K931" s="9" t="s">
        <v>1023</v>
      </c>
      <c r="L931" s="9" t="s">
        <v>2159</v>
      </c>
      <c r="M931" s="9" t="s">
        <v>1025</v>
      </c>
      <c r="N931" s="9" t="s">
        <v>1026</v>
      </c>
      <c r="O931" s="9" t="s">
        <v>1273</v>
      </c>
      <c r="P931" s="9"/>
    </row>
    <row r="932" spans="1:16" x14ac:dyDescent="0.25">
      <c r="A932" t="s">
        <v>2651</v>
      </c>
      <c r="B932" t="s">
        <v>2652</v>
      </c>
      <c r="C932" t="s">
        <v>2653</v>
      </c>
      <c r="D932" t="s">
        <v>2654</v>
      </c>
      <c r="E932" t="s">
        <v>1020</v>
      </c>
      <c r="F932" t="s">
        <v>1032</v>
      </c>
      <c r="G932" t="s">
        <v>1155</v>
      </c>
      <c r="H932" s="11">
        <v>42525</v>
      </c>
      <c r="I932" s="11">
        <v>42528</v>
      </c>
      <c r="J932" s="11">
        <v>42521</v>
      </c>
      <c r="K932" t="s">
        <v>1023</v>
      </c>
      <c r="L932" t="s">
        <v>1982</v>
      </c>
      <c r="M932" t="s">
        <v>1025</v>
      </c>
      <c r="N932" t="s">
        <v>1026</v>
      </c>
      <c r="O932" t="s">
        <v>1034</v>
      </c>
      <c r="P932" t="s">
        <v>1028</v>
      </c>
    </row>
    <row r="933" spans="1:16" x14ac:dyDescent="0.25">
      <c r="A933" s="9" t="s">
        <v>2655</v>
      </c>
      <c r="B933" s="9" t="s">
        <v>2656</v>
      </c>
      <c r="C933" s="9" t="s">
        <v>2657</v>
      </c>
      <c r="D933" s="9" t="s">
        <v>2658</v>
      </c>
      <c r="E933" s="9" t="s">
        <v>1020</v>
      </c>
      <c r="F933" s="9" t="s">
        <v>1659</v>
      </c>
      <c r="G933" s="9" t="s">
        <v>1660</v>
      </c>
      <c r="H933" s="10">
        <v>42524</v>
      </c>
      <c r="I933" s="10">
        <v>42525</v>
      </c>
      <c r="J933" s="10">
        <v>42524</v>
      </c>
      <c r="K933" s="9" t="s">
        <v>1023</v>
      </c>
      <c r="L933" s="9" t="s">
        <v>1054</v>
      </c>
      <c r="M933" s="9" t="s">
        <v>1025</v>
      </c>
      <c r="N933" s="9" t="s">
        <v>1026</v>
      </c>
      <c r="O933" s="9" t="s">
        <v>1034</v>
      </c>
      <c r="P933" s="9" t="s">
        <v>1028</v>
      </c>
    </row>
    <row r="934" spans="1:16" x14ac:dyDescent="0.25">
      <c r="A934" t="s">
        <v>2243</v>
      </c>
      <c r="B934" t="s">
        <v>2244</v>
      </c>
      <c r="C934" t="s">
        <v>2245</v>
      </c>
      <c r="D934" t="s">
        <v>2246</v>
      </c>
      <c r="E934" t="s">
        <v>1020</v>
      </c>
      <c r="F934" t="s">
        <v>1021</v>
      </c>
      <c r="G934" t="s">
        <v>1022</v>
      </c>
      <c r="H934" s="11">
        <v>42524</v>
      </c>
      <c r="I934" s="11">
        <v>42528</v>
      </c>
      <c r="J934" s="11">
        <v>42522</v>
      </c>
      <c r="K934" t="s">
        <v>1023</v>
      </c>
      <c r="L934" t="s">
        <v>2518</v>
      </c>
      <c r="M934" t="s">
        <v>1025</v>
      </c>
      <c r="N934" t="s">
        <v>1026</v>
      </c>
      <c r="O934" t="s">
        <v>1273</v>
      </c>
    </row>
    <row r="935" spans="1:16" x14ac:dyDescent="0.25">
      <c r="A935" s="9" t="s">
        <v>2048</v>
      </c>
      <c r="B935" s="9" t="s">
        <v>2049</v>
      </c>
      <c r="C935" s="9" t="s">
        <v>2050</v>
      </c>
      <c r="D935" s="9" t="s">
        <v>2051</v>
      </c>
      <c r="E935" s="9" t="s">
        <v>1020</v>
      </c>
      <c r="F935" s="9" t="s">
        <v>1659</v>
      </c>
      <c r="G935" s="9" t="s">
        <v>1660</v>
      </c>
      <c r="H935" s="10">
        <v>42523</v>
      </c>
      <c r="I935" s="10">
        <v>42524</v>
      </c>
      <c r="J935" s="10">
        <v>42523</v>
      </c>
      <c r="K935" s="9" t="s">
        <v>1023</v>
      </c>
      <c r="L935" s="9" t="s">
        <v>2286</v>
      </c>
      <c r="M935" s="9" t="s">
        <v>1025</v>
      </c>
      <c r="N935" s="9" t="s">
        <v>1026</v>
      </c>
      <c r="O935" s="9" t="s">
        <v>1034</v>
      </c>
      <c r="P935" s="9" t="s">
        <v>1676</v>
      </c>
    </row>
    <row r="936" spans="1:16" x14ac:dyDescent="0.25">
      <c r="A936" t="s">
        <v>2058</v>
      </c>
      <c r="B936" t="s">
        <v>2059</v>
      </c>
      <c r="C936" t="s">
        <v>2060</v>
      </c>
      <c r="D936" t="s">
        <v>2061</v>
      </c>
      <c r="E936" t="s">
        <v>1020</v>
      </c>
      <c r="F936" t="s">
        <v>1032</v>
      </c>
      <c r="G936" t="s">
        <v>1155</v>
      </c>
      <c r="H936" s="11">
        <v>42523</v>
      </c>
      <c r="I936" s="11">
        <v>42525</v>
      </c>
      <c r="J936" s="11">
        <v>42521</v>
      </c>
      <c r="K936" t="s">
        <v>1023</v>
      </c>
      <c r="L936" t="s">
        <v>1982</v>
      </c>
      <c r="M936" t="s">
        <v>1025</v>
      </c>
      <c r="N936" t="s">
        <v>1026</v>
      </c>
      <c r="O936" t="s">
        <v>1034</v>
      </c>
      <c r="P936" t="s">
        <v>1028</v>
      </c>
    </row>
    <row r="937" spans="1:16" x14ac:dyDescent="0.25">
      <c r="A937" s="9" t="s">
        <v>2372</v>
      </c>
      <c r="B937" s="9" t="s">
        <v>2373</v>
      </c>
      <c r="C937" s="9" t="s">
        <v>2374</v>
      </c>
      <c r="D937" s="9" t="s">
        <v>2373</v>
      </c>
      <c r="E937" s="9" t="s">
        <v>1020</v>
      </c>
      <c r="F937" s="9" t="s">
        <v>1021</v>
      </c>
      <c r="G937" s="9" t="s">
        <v>1109</v>
      </c>
      <c r="H937" s="10">
        <v>42521</v>
      </c>
      <c r="I937" s="10">
        <v>42524</v>
      </c>
      <c r="J937" s="10">
        <v>42517</v>
      </c>
      <c r="K937" s="9" t="s">
        <v>1023</v>
      </c>
      <c r="L937" s="9" t="s">
        <v>1054</v>
      </c>
      <c r="M937" s="9" t="s">
        <v>1025</v>
      </c>
      <c r="N937" s="9" t="s">
        <v>1026</v>
      </c>
      <c r="O937" s="9" t="s">
        <v>1034</v>
      </c>
      <c r="P937" s="9" t="s">
        <v>1028</v>
      </c>
    </row>
    <row r="938" spans="1:16" x14ac:dyDescent="0.25">
      <c r="A938" t="s">
        <v>367</v>
      </c>
      <c r="B938" t="s">
        <v>2027</v>
      </c>
      <c r="C938" t="s">
        <v>2028</v>
      </c>
      <c r="D938" t="s">
        <v>2029</v>
      </c>
      <c r="E938" t="s">
        <v>1020</v>
      </c>
      <c r="F938" t="s">
        <v>1021</v>
      </c>
      <c r="G938" t="s">
        <v>1071</v>
      </c>
      <c r="H938" s="11">
        <v>42521</v>
      </c>
      <c r="I938" s="11">
        <v>42521</v>
      </c>
      <c r="J938" s="11">
        <v>42520</v>
      </c>
      <c r="K938" t="s">
        <v>1023</v>
      </c>
      <c r="L938" t="s">
        <v>1054</v>
      </c>
      <c r="M938" t="s">
        <v>1025</v>
      </c>
      <c r="N938" t="s">
        <v>1026</v>
      </c>
      <c r="O938" t="s">
        <v>1034</v>
      </c>
      <c r="P938" t="s">
        <v>1028</v>
      </c>
    </row>
    <row r="939" spans="1:16" x14ac:dyDescent="0.25">
      <c r="A939" s="9" t="s">
        <v>2283</v>
      </c>
      <c r="B939" s="9" t="s">
        <v>2284</v>
      </c>
      <c r="C939" s="9" t="s">
        <v>2285</v>
      </c>
      <c r="D939" s="9" t="s">
        <v>2284</v>
      </c>
      <c r="E939" s="9" t="s">
        <v>1020</v>
      </c>
      <c r="F939" s="9" t="s">
        <v>1659</v>
      </c>
      <c r="G939" s="9" t="s">
        <v>1660</v>
      </c>
      <c r="H939" s="10">
        <v>42521</v>
      </c>
      <c r="I939" s="10">
        <v>42523</v>
      </c>
      <c r="J939" s="10">
        <v>42521</v>
      </c>
      <c r="K939" s="9" t="s">
        <v>1023</v>
      </c>
      <c r="L939" s="9" t="s">
        <v>1054</v>
      </c>
      <c r="M939" s="9" t="s">
        <v>1025</v>
      </c>
      <c r="N939" s="9" t="s">
        <v>1026</v>
      </c>
      <c r="O939" s="9" t="s">
        <v>1034</v>
      </c>
      <c r="P939" s="9" t="s">
        <v>1028</v>
      </c>
    </row>
    <row r="940" spans="1:16" x14ac:dyDescent="0.25">
      <c r="A940" t="s">
        <v>2523</v>
      </c>
      <c r="B940" t="s">
        <v>2524</v>
      </c>
      <c r="C940" t="s">
        <v>2523</v>
      </c>
      <c r="D940" t="s">
        <v>2524</v>
      </c>
      <c r="E940" t="s">
        <v>1020</v>
      </c>
      <c r="F940" t="s">
        <v>1032</v>
      </c>
      <c r="G940" t="s">
        <v>1157</v>
      </c>
      <c r="H940" s="11">
        <v>42520</v>
      </c>
      <c r="I940" s="11">
        <v>42520</v>
      </c>
      <c r="J940" s="11">
        <v>42520</v>
      </c>
      <c r="K940" t="s">
        <v>1023</v>
      </c>
      <c r="L940" t="s">
        <v>2334</v>
      </c>
      <c r="M940" t="s">
        <v>1025</v>
      </c>
      <c r="N940" t="s">
        <v>1279</v>
      </c>
      <c r="O940" t="s">
        <v>1273</v>
      </c>
    </row>
    <row r="941" spans="1:16" x14ac:dyDescent="0.25">
      <c r="A941" s="9" t="s">
        <v>2659</v>
      </c>
      <c r="B941" s="9" t="s">
        <v>2660</v>
      </c>
      <c r="C941" s="9" t="s">
        <v>2661</v>
      </c>
      <c r="D941" s="9" t="s">
        <v>2662</v>
      </c>
      <c r="E941" s="9" t="s">
        <v>1020</v>
      </c>
      <c r="F941" s="9" t="s">
        <v>1032</v>
      </c>
      <c r="G941" s="9" t="s">
        <v>1157</v>
      </c>
      <c r="H941" s="10">
        <v>42520</v>
      </c>
      <c r="I941" s="10">
        <v>42520</v>
      </c>
      <c r="J941" s="10">
        <v>42520</v>
      </c>
      <c r="K941" s="9" t="s">
        <v>1023</v>
      </c>
      <c r="L941" s="9" t="s">
        <v>2334</v>
      </c>
      <c r="M941" s="9" t="s">
        <v>1025</v>
      </c>
      <c r="N941" s="9" t="s">
        <v>1279</v>
      </c>
      <c r="O941" s="9" t="s">
        <v>1273</v>
      </c>
      <c r="P941" s="9"/>
    </row>
    <row r="942" spans="1:16" x14ac:dyDescent="0.25">
      <c r="A942" t="s">
        <v>2663</v>
      </c>
      <c r="B942" t="s">
        <v>2664</v>
      </c>
      <c r="C942" t="s">
        <v>2665</v>
      </c>
      <c r="D942" t="s">
        <v>2664</v>
      </c>
      <c r="E942" t="s">
        <v>1020</v>
      </c>
      <c r="F942" t="s">
        <v>1032</v>
      </c>
      <c r="G942" t="s">
        <v>1157</v>
      </c>
      <c r="H942" s="11">
        <v>42520</v>
      </c>
      <c r="I942" s="11">
        <v>42520</v>
      </c>
      <c r="J942" s="11">
        <v>42520</v>
      </c>
      <c r="K942" t="s">
        <v>1023</v>
      </c>
      <c r="L942" t="s">
        <v>2334</v>
      </c>
      <c r="M942" t="s">
        <v>1025</v>
      </c>
      <c r="N942" t="s">
        <v>1279</v>
      </c>
      <c r="O942" t="s">
        <v>1273</v>
      </c>
    </row>
    <row r="943" spans="1:16" x14ac:dyDescent="0.25">
      <c r="A943" s="9" t="s">
        <v>2525</v>
      </c>
      <c r="B943" s="9" t="s">
        <v>2526</v>
      </c>
      <c r="C943" s="9" t="s">
        <v>2527</v>
      </c>
      <c r="D943" s="9" t="s">
        <v>2528</v>
      </c>
      <c r="E943" s="9" t="s">
        <v>1020</v>
      </c>
      <c r="F943" s="9" t="s">
        <v>1032</v>
      </c>
      <c r="G943" s="9" t="s">
        <v>1157</v>
      </c>
      <c r="H943" s="10">
        <v>42520</v>
      </c>
      <c r="I943" s="10">
        <v>42520</v>
      </c>
      <c r="J943" s="10">
        <v>42520</v>
      </c>
      <c r="K943" s="9" t="s">
        <v>1023</v>
      </c>
      <c r="L943" s="9" t="s">
        <v>2334</v>
      </c>
      <c r="M943" s="9" t="s">
        <v>1025</v>
      </c>
      <c r="N943" s="9" t="s">
        <v>1279</v>
      </c>
      <c r="O943" s="9" t="s">
        <v>1273</v>
      </c>
      <c r="P943" s="9"/>
    </row>
    <row r="944" spans="1:16" x14ac:dyDescent="0.25">
      <c r="A944" t="s">
        <v>195</v>
      </c>
      <c r="B944" t="s">
        <v>1384</v>
      </c>
      <c r="C944" t="s">
        <v>1385</v>
      </c>
      <c r="D944" t="s">
        <v>1386</v>
      </c>
      <c r="E944" t="s">
        <v>1020</v>
      </c>
      <c r="F944" t="s">
        <v>1021</v>
      </c>
      <c r="G944" t="s">
        <v>1121</v>
      </c>
      <c r="H944" s="11">
        <v>42519</v>
      </c>
      <c r="I944" s="11">
        <v>42521</v>
      </c>
      <c r="J944" s="11">
        <v>42515</v>
      </c>
      <c r="K944" t="s">
        <v>1023</v>
      </c>
      <c r="L944" t="s">
        <v>2159</v>
      </c>
      <c r="M944" t="s">
        <v>1025</v>
      </c>
      <c r="N944" t="s">
        <v>1026</v>
      </c>
      <c r="O944" t="s">
        <v>1273</v>
      </c>
    </row>
    <row r="945" spans="1:16" x14ac:dyDescent="0.25">
      <c r="A945" s="9" t="s">
        <v>2666</v>
      </c>
      <c r="B945" s="9" t="s">
        <v>2667</v>
      </c>
      <c r="C945" s="9" t="s">
        <v>2666</v>
      </c>
      <c r="D945" s="9" t="s">
        <v>2667</v>
      </c>
      <c r="E945" s="9" t="s">
        <v>1020</v>
      </c>
      <c r="F945" s="9" t="s">
        <v>1032</v>
      </c>
      <c r="G945" s="9" t="s">
        <v>1157</v>
      </c>
      <c r="H945" s="10">
        <v>42517</v>
      </c>
      <c r="I945" s="10">
        <v>42517</v>
      </c>
      <c r="J945" s="10">
        <v>42516</v>
      </c>
      <c r="K945" s="9" t="s">
        <v>1023</v>
      </c>
      <c r="L945" s="9" t="s">
        <v>2334</v>
      </c>
      <c r="M945" s="9" t="s">
        <v>1025</v>
      </c>
      <c r="N945" s="9" t="s">
        <v>1279</v>
      </c>
      <c r="O945" s="9" t="s">
        <v>1273</v>
      </c>
      <c r="P945" s="9"/>
    </row>
    <row r="946" spans="1:16" x14ac:dyDescent="0.25">
      <c r="A946" t="s">
        <v>2668</v>
      </c>
      <c r="B946" t="s">
        <v>2669</v>
      </c>
      <c r="C946" t="s">
        <v>2670</v>
      </c>
      <c r="D946" t="s">
        <v>2671</v>
      </c>
      <c r="E946" t="s">
        <v>1020</v>
      </c>
      <c r="F946" t="s">
        <v>1032</v>
      </c>
      <c r="G946" t="s">
        <v>1157</v>
      </c>
      <c r="H946" s="11">
        <v>42517</v>
      </c>
      <c r="I946" s="11">
        <v>42517</v>
      </c>
      <c r="J946" s="11">
        <v>42517</v>
      </c>
      <c r="K946" t="s">
        <v>1023</v>
      </c>
      <c r="L946" t="s">
        <v>2334</v>
      </c>
      <c r="M946" t="s">
        <v>1025</v>
      </c>
      <c r="N946" t="s">
        <v>1279</v>
      </c>
      <c r="O946" t="s">
        <v>1273</v>
      </c>
    </row>
    <row r="947" spans="1:16" x14ac:dyDescent="0.25">
      <c r="A947" s="9" t="s">
        <v>2672</v>
      </c>
      <c r="B947" s="9" t="s">
        <v>2673</v>
      </c>
      <c r="C947" s="9" t="s">
        <v>2674</v>
      </c>
      <c r="D947" s="9" t="s">
        <v>2673</v>
      </c>
      <c r="E947" s="9" t="s">
        <v>1020</v>
      </c>
      <c r="F947" s="9" t="s">
        <v>1032</v>
      </c>
      <c r="G947" s="9" t="s">
        <v>1136</v>
      </c>
      <c r="H947" s="10">
        <v>42517</v>
      </c>
      <c r="I947" s="10">
        <v>42517</v>
      </c>
      <c r="J947" s="10">
        <v>42516</v>
      </c>
      <c r="K947" s="9" t="s">
        <v>1023</v>
      </c>
      <c r="L947" s="9" t="s">
        <v>2334</v>
      </c>
      <c r="M947" s="9" t="s">
        <v>1025</v>
      </c>
      <c r="N947" s="9" t="s">
        <v>1279</v>
      </c>
      <c r="O947" s="9" t="s">
        <v>1273</v>
      </c>
      <c r="P947" s="9"/>
    </row>
    <row r="948" spans="1:16" x14ac:dyDescent="0.25">
      <c r="A948" t="s">
        <v>2675</v>
      </c>
      <c r="B948" t="s">
        <v>2676</v>
      </c>
      <c r="C948" t="s">
        <v>2677</v>
      </c>
      <c r="D948" t="s">
        <v>2676</v>
      </c>
      <c r="E948" t="s">
        <v>1020</v>
      </c>
      <c r="F948" t="s">
        <v>1032</v>
      </c>
      <c r="G948" t="s">
        <v>533</v>
      </c>
      <c r="H948" s="11">
        <v>42517</v>
      </c>
      <c r="I948" s="11">
        <v>42517</v>
      </c>
      <c r="J948" s="11">
        <v>42510</v>
      </c>
      <c r="K948" t="s">
        <v>1023</v>
      </c>
      <c r="L948" t="s">
        <v>2334</v>
      </c>
      <c r="M948" t="s">
        <v>1025</v>
      </c>
      <c r="N948" t="s">
        <v>1279</v>
      </c>
      <c r="O948" t="s">
        <v>1273</v>
      </c>
    </row>
    <row r="949" spans="1:16" x14ac:dyDescent="0.25">
      <c r="A949" s="9" t="s">
        <v>289</v>
      </c>
      <c r="B949" s="9" t="s">
        <v>2205</v>
      </c>
      <c r="C949" s="9" t="s">
        <v>2206</v>
      </c>
      <c r="D949" s="9" t="s">
        <v>2207</v>
      </c>
      <c r="E949" s="9" t="s">
        <v>1020</v>
      </c>
      <c r="F949" s="9" t="s">
        <v>1021</v>
      </c>
      <c r="G949" s="9" t="s">
        <v>1022</v>
      </c>
      <c r="H949" s="10">
        <v>42517</v>
      </c>
      <c r="I949" s="10">
        <v>42519</v>
      </c>
      <c r="J949" s="10">
        <v>42512</v>
      </c>
      <c r="K949" s="9" t="s">
        <v>1023</v>
      </c>
      <c r="L949" s="9" t="s">
        <v>1054</v>
      </c>
      <c r="M949" s="9" t="s">
        <v>1025</v>
      </c>
      <c r="N949" s="9" t="s">
        <v>1026</v>
      </c>
      <c r="O949" s="9" t="s">
        <v>1034</v>
      </c>
      <c r="P949" s="9" t="s">
        <v>1028</v>
      </c>
    </row>
    <row r="950" spans="1:16" x14ac:dyDescent="0.25">
      <c r="A950" t="s">
        <v>436</v>
      </c>
      <c r="B950" t="s">
        <v>1729</v>
      </c>
      <c r="C950" t="s">
        <v>1730</v>
      </c>
      <c r="D950" t="s">
        <v>1731</v>
      </c>
      <c r="E950" t="s">
        <v>1020</v>
      </c>
      <c r="F950" t="s">
        <v>1032</v>
      </c>
      <c r="G950" t="s">
        <v>1136</v>
      </c>
      <c r="H950" s="11">
        <v>42516</v>
      </c>
      <c r="I950" s="11">
        <v>42533</v>
      </c>
      <c r="J950" s="11">
        <v>42510</v>
      </c>
      <c r="K950" t="s">
        <v>1023</v>
      </c>
      <c r="L950" t="s">
        <v>1054</v>
      </c>
      <c r="M950" t="s">
        <v>1025</v>
      </c>
      <c r="N950" t="s">
        <v>1026</v>
      </c>
      <c r="O950" t="s">
        <v>1034</v>
      </c>
      <c r="P950" t="s">
        <v>1028</v>
      </c>
    </row>
    <row r="951" spans="1:16" x14ac:dyDescent="0.25">
      <c r="A951" s="9" t="s">
        <v>2678</v>
      </c>
      <c r="B951" s="9" t="s">
        <v>2679</v>
      </c>
      <c r="C951" s="9" t="s">
        <v>2680</v>
      </c>
      <c r="D951" s="9" t="s">
        <v>2679</v>
      </c>
      <c r="E951" s="9" t="s">
        <v>1020</v>
      </c>
      <c r="F951" s="9" t="s">
        <v>1032</v>
      </c>
      <c r="G951" s="9" t="s">
        <v>1136</v>
      </c>
      <c r="H951" s="10">
        <v>42516</v>
      </c>
      <c r="I951" s="10">
        <v>42516</v>
      </c>
      <c r="J951" s="10">
        <v>42515</v>
      </c>
      <c r="K951" s="9" t="s">
        <v>1023</v>
      </c>
      <c r="L951" s="9" t="s">
        <v>2334</v>
      </c>
      <c r="M951" s="9" t="s">
        <v>1025</v>
      </c>
      <c r="N951" s="9" t="s">
        <v>1279</v>
      </c>
      <c r="O951" s="9" t="s">
        <v>1273</v>
      </c>
      <c r="P951" s="9"/>
    </row>
    <row r="952" spans="1:16" x14ac:dyDescent="0.25">
      <c r="A952" t="s">
        <v>1677</v>
      </c>
      <c r="B952" t="s">
        <v>1678</v>
      </c>
      <c r="C952" t="s">
        <v>1679</v>
      </c>
      <c r="D952" t="s">
        <v>1678</v>
      </c>
      <c r="E952" t="s">
        <v>1020</v>
      </c>
      <c r="F952" t="s">
        <v>1659</v>
      </c>
      <c r="G952" t="s">
        <v>1660</v>
      </c>
      <c r="H952" s="11">
        <v>42516</v>
      </c>
      <c r="I952" s="11">
        <v>42521</v>
      </c>
      <c r="J952" s="11">
        <v>42516</v>
      </c>
      <c r="K952" t="s">
        <v>1023</v>
      </c>
      <c r="L952" t="s">
        <v>1054</v>
      </c>
      <c r="M952" t="s">
        <v>1025</v>
      </c>
      <c r="N952" t="s">
        <v>1026</v>
      </c>
      <c r="O952" t="s">
        <v>1034</v>
      </c>
      <c r="P952" t="s">
        <v>1028</v>
      </c>
    </row>
    <row r="953" spans="1:16" x14ac:dyDescent="0.25">
      <c r="A953" s="9" t="s">
        <v>407</v>
      </c>
      <c r="B953" s="9" t="s">
        <v>1795</v>
      </c>
      <c r="C953" s="9" t="s">
        <v>1796</v>
      </c>
      <c r="D953" s="9" t="s">
        <v>1797</v>
      </c>
      <c r="E953" s="9" t="s">
        <v>1020</v>
      </c>
      <c r="F953" s="9" t="s">
        <v>1032</v>
      </c>
      <c r="G953" s="9" t="s">
        <v>1348</v>
      </c>
      <c r="H953" s="10">
        <v>42515</v>
      </c>
      <c r="I953" s="10">
        <v>42528</v>
      </c>
      <c r="J953" s="10">
        <v>42514</v>
      </c>
      <c r="K953" s="9" t="s">
        <v>1023</v>
      </c>
      <c r="L953" s="9" t="s">
        <v>1054</v>
      </c>
      <c r="M953" s="9" t="s">
        <v>1025</v>
      </c>
      <c r="N953" s="9" t="s">
        <v>1026</v>
      </c>
      <c r="O953" s="9" t="s">
        <v>1034</v>
      </c>
      <c r="P953" s="9" t="s">
        <v>1028</v>
      </c>
    </row>
    <row r="954" spans="1:16" x14ac:dyDescent="0.25">
      <c r="A954" t="s">
        <v>266</v>
      </c>
      <c r="B954" t="s">
        <v>2287</v>
      </c>
      <c r="C954" t="s">
        <v>2288</v>
      </c>
      <c r="D954" t="s">
        <v>2289</v>
      </c>
      <c r="E954" t="s">
        <v>1020</v>
      </c>
      <c r="F954" t="s">
        <v>1021</v>
      </c>
      <c r="G954" t="s">
        <v>1022</v>
      </c>
      <c r="H954" s="11">
        <v>42514</v>
      </c>
      <c r="I954" s="11">
        <v>42518</v>
      </c>
      <c r="J954" s="11">
        <v>42510</v>
      </c>
      <c r="K954" t="s">
        <v>1023</v>
      </c>
      <c r="L954" t="s">
        <v>1054</v>
      </c>
      <c r="M954" t="s">
        <v>1025</v>
      </c>
      <c r="N954" t="s">
        <v>1026</v>
      </c>
      <c r="O954" t="s">
        <v>1034</v>
      </c>
      <c r="P954" t="s">
        <v>1028</v>
      </c>
    </row>
    <row r="955" spans="1:16" x14ac:dyDescent="0.25">
      <c r="A955" s="9" t="s">
        <v>2681</v>
      </c>
      <c r="B955" s="9" t="s">
        <v>2682</v>
      </c>
      <c r="C955" s="9" t="s">
        <v>2683</v>
      </c>
      <c r="D955" s="9" t="s">
        <v>2684</v>
      </c>
      <c r="E955" s="9" t="s">
        <v>1020</v>
      </c>
      <c r="F955" s="9" t="s">
        <v>1032</v>
      </c>
      <c r="G955" s="9" t="s">
        <v>1136</v>
      </c>
      <c r="H955" s="10">
        <v>42514</v>
      </c>
      <c r="I955" s="10">
        <v>42514</v>
      </c>
      <c r="J955" s="10">
        <v>42510</v>
      </c>
      <c r="K955" s="9" t="s">
        <v>1023</v>
      </c>
      <c r="L955" s="9" t="s">
        <v>2334</v>
      </c>
      <c r="M955" s="9" t="s">
        <v>1025</v>
      </c>
      <c r="N955" s="9" t="s">
        <v>1279</v>
      </c>
      <c r="O955" s="9" t="s">
        <v>1273</v>
      </c>
      <c r="P955" s="9"/>
    </row>
    <row r="956" spans="1:16" x14ac:dyDescent="0.25">
      <c r="A956" t="s">
        <v>2685</v>
      </c>
      <c r="B956" t="s">
        <v>2686</v>
      </c>
      <c r="C956" t="s">
        <v>2687</v>
      </c>
      <c r="D956" t="s">
        <v>2686</v>
      </c>
      <c r="E956" t="s">
        <v>1020</v>
      </c>
      <c r="F956" t="s">
        <v>1032</v>
      </c>
      <c r="G956" t="s">
        <v>1136</v>
      </c>
      <c r="H956" s="11">
        <v>42513</v>
      </c>
      <c r="I956" s="11">
        <v>42513</v>
      </c>
      <c r="J956" s="11">
        <v>42512</v>
      </c>
      <c r="K956" t="s">
        <v>1023</v>
      </c>
      <c r="L956" t="s">
        <v>2688</v>
      </c>
      <c r="M956" t="s">
        <v>1025</v>
      </c>
      <c r="N956" t="s">
        <v>1279</v>
      </c>
      <c r="O956" t="s">
        <v>1273</v>
      </c>
    </row>
    <row r="957" spans="1:16" x14ac:dyDescent="0.25">
      <c r="A957" s="9" t="s">
        <v>2689</v>
      </c>
      <c r="B957" s="9" t="s">
        <v>2690</v>
      </c>
      <c r="C957" s="9" t="s">
        <v>2691</v>
      </c>
      <c r="D957" s="9" t="s">
        <v>2690</v>
      </c>
      <c r="E957" s="9" t="s">
        <v>1020</v>
      </c>
      <c r="F957" s="9" t="s">
        <v>1032</v>
      </c>
      <c r="G957" s="9" t="s">
        <v>1136</v>
      </c>
      <c r="H957" s="10">
        <v>42513</v>
      </c>
      <c r="I957" s="10">
        <v>42513</v>
      </c>
      <c r="J957" s="10">
        <v>42512</v>
      </c>
      <c r="K957" s="9" t="s">
        <v>1023</v>
      </c>
      <c r="L957" s="9" t="s">
        <v>2334</v>
      </c>
      <c r="M957" s="9" t="s">
        <v>1025</v>
      </c>
      <c r="N957" s="9" t="s">
        <v>1279</v>
      </c>
      <c r="O957" s="9" t="s">
        <v>1273</v>
      </c>
      <c r="P957" s="9"/>
    </row>
    <row r="958" spans="1:16" x14ac:dyDescent="0.25">
      <c r="A958" t="s">
        <v>2692</v>
      </c>
      <c r="B958" t="s">
        <v>2693</v>
      </c>
      <c r="C958" t="s">
        <v>2694</v>
      </c>
      <c r="D958" t="s">
        <v>2693</v>
      </c>
      <c r="E958" t="s">
        <v>1020</v>
      </c>
      <c r="F958" t="s">
        <v>1032</v>
      </c>
      <c r="G958" t="s">
        <v>1136</v>
      </c>
      <c r="H958" s="11">
        <v>42513</v>
      </c>
      <c r="I958" s="11">
        <v>42513</v>
      </c>
      <c r="J958" s="11">
        <v>42510</v>
      </c>
      <c r="K958" t="s">
        <v>1023</v>
      </c>
      <c r="L958" t="s">
        <v>2688</v>
      </c>
      <c r="M958" t="s">
        <v>1025</v>
      </c>
      <c r="N958" t="s">
        <v>1279</v>
      </c>
      <c r="O958" t="s">
        <v>1273</v>
      </c>
    </row>
    <row r="959" spans="1:16" x14ac:dyDescent="0.25">
      <c r="A959" s="9" t="s">
        <v>2695</v>
      </c>
      <c r="B959" s="9" t="s">
        <v>2696</v>
      </c>
      <c r="C959" s="9" t="s">
        <v>2697</v>
      </c>
      <c r="D959" s="9" t="s">
        <v>2696</v>
      </c>
      <c r="E959" s="9" t="s">
        <v>1020</v>
      </c>
      <c r="F959" s="9" t="s">
        <v>1021</v>
      </c>
      <c r="G959" s="9" t="s">
        <v>1130</v>
      </c>
      <c r="H959" s="10">
        <v>42512</v>
      </c>
      <c r="I959" s="10">
        <v>42514</v>
      </c>
      <c r="J959" s="10">
        <v>42144</v>
      </c>
      <c r="K959" s="9" t="s">
        <v>1023</v>
      </c>
      <c r="L959" s="9" t="s">
        <v>2155</v>
      </c>
      <c r="M959" s="9" t="s">
        <v>1025</v>
      </c>
      <c r="N959" s="9" t="s">
        <v>1026</v>
      </c>
      <c r="O959" s="9" t="s">
        <v>1034</v>
      </c>
      <c r="P959" s="9" t="s">
        <v>1113</v>
      </c>
    </row>
    <row r="960" spans="1:16" x14ac:dyDescent="0.25">
      <c r="A960" t="s">
        <v>476</v>
      </c>
      <c r="B960" t="s">
        <v>1576</v>
      </c>
      <c r="C960" t="s">
        <v>1577</v>
      </c>
      <c r="D960" t="s">
        <v>1578</v>
      </c>
      <c r="E960" t="s">
        <v>1020</v>
      </c>
      <c r="F960" t="s">
        <v>1032</v>
      </c>
      <c r="G960" t="s">
        <v>533</v>
      </c>
      <c r="H960" s="11">
        <v>42511</v>
      </c>
      <c r="I960" s="11">
        <v>42516</v>
      </c>
      <c r="J960" s="11">
        <v>42494</v>
      </c>
      <c r="K960" t="s">
        <v>1023</v>
      </c>
      <c r="L960" t="s">
        <v>1054</v>
      </c>
      <c r="M960" t="s">
        <v>1025</v>
      </c>
      <c r="N960" t="s">
        <v>1026</v>
      </c>
      <c r="O960" t="s">
        <v>1034</v>
      </c>
      <c r="P960" t="s">
        <v>1028</v>
      </c>
    </row>
    <row r="961" spans="1:16" x14ac:dyDescent="0.25">
      <c r="A961" s="9" t="s">
        <v>337</v>
      </c>
      <c r="B961" s="9" t="s">
        <v>1668</v>
      </c>
      <c r="C961" s="9" t="s">
        <v>1669</v>
      </c>
      <c r="D961" s="9" t="s">
        <v>1668</v>
      </c>
      <c r="E961" s="9" t="s">
        <v>1020</v>
      </c>
      <c r="F961" s="9" t="s">
        <v>1021</v>
      </c>
      <c r="G961" s="9" t="s">
        <v>1130</v>
      </c>
      <c r="H961" s="10">
        <v>42510</v>
      </c>
      <c r="I961" s="10">
        <v>42513</v>
      </c>
      <c r="J961" s="10">
        <v>42505</v>
      </c>
      <c r="K961" s="9" t="s">
        <v>1023</v>
      </c>
      <c r="L961" s="9" t="s">
        <v>1054</v>
      </c>
      <c r="M961" s="9" t="s">
        <v>1025</v>
      </c>
      <c r="N961" s="9" t="s">
        <v>1026</v>
      </c>
      <c r="O961" s="9" t="s">
        <v>1034</v>
      </c>
      <c r="P961" s="9" t="s">
        <v>1028</v>
      </c>
    </row>
    <row r="962" spans="1:16" x14ac:dyDescent="0.25">
      <c r="A962" t="s">
        <v>2698</v>
      </c>
      <c r="B962" t="s">
        <v>2699</v>
      </c>
      <c r="C962" t="s">
        <v>2700</v>
      </c>
      <c r="D962" t="s">
        <v>2699</v>
      </c>
      <c r="E962" t="s">
        <v>1020</v>
      </c>
      <c r="F962" t="s">
        <v>1659</v>
      </c>
      <c r="G962" t="s">
        <v>1758</v>
      </c>
      <c r="H962" s="11">
        <v>42510</v>
      </c>
      <c r="I962" s="11">
        <v>42513</v>
      </c>
      <c r="J962" s="11">
        <v>42510</v>
      </c>
      <c r="K962" t="s">
        <v>1023</v>
      </c>
      <c r="L962" t="s">
        <v>1991</v>
      </c>
      <c r="M962" t="s">
        <v>1025</v>
      </c>
      <c r="N962" t="s">
        <v>1026</v>
      </c>
      <c r="O962" t="s">
        <v>1034</v>
      </c>
      <c r="P962" t="s">
        <v>1118</v>
      </c>
    </row>
    <row r="963" spans="1:16" x14ac:dyDescent="0.25">
      <c r="A963" s="9" t="s">
        <v>1365</v>
      </c>
      <c r="B963" s="9" t="s">
        <v>1366</v>
      </c>
      <c r="C963" s="9" t="s">
        <v>1367</v>
      </c>
      <c r="D963" s="9" t="s">
        <v>1368</v>
      </c>
      <c r="E963" s="9" t="s">
        <v>1020</v>
      </c>
      <c r="F963" s="9" t="s">
        <v>1021</v>
      </c>
      <c r="G963" s="9" t="s">
        <v>1045</v>
      </c>
      <c r="H963" s="10">
        <v>42506</v>
      </c>
      <c r="I963" s="10">
        <v>42510</v>
      </c>
      <c r="J963" s="10">
        <v>42499</v>
      </c>
      <c r="K963" s="9" t="s">
        <v>1023</v>
      </c>
      <c r="L963" s="9" t="s">
        <v>2159</v>
      </c>
      <c r="M963" s="9" t="s">
        <v>1025</v>
      </c>
      <c r="N963" s="9" t="s">
        <v>1026</v>
      </c>
      <c r="O963" s="9" t="s">
        <v>1273</v>
      </c>
      <c r="P963" s="9"/>
    </row>
    <row r="964" spans="1:16" x14ac:dyDescent="0.25">
      <c r="A964" t="s">
        <v>1072</v>
      </c>
      <c r="B964" t="s">
        <v>1073</v>
      </c>
      <c r="C964" t="s">
        <v>1074</v>
      </c>
      <c r="D964" t="s">
        <v>1075</v>
      </c>
      <c r="E964" t="s">
        <v>1020</v>
      </c>
      <c r="F964" t="s">
        <v>1021</v>
      </c>
      <c r="G964" t="s">
        <v>1045</v>
      </c>
      <c r="H964" s="11">
        <v>42506</v>
      </c>
      <c r="I964" s="11">
        <v>42509</v>
      </c>
      <c r="J964" s="11">
        <v>42500</v>
      </c>
      <c r="K964" t="s">
        <v>1023</v>
      </c>
      <c r="L964" t="s">
        <v>2159</v>
      </c>
      <c r="M964" t="s">
        <v>1025</v>
      </c>
      <c r="N964" t="s">
        <v>1026</v>
      </c>
      <c r="O964" t="s">
        <v>1273</v>
      </c>
    </row>
    <row r="965" spans="1:16" x14ac:dyDescent="0.25">
      <c r="A965" s="9" t="s">
        <v>2701</v>
      </c>
      <c r="B965" s="9" t="s">
        <v>2702</v>
      </c>
      <c r="C965" s="9" t="s">
        <v>2703</v>
      </c>
      <c r="D965" s="9" t="s">
        <v>2702</v>
      </c>
      <c r="E965" s="9" t="s">
        <v>1020</v>
      </c>
      <c r="F965" s="9" t="s">
        <v>1659</v>
      </c>
      <c r="G965" s="9" t="s">
        <v>1758</v>
      </c>
      <c r="H965" s="10">
        <v>42506</v>
      </c>
      <c r="I965" s="10">
        <v>42509</v>
      </c>
      <c r="J965" s="10">
        <v>42506</v>
      </c>
      <c r="K965" s="9" t="s">
        <v>1023</v>
      </c>
      <c r="L965" s="9" t="s">
        <v>2311</v>
      </c>
      <c r="M965" s="9" t="s">
        <v>1025</v>
      </c>
      <c r="N965" s="9" t="s">
        <v>1026</v>
      </c>
      <c r="O965" s="9" t="s">
        <v>1273</v>
      </c>
      <c r="P965" s="9"/>
    </row>
    <row r="966" spans="1:16" x14ac:dyDescent="0.25">
      <c r="A966" t="s">
        <v>1544</v>
      </c>
      <c r="B966" t="s">
        <v>1545</v>
      </c>
      <c r="C966" t="s">
        <v>1546</v>
      </c>
      <c r="D966" t="s">
        <v>1547</v>
      </c>
      <c r="E966" t="s">
        <v>1020</v>
      </c>
      <c r="F966" t="s">
        <v>1021</v>
      </c>
      <c r="G966" t="s">
        <v>1130</v>
      </c>
      <c r="H966" s="11">
        <v>42505</v>
      </c>
      <c r="I966" s="11">
        <v>42506</v>
      </c>
      <c r="J966" s="11">
        <v>42492</v>
      </c>
      <c r="K966" t="s">
        <v>1023</v>
      </c>
      <c r="L966" t="s">
        <v>2286</v>
      </c>
      <c r="M966" t="s">
        <v>1025</v>
      </c>
      <c r="N966" t="s">
        <v>1026</v>
      </c>
      <c r="O966" t="s">
        <v>1273</v>
      </c>
    </row>
    <row r="967" spans="1:16" x14ac:dyDescent="0.25">
      <c r="A967" s="9" t="s">
        <v>360</v>
      </c>
      <c r="B967" s="9" t="s">
        <v>1627</v>
      </c>
      <c r="C967" s="9" t="s">
        <v>1628</v>
      </c>
      <c r="D967" s="9" t="s">
        <v>1629</v>
      </c>
      <c r="E967" s="9" t="s">
        <v>1020</v>
      </c>
      <c r="F967" s="9" t="s">
        <v>1021</v>
      </c>
      <c r="G967" s="9" t="s">
        <v>1071</v>
      </c>
      <c r="H967" s="10">
        <v>42505</v>
      </c>
      <c r="I967" s="10">
        <v>42505</v>
      </c>
      <c r="J967" s="10">
        <v>42498</v>
      </c>
      <c r="K967" s="9" t="s">
        <v>1023</v>
      </c>
      <c r="L967" s="9" t="s">
        <v>2286</v>
      </c>
      <c r="M967" s="9" t="s">
        <v>1025</v>
      </c>
      <c r="N967" s="9" t="s">
        <v>1026</v>
      </c>
      <c r="O967" s="9" t="s">
        <v>1273</v>
      </c>
      <c r="P967" s="9"/>
    </row>
    <row r="968" spans="1:16" x14ac:dyDescent="0.25">
      <c r="A968" t="s">
        <v>2704</v>
      </c>
      <c r="B968" t="s">
        <v>2705</v>
      </c>
      <c r="C968" t="s">
        <v>2706</v>
      </c>
      <c r="D968" t="s">
        <v>2705</v>
      </c>
      <c r="E968" t="s">
        <v>1020</v>
      </c>
      <c r="F968" t="s">
        <v>1659</v>
      </c>
      <c r="G968" t="s">
        <v>1758</v>
      </c>
      <c r="H968" s="11">
        <v>42504</v>
      </c>
      <c r="I968" s="11">
        <v>42506</v>
      </c>
      <c r="J968" s="11">
        <v>42504</v>
      </c>
      <c r="K968" t="s">
        <v>1023</v>
      </c>
      <c r="L968" t="s">
        <v>2311</v>
      </c>
      <c r="M968" t="s">
        <v>1025</v>
      </c>
      <c r="N968" t="s">
        <v>1026</v>
      </c>
      <c r="O968" t="s">
        <v>1273</v>
      </c>
    </row>
    <row r="969" spans="1:16" x14ac:dyDescent="0.25">
      <c r="A969" s="9" t="s">
        <v>520</v>
      </c>
      <c r="B969" s="9" t="s">
        <v>1241</v>
      </c>
      <c r="C969" s="9" t="s">
        <v>1242</v>
      </c>
      <c r="D969" s="9" t="s">
        <v>1243</v>
      </c>
      <c r="E969" s="9" t="s">
        <v>1020</v>
      </c>
      <c r="F969" s="9" t="s">
        <v>1032</v>
      </c>
      <c r="G969" s="9" t="s">
        <v>533</v>
      </c>
      <c r="H969" s="10">
        <v>42503</v>
      </c>
      <c r="I969" s="10">
        <v>42531</v>
      </c>
      <c r="J969" s="10">
        <v>42503</v>
      </c>
      <c r="K969" s="9" t="s">
        <v>1023</v>
      </c>
      <c r="L969" s="9" t="s">
        <v>1991</v>
      </c>
      <c r="M969" s="9" t="s">
        <v>1025</v>
      </c>
      <c r="N969" s="9" t="s">
        <v>1026</v>
      </c>
      <c r="O969" s="9" t="s">
        <v>1034</v>
      </c>
      <c r="P969" s="9" t="s">
        <v>1028</v>
      </c>
    </row>
    <row r="970" spans="1:16" x14ac:dyDescent="0.25">
      <c r="A970" t="s">
        <v>516</v>
      </c>
      <c r="B970" t="s">
        <v>1381</v>
      </c>
      <c r="C970" t="s">
        <v>1382</v>
      </c>
      <c r="D970" t="s">
        <v>1383</v>
      </c>
      <c r="E970" t="s">
        <v>1020</v>
      </c>
      <c r="F970" t="s">
        <v>1032</v>
      </c>
      <c r="G970" t="s">
        <v>533</v>
      </c>
      <c r="H970" s="11">
        <v>42503</v>
      </c>
      <c r="I970" s="11">
        <v>42515</v>
      </c>
      <c r="J970" s="11">
        <v>42509</v>
      </c>
      <c r="K970" t="s">
        <v>1023</v>
      </c>
      <c r="L970" t="s">
        <v>1054</v>
      </c>
      <c r="M970" t="s">
        <v>1025</v>
      </c>
      <c r="N970" t="s">
        <v>1026</v>
      </c>
      <c r="O970" t="s">
        <v>1034</v>
      </c>
      <c r="P970" t="s">
        <v>1028</v>
      </c>
    </row>
    <row r="971" spans="1:16" x14ac:dyDescent="0.25">
      <c r="A971" s="9" t="s">
        <v>226</v>
      </c>
      <c r="B971" s="9" t="s">
        <v>1312</v>
      </c>
      <c r="C971" s="9" t="s">
        <v>1313</v>
      </c>
      <c r="D971" s="9" t="s">
        <v>1314</v>
      </c>
      <c r="E971" s="9" t="s">
        <v>1020</v>
      </c>
      <c r="F971" s="9" t="s">
        <v>1021</v>
      </c>
      <c r="G971" s="9" t="s">
        <v>1022</v>
      </c>
      <c r="H971" s="10">
        <v>42503</v>
      </c>
      <c r="I971" s="10">
        <v>42505</v>
      </c>
      <c r="J971" s="10">
        <v>42500</v>
      </c>
      <c r="K971" s="9" t="s">
        <v>1023</v>
      </c>
      <c r="L971" s="9" t="s">
        <v>1054</v>
      </c>
      <c r="M971" s="9" t="s">
        <v>1025</v>
      </c>
      <c r="N971" s="9" t="s">
        <v>1026</v>
      </c>
      <c r="O971" s="9" t="s">
        <v>1034</v>
      </c>
      <c r="P971" s="9" t="s">
        <v>1028</v>
      </c>
    </row>
    <row r="972" spans="1:16" x14ac:dyDescent="0.25">
      <c r="A972" t="s">
        <v>1212</v>
      </c>
      <c r="B972" t="s">
        <v>1213</v>
      </c>
      <c r="C972" t="s">
        <v>1212</v>
      </c>
      <c r="D972" t="s">
        <v>1213</v>
      </c>
      <c r="E972" t="s">
        <v>1020</v>
      </c>
      <c r="F972" t="s">
        <v>1021</v>
      </c>
      <c r="G972" t="s">
        <v>1194</v>
      </c>
      <c r="H972" s="11">
        <v>42503</v>
      </c>
      <c r="I972" s="11">
        <v>42506</v>
      </c>
      <c r="J972" s="11">
        <v>42494</v>
      </c>
      <c r="K972" t="s">
        <v>1023</v>
      </c>
      <c r="L972" t="s">
        <v>2159</v>
      </c>
      <c r="M972" t="s">
        <v>1025</v>
      </c>
      <c r="N972" t="s">
        <v>1026</v>
      </c>
      <c r="O972" t="s">
        <v>1034</v>
      </c>
      <c r="P972" t="s">
        <v>1676</v>
      </c>
    </row>
    <row r="973" spans="1:16" x14ac:dyDescent="0.25">
      <c r="A973" s="9" t="s">
        <v>2707</v>
      </c>
      <c r="B973" s="9" t="s">
        <v>2708</v>
      </c>
      <c r="C973" s="9" t="s">
        <v>2709</v>
      </c>
      <c r="D973" s="9" t="s">
        <v>2708</v>
      </c>
      <c r="E973" s="9" t="s">
        <v>1020</v>
      </c>
      <c r="F973" s="9" t="s">
        <v>1659</v>
      </c>
      <c r="G973" s="9" t="s">
        <v>1758</v>
      </c>
      <c r="H973" s="10">
        <v>42501</v>
      </c>
      <c r="I973" s="10">
        <v>42504</v>
      </c>
      <c r="J973" s="10">
        <v>42501</v>
      </c>
      <c r="K973" s="9" t="s">
        <v>1023</v>
      </c>
      <c r="L973" s="9" t="s">
        <v>1054</v>
      </c>
      <c r="M973" s="9" t="s">
        <v>1025</v>
      </c>
      <c r="N973" s="9" t="s">
        <v>1026</v>
      </c>
      <c r="O973" s="9" t="s">
        <v>1034</v>
      </c>
      <c r="P973" s="9" t="s">
        <v>1028</v>
      </c>
    </row>
    <row r="974" spans="1:16" x14ac:dyDescent="0.25">
      <c r="A974" t="s">
        <v>265</v>
      </c>
      <c r="B974" t="s">
        <v>2496</v>
      </c>
      <c r="C974" t="s">
        <v>2497</v>
      </c>
      <c r="D974" t="s">
        <v>2498</v>
      </c>
      <c r="E974" t="s">
        <v>1020</v>
      </c>
      <c r="F974" t="s">
        <v>1021</v>
      </c>
      <c r="G974" t="s">
        <v>1022</v>
      </c>
      <c r="H974" s="11">
        <v>42501</v>
      </c>
      <c r="I974" s="11">
        <v>42503</v>
      </c>
      <c r="J974" s="11">
        <v>42492</v>
      </c>
      <c r="K974" t="s">
        <v>1023</v>
      </c>
      <c r="L974" t="s">
        <v>2155</v>
      </c>
      <c r="M974" t="s">
        <v>1025</v>
      </c>
      <c r="N974" t="s">
        <v>1026</v>
      </c>
      <c r="O974" t="s">
        <v>1273</v>
      </c>
    </row>
    <row r="975" spans="1:16" x14ac:dyDescent="0.25">
      <c r="A975" s="9" t="s">
        <v>135</v>
      </c>
      <c r="B975" s="9" t="s">
        <v>1805</v>
      </c>
      <c r="C975" s="9" t="s">
        <v>1806</v>
      </c>
      <c r="D975" s="9" t="s">
        <v>1807</v>
      </c>
      <c r="E975" s="9" t="s">
        <v>1020</v>
      </c>
      <c r="F975" s="9" t="s">
        <v>1021</v>
      </c>
      <c r="G975" s="9" t="s">
        <v>1059</v>
      </c>
      <c r="H975" s="10">
        <v>42499</v>
      </c>
      <c r="I975" s="10">
        <v>42501</v>
      </c>
      <c r="J975" s="10">
        <v>42493</v>
      </c>
      <c r="K975" s="9" t="s">
        <v>1023</v>
      </c>
      <c r="L975" s="9" t="s">
        <v>2155</v>
      </c>
      <c r="M975" s="9" t="s">
        <v>1025</v>
      </c>
      <c r="N975" s="9" t="s">
        <v>1026</v>
      </c>
      <c r="O975" s="9" t="s">
        <v>1273</v>
      </c>
      <c r="P975" s="9"/>
    </row>
    <row r="976" spans="1:16" x14ac:dyDescent="0.25">
      <c r="A976" t="s">
        <v>2505</v>
      </c>
      <c r="B976" t="s">
        <v>2506</v>
      </c>
      <c r="C976" t="s">
        <v>2507</v>
      </c>
      <c r="D976" t="s">
        <v>2506</v>
      </c>
      <c r="E976" t="s">
        <v>1020</v>
      </c>
      <c r="F976" t="s">
        <v>1021</v>
      </c>
      <c r="G976" t="s">
        <v>1059</v>
      </c>
      <c r="H976" s="11">
        <v>42499</v>
      </c>
      <c r="I976" s="11">
        <v>42503</v>
      </c>
      <c r="J976" s="11">
        <v>42491</v>
      </c>
      <c r="K976" t="s">
        <v>1023</v>
      </c>
      <c r="L976" t="s">
        <v>1991</v>
      </c>
      <c r="M976" t="s">
        <v>1025</v>
      </c>
      <c r="N976" t="s">
        <v>1026</v>
      </c>
      <c r="O976" t="s">
        <v>1034</v>
      </c>
      <c r="P976" t="s">
        <v>1118</v>
      </c>
    </row>
    <row r="977" spans="1:16" x14ac:dyDescent="0.25">
      <c r="A977" s="9" t="s">
        <v>2710</v>
      </c>
      <c r="B977" s="9" t="s">
        <v>2711</v>
      </c>
      <c r="C977" s="9" t="s">
        <v>2712</v>
      </c>
      <c r="D977" s="9" t="s">
        <v>2713</v>
      </c>
      <c r="E977" s="9" t="s">
        <v>1020</v>
      </c>
      <c r="F977" s="9" t="s">
        <v>1659</v>
      </c>
      <c r="G977" s="9" t="s">
        <v>1660</v>
      </c>
      <c r="H977" s="10">
        <v>42498</v>
      </c>
      <c r="I977" s="10">
        <v>42500</v>
      </c>
      <c r="J977" s="10">
        <v>42498</v>
      </c>
      <c r="K977" s="9" t="s">
        <v>1023</v>
      </c>
      <c r="L977" s="9" t="s">
        <v>1054</v>
      </c>
      <c r="M977" s="9" t="s">
        <v>1025</v>
      </c>
      <c r="N977" s="9" t="s">
        <v>1026</v>
      </c>
      <c r="O977" s="9" t="s">
        <v>1034</v>
      </c>
      <c r="P977" s="9" t="s">
        <v>1028</v>
      </c>
    </row>
    <row r="978" spans="1:16" x14ac:dyDescent="0.25">
      <c r="A978" t="s">
        <v>82</v>
      </c>
      <c r="B978" t="s">
        <v>1584</v>
      </c>
      <c r="C978" t="s">
        <v>1585</v>
      </c>
      <c r="D978" t="s">
        <v>1584</v>
      </c>
      <c r="E978" t="s">
        <v>1020</v>
      </c>
      <c r="F978" t="s">
        <v>1021</v>
      </c>
      <c r="G978" t="s">
        <v>1045</v>
      </c>
      <c r="H978" s="11">
        <v>42497</v>
      </c>
      <c r="I978" s="11">
        <v>42499</v>
      </c>
      <c r="J978" s="11">
        <v>42491</v>
      </c>
      <c r="K978" t="s">
        <v>1023</v>
      </c>
      <c r="L978" t="s">
        <v>1054</v>
      </c>
      <c r="M978" t="s">
        <v>1025</v>
      </c>
      <c r="N978" t="s">
        <v>1026</v>
      </c>
      <c r="O978" t="s">
        <v>1034</v>
      </c>
      <c r="P978" t="s">
        <v>1028</v>
      </c>
    </row>
    <row r="979" spans="1:16" x14ac:dyDescent="0.25">
      <c r="A979" s="9" t="s">
        <v>86</v>
      </c>
      <c r="B979" s="9" t="s">
        <v>1042</v>
      </c>
      <c r="C979" s="9" t="s">
        <v>1043</v>
      </c>
      <c r="D979" s="9" t="s">
        <v>1044</v>
      </c>
      <c r="E979" s="9" t="s">
        <v>1020</v>
      </c>
      <c r="F979" s="9" t="s">
        <v>1021</v>
      </c>
      <c r="G979" s="9" t="s">
        <v>1045</v>
      </c>
      <c r="H979" s="10">
        <v>42495</v>
      </c>
      <c r="I979" s="10">
        <v>42498</v>
      </c>
      <c r="J979" s="10">
        <v>42492</v>
      </c>
      <c r="K979" s="9" t="s">
        <v>1023</v>
      </c>
      <c r="L979" s="9" t="s">
        <v>1982</v>
      </c>
      <c r="M979" s="9" t="s">
        <v>1025</v>
      </c>
      <c r="N979" s="9" t="s">
        <v>1026</v>
      </c>
      <c r="O979" s="9" t="s">
        <v>1034</v>
      </c>
      <c r="P979" s="9" t="s">
        <v>1028</v>
      </c>
    </row>
    <row r="980" spans="1:16" x14ac:dyDescent="0.25">
      <c r="A980" t="s">
        <v>2666</v>
      </c>
      <c r="B980" t="s">
        <v>2667</v>
      </c>
      <c r="C980" t="s">
        <v>2666</v>
      </c>
      <c r="D980" t="s">
        <v>2667</v>
      </c>
      <c r="E980" t="s">
        <v>1020</v>
      </c>
      <c r="F980" t="s">
        <v>1032</v>
      </c>
      <c r="G980" t="s">
        <v>1157</v>
      </c>
      <c r="H980" s="11">
        <v>42493</v>
      </c>
      <c r="I980" s="11">
        <v>42511</v>
      </c>
      <c r="J980" s="11">
        <v>42491</v>
      </c>
      <c r="K980" t="s">
        <v>1023</v>
      </c>
      <c r="L980" t="s">
        <v>2637</v>
      </c>
      <c r="M980" t="s">
        <v>1025</v>
      </c>
      <c r="N980" t="s">
        <v>1279</v>
      </c>
      <c r="O980" t="s">
        <v>1034</v>
      </c>
      <c r="P980" t="s">
        <v>2638</v>
      </c>
    </row>
    <row r="981" spans="1:16" x14ac:dyDescent="0.25">
      <c r="A981" s="9" t="s">
        <v>365</v>
      </c>
      <c r="B981" s="9" t="s">
        <v>1864</v>
      </c>
      <c r="C981" s="9" t="s">
        <v>1865</v>
      </c>
      <c r="D981" s="9" t="s">
        <v>1866</v>
      </c>
      <c r="E981" s="9" t="s">
        <v>1020</v>
      </c>
      <c r="F981" s="9" t="s">
        <v>1021</v>
      </c>
      <c r="G981" s="9" t="s">
        <v>1071</v>
      </c>
      <c r="H981" s="10">
        <v>42493</v>
      </c>
      <c r="I981" s="10">
        <v>42494</v>
      </c>
      <c r="J981" s="10">
        <v>42491</v>
      </c>
      <c r="K981" s="9" t="s">
        <v>1023</v>
      </c>
      <c r="L981" s="9" t="s">
        <v>2159</v>
      </c>
      <c r="M981" s="9" t="s">
        <v>1025</v>
      </c>
      <c r="N981" s="9" t="s">
        <v>1026</v>
      </c>
      <c r="O981" s="9" t="s">
        <v>1273</v>
      </c>
      <c r="P981" s="9"/>
    </row>
    <row r="982" spans="1:16" x14ac:dyDescent="0.25">
      <c r="A982" t="s">
        <v>362</v>
      </c>
      <c r="B982" t="s">
        <v>1621</v>
      </c>
      <c r="C982" t="s">
        <v>1622</v>
      </c>
      <c r="D982" t="s">
        <v>1623</v>
      </c>
      <c r="E982" t="s">
        <v>1020</v>
      </c>
      <c r="F982" t="s">
        <v>1021</v>
      </c>
      <c r="G982" t="s">
        <v>1071</v>
      </c>
      <c r="H982" s="11">
        <v>42492</v>
      </c>
      <c r="I982" s="11">
        <v>42493</v>
      </c>
      <c r="J982" s="11">
        <v>42491</v>
      </c>
      <c r="K982" t="s">
        <v>1023</v>
      </c>
      <c r="L982" t="s">
        <v>2286</v>
      </c>
      <c r="M982" t="s">
        <v>1025</v>
      </c>
      <c r="N982" t="s">
        <v>1026</v>
      </c>
      <c r="O982" t="s">
        <v>1273</v>
      </c>
    </row>
    <row r="983" spans="1:16" x14ac:dyDescent="0.25">
      <c r="A983" s="9" t="s">
        <v>263</v>
      </c>
      <c r="B983" s="9" t="s">
        <v>1491</v>
      </c>
      <c r="C983" s="9" t="s">
        <v>1492</v>
      </c>
      <c r="D983" s="9" t="s">
        <v>1493</v>
      </c>
      <c r="E983" s="9" t="s">
        <v>1020</v>
      </c>
      <c r="F983" s="9" t="s">
        <v>1021</v>
      </c>
      <c r="G983" s="9" t="s">
        <v>1022</v>
      </c>
      <c r="H983" s="10">
        <v>42491</v>
      </c>
      <c r="I983" s="10">
        <v>42503</v>
      </c>
      <c r="J983" s="10">
        <v>42486</v>
      </c>
      <c r="K983" s="9" t="s">
        <v>1023</v>
      </c>
      <c r="L983" s="9" t="s">
        <v>2003</v>
      </c>
      <c r="M983" s="9" t="s">
        <v>1025</v>
      </c>
      <c r="N983" s="9" t="s">
        <v>1026</v>
      </c>
      <c r="O983" s="9" t="s">
        <v>1273</v>
      </c>
      <c r="P983" s="9"/>
    </row>
    <row r="984" spans="1:16" x14ac:dyDescent="0.25">
      <c r="A984" t="s">
        <v>363</v>
      </c>
      <c r="B984" t="s">
        <v>1369</v>
      </c>
      <c r="C984" t="s">
        <v>1370</v>
      </c>
      <c r="D984" t="s">
        <v>1371</v>
      </c>
      <c r="E984" t="s">
        <v>1020</v>
      </c>
      <c r="F984" t="s">
        <v>1021</v>
      </c>
      <c r="G984" t="s">
        <v>1071</v>
      </c>
      <c r="H984" s="11">
        <v>42490</v>
      </c>
      <c r="I984" s="11">
        <v>42492</v>
      </c>
      <c r="J984" s="11">
        <v>42487</v>
      </c>
      <c r="K984" t="s">
        <v>1023</v>
      </c>
      <c r="L984" t="s">
        <v>2159</v>
      </c>
      <c r="M984" t="s">
        <v>1025</v>
      </c>
      <c r="N984" t="s">
        <v>1026</v>
      </c>
      <c r="O984" t="s">
        <v>1273</v>
      </c>
    </row>
    <row r="985" spans="1:16" x14ac:dyDescent="0.25">
      <c r="A985" s="9" t="s">
        <v>2068</v>
      </c>
      <c r="B985" s="9" t="s">
        <v>2069</v>
      </c>
      <c r="C985" s="9" t="s">
        <v>2070</v>
      </c>
      <c r="D985" s="9" t="s">
        <v>2069</v>
      </c>
      <c r="E985" s="9" t="s">
        <v>1020</v>
      </c>
      <c r="F985" s="9" t="s">
        <v>1032</v>
      </c>
      <c r="G985" s="9" t="s">
        <v>1136</v>
      </c>
      <c r="H985" s="10">
        <v>42490</v>
      </c>
      <c r="I985" s="10">
        <v>42537</v>
      </c>
      <c r="J985" s="10">
        <v>42483</v>
      </c>
      <c r="K985" s="9" t="s">
        <v>1023</v>
      </c>
      <c r="L985" s="9" t="s">
        <v>1272</v>
      </c>
      <c r="M985" s="9" t="s">
        <v>1025</v>
      </c>
      <c r="N985" s="9" t="s">
        <v>1279</v>
      </c>
      <c r="O985" s="9" t="s">
        <v>1034</v>
      </c>
      <c r="P985" s="9" t="s">
        <v>2638</v>
      </c>
    </row>
    <row r="986" spans="1:16" x14ac:dyDescent="0.25">
      <c r="A986" t="s">
        <v>194</v>
      </c>
      <c r="B986" t="s">
        <v>2479</v>
      </c>
      <c r="C986" t="s">
        <v>2480</v>
      </c>
      <c r="D986" t="s">
        <v>2479</v>
      </c>
      <c r="E986" t="s">
        <v>1020</v>
      </c>
      <c r="F986" t="s">
        <v>1021</v>
      </c>
      <c r="G986" t="s">
        <v>1121</v>
      </c>
      <c r="H986" s="11">
        <v>42490</v>
      </c>
      <c r="I986" s="11">
        <v>42490</v>
      </c>
      <c r="J986" s="11">
        <v>42485</v>
      </c>
      <c r="K986" t="s">
        <v>1023</v>
      </c>
      <c r="L986" t="s">
        <v>2286</v>
      </c>
      <c r="M986" t="s">
        <v>1025</v>
      </c>
      <c r="N986" t="s">
        <v>1026</v>
      </c>
      <c r="O986" t="s">
        <v>1273</v>
      </c>
    </row>
    <row r="987" spans="1:16" x14ac:dyDescent="0.25">
      <c r="A987" s="9" t="s">
        <v>2714</v>
      </c>
      <c r="B987" s="9" t="s">
        <v>2715</v>
      </c>
      <c r="C987" s="9" t="s">
        <v>2716</v>
      </c>
      <c r="D987" s="9" t="s">
        <v>2717</v>
      </c>
      <c r="E987" s="9" t="s">
        <v>1020</v>
      </c>
      <c r="F987" s="9" t="s">
        <v>1021</v>
      </c>
      <c r="G987" s="9" t="s">
        <v>1022</v>
      </c>
      <c r="H987" s="10">
        <v>42490</v>
      </c>
      <c r="I987" s="10">
        <v>42490</v>
      </c>
      <c r="J987" s="10">
        <v>42486</v>
      </c>
      <c r="K987" s="9" t="s">
        <v>1023</v>
      </c>
      <c r="L987" s="9" t="s">
        <v>2286</v>
      </c>
      <c r="M987" s="9" t="s">
        <v>1025</v>
      </c>
      <c r="N987" s="9" t="s">
        <v>1026</v>
      </c>
      <c r="O987" s="9" t="s">
        <v>1273</v>
      </c>
      <c r="P987" s="9"/>
    </row>
    <row r="988" spans="1:16" x14ac:dyDescent="0.25">
      <c r="A988" t="s">
        <v>2718</v>
      </c>
      <c r="B988" t="s">
        <v>2719</v>
      </c>
      <c r="C988" t="s">
        <v>2720</v>
      </c>
      <c r="D988" t="s">
        <v>2721</v>
      </c>
      <c r="E988" t="s">
        <v>1020</v>
      </c>
      <c r="F988" t="s">
        <v>1021</v>
      </c>
      <c r="G988" t="s">
        <v>1037</v>
      </c>
      <c r="H988" s="11">
        <v>42489</v>
      </c>
      <c r="I988" s="11">
        <v>42490</v>
      </c>
      <c r="J988" s="11">
        <v>42480</v>
      </c>
      <c r="K988" t="s">
        <v>1023</v>
      </c>
      <c r="L988" t="s">
        <v>2311</v>
      </c>
      <c r="M988" t="s">
        <v>1025</v>
      </c>
      <c r="N988" t="s">
        <v>1026</v>
      </c>
      <c r="O988" t="s">
        <v>1273</v>
      </c>
    </row>
    <row r="989" spans="1:16" x14ac:dyDescent="0.25">
      <c r="A989" s="9" t="s">
        <v>458</v>
      </c>
      <c r="B989" s="9" t="s">
        <v>2722</v>
      </c>
      <c r="C989" s="9" t="s">
        <v>2723</v>
      </c>
      <c r="D989" s="9" t="s">
        <v>2724</v>
      </c>
      <c r="E989" s="9" t="s">
        <v>1020</v>
      </c>
      <c r="F989" s="9" t="s">
        <v>1032</v>
      </c>
      <c r="G989" s="9" t="s">
        <v>1136</v>
      </c>
      <c r="H989" s="10">
        <v>42489</v>
      </c>
      <c r="I989" s="10">
        <v>42505</v>
      </c>
      <c r="J989" s="10">
        <v>42489</v>
      </c>
      <c r="K989" s="9" t="s">
        <v>1023</v>
      </c>
      <c r="L989" s="9" t="s">
        <v>2159</v>
      </c>
      <c r="M989" s="9" t="s">
        <v>1025</v>
      </c>
      <c r="N989" s="9" t="s">
        <v>1026</v>
      </c>
      <c r="O989" s="9" t="s">
        <v>1273</v>
      </c>
      <c r="P989" s="9"/>
    </row>
    <row r="990" spans="1:16" x14ac:dyDescent="0.25">
      <c r="A990" t="s">
        <v>499</v>
      </c>
      <c r="B990" t="s">
        <v>2536</v>
      </c>
      <c r="C990" t="s">
        <v>2537</v>
      </c>
      <c r="D990" t="s">
        <v>2538</v>
      </c>
      <c r="E990" t="s">
        <v>1020</v>
      </c>
      <c r="F990" t="s">
        <v>1032</v>
      </c>
      <c r="G990" t="s">
        <v>533</v>
      </c>
      <c r="H990" s="11">
        <v>42488</v>
      </c>
      <c r="I990" s="11">
        <v>42489</v>
      </c>
      <c r="J990" s="11">
        <v>42488</v>
      </c>
      <c r="K990" t="s">
        <v>1023</v>
      </c>
      <c r="L990" t="s">
        <v>2688</v>
      </c>
      <c r="M990" t="s">
        <v>1025</v>
      </c>
      <c r="N990" t="s">
        <v>1065</v>
      </c>
      <c r="O990" t="s">
        <v>1273</v>
      </c>
    </row>
    <row r="991" spans="1:16" x14ac:dyDescent="0.25">
      <c r="A991" s="9" t="s">
        <v>2523</v>
      </c>
      <c r="B991" s="9" t="s">
        <v>2524</v>
      </c>
      <c r="C991" s="9" t="s">
        <v>2523</v>
      </c>
      <c r="D991" s="9" t="s">
        <v>2524</v>
      </c>
      <c r="E991" s="9" t="s">
        <v>1020</v>
      </c>
      <c r="F991" s="9" t="s">
        <v>1032</v>
      </c>
      <c r="G991" s="9" t="s">
        <v>1157</v>
      </c>
      <c r="H991" s="10">
        <v>42487</v>
      </c>
      <c r="I991" s="10">
        <v>42493</v>
      </c>
      <c r="J991" s="10">
        <v>42487</v>
      </c>
      <c r="K991" s="9" t="s">
        <v>1023</v>
      </c>
      <c r="L991" s="9" t="s">
        <v>2637</v>
      </c>
      <c r="M991" s="9" t="s">
        <v>1025</v>
      </c>
      <c r="N991" s="9" t="s">
        <v>1279</v>
      </c>
      <c r="O991" s="9" t="s">
        <v>1034</v>
      </c>
      <c r="P991" s="9" t="s">
        <v>2638</v>
      </c>
    </row>
    <row r="992" spans="1:16" x14ac:dyDescent="0.25">
      <c r="A992" t="s">
        <v>293</v>
      </c>
      <c r="B992" t="s">
        <v>2725</v>
      </c>
      <c r="C992" t="s">
        <v>2726</v>
      </c>
      <c r="D992" t="s">
        <v>2727</v>
      </c>
      <c r="E992" t="s">
        <v>1020</v>
      </c>
      <c r="F992" t="s">
        <v>1021</v>
      </c>
      <c r="G992" t="s">
        <v>1022</v>
      </c>
      <c r="H992" s="11">
        <v>42487</v>
      </c>
      <c r="I992" s="11">
        <v>42502</v>
      </c>
      <c r="J992" s="11">
        <v>42473</v>
      </c>
      <c r="K992" t="s">
        <v>1023</v>
      </c>
      <c r="L992" t="s">
        <v>1272</v>
      </c>
      <c r="M992" t="s">
        <v>1025</v>
      </c>
      <c r="N992" t="s">
        <v>1026</v>
      </c>
      <c r="O992" t="s">
        <v>1273</v>
      </c>
    </row>
    <row r="993" spans="1:16" x14ac:dyDescent="0.25">
      <c r="A993" s="9" t="s">
        <v>2115</v>
      </c>
      <c r="B993" s="9" t="s">
        <v>2116</v>
      </c>
      <c r="C993" s="9" t="s">
        <v>2117</v>
      </c>
      <c r="D993" s="9" t="s">
        <v>2118</v>
      </c>
      <c r="E993" s="9" t="s">
        <v>1020</v>
      </c>
      <c r="F993" s="9" t="s">
        <v>1659</v>
      </c>
      <c r="G993" s="9" t="s">
        <v>1660</v>
      </c>
      <c r="H993" s="10">
        <v>42487</v>
      </c>
      <c r="I993" s="10">
        <v>42489</v>
      </c>
      <c r="J993" s="10">
        <v>42487</v>
      </c>
      <c r="K993" s="9" t="s">
        <v>1023</v>
      </c>
      <c r="L993" s="9" t="s">
        <v>1054</v>
      </c>
      <c r="M993" s="9" t="s">
        <v>1025</v>
      </c>
      <c r="N993" s="9" t="s">
        <v>1026</v>
      </c>
      <c r="O993" s="9" t="s">
        <v>1034</v>
      </c>
      <c r="P993" s="9" t="s">
        <v>1028</v>
      </c>
    </row>
    <row r="994" spans="1:16" x14ac:dyDescent="0.25">
      <c r="A994" t="s">
        <v>276</v>
      </c>
      <c r="B994" t="s">
        <v>1335</v>
      </c>
      <c r="C994" t="s">
        <v>1336</v>
      </c>
      <c r="D994" t="s">
        <v>1337</v>
      </c>
      <c r="E994" t="s">
        <v>1020</v>
      </c>
      <c r="F994" t="s">
        <v>1021</v>
      </c>
      <c r="G994" t="s">
        <v>1022</v>
      </c>
      <c r="H994" s="11">
        <v>42486</v>
      </c>
      <c r="I994" s="11">
        <v>42488</v>
      </c>
      <c r="J994" s="11">
        <v>42486</v>
      </c>
      <c r="K994" t="s">
        <v>1023</v>
      </c>
      <c r="L994" t="s">
        <v>1054</v>
      </c>
      <c r="M994" t="s">
        <v>1025</v>
      </c>
      <c r="N994" t="s">
        <v>1026</v>
      </c>
      <c r="O994" t="s">
        <v>1034</v>
      </c>
      <c r="P994" t="s">
        <v>1028</v>
      </c>
    </row>
    <row r="995" spans="1:16" x14ac:dyDescent="0.25">
      <c r="A995" s="9" t="s">
        <v>1139</v>
      </c>
      <c r="B995" s="9" t="s">
        <v>1140</v>
      </c>
      <c r="C995" s="9" t="s">
        <v>1141</v>
      </c>
      <c r="D995" s="9" t="s">
        <v>1140</v>
      </c>
      <c r="E995" s="9" t="s">
        <v>1020</v>
      </c>
      <c r="F995" s="9" t="s">
        <v>1032</v>
      </c>
      <c r="G995" s="9" t="s">
        <v>1136</v>
      </c>
      <c r="H995" s="10">
        <v>42486</v>
      </c>
      <c r="I995" s="10">
        <v>42487</v>
      </c>
      <c r="J995" s="10">
        <v>42432</v>
      </c>
      <c r="K995" s="9" t="s">
        <v>1023</v>
      </c>
      <c r="L995" s="9" t="s">
        <v>2155</v>
      </c>
      <c r="M995" s="9" t="s">
        <v>1025</v>
      </c>
      <c r="N995" s="9" t="s">
        <v>1026</v>
      </c>
      <c r="O995" s="9" t="s">
        <v>1034</v>
      </c>
      <c r="P995" s="9" t="s">
        <v>1028</v>
      </c>
    </row>
    <row r="996" spans="1:16" x14ac:dyDescent="0.25">
      <c r="A996" t="s">
        <v>1635</v>
      </c>
      <c r="B996" t="s">
        <v>1636</v>
      </c>
      <c r="C996" t="s">
        <v>1637</v>
      </c>
      <c r="D996" t="s">
        <v>1638</v>
      </c>
      <c r="E996" t="s">
        <v>1020</v>
      </c>
      <c r="F996" t="s">
        <v>1032</v>
      </c>
      <c r="G996" t="s">
        <v>1155</v>
      </c>
      <c r="H996" s="11">
        <v>42485</v>
      </c>
      <c r="I996" s="11">
        <v>42487</v>
      </c>
      <c r="J996" s="11">
        <v>42482</v>
      </c>
      <c r="K996" t="s">
        <v>1023</v>
      </c>
      <c r="L996" t="s">
        <v>1982</v>
      </c>
      <c r="M996" t="s">
        <v>1025</v>
      </c>
      <c r="N996" t="s">
        <v>1026</v>
      </c>
      <c r="O996" t="s">
        <v>1034</v>
      </c>
      <c r="P996" t="s">
        <v>1028</v>
      </c>
    </row>
    <row r="997" spans="1:16" x14ac:dyDescent="0.25">
      <c r="A997" s="9" t="s">
        <v>1810</v>
      </c>
      <c r="B997" s="9" t="s">
        <v>1811</v>
      </c>
      <c r="C997" s="9" t="s">
        <v>1812</v>
      </c>
      <c r="D997" s="9" t="s">
        <v>1813</v>
      </c>
      <c r="E997" s="9" t="s">
        <v>1020</v>
      </c>
      <c r="F997" s="9" t="s">
        <v>1659</v>
      </c>
      <c r="G997" s="9" t="s">
        <v>1660</v>
      </c>
      <c r="H997" s="10">
        <v>42485</v>
      </c>
      <c r="I997" s="10">
        <v>42491</v>
      </c>
      <c r="J997" s="10">
        <v>42485</v>
      </c>
      <c r="K997" s="9" t="s">
        <v>1023</v>
      </c>
      <c r="L997" s="9" t="s">
        <v>1054</v>
      </c>
      <c r="M997" s="9" t="s">
        <v>1025</v>
      </c>
      <c r="N997" s="9" t="s">
        <v>1026</v>
      </c>
      <c r="O997" s="9" t="s">
        <v>1034</v>
      </c>
      <c r="P997" s="9" t="s">
        <v>1028</v>
      </c>
    </row>
    <row r="998" spans="1:16" x14ac:dyDescent="0.25">
      <c r="A998" t="s">
        <v>2728</v>
      </c>
      <c r="B998" t="s">
        <v>2729</v>
      </c>
      <c r="C998" t="s">
        <v>2730</v>
      </c>
      <c r="D998" t="s">
        <v>2729</v>
      </c>
      <c r="E998" t="s">
        <v>1020</v>
      </c>
      <c r="F998" t="s">
        <v>1021</v>
      </c>
      <c r="G998" t="s">
        <v>1121</v>
      </c>
      <c r="H998" s="11">
        <v>42484</v>
      </c>
      <c r="I998" s="11">
        <v>42486</v>
      </c>
      <c r="J998" s="11">
        <v>42478</v>
      </c>
      <c r="K998" t="s">
        <v>1023</v>
      </c>
      <c r="L998" t="s">
        <v>2159</v>
      </c>
      <c r="M998" t="s">
        <v>1025</v>
      </c>
      <c r="N998" t="s">
        <v>1026</v>
      </c>
      <c r="O998" t="s">
        <v>1273</v>
      </c>
    </row>
    <row r="999" spans="1:16" x14ac:dyDescent="0.25">
      <c r="A999" s="9" t="s">
        <v>1924</v>
      </c>
      <c r="B999" s="9" t="s">
        <v>1925</v>
      </c>
      <c r="C999" s="9" t="s">
        <v>1926</v>
      </c>
      <c r="D999" s="9" t="s">
        <v>1927</v>
      </c>
      <c r="E999" s="9" t="s">
        <v>1020</v>
      </c>
      <c r="F999" s="9" t="s">
        <v>1659</v>
      </c>
      <c r="G999" s="9" t="s">
        <v>1660</v>
      </c>
      <c r="H999" s="10">
        <v>42483</v>
      </c>
      <c r="I999" s="10">
        <v>42485</v>
      </c>
      <c r="J999" s="10">
        <v>42483</v>
      </c>
      <c r="K999" s="9" t="s">
        <v>1023</v>
      </c>
      <c r="L999" s="9" t="s">
        <v>1991</v>
      </c>
      <c r="M999" s="9" t="s">
        <v>1025</v>
      </c>
      <c r="N999" s="9" t="s">
        <v>1026</v>
      </c>
      <c r="O999" s="9" t="s">
        <v>1034</v>
      </c>
      <c r="P999" s="9" t="s">
        <v>1028</v>
      </c>
    </row>
    <row r="1000" spans="1:16" x14ac:dyDescent="0.25">
      <c r="A1000" t="s">
        <v>2110</v>
      </c>
      <c r="B1000" t="s">
        <v>2111</v>
      </c>
      <c r="C1000" t="s">
        <v>2112</v>
      </c>
      <c r="D1000" t="s">
        <v>2111</v>
      </c>
      <c r="E1000" t="s">
        <v>1020</v>
      </c>
      <c r="F1000" t="s">
        <v>1021</v>
      </c>
      <c r="G1000" t="s">
        <v>1121</v>
      </c>
      <c r="H1000" s="11">
        <v>42481</v>
      </c>
      <c r="I1000" s="11">
        <v>42483</v>
      </c>
      <c r="J1000" s="11">
        <v>42478</v>
      </c>
      <c r="K1000" t="s">
        <v>1023</v>
      </c>
      <c r="L1000" t="s">
        <v>1054</v>
      </c>
      <c r="M1000" t="s">
        <v>1025</v>
      </c>
      <c r="N1000" t="s">
        <v>1026</v>
      </c>
      <c r="O1000" t="s">
        <v>1034</v>
      </c>
      <c r="P1000" t="s">
        <v>1028</v>
      </c>
    </row>
    <row r="1001" spans="1:16" x14ac:dyDescent="0.25">
      <c r="A1001" s="9" t="s">
        <v>352</v>
      </c>
      <c r="B1001" s="9" t="s">
        <v>2731</v>
      </c>
      <c r="C1001" s="9" t="s">
        <v>2732</v>
      </c>
      <c r="D1001" s="9" t="s">
        <v>2733</v>
      </c>
      <c r="E1001" s="9" t="s">
        <v>1020</v>
      </c>
      <c r="F1001" s="9" t="s">
        <v>1021</v>
      </c>
      <c r="G1001" s="9" t="s">
        <v>1130</v>
      </c>
      <c r="H1001" s="10">
        <v>42481</v>
      </c>
      <c r="I1001" s="10">
        <v>42484</v>
      </c>
      <c r="J1001" s="10">
        <v>42479</v>
      </c>
      <c r="K1001" s="9" t="s">
        <v>1023</v>
      </c>
      <c r="L1001" s="9" t="s">
        <v>1982</v>
      </c>
      <c r="M1001" s="9" t="s">
        <v>1025</v>
      </c>
      <c r="N1001" s="9" t="s">
        <v>1026</v>
      </c>
      <c r="O1001" s="9" t="s">
        <v>1034</v>
      </c>
      <c r="P1001" s="9" t="s">
        <v>1028</v>
      </c>
    </row>
    <row r="1002" spans="1:16" x14ac:dyDescent="0.25">
      <c r="A1002" t="s">
        <v>467</v>
      </c>
      <c r="B1002" t="s">
        <v>1880</v>
      </c>
      <c r="C1002" t="s">
        <v>1881</v>
      </c>
      <c r="D1002" t="s">
        <v>1882</v>
      </c>
      <c r="E1002" t="s">
        <v>1020</v>
      </c>
      <c r="F1002" t="s">
        <v>1032</v>
      </c>
      <c r="G1002" t="s">
        <v>1136</v>
      </c>
      <c r="H1002" s="11">
        <v>42481</v>
      </c>
      <c r="I1002" s="11">
        <v>42485</v>
      </c>
      <c r="J1002" s="11">
        <v>42458</v>
      </c>
      <c r="K1002" t="s">
        <v>1023</v>
      </c>
      <c r="L1002" t="s">
        <v>1991</v>
      </c>
      <c r="M1002" t="s">
        <v>1025</v>
      </c>
      <c r="N1002" t="s">
        <v>1026</v>
      </c>
      <c r="O1002" t="s">
        <v>1034</v>
      </c>
      <c r="P1002" t="s">
        <v>1118</v>
      </c>
    </row>
    <row r="1003" spans="1:16" x14ac:dyDescent="0.25">
      <c r="A1003" s="9" t="s">
        <v>2274</v>
      </c>
      <c r="B1003" s="9" t="s">
        <v>2275</v>
      </c>
      <c r="C1003" s="9" t="s">
        <v>2276</v>
      </c>
      <c r="D1003" s="9" t="s">
        <v>2277</v>
      </c>
      <c r="E1003" s="9" t="s">
        <v>1020</v>
      </c>
      <c r="F1003" s="9" t="s">
        <v>1659</v>
      </c>
      <c r="G1003" s="9" t="s">
        <v>1660</v>
      </c>
      <c r="H1003" s="10">
        <v>42480</v>
      </c>
      <c r="I1003" s="10">
        <v>42483</v>
      </c>
      <c r="J1003" s="10">
        <v>42480</v>
      </c>
      <c r="K1003" s="9" t="s">
        <v>1023</v>
      </c>
      <c r="L1003" s="9" t="s">
        <v>1054</v>
      </c>
      <c r="M1003" s="9" t="s">
        <v>1025</v>
      </c>
      <c r="N1003" s="9" t="s">
        <v>1026</v>
      </c>
      <c r="O1003" s="9" t="s">
        <v>1034</v>
      </c>
      <c r="P1003" s="9" t="s">
        <v>1028</v>
      </c>
    </row>
    <row r="1004" spans="1:16" x14ac:dyDescent="0.25">
      <c r="A1004" t="s">
        <v>73</v>
      </c>
      <c r="B1004" t="s">
        <v>1039</v>
      </c>
      <c r="C1004" t="s">
        <v>1040</v>
      </c>
      <c r="D1004" t="s">
        <v>1039</v>
      </c>
      <c r="E1004" t="s">
        <v>1020</v>
      </c>
      <c r="F1004" t="s">
        <v>1021</v>
      </c>
      <c r="G1004" t="s">
        <v>1041</v>
      </c>
      <c r="H1004" s="11">
        <v>42479</v>
      </c>
      <c r="I1004" s="11">
        <v>42481</v>
      </c>
      <c r="J1004" s="11">
        <v>42470</v>
      </c>
      <c r="K1004" t="s">
        <v>1023</v>
      </c>
      <c r="L1004" t="s">
        <v>2159</v>
      </c>
      <c r="M1004" t="s">
        <v>1025</v>
      </c>
      <c r="N1004" t="s">
        <v>1026</v>
      </c>
      <c r="O1004" t="s">
        <v>1273</v>
      </c>
    </row>
    <row r="1005" spans="1:16" x14ac:dyDescent="0.25">
      <c r="A1005" s="9" t="s">
        <v>1967</v>
      </c>
      <c r="B1005" s="9" t="s">
        <v>1968</v>
      </c>
      <c r="C1005" s="9" t="s">
        <v>1969</v>
      </c>
      <c r="D1005" s="9" t="s">
        <v>1968</v>
      </c>
      <c r="E1005" s="9" t="s">
        <v>1020</v>
      </c>
      <c r="F1005" s="9" t="s">
        <v>1032</v>
      </c>
      <c r="G1005" s="9" t="s">
        <v>1136</v>
      </c>
      <c r="H1005" s="10">
        <v>42479</v>
      </c>
      <c r="I1005" s="10">
        <v>42486</v>
      </c>
      <c r="J1005" s="10">
        <v>42479</v>
      </c>
      <c r="K1005" s="9" t="s">
        <v>1023</v>
      </c>
      <c r="L1005" s="9" t="s">
        <v>2155</v>
      </c>
      <c r="M1005" s="9" t="s">
        <v>1025</v>
      </c>
      <c r="N1005" s="9" t="s">
        <v>1026</v>
      </c>
      <c r="O1005" s="9" t="s">
        <v>1273</v>
      </c>
      <c r="P1005" s="9"/>
    </row>
    <row r="1006" spans="1:16" x14ac:dyDescent="0.25">
      <c r="A1006" t="s">
        <v>497</v>
      </c>
      <c r="B1006" t="s">
        <v>1362</v>
      </c>
      <c r="C1006" t="s">
        <v>1363</v>
      </c>
      <c r="D1006" t="s">
        <v>1364</v>
      </c>
      <c r="E1006" t="s">
        <v>1020</v>
      </c>
      <c r="F1006" t="s">
        <v>1032</v>
      </c>
      <c r="G1006" t="s">
        <v>533</v>
      </c>
      <c r="H1006" s="11">
        <v>42477</v>
      </c>
      <c r="I1006" s="11">
        <v>42478</v>
      </c>
      <c r="J1006" s="11">
        <v>42469</v>
      </c>
      <c r="K1006" t="s">
        <v>1023</v>
      </c>
      <c r="L1006" t="s">
        <v>2155</v>
      </c>
      <c r="M1006" t="s">
        <v>1025</v>
      </c>
      <c r="N1006" t="s">
        <v>1026</v>
      </c>
      <c r="O1006" t="s">
        <v>1273</v>
      </c>
    </row>
    <row r="1007" spans="1:16" x14ac:dyDescent="0.25">
      <c r="A1007" s="9" t="s">
        <v>145</v>
      </c>
      <c r="B1007" s="9" t="s">
        <v>2734</v>
      </c>
      <c r="C1007" s="9" t="s">
        <v>2735</v>
      </c>
      <c r="D1007" s="9" t="s">
        <v>2736</v>
      </c>
      <c r="E1007" s="9" t="s">
        <v>1020</v>
      </c>
      <c r="F1007" s="9" t="s">
        <v>1021</v>
      </c>
      <c r="G1007" s="9" t="s">
        <v>1109</v>
      </c>
      <c r="H1007" s="10">
        <v>42477</v>
      </c>
      <c r="I1007" s="10">
        <v>42477</v>
      </c>
      <c r="J1007" s="10">
        <v>42477</v>
      </c>
      <c r="K1007" s="9" t="s">
        <v>1023</v>
      </c>
      <c r="L1007" s="9" t="s">
        <v>2286</v>
      </c>
      <c r="M1007" s="9" t="s">
        <v>1025</v>
      </c>
      <c r="N1007" s="9" t="s">
        <v>1026</v>
      </c>
      <c r="O1007" s="9" t="s">
        <v>1034</v>
      </c>
      <c r="P1007" s="9" t="s">
        <v>1028</v>
      </c>
    </row>
    <row r="1008" spans="1:16" x14ac:dyDescent="0.25">
      <c r="A1008" t="s">
        <v>71</v>
      </c>
      <c r="B1008" t="s">
        <v>1956</v>
      </c>
      <c r="C1008" t="s">
        <v>1957</v>
      </c>
      <c r="D1008" t="s">
        <v>1956</v>
      </c>
      <c r="E1008" t="s">
        <v>1020</v>
      </c>
      <c r="F1008" t="s">
        <v>1021</v>
      </c>
      <c r="G1008" t="s">
        <v>1041</v>
      </c>
      <c r="H1008" s="11">
        <v>42477</v>
      </c>
      <c r="I1008" s="11">
        <v>42479</v>
      </c>
      <c r="J1008" s="11">
        <v>42470</v>
      </c>
      <c r="K1008" t="s">
        <v>1023</v>
      </c>
      <c r="L1008" t="s">
        <v>2159</v>
      </c>
      <c r="M1008" t="s">
        <v>1025</v>
      </c>
      <c r="N1008" t="s">
        <v>1026</v>
      </c>
      <c r="O1008" t="s">
        <v>1034</v>
      </c>
      <c r="P1008" t="s">
        <v>1028</v>
      </c>
    </row>
    <row r="1009" spans="1:16" x14ac:dyDescent="0.25">
      <c r="A1009" s="9" t="s">
        <v>145</v>
      </c>
      <c r="B1009" s="9" t="s">
        <v>2734</v>
      </c>
      <c r="C1009" s="9" t="s">
        <v>2735</v>
      </c>
      <c r="D1009" s="9" t="s">
        <v>2736</v>
      </c>
      <c r="E1009" s="9" t="s">
        <v>1020</v>
      </c>
      <c r="F1009" s="9" t="s">
        <v>1021</v>
      </c>
      <c r="G1009" s="9" t="s">
        <v>1109</v>
      </c>
      <c r="H1009" s="10">
        <v>42476</v>
      </c>
      <c r="I1009" s="10">
        <v>42477</v>
      </c>
      <c r="J1009" s="10">
        <v>42472</v>
      </c>
      <c r="K1009" s="9" t="s">
        <v>1358</v>
      </c>
      <c r="L1009" s="9" t="s">
        <v>1982</v>
      </c>
      <c r="M1009" s="9" t="s">
        <v>1025</v>
      </c>
      <c r="N1009" s="9" t="s">
        <v>1026</v>
      </c>
      <c r="O1009" s="9" t="s">
        <v>1034</v>
      </c>
      <c r="P1009" s="9" t="s">
        <v>1028</v>
      </c>
    </row>
    <row r="1010" spans="1:16" x14ac:dyDescent="0.25">
      <c r="A1010" t="s">
        <v>694</v>
      </c>
      <c r="B1010" t="s">
        <v>2363</v>
      </c>
      <c r="C1010" t="s">
        <v>2364</v>
      </c>
      <c r="D1010" t="s">
        <v>2365</v>
      </c>
      <c r="E1010" t="s">
        <v>1020</v>
      </c>
      <c r="F1010" t="s">
        <v>1032</v>
      </c>
      <c r="G1010" t="s">
        <v>1136</v>
      </c>
      <c r="H1010" s="11">
        <v>42476</v>
      </c>
      <c r="I1010" s="11">
        <v>42481</v>
      </c>
      <c r="J1010" s="11">
        <v>42464</v>
      </c>
      <c r="K1010" t="s">
        <v>1023</v>
      </c>
      <c r="L1010" t="s">
        <v>1991</v>
      </c>
      <c r="M1010" t="s">
        <v>1025</v>
      </c>
      <c r="N1010" t="s">
        <v>1026</v>
      </c>
      <c r="O1010" t="s">
        <v>1034</v>
      </c>
      <c r="P1010" t="s">
        <v>1118</v>
      </c>
    </row>
    <row r="1011" spans="1:16" x14ac:dyDescent="0.25">
      <c r="A1011" s="9" t="s">
        <v>243</v>
      </c>
      <c r="B1011" s="9" t="s">
        <v>1958</v>
      </c>
      <c r="C1011" s="9" t="s">
        <v>1959</v>
      </c>
      <c r="D1011" s="9" t="s">
        <v>1960</v>
      </c>
      <c r="E1011" s="9" t="s">
        <v>1020</v>
      </c>
      <c r="F1011" s="9" t="s">
        <v>1021</v>
      </c>
      <c r="G1011" s="9" t="s">
        <v>1022</v>
      </c>
      <c r="H1011" s="10">
        <v>42476</v>
      </c>
      <c r="I1011" s="10">
        <v>42477</v>
      </c>
      <c r="J1011" s="10">
        <v>42465</v>
      </c>
      <c r="K1011" s="9" t="s">
        <v>1023</v>
      </c>
      <c r="L1011" s="9" t="s">
        <v>1054</v>
      </c>
      <c r="M1011" s="9" t="s">
        <v>1025</v>
      </c>
      <c r="N1011" s="9" t="s">
        <v>1026</v>
      </c>
      <c r="O1011" s="9" t="s">
        <v>1034</v>
      </c>
      <c r="P1011" s="9" t="s">
        <v>1028</v>
      </c>
    </row>
    <row r="1012" spans="1:16" x14ac:dyDescent="0.25">
      <c r="A1012" t="s">
        <v>203</v>
      </c>
      <c r="B1012" t="s">
        <v>1899</v>
      </c>
      <c r="C1012" t="s">
        <v>1900</v>
      </c>
      <c r="D1012" t="s">
        <v>1901</v>
      </c>
      <c r="E1012" t="s">
        <v>1020</v>
      </c>
      <c r="F1012" t="s">
        <v>1021</v>
      </c>
      <c r="G1012" t="s">
        <v>1353</v>
      </c>
      <c r="H1012" s="11">
        <v>42474</v>
      </c>
      <c r="I1012" s="11">
        <v>42476</v>
      </c>
      <c r="J1012" s="11">
        <v>42471</v>
      </c>
      <c r="K1012" t="s">
        <v>1023</v>
      </c>
      <c r="L1012" t="s">
        <v>1054</v>
      </c>
      <c r="M1012" t="s">
        <v>1025</v>
      </c>
      <c r="N1012" t="s">
        <v>1026</v>
      </c>
      <c r="O1012" t="s">
        <v>1034</v>
      </c>
      <c r="P1012" t="s">
        <v>1028</v>
      </c>
    </row>
    <row r="1013" spans="1:16" x14ac:dyDescent="0.25">
      <c r="A1013" s="9" t="s">
        <v>2737</v>
      </c>
      <c r="B1013" s="9" t="s">
        <v>2738</v>
      </c>
      <c r="C1013" s="9" t="s">
        <v>2739</v>
      </c>
      <c r="D1013" s="9" t="s">
        <v>2740</v>
      </c>
      <c r="E1013" s="9" t="s">
        <v>1020</v>
      </c>
      <c r="F1013" s="9" t="s">
        <v>2741</v>
      </c>
      <c r="G1013" s="9" t="s">
        <v>2742</v>
      </c>
      <c r="H1013" s="10">
        <v>42474</v>
      </c>
      <c r="I1013" s="10">
        <v>42474</v>
      </c>
      <c r="J1013" s="10">
        <v>42468</v>
      </c>
      <c r="K1013" s="9" t="s">
        <v>1023</v>
      </c>
      <c r="L1013" s="9" t="s">
        <v>2334</v>
      </c>
      <c r="M1013" s="9" t="s">
        <v>1025</v>
      </c>
      <c r="N1013" s="9" t="s">
        <v>1026</v>
      </c>
      <c r="O1013" s="9" t="s">
        <v>1273</v>
      </c>
      <c r="P1013" s="9"/>
    </row>
    <row r="1014" spans="1:16" x14ac:dyDescent="0.25">
      <c r="A1014" t="s">
        <v>2743</v>
      </c>
      <c r="B1014" t="s">
        <v>2744</v>
      </c>
      <c r="C1014" t="s">
        <v>2745</v>
      </c>
      <c r="D1014" t="s">
        <v>2744</v>
      </c>
      <c r="E1014" t="s">
        <v>1020</v>
      </c>
      <c r="F1014" t="s">
        <v>1659</v>
      </c>
      <c r="G1014" t="s">
        <v>1660</v>
      </c>
      <c r="H1014" s="11">
        <v>42473</v>
      </c>
      <c r="I1014" s="11">
        <v>42475</v>
      </c>
      <c r="J1014" s="11">
        <v>42473</v>
      </c>
      <c r="K1014" t="s">
        <v>1023</v>
      </c>
      <c r="L1014" t="s">
        <v>1054</v>
      </c>
      <c r="M1014" t="s">
        <v>1025</v>
      </c>
      <c r="N1014" t="s">
        <v>1026</v>
      </c>
      <c r="O1014" t="s">
        <v>1034</v>
      </c>
      <c r="P1014" t="s">
        <v>1028</v>
      </c>
    </row>
    <row r="1015" spans="1:16" x14ac:dyDescent="0.25">
      <c r="A1015" s="9" t="s">
        <v>2746</v>
      </c>
      <c r="B1015" s="9" t="s">
        <v>2747</v>
      </c>
      <c r="C1015" s="9" t="s">
        <v>2748</v>
      </c>
      <c r="D1015" s="9" t="s">
        <v>2749</v>
      </c>
      <c r="E1015" s="9" t="s">
        <v>1020</v>
      </c>
      <c r="F1015" s="9" t="s">
        <v>1659</v>
      </c>
      <c r="G1015" s="9" t="s">
        <v>1660</v>
      </c>
      <c r="H1015" s="10">
        <v>42472</v>
      </c>
      <c r="I1015" s="10">
        <v>42473</v>
      </c>
      <c r="J1015" s="10">
        <v>42472</v>
      </c>
      <c r="K1015" s="9" t="s">
        <v>1023</v>
      </c>
      <c r="L1015" s="9" t="s">
        <v>2286</v>
      </c>
      <c r="M1015" s="9" t="s">
        <v>1025</v>
      </c>
      <c r="N1015" s="9" t="s">
        <v>1026</v>
      </c>
      <c r="O1015" s="9" t="s">
        <v>1273</v>
      </c>
      <c r="P1015" s="9"/>
    </row>
    <row r="1016" spans="1:16" x14ac:dyDescent="0.25">
      <c r="A1016" t="s">
        <v>250</v>
      </c>
      <c r="B1016" t="s">
        <v>2086</v>
      </c>
      <c r="C1016" t="s">
        <v>2087</v>
      </c>
      <c r="D1016" t="s">
        <v>2088</v>
      </c>
      <c r="E1016" t="s">
        <v>1020</v>
      </c>
      <c r="F1016" t="s">
        <v>1021</v>
      </c>
      <c r="G1016" t="s">
        <v>1022</v>
      </c>
      <c r="H1016" s="11">
        <v>42471</v>
      </c>
      <c r="I1016" s="11">
        <v>42474</v>
      </c>
      <c r="J1016" s="11">
        <v>42466</v>
      </c>
      <c r="K1016" t="s">
        <v>1023</v>
      </c>
      <c r="L1016" t="s">
        <v>1982</v>
      </c>
      <c r="M1016" t="s">
        <v>1025</v>
      </c>
      <c r="N1016" t="s">
        <v>1026</v>
      </c>
      <c r="O1016" t="s">
        <v>1034</v>
      </c>
      <c r="P1016" t="s">
        <v>1028</v>
      </c>
    </row>
    <row r="1017" spans="1:16" x14ac:dyDescent="0.25">
      <c r="A1017" s="9" t="s">
        <v>1236</v>
      </c>
      <c r="B1017" s="9" t="s">
        <v>1237</v>
      </c>
      <c r="C1017" s="9" t="s">
        <v>1238</v>
      </c>
      <c r="D1017" s="9" t="s">
        <v>1239</v>
      </c>
      <c r="E1017" s="9" t="s">
        <v>1020</v>
      </c>
      <c r="F1017" s="9" t="s">
        <v>1032</v>
      </c>
      <c r="G1017" s="9" t="s">
        <v>1136</v>
      </c>
      <c r="H1017" s="10">
        <v>42469</v>
      </c>
      <c r="I1017" s="10">
        <v>42476</v>
      </c>
      <c r="J1017" s="10">
        <v>42466</v>
      </c>
      <c r="K1017" s="9" t="s">
        <v>1023</v>
      </c>
      <c r="L1017" s="9" t="s">
        <v>1054</v>
      </c>
      <c r="M1017" s="9" t="s">
        <v>1025</v>
      </c>
      <c r="N1017" s="9" t="s">
        <v>1026</v>
      </c>
      <c r="O1017" s="9" t="s">
        <v>1034</v>
      </c>
      <c r="P1017" s="9" t="s">
        <v>1028</v>
      </c>
    </row>
    <row r="1018" spans="1:16" x14ac:dyDescent="0.25">
      <c r="A1018" t="s">
        <v>257</v>
      </c>
      <c r="B1018" t="s">
        <v>1632</v>
      </c>
      <c r="C1018" t="s">
        <v>1633</v>
      </c>
      <c r="D1018" t="s">
        <v>1634</v>
      </c>
      <c r="E1018" t="s">
        <v>1020</v>
      </c>
      <c r="F1018" t="s">
        <v>1021</v>
      </c>
      <c r="G1018" t="s">
        <v>1022</v>
      </c>
      <c r="H1018" s="11">
        <v>42469</v>
      </c>
      <c r="I1018" s="11">
        <v>42471</v>
      </c>
      <c r="J1018" s="11">
        <v>42464</v>
      </c>
      <c r="K1018" t="s">
        <v>1023</v>
      </c>
      <c r="L1018" t="s">
        <v>1982</v>
      </c>
      <c r="M1018" t="s">
        <v>1025</v>
      </c>
      <c r="N1018" t="s">
        <v>1026</v>
      </c>
      <c r="O1018" t="s">
        <v>1034</v>
      </c>
      <c r="P1018" t="s">
        <v>1028</v>
      </c>
    </row>
    <row r="1019" spans="1:16" x14ac:dyDescent="0.25">
      <c r="A1019" s="9" t="s">
        <v>1566</v>
      </c>
      <c r="B1019" s="9" t="s">
        <v>1567</v>
      </c>
      <c r="C1019" s="9" t="s">
        <v>1568</v>
      </c>
      <c r="D1019" s="9" t="s">
        <v>1569</v>
      </c>
      <c r="E1019" s="9" t="s">
        <v>1020</v>
      </c>
      <c r="F1019" s="9" t="s">
        <v>1032</v>
      </c>
      <c r="G1019" s="9" t="s">
        <v>533</v>
      </c>
      <c r="H1019" s="10">
        <v>42468</v>
      </c>
      <c r="I1019" s="10">
        <v>42490</v>
      </c>
      <c r="J1019" s="10">
        <v>42465</v>
      </c>
      <c r="K1019" s="9" t="s">
        <v>1023</v>
      </c>
      <c r="L1019" s="9" t="s">
        <v>1272</v>
      </c>
      <c r="M1019" s="9" t="s">
        <v>1025</v>
      </c>
      <c r="N1019" s="9" t="s">
        <v>1026</v>
      </c>
      <c r="O1019" s="9" t="s">
        <v>1273</v>
      </c>
      <c r="P1019" s="9"/>
    </row>
    <row r="1020" spans="1:16" x14ac:dyDescent="0.25">
      <c r="A1020" t="s">
        <v>345</v>
      </c>
      <c r="B1020" t="s">
        <v>1411</v>
      </c>
      <c r="C1020" t="s">
        <v>345</v>
      </c>
      <c r="D1020" t="s">
        <v>1411</v>
      </c>
      <c r="E1020" t="s">
        <v>1020</v>
      </c>
      <c r="F1020" t="s">
        <v>1021</v>
      </c>
      <c r="G1020" t="s">
        <v>1130</v>
      </c>
      <c r="H1020" s="11">
        <v>42467</v>
      </c>
      <c r="I1020" s="11">
        <v>42469</v>
      </c>
      <c r="J1020" s="11">
        <v>42463</v>
      </c>
      <c r="K1020" t="s">
        <v>1023</v>
      </c>
      <c r="L1020" t="s">
        <v>1982</v>
      </c>
      <c r="M1020" t="s">
        <v>1025</v>
      </c>
      <c r="N1020" t="s">
        <v>1026</v>
      </c>
      <c r="O1020" t="s">
        <v>1273</v>
      </c>
    </row>
    <row r="1021" spans="1:16" x14ac:dyDescent="0.25">
      <c r="A1021" s="9" t="s">
        <v>517</v>
      </c>
      <c r="B1021" s="9" t="s">
        <v>1328</v>
      </c>
      <c r="C1021" s="9" t="s">
        <v>1329</v>
      </c>
      <c r="D1021" s="9" t="s">
        <v>1330</v>
      </c>
      <c r="E1021" s="9" t="s">
        <v>1020</v>
      </c>
      <c r="F1021" s="9" t="s">
        <v>1032</v>
      </c>
      <c r="G1021" s="9" t="s">
        <v>533</v>
      </c>
      <c r="H1021" s="10">
        <v>42467</v>
      </c>
      <c r="I1021" s="10">
        <v>42477</v>
      </c>
      <c r="J1021" s="10">
        <v>42464</v>
      </c>
      <c r="K1021" s="9" t="s">
        <v>1023</v>
      </c>
      <c r="L1021" s="9" t="s">
        <v>1054</v>
      </c>
      <c r="M1021" s="9" t="s">
        <v>1025</v>
      </c>
      <c r="N1021" s="9" t="s">
        <v>1026</v>
      </c>
      <c r="O1021" s="9" t="s">
        <v>1034</v>
      </c>
      <c r="P1021" s="9" t="s">
        <v>1028</v>
      </c>
    </row>
    <row r="1022" spans="1:16" x14ac:dyDescent="0.25">
      <c r="A1022" t="s">
        <v>421</v>
      </c>
      <c r="B1022" t="s">
        <v>1520</v>
      </c>
      <c r="C1022" t="s">
        <v>1521</v>
      </c>
      <c r="D1022" t="s">
        <v>1522</v>
      </c>
      <c r="E1022" t="s">
        <v>1020</v>
      </c>
      <c r="F1022" t="s">
        <v>1032</v>
      </c>
      <c r="G1022" t="s">
        <v>1136</v>
      </c>
      <c r="H1022" s="11">
        <v>42466</v>
      </c>
      <c r="I1022" s="11">
        <v>42469</v>
      </c>
      <c r="J1022" s="11">
        <v>42464</v>
      </c>
      <c r="K1022" t="s">
        <v>1023</v>
      </c>
      <c r="L1022" t="s">
        <v>1054</v>
      </c>
      <c r="M1022" t="s">
        <v>1025</v>
      </c>
      <c r="N1022" t="s">
        <v>1026</v>
      </c>
      <c r="O1022" t="s">
        <v>1034</v>
      </c>
      <c r="P1022" t="s">
        <v>1028</v>
      </c>
    </row>
    <row r="1023" spans="1:16" x14ac:dyDescent="0.25">
      <c r="A1023" s="9" t="s">
        <v>364</v>
      </c>
      <c r="B1023" s="9" t="s">
        <v>2156</v>
      </c>
      <c r="C1023" s="9" t="s">
        <v>2157</v>
      </c>
      <c r="D1023" s="9" t="s">
        <v>2158</v>
      </c>
      <c r="E1023" s="9" t="s">
        <v>1020</v>
      </c>
      <c r="F1023" s="9" t="s">
        <v>1021</v>
      </c>
      <c r="G1023" s="9" t="s">
        <v>1071</v>
      </c>
      <c r="H1023" s="10">
        <v>42465</v>
      </c>
      <c r="I1023" s="10">
        <v>42465</v>
      </c>
      <c r="J1023" s="10">
        <v>42463</v>
      </c>
      <c r="K1023" s="9" t="s">
        <v>1023</v>
      </c>
      <c r="L1023" s="9" t="s">
        <v>2286</v>
      </c>
      <c r="M1023" s="9" t="s">
        <v>1025</v>
      </c>
      <c r="N1023" s="9" t="s">
        <v>1026</v>
      </c>
      <c r="O1023" s="9" t="s">
        <v>1273</v>
      </c>
      <c r="P1023" s="9"/>
    </row>
    <row r="1024" spans="1:16" x14ac:dyDescent="0.25">
      <c r="A1024" t="s">
        <v>65</v>
      </c>
      <c r="B1024" t="s">
        <v>2024</v>
      </c>
      <c r="C1024" t="s">
        <v>2025</v>
      </c>
      <c r="D1024" t="s">
        <v>2026</v>
      </c>
      <c r="E1024" t="s">
        <v>1020</v>
      </c>
      <c r="F1024" t="s">
        <v>1021</v>
      </c>
      <c r="G1024" t="s">
        <v>1041</v>
      </c>
      <c r="H1024" s="11">
        <v>42465</v>
      </c>
      <c r="I1024" s="11">
        <v>42467</v>
      </c>
      <c r="J1024" s="11">
        <v>42461</v>
      </c>
      <c r="K1024" t="s">
        <v>1023</v>
      </c>
      <c r="L1024" t="s">
        <v>1054</v>
      </c>
      <c r="M1024" t="s">
        <v>1025</v>
      </c>
      <c r="N1024" t="s">
        <v>1026</v>
      </c>
      <c r="O1024" t="s">
        <v>1273</v>
      </c>
    </row>
    <row r="1025" spans="1:16" x14ac:dyDescent="0.25">
      <c r="A1025" s="9" t="s">
        <v>2750</v>
      </c>
      <c r="B1025" s="9" t="s">
        <v>2751</v>
      </c>
      <c r="C1025" s="9" t="s">
        <v>2752</v>
      </c>
      <c r="D1025" s="9" t="s">
        <v>2753</v>
      </c>
      <c r="E1025" s="9" t="s">
        <v>1020</v>
      </c>
      <c r="F1025" s="9" t="s">
        <v>1021</v>
      </c>
      <c r="G1025" s="9" t="s">
        <v>1071</v>
      </c>
      <c r="H1025" s="10">
        <v>42464</v>
      </c>
      <c r="I1025" s="10">
        <v>42465</v>
      </c>
      <c r="J1025" s="10">
        <v>42461</v>
      </c>
      <c r="K1025" s="9" t="s">
        <v>1023</v>
      </c>
      <c r="L1025" s="9" t="s">
        <v>2286</v>
      </c>
      <c r="M1025" s="9" t="s">
        <v>1025</v>
      </c>
      <c r="N1025" s="9" t="s">
        <v>1026</v>
      </c>
      <c r="O1025" s="9" t="s">
        <v>1273</v>
      </c>
      <c r="P1025" s="9"/>
    </row>
    <row r="1026" spans="1:16" x14ac:dyDescent="0.25">
      <c r="A1026" t="s">
        <v>2754</v>
      </c>
      <c r="B1026" t="s">
        <v>2755</v>
      </c>
      <c r="C1026" t="s">
        <v>2756</v>
      </c>
      <c r="D1026" t="s">
        <v>2757</v>
      </c>
      <c r="E1026" t="s">
        <v>1020</v>
      </c>
      <c r="F1026" t="s">
        <v>1659</v>
      </c>
      <c r="G1026" t="s">
        <v>1660</v>
      </c>
      <c r="H1026" s="11">
        <v>42464</v>
      </c>
      <c r="I1026" s="11">
        <v>42472</v>
      </c>
      <c r="J1026" s="11">
        <v>42464</v>
      </c>
      <c r="K1026" t="s">
        <v>1023</v>
      </c>
      <c r="L1026" t="s">
        <v>2286</v>
      </c>
      <c r="M1026" t="s">
        <v>1025</v>
      </c>
      <c r="N1026" t="s">
        <v>1026</v>
      </c>
      <c r="O1026" t="s">
        <v>1273</v>
      </c>
    </row>
    <row r="1027" spans="1:16" x14ac:dyDescent="0.25">
      <c r="A1027" s="9" t="s">
        <v>315</v>
      </c>
      <c r="B1027" s="9" t="s">
        <v>1131</v>
      </c>
      <c r="C1027" s="9" t="s">
        <v>1132</v>
      </c>
      <c r="D1027" s="9" t="s">
        <v>1131</v>
      </c>
      <c r="E1027" s="9" t="s">
        <v>1020</v>
      </c>
      <c r="F1027" s="9" t="s">
        <v>1021</v>
      </c>
      <c r="G1027" s="9" t="s">
        <v>1037</v>
      </c>
      <c r="H1027" s="10">
        <v>42464</v>
      </c>
      <c r="I1027" s="10">
        <v>42464</v>
      </c>
      <c r="J1027" s="10">
        <v>42461</v>
      </c>
      <c r="K1027" s="9" t="s">
        <v>1023</v>
      </c>
      <c r="L1027" s="9" t="s">
        <v>2286</v>
      </c>
      <c r="M1027" s="9" t="s">
        <v>1025</v>
      </c>
      <c r="N1027" s="9" t="s">
        <v>1026</v>
      </c>
      <c r="O1027" s="9" t="s">
        <v>1273</v>
      </c>
      <c r="P1027" s="9"/>
    </row>
    <row r="1028" spans="1:16" x14ac:dyDescent="0.25">
      <c r="A1028" t="s">
        <v>2758</v>
      </c>
      <c r="B1028" t="s">
        <v>2759</v>
      </c>
      <c r="C1028" t="s">
        <v>2760</v>
      </c>
      <c r="D1028" t="s">
        <v>2761</v>
      </c>
      <c r="E1028" t="s">
        <v>1020</v>
      </c>
      <c r="F1028" t="s">
        <v>1659</v>
      </c>
      <c r="G1028" t="s">
        <v>1660</v>
      </c>
      <c r="H1028" s="11">
        <v>42463</v>
      </c>
      <c r="I1028" s="11">
        <v>42464</v>
      </c>
      <c r="J1028" s="11">
        <v>42463</v>
      </c>
      <c r="K1028" t="s">
        <v>1023</v>
      </c>
      <c r="L1028" t="s">
        <v>2155</v>
      </c>
      <c r="M1028" t="s">
        <v>1025</v>
      </c>
      <c r="N1028" t="s">
        <v>1026</v>
      </c>
      <c r="O1028" t="s">
        <v>1273</v>
      </c>
    </row>
    <row r="1029" spans="1:16" x14ac:dyDescent="0.25">
      <c r="A1029" s="9" t="s">
        <v>451</v>
      </c>
      <c r="B1029" s="9" t="s">
        <v>2494</v>
      </c>
      <c r="C1029" s="9" t="s">
        <v>2495</v>
      </c>
      <c r="D1029" s="9" t="s">
        <v>2494</v>
      </c>
      <c r="E1029" s="9" t="s">
        <v>1020</v>
      </c>
      <c r="F1029" s="9" t="s">
        <v>1032</v>
      </c>
      <c r="G1029" s="9" t="s">
        <v>1136</v>
      </c>
      <c r="H1029" s="10">
        <v>42463</v>
      </c>
      <c r="I1029" s="10">
        <v>42467</v>
      </c>
      <c r="J1029" s="10">
        <v>42443</v>
      </c>
      <c r="K1029" s="9" t="s">
        <v>1023</v>
      </c>
      <c r="L1029" s="9" t="s">
        <v>1991</v>
      </c>
      <c r="M1029" s="9" t="s">
        <v>1025</v>
      </c>
      <c r="N1029" s="9" t="s">
        <v>1026</v>
      </c>
      <c r="O1029" s="9" t="s">
        <v>1034</v>
      </c>
      <c r="P1029" s="9" t="s">
        <v>1118</v>
      </c>
    </row>
    <row r="1030" spans="1:16" x14ac:dyDescent="0.25">
      <c r="A1030" t="s">
        <v>2148</v>
      </c>
      <c r="B1030" t="s">
        <v>2149</v>
      </c>
      <c r="C1030" t="s">
        <v>2150</v>
      </c>
      <c r="D1030" t="s">
        <v>2151</v>
      </c>
      <c r="E1030" t="s">
        <v>1020</v>
      </c>
      <c r="F1030" t="s">
        <v>1032</v>
      </c>
      <c r="G1030" t="s">
        <v>1348</v>
      </c>
      <c r="H1030" s="11">
        <v>42463</v>
      </c>
      <c r="I1030" s="11">
        <v>42467</v>
      </c>
      <c r="J1030" s="11">
        <v>42445</v>
      </c>
      <c r="K1030" t="s">
        <v>1023</v>
      </c>
      <c r="L1030" t="s">
        <v>1054</v>
      </c>
      <c r="M1030" t="s">
        <v>1025</v>
      </c>
      <c r="N1030" t="s">
        <v>1026</v>
      </c>
      <c r="O1030" t="s">
        <v>1034</v>
      </c>
      <c r="P1030" t="s">
        <v>1028</v>
      </c>
    </row>
    <row r="1031" spans="1:16" x14ac:dyDescent="0.25">
      <c r="A1031" s="9" t="s">
        <v>2762</v>
      </c>
      <c r="B1031" s="9" t="s">
        <v>2763</v>
      </c>
      <c r="C1031" s="9" t="s">
        <v>2764</v>
      </c>
      <c r="D1031" s="9" t="s">
        <v>2765</v>
      </c>
      <c r="E1031" s="9" t="s">
        <v>1020</v>
      </c>
      <c r="F1031" s="9" t="s">
        <v>1659</v>
      </c>
      <c r="G1031" s="9" t="s">
        <v>1660</v>
      </c>
      <c r="H1031" s="10">
        <v>42461</v>
      </c>
      <c r="I1031" s="10">
        <v>42463</v>
      </c>
      <c r="J1031" s="10">
        <v>42461</v>
      </c>
      <c r="K1031" s="9" t="s">
        <v>1023</v>
      </c>
      <c r="L1031" s="9" t="s">
        <v>1054</v>
      </c>
      <c r="M1031" s="9" t="s">
        <v>1025</v>
      </c>
      <c r="N1031" s="9" t="s">
        <v>1026</v>
      </c>
      <c r="O1031" s="9" t="s">
        <v>1034</v>
      </c>
      <c r="P1031" s="9" t="s">
        <v>1028</v>
      </c>
    </row>
    <row r="1032" spans="1:16" x14ac:dyDescent="0.25">
      <c r="A1032" t="s">
        <v>367</v>
      </c>
      <c r="B1032" t="s">
        <v>2027</v>
      </c>
      <c r="C1032" t="s">
        <v>2028</v>
      </c>
      <c r="D1032" t="s">
        <v>2029</v>
      </c>
      <c r="E1032" t="s">
        <v>1020</v>
      </c>
      <c r="F1032" t="s">
        <v>1021</v>
      </c>
      <c r="G1032" t="s">
        <v>1071</v>
      </c>
      <c r="H1032" s="11">
        <v>42461</v>
      </c>
      <c r="I1032" s="11">
        <v>42464</v>
      </c>
      <c r="J1032" s="11">
        <v>42452</v>
      </c>
      <c r="K1032" t="s">
        <v>1358</v>
      </c>
      <c r="L1032" t="s">
        <v>1054</v>
      </c>
      <c r="M1032" t="s">
        <v>1025</v>
      </c>
      <c r="N1032" t="s">
        <v>1026</v>
      </c>
      <c r="O1032" t="s">
        <v>1273</v>
      </c>
    </row>
    <row r="1033" spans="1:16" x14ac:dyDescent="0.25">
      <c r="A1033" s="9" t="s">
        <v>283</v>
      </c>
      <c r="B1033" s="9" t="s">
        <v>1507</v>
      </c>
      <c r="C1033" s="9" t="s">
        <v>1508</v>
      </c>
      <c r="D1033" s="9" t="s">
        <v>1509</v>
      </c>
      <c r="E1033" s="9" t="s">
        <v>1020</v>
      </c>
      <c r="F1033" s="9" t="s">
        <v>1021</v>
      </c>
      <c r="G1033" s="9" t="s">
        <v>1022</v>
      </c>
      <c r="H1033" s="10">
        <v>42460</v>
      </c>
      <c r="I1033" s="10">
        <v>42461</v>
      </c>
      <c r="J1033" s="10">
        <v>42452</v>
      </c>
      <c r="K1033" s="9" t="s">
        <v>1023</v>
      </c>
      <c r="L1033" s="9" t="s">
        <v>1054</v>
      </c>
      <c r="M1033" s="9" t="s">
        <v>1025</v>
      </c>
      <c r="N1033" s="9" t="s">
        <v>1026</v>
      </c>
      <c r="O1033" s="9" t="s">
        <v>1273</v>
      </c>
      <c r="P1033" s="9"/>
    </row>
    <row r="1034" spans="1:16" x14ac:dyDescent="0.25">
      <c r="A1034" t="s">
        <v>287</v>
      </c>
      <c r="B1034" t="s">
        <v>2766</v>
      </c>
      <c r="C1034" t="s">
        <v>2767</v>
      </c>
      <c r="D1034" t="s">
        <v>2768</v>
      </c>
      <c r="E1034" t="s">
        <v>1020</v>
      </c>
      <c r="F1034" t="s">
        <v>1021</v>
      </c>
      <c r="G1034" t="s">
        <v>1022</v>
      </c>
      <c r="H1034" s="11">
        <v>42460</v>
      </c>
      <c r="I1034" s="11">
        <v>42474</v>
      </c>
      <c r="J1034" s="11">
        <v>42444</v>
      </c>
      <c r="K1034" t="s">
        <v>1023</v>
      </c>
      <c r="L1034" t="s">
        <v>2518</v>
      </c>
      <c r="M1034" t="s">
        <v>1025</v>
      </c>
      <c r="N1034" t="s">
        <v>1026</v>
      </c>
      <c r="O1034" t="s">
        <v>1273</v>
      </c>
    </row>
    <row r="1035" spans="1:16" x14ac:dyDescent="0.25">
      <c r="A1035" s="9" t="s">
        <v>2769</v>
      </c>
      <c r="B1035" s="9" t="s">
        <v>2770</v>
      </c>
      <c r="C1035" s="9" t="s">
        <v>2771</v>
      </c>
      <c r="D1035" s="9" t="s">
        <v>2770</v>
      </c>
      <c r="E1035" s="9" t="s">
        <v>1020</v>
      </c>
      <c r="F1035" s="9" t="s">
        <v>1032</v>
      </c>
      <c r="G1035" s="9" t="s">
        <v>1136</v>
      </c>
      <c r="H1035" s="10">
        <v>42458</v>
      </c>
      <c r="I1035" s="10">
        <v>42463</v>
      </c>
      <c r="J1035" s="10">
        <v>42458</v>
      </c>
      <c r="K1035" s="9" t="s">
        <v>1023</v>
      </c>
      <c r="L1035" s="9" t="s">
        <v>1991</v>
      </c>
      <c r="M1035" s="9" t="s">
        <v>1025</v>
      </c>
      <c r="N1035" s="9" t="s">
        <v>1026</v>
      </c>
      <c r="O1035" s="9" t="s">
        <v>1034</v>
      </c>
      <c r="P1035" s="9" t="s">
        <v>1028</v>
      </c>
    </row>
    <row r="1036" spans="1:16" x14ac:dyDescent="0.25">
      <c r="A1036" t="s">
        <v>267</v>
      </c>
      <c r="B1036" t="s">
        <v>1995</v>
      </c>
      <c r="C1036" t="s">
        <v>1996</v>
      </c>
      <c r="D1036" t="s">
        <v>1997</v>
      </c>
      <c r="E1036" t="s">
        <v>1020</v>
      </c>
      <c r="F1036" t="s">
        <v>1021</v>
      </c>
      <c r="G1036" t="s">
        <v>1022</v>
      </c>
      <c r="H1036" s="11">
        <v>42458</v>
      </c>
      <c r="I1036" s="11">
        <v>42460</v>
      </c>
      <c r="J1036" s="11">
        <v>42451</v>
      </c>
      <c r="K1036" t="s">
        <v>1023</v>
      </c>
      <c r="L1036" t="s">
        <v>1054</v>
      </c>
      <c r="M1036" t="s">
        <v>1025</v>
      </c>
      <c r="N1036" t="s">
        <v>1026</v>
      </c>
      <c r="O1036" t="s">
        <v>1273</v>
      </c>
    </row>
    <row r="1037" spans="1:16" x14ac:dyDescent="0.25">
      <c r="A1037" s="9" t="s">
        <v>2543</v>
      </c>
      <c r="B1037" s="9" t="s">
        <v>2544</v>
      </c>
      <c r="C1037" s="9" t="s">
        <v>2545</v>
      </c>
      <c r="D1037" s="9" t="s">
        <v>2546</v>
      </c>
      <c r="E1037" s="9" t="s">
        <v>1020</v>
      </c>
      <c r="F1037" s="9" t="s">
        <v>1659</v>
      </c>
      <c r="G1037" s="9" t="s">
        <v>1660</v>
      </c>
      <c r="H1037" s="10">
        <v>42458</v>
      </c>
      <c r="I1037" s="10">
        <v>42460</v>
      </c>
      <c r="J1037" s="10">
        <v>42456</v>
      </c>
      <c r="K1037" s="9" t="s">
        <v>1023</v>
      </c>
      <c r="L1037" s="9" t="s">
        <v>1054</v>
      </c>
      <c r="M1037" s="9" t="s">
        <v>1025</v>
      </c>
      <c r="N1037" s="9" t="s">
        <v>1026</v>
      </c>
      <c r="O1037" s="9" t="s">
        <v>1034</v>
      </c>
      <c r="P1037" s="9" t="s">
        <v>1028</v>
      </c>
    </row>
    <row r="1038" spans="1:16" x14ac:dyDescent="0.25">
      <c r="A1038" t="s">
        <v>496</v>
      </c>
      <c r="B1038" t="s">
        <v>1029</v>
      </c>
      <c r="C1038" t="s">
        <v>1030</v>
      </c>
      <c r="D1038" t="s">
        <v>1031</v>
      </c>
      <c r="E1038" t="s">
        <v>1020</v>
      </c>
      <c r="F1038" t="s">
        <v>1032</v>
      </c>
      <c r="G1038" t="s">
        <v>533</v>
      </c>
      <c r="H1038" s="11">
        <v>42458</v>
      </c>
      <c r="I1038" s="11">
        <v>42489</v>
      </c>
      <c r="J1038" s="11">
        <v>42447</v>
      </c>
      <c r="K1038" t="s">
        <v>1023</v>
      </c>
      <c r="L1038" t="s">
        <v>1054</v>
      </c>
      <c r="M1038" t="s">
        <v>1025</v>
      </c>
      <c r="N1038" t="s">
        <v>1026</v>
      </c>
      <c r="O1038" t="s">
        <v>1034</v>
      </c>
      <c r="P1038" t="s">
        <v>1028</v>
      </c>
    </row>
    <row r="1039" spans="1:16" x14ac:dyDescent="0.25">
      <c r="A1039" s="9" t="s">
        <v>268</v>
      </c>
      <c r="B1039" s="9" t="s">
        <v>2356</v>
      </c>
      <c r="C1039" s="9" t="s">
        <v>2357</v>
      </c>
      <c r="D1039" s="9" t="s">
        <v>2358</v>
      </c>
      <c r="E1039" s="9" t="s">
        <v>1020</v>
      </c>
      <c r="F1039" s="9" t="s">
        <v>1021</v>
      </c>
      <c r="G1039" s="9" t="s">
        <v>1022</v>
      </c>
      <c r="H1039" s="10">
        <v>42458</v>
      </c>
      <c r="I1039" s="10">
        <v>42458</v>
      </c>
      <c r="J1039" s="10">
        <v>42446</v>
      </c>
      <c r="K1039" s="9" t="s">
        <v>1023</v>
      </c>
      <c r="L1039" s="9" t="s">
        <v>2286</v>
      </c>
      <c r="M1039" s="9" t="s">
        <v>1025</v>
      </c>
      <c r="N1039" s="9" t="s">
        <v>1026</v>
      </c>
      <c r="O1039" s="9" t="s">
        <v>1273</v>
      </c>
      <c r="P1039" s="9"/>
    </row>
    <row r="1040" spans="1:16" x14ac:dyDescent="0.25">
      <c r="A1040" t="s">
        <v>2772</v>
      </c>
      <c r="B1040" t="s">
        <v>2773</v>
      </c>
      <c r="C1040" t="s">
        <v>2774</v>
      </c>
      <c r="D1040" t="s">
        <v>2773</v>
      </c>
      <c r="E1040" t="s">
        <v>1020</v>
      </c>
      <c r="F1040" t="s">
        <v>1021</v>
      </c>
      <c r="G1040" t="s">
        <v>1041</v>
      </c>
      <c r="H1040" s="11">
        <v>42457</v>
      </c>
      <c r="I1040" s="11">
        <v>42458</v>
      </c>
      <c r="J1040" s="11">
        <v>42452</v>
      </c>
      <c r="K1040" t="s">
        <v>1023</v>
      </c>
      <c r="L1040" t="s">
        <v>2155</v>
      </c>
      <c r="M1040" t="s">
        <v>1025</v>
      </c>
      <c r="N1040" t="s">
        <v>1026</v>
      </c>
      <c r="O1040" t="s">
        <v>1273</v>
      </c>
    </row>
    <row r="1041" spans="1:16" x14ac:dyDescent="0.25">
      <c r="A1041" s="9" t="s">
        <v>2775</v>
      </c>
      <c r="B1041" s="9" t="s">
        <v>2776</v>
      </c>
      <c r="C1041" s="9" t="s">
        <v>2777</v>
      </c>
      <c r="D1041" s="9" t="s">
        <v>2776</v>
      </c>
      <c r="E1041" s="9" t="s">
        <v>1020</v>
      </c>
      <c r="F1041" s="9" t="s">
        <v>1659</v>
      </c>
      <c r="G1041" s="9" t="s">
        <v>1758</v>
      </c>
      <c r="H1041" s="10">
        <v>42456</v>
      </c>
      <c r="I1041" s="10">
        <v>42458</v>
      </c>
      <c r="J1041" s="10">
        <v>42456</v>
      </c>
      <c r="K1041" s="9" t="s">
        <v>1023</v>
      </c>
      <c r="L1041" s="9" t="s">
        <v>1054</v>
      </c>
      <c r="M1041" s="9" t="s">
        <v>1025</v>
      </c>
      <c r="N1041" s="9" t="s">
        <v>1026</v>
      </c>
      <c r="O1041" s="9" t="s">
        <v>1034</v>
      </c>
      <c r="P1041" s="9" t="s">
        <v>1028</v>
      </c>
    </row>
    <row r="1042" spans="1:16" x14ac:dyDescent="0.25">
      <c r="A1042" t="s">
        <v>35</v>
      </c>
      <c r="B1042" t="s">
        <v>2237</v>
      </c>
      <c r="C1042" t="s">
        <v>2238</v>
      </c>
      <c r="D1042" t="s">
        <v>2239</v>
      </c>
      <c r="E1042" t="s">
        <v>1020</v>
      </c>
      <c r="F1042" t="s">
        <v>1021</v>
      </c>
      <c r="G1042" t="s">
        <v>1088</v>
      </c>
      <c r="H1042" s="11">
        <v>42455</v>
      </c>
      <c r="I1042" s="11">
        <v>42457</v>
      </c>
      <c r="J1042" s="11">
        <v>42449</v>
      </c>
      <c r="K1042" t="s">
        <v>1023</v>
      </c>
      <c r="L1042" t="s">
        <v>1982</v>
      </c>
      <c r="M1042" t="s">
        <v>1025</v>
      </c>
      <c r="N1042" t="s">
        <v>1026</v>
      </c>
      <c r="O1042" t="s">
        <v>1034</v>
      </c>
      <c r="P1042" t="s">
        <v>1028</v>
      </c>
    </row>
    <row r="1043" spans="1:16" x14ac:dyDescent="0.25">
      <c r="A1043" s="9" t="s">
        <v>59</v>
      </c>
      <c r="B1043" s="9" t="s">
        <v>2074</v>
      </c>
      <c r="C1043" s="9" t="s">
        <v>2075</v>
      </c>
      <c r="D1043" s="9" t="s">
        <v>2074</v>
      </c>
      <c r="E1043" s="9" t="s">
        <v>1020</v>
      </c>
      <c r="F1043" s="9" t="s">
        <v>1021</v>
      </c>
      <c r="G1043" s="9" t="s">
        <v>1194</v>
      </c>
      <c r="H1043" s="10">
        <v>42453</v>
      </c>
      <c r="I1043" s="10">
        <v>42454</v>
      </c>
      <c r="J1043" s="10">
        <v>42444</v>
      </c>
      <c r="K1043" s="9" t="s">
        <v>1023</v>
      </c>
      <c r="L1043" s="9" t="s">
        <v>1982</v>
      </c>
      <c r="M1043" s="9" t="s">
        <v>1025</v>
      </c>
      <c r="N1043" s="9" t="s">
        <v>1026</v>
      </c>
      <c r="O1043" s="9" t="s">
        <v>1034</v>
      </c>
      <c r="P1043" s="9" t="s">
        <v>1028</v>
      </c>
    </row>
    <row r="1044" spans="1:16" x14ac:dyDescent="0.25">
      <c r="A1044" t="s">
        <v>482</v>
      </c>
      <c r="B1044" t="s">
        <v>1845</v>
      </c>
      <c r="C1044" t="s">
        <v>1846</v>
      </c>
      <c r="D1044" t="s">
        <v>1847</v>
      </c>
      <c r="E1044" t="s">
        <v>1020</v>
      </c>
      <c r="F1044" t="s">
        <v>1032</v>
      </c>
      <c r="G1044" t="s">
        <v>533</v>
      </c>
      <c r="H1044" s="11">
        <v>42452</v>
      </c>
      <c r="I1044" s="11">
        <v>42455</v>
      </c>
      <c r="J1044" s="11">
        <v>42452</v>
      </c>
      <c r="K1044" t="s">
        <v>1023</v>
      </c>
      <c r="L1044" t="s">
        <v>2286</v>
      </c>
      <c r="M1044" t="s">
        <v>1025</v>
      </c>
      <c r="N1044" t="s">
        <v>1026</v>
      </c>
      <c r="O1044" t="s">
        <v>1273</v>
      </c>
    </row>
    <row r="1045" spans="1:16" x14ac:dyDescent="0.25">
      <c r="A1045" s="9" t="s">
        <v>273</v>
      </c>
      <c r="B1045" s="9" t="s">
        <v>1100</v>
      </c>
      <c r="C1045" s="9" t="s">
        <v>1101</v>
      </c>
      <c r="D1045" s="9" t="s">
        <v>1102</v>
      </c>
      <c r="E1045" s="9" t="s">
        <v>1020</v>
      </c>
      <c r="F1045" s="9" t="s">
        <v>1021</v>
      </c>
      <c r="G1045" s="9" t="s">
        <v>1022</v>
      </c>
      <c r="H1045" s="10">
        <v>42452</v>
      </c>
      <c r="I1045" s="10">
        <v>42465</v>
      </c>
      <c r="J1045" s="10">
        <v>42449</v>
      </c>
      <c r="K1045" s="9" t="s">
        <v>1023</v>
      </c>
      <c r="L1045" s="9" t="s">
        <v>1054</v>
      </c>
      <c r="M1045" s="9" t="s">
        <v>1025</v>
      </c>
      <c r="N1045" s="9" t="s">
        <v>1026</v>
      </c>
      <c r="O1045" s="9" t="s">
        <v>1034</v>
      </c>
      <c r="P1045" s="9" t="s">
        <v>1028</v>
      </c>
    </row>
    <row r="1046" spans="1:16" x14ac:dyDescent="0.25">
      <c r="A1046" t="s">
        <v>522</v>
      </c>
      <c r="B1046" t="s">
        <v>1299</v>
      </c>
      <c r="C1046" t="s">
        <v>1300</v>
      </c>
      <c r="D1046" t="s">
        <v>1301</v>
      </c>
      <c r="E1046" t="s">
        <v>1020</v>
      </c>
      <c r="F1046" t="s">
        <v>1032</v>
      </c>
      <c r="G1046" t="s">
        <v>533</v>
      </c>
      <c r="H1046" s="11">
        <v>42452</v>
      </c>
      <c r="I1046" s="11">
        <v>42468</v>
      </c>
      <c r="J1046" s="11">
        <v>42451</v>
      </c>
      <c r="K1046" t="s">
        <v>1023</v>
      </c>
      <c r="L1046" t="s">
        <v>2518</v>
      </c>
      <c r="M1046" t="s">
        <v>1025</v>
      </c>
      <c r="N1046" t="s">
        <v>1026</v>
      </c>
      <c r="O1046" t="s">
        <v>1273</v>
      </c>
    </row>
    <row r="1047" spans="1:16" x14ac:dyDescent="0.25">
      <c r="A1047" s="9" t="s">
        <v>1212</v>
      </c>
      <c r="B1047" s="9" t="s">
        <v>1213</v>
      </c>
      <c r="C1047" s="9" t="s">
        <v>1212</v>
      </c>
      <c r="D1047" s="9" t="s">
        <v>1213</v>
      </c>
      <c r="E1047" s="9" t="s">
        <v>1020</v>
      </c>
      <c r="F1047" s="9" t="s">
        <v>1021</v>
      </c>
      <c r="G1047" s="9" t="s">
        <v>1194</v>
      </c>
      <c r="H1047" s="10">
        <v>42451</v>
      </c>
      <c r="I1047" s="10">
        <v>42453</v>
      </c>
      <c r="J1047" s="10">
        <v>42444</v>
      </c>
      <c r="K1047" s="9" t="s">
        <v>1023</v>
      </c>
      <c r="L1047" s="9" t="s">
        <v>1982</v>
      </c>
      <c r="M1047" s="9" t="s">
        <v>1025</v>
      </c>
      <c r="N1047" s="9" t="s">
        <v>1026</v>
      </c>
      <c r="O1047" s="9" t="s">
        <v>1034</v>
      </c>
      <c r="P1047" s="9" t="s">
        <v>1028</v>
      </c>
    </row>
    <row r="1048" spans="1:16" x14ac:dyDescent="0.25">
      <c r="A1048" t="s">
        <v>61</v>
      </c>
      <c r="B1048" t="s">
        <v>1178</v>
      </c>
      <c r="C1048" t="s">
        <v>1179</v>
      </c>
      <c r="D1048" t="s">
        <v>1180</v>
      </c>
      <c r="E1048" t="s">
        <v>1020</v>
      </c>
      <c r="F1048" t="s">
        <v>1021</v>
      </c>
      <c r="G1048" t="s">
        <v>1041</v>
      </c>
      <c r="H1048" s="11">
        <v>42449</v>
      </c>
      <c r="I1048" s="11">
        <v>42451</v>
      </c>
      <c r="J1048" s="11">
        <v>42443</v>
      </c>
      <c r="K1048" t="s">
        <v>1023</v>
      </c>
      <c r="L1048" t="s">
        <v>2159</v>
      </c>
      <c r="M1048" t="s">
        <v>1025</v>
      </c>
      <c r="N1048" t="s">
        <v>1026</v>
      </c>
      <c r="O1048" t="s">
        <v>1273</v>
      </c>
    </row>
    <row r="1049" spans="1:16" x14ac:dyDescent="0.25">
      <c r="A1049" s="9" t="s">
        <v>515</v>
      </c>
      <c r="B1049" s="9" t="s">
        <v>1736</v>
      </c>
      <c r="C1049" s="9" t="s">
        <v>1737</v>
      </c>
      <c r="D1049" s="9" t="s">
        <v>1738</v>
      </c>
      <c r="E1049" s="9" t="s">
        <v>1020</v>
      </c>
      <c r="F1049" s="9" t="s">
        <v>1032</v>
      </c>
      <c r="G1049" s="9" t="s">
        <v>533</v>
      </c>
      <c r="H1049" s="10">
        <v>42447</v>
      </c>
      <c r="I1049" s="10">
        <v>42452</v>
      </c>
      <c r="J1049" s="10">
        <v>42444</v>
      </c>
      <c r="K1049" s="9" t="s">
        <v>1023</v>
      </c>
      <c r="L1049" s="9" t="s">
        <v>1991</v>
      </c>
      <c r="M1049" s="9" t="s">
        <v>1025</v>
      </c>
      <c r="N1049" s="9" t="s">
        <v>1026</v>
      </c>
      <c r="O1049" s="9" t="s">
        <v>1034</v>
      </c>
      <c r="P1049" s="9" t="s">
        <v>1118</v>
      </c>
    </row>
    <row r="1050" spans="1:16" x14ac:dyDescent="0.25">
      <c r="A1050" t="s">
        <v>49</v>
      </c>
      <c r="B1050" t="s">
        <v>2778</v>
      </c>
      <c r="C1050" t="s">
        <v>2779</v>
      </c>
      <c r="D1050" t="s">
        <v>2780</v>
      </c>
      <c r="E1050" t="s">
        <v>1020</v>
      </c>
      <c r="F1050" t="s">
        <v>1021</v>
      </c>
      <c r="G1050" t="s">
        <v>1194</v>
      </c>
      <c r="H1050" s="11">
        <v>42446</v>
      </c>
      <c r="I1050" s="11">
        <v>42449</v>
      </c>
      <c r="J1050" s="11">
        <v>42444</v>
      </c>
      <c r="K1050" t="s">
        <v>1023</v>
      </c>
      <c r="L1050" t="s">
        <v>2159</v>
      </c>
      <c r="M1050" t="s">
        <v>1025</v>
      </c>
      <c r="N1050" t="s">
        <v>1026</v>
      </c>
      <c r="O1050" t="s">
        <v>1034</v>
      </c>
      <c r="P1050" t="s">
        <v>1028</v>
      </c>
    </row>
    <row r="1051" spans="1:16" x14ac:dyDescent="0.25">
      <c r="A1051" s="9" t="s">
        <v>410</v>
      </c>
      <c r="B1051" s="9" t="s">
        <v>1392</v>
      </c>
      <c r="C1051" s="9" t="s">
        <v>1393</v>
      </c>
      <c r="D1051" s="9" t="s">
        <v>1394</v>
      </c>
      <c r="E1051" s="9" t="s">
        <v>1020</v>
      </c>
      <c r="F1051" s="9" t="s">
        <v>1032</v>
      </c>
      <c r="G1051" s="9" t="s">
        <v>1348</v>
      </c>
      <c r="H1051" s="10">
        <v>42444</v>
      </c>
      <c r="I1051" s="10">
        <v>42458</v>
      </c>
      <c r="J1051" s="10">
        <v>42442</v>
      </c>
      <c r="K1051" s="9" t="s">
        <v>1023</v>
      </c>
      <c r="L1051" s="9" t="s">
        <v>1054</v>
      </c>
      <c r="M1051" s="9" t="s">
        <v>1025</v>
      </c>
      <c r="N1051" s="9" t="s">
        <v>1026</v>
      </c>
      <c r="O1051" s="9" t="s">
        <v>1034</v>
      </c>
      <c r="P1051" s="9" t="s">
        <v>1028</v>
      </c>
    </row>
    <row r="1052" spans="1:16" x14ac:dyDescent="0.25">
      <c r="A1052" t="s">
        <v>1461</v>
      </c>
      <c r="B1052" t="s">
        <v>1462</v>
      </c>
      <c r="C1052" t="s">
        <v>1463</v>
      </c>
      <c r="D1052" t="s">
        <v>1464</v>
      </c>
      <c r="E1052" t="s">
        <v>1020</v>
      </c>
      <c r="F1052" t="s">
        <v>1021</v>
      </c>
      <c r="G1052" t="s">
        <v>1059</v>
      </c>
      <c r="H1052" s="11">
        <v>42443</v>
      </c>
      <c r="I1052" s="11">
        <v>42444</v>
      </c>
      <c r="J1052" s="11">
        <v>42439</v>
      </c>
      <c r="K1052" t="s">
        <v>1023</v>
      </c>
      <c r="L1052" t="s">
        <v>1054</v>
      </c>
      <c r="M1052" t="s">
        <v>1025</v>
      </c>
      <c r="N1052" t="s">
        <v>1026</v>
      </c>
      <c r="O1052" t="s">
        <v>1034</v>
      </c>
      <c r="P1052" t="s">
        <v>1028</v>
      </c>
    </row>
    <row r="1053" spans="1:16" x14ac:dyDescent="0.25">
      <c r="A1053" s="9" t="s">
        <v>183</v>
      </c>
      <c r="B1053" s="9" t="s">
        <v>2382</v>
      </c>
      <c r="C1053" s="9" t="s">
        <v>2383</v>
      </c>
      <c r="D1053" s="9" t="s">
        <v>2382</v>
      </c>
      <c r="E1053" s="9" t="s">
        <v>1020</v>
      </c>
      <c r="F1053" s="9" t="s">
        <v>1021</v>
      </c>
      <c r="G1053" s="9" t="s">
        <v>1121</v>
      </c>
      <c r="H1053" s="10">
        <v>42442</v>
      </c>
      <c r="I1053" s="10">
        <v>42445</v>
      </c>
      <c r="J1053" s="10">
        <v>42438</v>
      </c>
      <c r="K1053" s="9" t="s">
        <v>1023</v>
      </c>
      <c r="L1053" s="9" t="s">
        <v>1054</v>
      </c>
      <c r="M1053" s="9" t="s">
        <v>1025</v>
      </c>
      <c r="N1053" s="9" t="s">
        <v>1026</v>
      </c>
      <c r="O1053" s="9" t="s">
        <v>1034</v>
      </c>
      <c r="P1053" s="9" t="s">
        <v>1028</v>
      </c>
    </row>
    <row r="1054" spans="1:16" x14ac:dyDescent="0.25">
      <c r="A1054" t="s">
        <v>1017</v>
      </c>
      <c r="B1054" t="s">
        <v>1018</v>
      </c>
      <c r="C1054" t="s">
        <v>1019</v>
      </c>
      <c r="D1054" t="s">
        <v>1018</v>
      </c>
      <c r="E1054" t="s">
        <v>1020</v>
      </c>
      <c r="F1054" t="s">
        <v>1021</v>
      </c>
      <c r="G1054" t="s">
        <v>1022</v>
      </c>
      <c r="H1054" s="11">
        <v>42441</v>
      </c>
      <c r="I1054" s="11">
        <v>42442</v>
      </c>
      <c r="J1054" s="11">
        <v>42436</v>
      </c>
      <c r="K1054" t="s">
        <v>1023</v>
      </c>
      <c r="L1054" t="s">
        <v>1054</v>
      </c>
      <c r="M1054" t="s">
        <v>1025</v>
      </c>
      <c r="N1054" t="s">
        <v>1026</v>
      </c>
      <c r="O1054" t="s">
        <v>1034</v>
      </c>
      <c r="P1054" t="s">
        <v>1028</v>
      </c>
    </row>
    <row r="1055" spans="1:16" x14ac:dyDescent="0.25">
      <c r="A1055" s="9" t="s">
        <v>476</v>
      </c>
      <c r="B1055" s="9" t="s">
        <v>1576</v>
      </c>
      <c r="C1055" s="9" t="s">
        <v>1577</v>
      </c>
      <c r="D1055" s="9" t="s">
        <v>1578</v>
      </c>
      <c r="E1055" s="9" t="s">
        <v>1020</v>
      </c>
      <c r="F1055" s="9" t="s">
        <v>1032</v>
      </c>
      <c r="G1055" s="9" t="s">
        <v>533</v>
      </c>
      <c r="H1055" s="10">
        <v>42440</v>
      </c>
      <c r="I1055" s="10">
        <v>42445</v>
      </c>
      <c r="J1055" s="10">
        <v>42440</v>
      </c>
      <c r="K1055" s="9" t="s">
        <v>1023</v>
      </c>
      <c r="L1055" s="9" t="s">
        <v>1054</v>
      </c>
      <c r="M1055" s="9" t="s">
        <v>1025</v>
      </c>
      <c r="N1055" s="9" t="s">
        <v>1026</v>
      </c>
      <c r="O1055" s="9" t="s">
        <v>1034</v>
      </c>
      <c r="P1055" s="9" t="s">
        <v>1028</v>
      </c>
    </row>
    <row r="1056" spans="1:16" x14ac:dyDescent="0.25">
      <c r="A1056" t="s">
        <v>229</v>
      </c>
      <c r="B1056" t="s">
        <v>1183</v>
      </c>
      <c r="C1056" t="s">
        <v>1184</v>
      </c>
      <c r="D1056" t="s">
        <v>1183</v>
      </c>
      <c r="E1056" t="s">
        <v>1020</v>
      </c>
      <c r="F1056" t="s">
        <v>1021</v>
      </c>
      <c r="G1056" t="s">
        <v>1022</v>
      </c>
      <c r="H1056" s="11">
        <v>42439</v>
      </c>
      <c r="I1056" s="11">
        <v>42441</v>
      </c>
      <c r="J1056" s="11">
        <v>42435</v>
      </c>
      <c r="K1056" t="s">
        <v>1023</v>
      </c>
      <c r="L1056" t="s">
        <v>1054</v>
      </c>
      <c r="M1056" t="s">
        <v>1025</v>
      </c>
      <c r="N1056" t="s">
        <v>1026</v>
      </c>
      <c r="O1056" t="s">
        <v>1034</v>
      </c>
      <c r="P1056" t="s">
        <v>1028</v>
      </c>
    </row>
    <row r="1057" spans="1:16" x14ac:dyDescent="0.25">
      <c r="A1057" s="9" t="s">
        <v>92</v>
      </c>
      <c r="B1057" s="9" t="s">
        <v>1517</v>
      </c>
      <c r="C1057" s="9" t="s">
        <v>1518</v>
      </c>
      <c r="D1057" s="9" t="s">
        <v>1519</v>
      </c>
      <c r="E1057" s="9" t="s">
        <v>1020</v>
      </c>
      <c r="F1057" s="9" t="s">
        <v>1021</v>
      </c>
      <c r="G1057" s="9" t="s">
        <v>1045</v>
      </c>
      <c r="H1057" s="10">
        <v>42437</v>
      </c>
      <c r="I1057" s="10">
        <v>42438</v>
      </c>
      <c r="J1057" s="10">
        <v>42435</v>
      </c>
      <c r="K1057" s="9" t="s">
        <v>1023</v>
      </c>
      <c r="L1057" s="9" t="s">
        <v>1982</v>
      </c>
      <c r="M1057" s="9" t="s">
        <v>1025</v>
      </c>
      <c r="N1057" s="9" t="s">
        <v>1026</v>
      </c>
      <c r="O1057" s="9" t="s">
        <v>1034</v>
      </c>
      <c r="P1057" s="9" t="s">
        <v>1028</v>
      </c>
    </row>
    <row r="1058" spans="1:16" x14ac:dyDescent="0.25">
      <c r="A1058" t="s">
        <v>1139</v>
      </c>
      <c r="B1058" t="s">
        <v>1140</v>
      </c>
      <c r="C1058" t="s">
        <v>1141</v>
      </c>
      <c r="D1058" t="s">
        <v>1140</v>
      </c>
      <c r="E1058" t="s">
        <v>1020</v>
      </c>
      <c r="F1058" t="s">
        <v>1032</v>
      </c>
      <c r="G1058" t="s">
        <v>1136</v>
      </c>
      <c r="H1058" s="11">
        <v>42436</v>
      </c>
      <c r="I1058" s="11">
        <v>42440</v>
      </c>
      <c r="J1058" s="11">
        <v>42433</v>
      </c>
      <c r="K1058" t="s">
        <v>1023</v>
      </c>
      <c r="L1058" t="s">
        <v>1054</v>
      </c>
      <c r="M1058" t="s">
        <v>1025</v>
      </c>
      <c r="N1058" t="s">
        <v>1026</v>
      </c>
      <c r="O1058" t="s">
        <v>1034</v>
      </c>
      <c r="P1058" t="s">
        <v>1028</v>
      </c>
    </row>
    <row r="1059" spans="1:16" x14ac:dyDescent="0.25">
      <c r="A1059" s="9" t="s">
        <v>2030</v>
      </c>
      <c r="B1059" s="9" t="s">
        <v>2031</v>
      </c>
      <c r="C1059" s="9" t="s">
        <v>2030</v>
      </c>
      <c r="D1059" s="9" t="s">
        <v>2031</v>
      </c>
      <c r="E1059" s="9" t="s">
        <v>1020</v>
      </c>
      <c r="F1059" s="9" t="s">
        <v>1659</v>
      </c>
      <c r="G1059" s="9" t="s">
        <v>1890</v>
      </c>
      <c r="H1059" s="10">
        <v>42436</v>
      </c>
      <c r="I1059" s="10">
        <v>42439</v>
      </c>
      <c r="J1059" s="10">
        <v>42436</v>
      </c>
      <c r="K1059" s="9" t="s">
        <v>1023</v>
      </c>
      <c r="L1059" s="9" t="s">
        <v>1054</v>
      </c>
      <c r="M1059" s="9" t="s">
        <v>1055</v>
      </c>
      <c r="N1059" s="9" t="s">
        <v>1026</v>
      </c>
      <c r="O1059" s="9" t="s">
        <v>1027</v>
      </c>
      <c r="P1059" s="9"/>
    </row>
    <row r="1060" spans="1:16" x14ac:dyDescent="0.25">
      <c r="A1060" t="s">
        <v>126</v>
      </c>
      <c r="B1060" t="s">
        <v>1084</v>
      </c>
      <c r="C1060" t="s">
        <v>1085</v>
      </c>
      <c r="D1060" t="s">
        <v>1084</v>
      </c>
      <c r="E1060" t="s">
        <v>1020</v>
      </c>
      <c r="F1060" t="s">
        <v>1021</v>
      </c>
      <c r="G1060" t="s">
        <v>1059</v>
      </c>
      <c r="H1060" s="11">
        <v>42436</v>
      </c>
      <c r="I1060" s="11">
        <v>42443</v>
      </c>
      <c r="J1060" s="11">
        <v>42432</v>
      </c>
      <c r="K1060" t="s">
        <v>1023</v>
      </c>
      <c r="L1060" t="s">
        <v>1991</v>
      </c>
      <c r="M1060" t="s">
        <v>1025</v>
      </c>
      <c r="N1060" t="s">
        <v>1026</v>
      </c>
      <c r="O1060" t="s">
        <v>1034</v>
      </c>
      <c r="P1060" t="s">
        <v>1028</v>
      </c>
    </row>
    <row r="1061" spans="1:16" x14ac:dyDescent="0.25">
      <c r="A1061" s="9" t="s">
        <v>1791</v>
      </c>
      <c r="B1061" s="9" t="s">
        <v>1792</v>
      </c>
      <c r="C1061" s="9" t="s">
        <v>1793</v>
      </c>
      <c r="D1061" s="9" t="s">
        <v>1794</v>
      </c>
      <c r="E1061" s="9" t="s">
        <v>1020</v>
      </c>
      <c r="F1061" s="9" t="s">
        <v>1032</v>
      </c>
      <c r="G1061" s="9" t="s">
        <v>1155</v>
      </c>
      <c r="H1061" s="10">
        <v>42434</v>
      </c>
      <c r="I1061" s="10">
        <v>42436</v>
      </c>
      <c r="J1061" s="10">
        <v>42434</v>
      </c>
      <c r="K1061" s="9" t="s">
        <v>1023</v>
      </c>
      <c r="L1061" s="9" t="s">
        <v>1982</v>
      </c>
      <c r="M1061" s="9" t="s">
        <v>1025</v>
      </c>
      <c r="N1061" s="9" t="s">
        <v>1026</v>
      </c>
      <c r="O1061" s="9" t="s">
        <v>1034</v>
      </c>
      <c r="P1061" s="9" t="s">
        <v>1028</v>
      </c>
    </row>
    <row r="1062" spans="1:16" x14ac:dyDescent="0.25">
      <c r="A1062" t="s">
        <v>300</v>
      </c>
      <c r="B1062" t="s">
        <v>2781</v>
      </c>
      <c r="C1062" t="s">
        <v>2782</v>
      </c>
      <c r="D1062" t="s">
        <v>2783</v>
      </c>
      <c r="E1062" t="s">
        <v>1020</v>
      </c>
      <c r="F1062" t="s">
        <v>1021</v>
      </c>
      <c r="G1062" t="s">
        <v>1037</v>
      </c>
      <c r="H1062" s="11">
        <v>42434</v>
      </c>
      <c r="I1062" s="11">
        <v>42436</v>
      </c>
      <c r="J1062" s="11">
        <v>42430</v>
      </c>
      <c r="K1062" t="s">
        <v>1023</v>
      </c>
      <c r="L1062" t="s">
        <v>1054</v>
      </c>
      <c r="M1062" t="s">
        <v>1025</v>
      </c>
      <c r="N1062" t="s">
        <v>1026</v>
      </c>
      <c r="O1062" t="s">
        <v>1034</v>
      </c>
      <c r="P1062" t="s">
        <v>1028</v>
      </c>
    </row>
    <row r="1063" spans="1:16" x14ac:dyDescent="0.25">
      <c r="A1063" s="9" t="s">
        <v>78</v>
      </c>
      <c r="B1063" s="9" t="s">
        <v>2784</v>
      </c>
      <c r="C1063" s="9" t="s">
        <v>2785</v>
      </c>
      <c r="D1063" s="9" t="s">
        <v>2784</v>
      </c>
      <c r="E1063" s="9" t="s">
        <v>1020</v>
      </c>
      <c r="F1063" s="9" t="s">
        <v>1021</v>
      </c>
      <c r="G1063" s="9" t="s">
        <v>1045</v>
      </c>
      <c r="H1063" s="10">
        <v>42433</v>
      </c>
      <c r="I1063" s="10">
        <v>42436</v>
      </c>
      <c r="J1063" s="10">
        <v>42430</v>
      </c>
      <c r="K1063" s="9" t="s">
        <v>1023</v>
      </c>
      <c r="L1063" s="9" t="s">
        <v>1054</v>
      </c>
      <c r="M1063" s="9" t="s">
        <v>1025</v>
      </c>
      <c r="N1063" s="9" t="s">
        <v>1026</v>
      </c>
      <c r="O1063" s="9" t="s">
        <v>1034</v>
      </c>
      <c r="P1063" s="9" t="s">
        <v>1028</v>
      </c>
    </row>
    <row r="1064" spans="1:16" x14ac:dyDescent="0.25">
      <c r="A1064" t="s">
        <v>2786</v>
      </c>
      <c r="B1064" t="s">
        <v>2787</v>
      </c>
      <c r="C1064" t="s">
        <v>2788</v>
      </c>
      <c r="D1064" t="s">
        <v>2789</v>
      </c>
      <c r="E1064" t="s">
        <v>1020</v>
      </c>
      <c r="F1064" t="s">
        <v>1659</v>
      </c>
      <c r="G1064" t="s">
        <v>1660</v>
      </c>
      <c r="H1064" s="11">
        <v>42429</v>
      </c>
      <c r="I1064" s="11">
        <v>42433</v>
      </c>
      <c r="J1064" s="11">
        <v>42429</v>
      </c>
      <c r="K1064" t="s">
        <v>1023</v>
      </c>
      <c r="L1064" t="s">
        <v>1054</v>
      </c>
      <c r="M1064" t="s">
        <v>1025</v>
      </c>
      <c r="N1064" t="s">
        <v>1026</v>
      </c>
      <c r="O1064" t="s">
        <v>1034</v>
      </c>
      <c r="P1064" t="s">
        <v>1028</v>
      </c>
    </row>
    <row r="1065" spans="1:16" x14ac:dyDescent="0.25">
      <c r="A1065" s="9" t="s">
        <v>352</v>
      </c>
      <c r="B1065" s="9" t="s">
        <v>2731</v>
      </c>
      <c r="C1065" s="9" t="s">
        <v>2732</v>
      </c>
      <c r="D1065" s="9" t="s">
        <v>2733</v>
      </c>
      <c r="E1065" s="9" t="s">
        <v>1020</v>
      </c>
      <c r="F1065" s="9" t="s">
        <v>1021</v>
      </c>
      <c r="G1065" s="9" t="s">
        <v>1130</v>
      </c>
      <c r="H1065" s="10">
        <v>42428</v>
      </c>
      <c r="I1065" s="10">
        <v>42434</v>
      </c>
      <c r="J1065" s="10">
        <v>42426</v>
      </c>
      <c r="K1065" s="9" t="s">
        <v>1023</v>
      </c>
      <c r="L1065" s="9" t="s">
        <v>1982</v>
      </c>
      <c r="M1065" s="9" t="s">
        <v>1025</v>
      </c>
      <c r="N1065" s="9" t="s">
        <v>1026</v>
      </c>
      <c r="O1065" s="9" t="s">
        <v>1034</v>
      </c>
      <c r="P1065" s="9" t="s">
        <v>1028</v>
      </c>
    </row>
    <row r="1066" spans="1:16" x14ac:dyDescent="0.25">
      <c r="A1066" t="s">
        <v>2790</v>
      </c>
      <c r="B1066" t="s">
        <v>2791</v>
      </c>
      <c r="C1066" t="s">
        <v>2792</v>
      </c>
      <c r="D1066" t="s">
        <v>2791</v>
      </c>
      <c r="E1066" t="s">
        <v>1020</v>
      </c>
      <c r="F1066" t="s">
        <v>1021</v>
      </c>
      <c r="G1066" t="s">
        <v>1059</v>
      </c>
      <c r="H1066" s="11">
        <v>42427</v>
      </c>
      <c r="I1066" s="11">
        <v>42433</v>
      </c>
      <c r="J1066" s="11">
        <v>42423</v>
      </c>
      <c r="K1066" t="s">
        <v>1023</v>
      </c>
      <c r="L1066" t="s">
        <v>1991</v>
      </c>
      <c r="M1066" t="s">
        <v>1025</v>
      </c>
      <c r="N1066" t="s">
        <v>1026</v>
      </c>
      <c r="O1066" t="s">
        <v>1034</v>
      </c>
      <c r="P1066" t="s">
        <v>1028</v>
      </c>
    </row>
    <row r="1067" spans="1:16" x14ac:dyDescent="0.25">
      <c r="A1067" s="9" t="s">
        <v>89</v>
      </c>
      <c r="B1067" s="9" t="s">
        <v>2198</v>
      </c>
      <c r="C1067" s="9" t="s">
        <v>2199</v>
      </c>
      <c r="D1067" s="9" t="s">
        <v>2200</v>
      </c>
      <c r="E1067" s="9" t="s">
        <v>1020</v>
      </c>
      <c r="F1067" s="9" t="s">
        <v>1021</v>
      </c>
      <c r="G1067" s="9" t="s">
        <v>1045</v>
      </c>
      <c r="H1067" s="10">
        <v>42426</v>
      </c>
      <c r="I1067" s="10">
        <v>42427</v>
      </c>
      <c r="J1067" s="10">
        <v>42420</v>
      </c>
      <c r="K1067" s="9" t="s">
        <v>1023</v>
      </c>
      <c r="L1067" s="9" t="s">
        <v>2155</v>
      </c>
      <c r="M1067" s="9" t="s">
        <v>1025</v>
      </c>
      <c r="N1067" s="9" t="s">
        <v>1026</v>
      </c>
      <c r="O1067" s="9" t="s">
        <v>1273</v>
      </c>
      <c r="P1067" s="9"/>
    </row>
    <row r="1068" spans="1:16" x14ac:dyDescent="0.25">
      <c r="A1068" t="s">
        <v>2793</v>
      </c>
      <c r="B1068" t="s">
        <v>2794</v>
      </c>
      <c r="C1068" t="s">
        <v>2795</v>
      </c>
      <c r="D1068" t="s">
        <v>2794</v>
      </c>
      <c r="E1068" t="s">
        <v>1020</v>
      </c>
      <c r="F1068" t="s">
        <v>1659</v>
      </c>
      <c r="G1068" t="s">
        <v>1758</v>
      </c>
      <c r="H1068" s="11">
        <v>42425</v>
      </c>
      <c r="I1068" s="11">
        <v>42429</v>
      </c>
      <c r="J1068" s="11">
        <v>42425</v>
      </c>
      <c r="K1068" t="s">
        <v>1023</v>
      </c>
      <c r="L1068" t="s">
        <v>1054</v>
      </c>
      <c r="M1068" t="s">
        <v>1025</v>
      </c>
      <c r="N1068" t="s">
        <v>1026</v>
      </c>
      <c r="O1068" t="s">
        <v>1034</v>
      </c>
      <c r="P1068" t="s">
        <v>1028</v>
      </c>
    </row>
    <row r="1069" spans="1:16" x14ac:dyDescent="0.25">
      <c r="A1069" s="9" t="s">
        <v>2796</v>
      </c>
      <c r="B1069" s="9" t="s">
        <v>2797</v>
      </c>
      <c r="C1069" s="9" t="s">
        <v>2798</v>
      </c>
      <c r="D1069" s="9" t="s">
        <v>2799</v>
      </c>
      <c r="E1069" s="9" t="s">
        <v>1020</v>
      </c>
      <c r="F1069" s="9" t="s">
        <v>1032</v>
      </c>
      <c r="G1069" s="9" t="s">
        <v>1155</v>
      </c>
      <c r="H1069" s="10">
        <v>42423</v>
      </c>
      <c r="I1069" s="10">
        <v>42424</v>
      </c>
      <c r="J1069" s="10">
        <v>42423</v>
      </c>
      <c r="K1069" s="9" t="s">
        <v>1023</v>
      </c>
      <c r="L1069" s="9" t="s">
        <v>2311</v>
      </c>
      <c r="M1069" s="9" t="s">
        <v>1025</v>
      </c>
      <c r="N1069" s="9" t="s">
        <v>1026</v>
      </c>
      <c r="O1069" s="9" t="s">
        <v>1273</v>
      </c>
      <c r="P1069" s="9"/>
    </row>
    <row r="1070" spans="1:16" x14ac:dyDescent="0.25">
      <c r="A1070" t="s">
        <v>90</v>
      </c>
      <c r="B1070" t="s">
        <v>1713</v>
      </c>
      <c r="C1070" t="s">
        <v>1714</v>
      </c>
      <c r="D1070" t="s">
        <v>1715</v>
      </c>
      <c r="E1070" t="s">
        <v>1020</v>
      </c>
      <c r="F1070" t="s">
        <v>1021</v>
      </c>
      <c r="G1070" t="s">
        <v>1045</v>
      </c>
      <c r="H1070" s="11">
        <v>42423</v>
      </c>
      <c r="I1070" s="11">
        <v>42426</v>
      </c>
      <c r="J1070" s="11">
        <v>42420</v>
      </c>
      <c r="K1070" t="s">
        <v>1023</v>
      </c>
      <c r="L1070" t="s">
        <v>1054</v>
      </c>
      <c r="M1070" t="s">
        <v>1025</v>
      </c>
      <c r="N1070" t="s">
        <v>1026</v>
      </c>
      <c r="O1070" t="s">
        <v>1034</v>
      </c>
      <c r="P1070" t="s">
        <v>1028</v>
      </c>
    </row>
    <row r="1071" spans="1:16" x14ac:dyDescent="0.25">
      <c r="A1071" s="9" t="s">
        <v>2585</v>
      </c>
      <c r="B1071" s="9" t="s">
        <v>2586</v>
      </c>
      <c r="C1071" s="9" t="s">
        <v>2587</v>
      </c>
      <c r="D1071" s="9" t="s">
        <v>2588</v>
      </c>
      <c r="E1071" s="9" t="s">
        <v>1020</v>
      </c>
      <c r="F1071" s="9" t="s">
        <v>1659</v>
      </c>
      <c r="G1071" s="9" t="s">
        <v>1660</v>
      </c>
      <c r="H1071" s="10">
        <v>42423</v>
      </c>
      <c r="I1071" s="10">
        <v>42424</v>
      </c>
      <c r="J1071" s="10">
        <v>42423</v>
      </c>
      <c r="K1071" s="9" t="s">
        <v>1023</v>
      </c>
      <c r="L1071" s="9" t="s">
        <v>1054</v>
      </c>
      <c r="M1071" s="9" t="s">
        <v>1025</v>
      </c>
      <c r="N1071" s="9" t="s">
        <v>1026</v>
      </c>
      <c r="O1071" s="9" t="s">
        <v>1034</v>
      </c>
      <c r="P1071" s="9" t="s">
        <v>1028</v>
      </c>
    </row>
    <row r="1072" spans="1:16" x14ac:dyDescent="0.25">
      <c r="A1072" t="s">
        <v>2539</v>
      </c>
      <c r="B1072" t="s">
        <v>2540</v>
      </c>
      <c r="C1072" t="s">
        <v>2541</v>
      </c>
      <c r="D1072" t="s">
        <v>2542</v>
      </c>
      <c r="E1072" t="s">
        <v>1020</v>
      </c>
      <c r="F1072" t="s">
        <v>1659</v>
      </c>
      <c r="G1072" t="s">
        <v>1660</v>
      </c>
      <c r="H1072" s="11">
        <v>42422</v>
      </c>
      <c r="I1072" s="11">
        <v>42423</v>
      </c>
      <c r="J1072" s="11">
        <v>42422</v>
      </c>
      <c r="K1072" t="s">
        <v>1023</v>
      </c>
      <c r="L1072" t="s">
        <v>1054</v>
      </c>
      <c r="M1072" t="s">
        <v>1025</v>
      </c>
      <c r="N1072" t="s">
        <v>1026</v>
      </c>
      <c r="O1072" t="s">
        <v>1034</v>
      </c>
      <c r="P1072" t="s">
        <v>1028</v>
      </c>
    </row>
    <row r="1073" spans="1:16" x14ac:dyDescent="0.25">
      <c r="A1073" s="9" t="s">
        <v>2800</v>
      </c>
      <c r="B1073" s="9" t="s">
        <v>2801</v>
      </c>
      <c r="C1073" s="9" t="s">
        <v>2802</v>
      </c>
      <c r="D1073" s="9" t="s">
        <v>2803</v>
      </c>
      <c r="E1073" s="9" t="s">
        <v>1020</v>
      </c>
      <c r="F1073" s="9" t="s">
        <v>1659</v>
      </c>
      <c r="G1073" s="9" t="s">
        <v>1660</v>
      </c>
      <c r="H1073" s="10">
        <v>42420</v>
      </c>
      <c r="I1073" s="10">
        <v>42422</v>
      </c>
      <c r="J1073" s="10">
        <v>42420</v>
      </c>
      <c r="K1073" s="9" t="s">
        <v>1023</v>
      </c>
      <c r="L1073" s="9" t="s">
        <v>2159</v>
      </c>
      <c r="M1073" s="9" t="s">
        <v>1025</v>
      </c>
      <c r="N1073" s="9" t="s">
        <v>1026</v>
      </c>
      <c r="O1073" s="9" t="s">
        <v>1273</v>
      </c>
      <c r="P1073" s="9"/>
    </row>
    <row r="1074" spans="1:16" x14ac:dyDescent="0.25">
      <c r="A1074" t="s">
        <v>2804</v>
      </c>
      <c r="B1074" t="s">
        <v>2805</v>
      </c>
      <c r="C1074" t="s">
        <v>2806</v>
      </c>
      <c r="D1074" t="s">
        <v>2807</v>
      </c>
      <c r="E1074" t="s">
        <v>1020</v>
      </c>
      <c r="F1074" t="s">
        <v>1021</v>
      </c>
      <c r="G1074" t="s">
        <v>1088</v>
      </c>
      <c r="H1074" s="11">
        <v>42420</v>
      </c>
      <c r="I1074" s="11">
        <v>42423</v>
      </c>
      <c r="J1074" s="11">
        <v>42401</v>
      </c>
      <c r="K1074" t="s">
        <v>1023</v>
      </c>
      <c r="L1074" t="s">
        <v>2155</v>
      </c>
      <c r="M1074" t="s">
        <v>1025</v>
      </c>
      <c r="N1074" t="s">
        <v>1026</v>
      </c>
      <c r="O1074" t="s">
        <v>1273</v>
      </c>
    </row>
    <row r="1075" spans="1:16" x14ac:dyDescent="0.25">
      <c r="A1075" s="9" t="s">
        <v>2808</v>
      </c>
      <c r="B1075" s="9" t="s">
        <v>2809</v>
      </c>
      <c r="C1075" s="9" t="s">
        <v>2810</v>
      </c>
      <c r="D1075" s="9" t="s">
        <v>2811</v>
      </c>
      <c r="E1075" s="9" t="s">
        <v>1020</v>
      </c>
      <c r="F1075" s="9" t="s">
        <v>1032</v>
      </c>
      <c r="G1075" s="9" t="s">
        <v>1155</v>
      </c>
      <c r="H1075" s="10">
        <v>42420</v>
      </c>
      <c r="I1075" s="10">
        <v>42422</v>
      </c>
      <c r="J1075" s="10">
        <v>42420</v>
      </c>
      <c r="K1075" s="9" t="s">
        <v>1023</v>
      </c>
      <c r="L1075" s="9" t="s">
        <v>2427</v>
      </c>
      <c r="M1075" s="9" t="s">
        <v>1025</v>
      </c>
      <c r="N1075" s="9" t="s">
        <v>1026</v>
      </c>
      <c r="O1075" s="9" t="s">
        <v>1273</v>
      </c>
      <c r="P1075" s="9"/>
    </row>
    <row r="1076" spans="1:16" x14ac:dyDescent="0.25">
      <c r="A1076" t="s">
        <v>482</v>
      </c>
      <c r="B1076" t="s">
        <v>1845</v>
      </c>
      <c r="C1076" t="s">
        <v>1846</v>
      </c>
      <c r="D1076" t="s">
        <v>1847</v>
      </c>
      <c r="E1076" t="s">
        <v>1020</v>
      </c>
      <c r="F1076" t="s">
        <v>1032</v>
      </c>
      <c r="G1076" t="s">
        <v>533</v>
      </c>
      <c r="H1076" s="11">
        <v>42420</v>
      </c>
      <c r="I1076" s="11">
        <v>42434</v>
      </c>
      <c r="J1076" s="11">
        <v>42420</v>
      </c>
      <c r="K1076" t="s">
        <v>1023</v>
      </c>
      <c r="L1076" t="s">
        <v>1272</v>
      </c>
      <c r="M1076" t="s">
        <v>1025</v>
      </c>
      <c r="N1076" t="s">
        <v>1026</v>
      </c>
      <c r="O1076" t="s">
        <v>1034</v>
      </c>
      <c r="P1076" t="s">
        <v>1676</v>
      </c>
    </row>
    <row r="1077" spans="1:16" x14ac:dyDescent="0.25">
      <c r="A1077" s="9" t="s">
        <v>2812</v>
      </c>
      <c r="B1077" s="9" t="s">
        <v>2813</v>
      </c>
      <c r="C1077" s="9" t="s">
        <v>2814</v>
      </c>
      <c r="D1077" s="9" t="s">
        <v>2813</v>
      </c>
      <c r="E1077" s="9" t="s">
        <v>1020</v>
      </c>
      <c r="F1077" s="9" t="s">
        <v>1021</v>
      </c>
      <c r="G1077" s="9" t="s">
        <v>1353</v>
      </c>
      <c r="H1077" s="10">
        <v>42419</v>
      </c>
      <c r="I1077" s="10">
        <v>42419</v>
      </c>
      <c r="J1077" s="10">
        <v>42414</v>
      </c>
      <c r="K1077" s="9" t="s">
        <v>1023</v>
      </c>
      <c r="L1077" s="9" t="s">
        <v>2334</v>
      </c>
      <c r="M1077" s="9" t="s">
        <v>1025</v>
      </c>
      <c r="N1077" s="9" t="s">
        <v>1065</v>
      </c>
      <c r="O1077" s="9" t="s">
        <v>1273</v>
      </c>
      <c r="P1077" s="9"/>
    </row>
    <row r="1078" spans="1:16" x14ac:dyDescent="0.25">
      <c r="A1078" t="s">
        <v>2815</v>
      </c>
      <c r="B1078" t="s">
        <v>2816</v>
      </c>
      <c r="C1078" t="s">
        <v>2817</v>
      </c>
      <c r="D1078" t="s">
        <v>2818</v>
      </c>
      <c r="E1078" t="s">
        <v>1020</v>
      </c>
      <c r="F1078" t="s">
        <v>1021</v>
      </c>
      <c r="G1078" t="s">
        <v>1022</v>
      </c>
      <c r="H1078" s="11">
        <v>42418</v>
      </c>
      <c r="I1078" s="11">
        <v>42429</v>
      </c>
      <c r="J1078" s="11">
        <v>42383</v>
      </c>
      <c r="K1078" t="s">
        <v>1023</v>
      </c>
      <c r="L1078" t="s">
        <v>2423</v>
      </c>
      <c r="M1078" t="s">
        <v>1025</v>
      </c>
      <c r="N1078" t="s">
        <v>1026</v>
      </c>
      <c r="O1078" t="s">
        <v>1273</v>
      </c>
    </row>
    <row r="1079" spans="1:16" x14ac:dyDescent="0.25">
      <c r="A1079" s="9" t="s">
        <v>2819</v>
      </c>
      <c r="B1079" s="9" t="s">
        <v>2820</v>
      </c>
      <c r="C1079" s="9" t="s">
        <v>2821</v>
      </c>
      <c r="D1079" s="9" t="s">
        <v>2822</v>
      </c>
      <c r="E1079" s="9" t="s">
        <v>1020</v>
      </c>
      <c r="F1079" s="9" t="s">
        <v>1659</v>
      </c>
      <c r="G1079" s="9" t="s">
        <v>1660</v>
      </c>
      <c r="H1079" s="10">
        <v>42418</v>
      </c>
      <c r="I1079" s="10">
        <v>42425</v>
      </c>
      <c r="J1079" s="10">
        <v>42418</v>
      </c>
      <c r="K1079" s="9" t="s">
        <v>1023</v>
      </c>
      <c r="L1079" s="9" t="s">
        <v>1054</v>
      </c>
      <c r="M1079" s="9" t="s">
        <v>1025</v>
      </c>
      <c r="N1079" s="9" t="s">
        <v>1026</v>
      </c>
      <c r="O1079" s="9" t="s">
        <v>1034</v>
      </c>
      <c r="P1079" s="9" t="s">
        <v>1028</v>
      </c>
    </row>
    <row r="1080" spans="1:16" x14ac:dyDescent="0.25">
      <c r="A1080" t="s">
        <v>2316</v>
      </c>
      <c r="B1080" t="s">
        <v>2317</v>
      </c>
      <c r="C1080" t="s">
        <v>2318</v>
      </c>
      <c r="D1080" t="s">
        <v>2319</v>
      </c>
      <c r="E1080" t="s">
        <v>1020</v>
      </c>
      <c r="F1080" t="s">
        <v>1659</v>
      </c>
      <c r="G1080" t="s">
        <v>1660</v>
      </c>
      <c r="H1080" s="11">
        <v>42418</v>
      </c>
      <c r="I1080" s="11">
        <v>42420</v>
      </c>
      <c r="J1080" s="11">
        <v>42418</v>
      </c>
      <c r="K1080" t="s">
        <v>1023</v>
      </c>
      <c r="L1080" t="s">
        <v>1054</v>
      </c>
      <c r="M1080" t="s">
        <v>1025</v>
      </c>
      <c r="N1080" t="s">
        <v>1026</v>
      </c>
      <c r="O1080" t="s">
        <v>1034</v>
      </c>
      <c r="P1080" t="s">
        <v>1028</v>
      </c>
    </row>
    <row r="1081" spans="1:16" x14ac:dyDescent="0.25">
      <c r="A1081" s="9" t="s">
        <v>2823</v>
      </c>
      <c r="B1081" s="9" t="s">
        <v>2824</v>
      </c>
      <c r="C1081" s="9" t="s">
        <v>2825</v>
      </c>
      <c r="D1081" s="9" t="s">
        <v>2826</v>
      </c>
      <c r="E1081" s="9" t="s">
        <v>1020</v>
      </c>
      <c r="F1081" s="9" t="s">
        <v>1032</v>
      </c>
      <c r="G1081" s="9" t="s">
        <v>1157</v>
      </c>
      <c r="H1081" s="10">
        <v>42416</v>
      </c>
      <c r="I1081" s="10">
        <v>42423</v>
      </c>
      <c r="J1081" s="10">
        <v>42416</v>
      </c>
      <c r="K1081" s="9" t="s">
        <v>1023</v>
      </c>
      <c r="L1081" s="9" t="s">
        <v>2827</v>
      </c>
      <c r="M1081" s="9" t="s">
        <v>1025</v>
      </c>
      <c r="N1081" s="9" t="s">
        <v>1026</v>
      </c>
      <c r="O1081" s="9" t="s">
        <v>1273</v>
      </c>
      <c r="P1081" s="9"/>
    </row>
    <row r="1082" spans="1:16" x14ac:dyDescent="0.25">
      <c r="A1082" t="s">
        <v>2148</v>
      </c>
      <c r="B1082" t="s">
        <v>2149</v>
      </c>
      <c r="C1082" t="s">
        <v>2150</v>
      </c>
      <c r="D1082" t="s">
        <v>2151</v>
      </c>
      <c r="E1082" t="s">
        <v>1020</v>
      </c>
      <c r="F1082" t="s">
        <v>1032</v>
      </c>
      <c r="G1082" t="s">
        <v>1348</v>
      </c>
      <c r="H1082" s="11">
        <v>42416</v>
      </c>
      <c r="I1082" s="11">
        <v>42420</v>
      </c>
      <c r="J1082" s="11">
        <v>42416</v>
      </c>
      <c r="K1082" t="s">
        <v>1023</v>
      </c>
      <c r="L1082" t="s">
        <v>1054</v>
      </c>
      <c r="M1082" t="s">
        <v>1025</v>
      </c>
      <c r="N1082" t="s">
        <v>1026</v>
      </c>
      <c r="O1082" t="s">
        <v>1034</v>
      </c>
      <c r="P1082" t="s">
        <v>1028</v>
      </c>
    </row>
    <row r="1083" spans="1:16" x14ac:dyDescent="0.25">
      <c r="A1083" s="9" t="s">
        <v>164</v>
      </c>
      <c r="B1083" s="9" t="s">
        <v>2828</v>
      </c>
      <c r="C1083" s="9" t="s">
        <v>2829</v>
      </c>
      <c r="D1083" s="9" t="s">
        <v>2828</v>
      </c>
      <c r="E1083" s="9" t="s">
        <v>1020</v>
      </c>
      <c r="F1083" s="9" t="s">
        <v>1021</v>
      </c>
      <c r="G1083" s="9" t="s">
        <v>1109</v>
      </c>
      <c r="H1083" s="10">
        <v>42416</v>
      </c>
      <c r="I1083" s="10">
        <v>42420</v>
      </c>
      <c r="J1083" s="10">
        <v>42416</v>
      </c>
      <c r="K1083" s="9" t="s">
        <v>1023</v>
      </c>
      <c r="L1083" s="9" t="s">
        <v>2159</v>
      </c>
      <c r="M1083" s="9" t="s">
        <v>1025</v>
      </c>
      <c r="N1083" s="9" t="s">
        <v>1026</v>
      </c>
      <c r="O1083" s="9" t="s">
        <v>1034</v>
      </c>
      <c r="P1083" s="9" t="s">
        <v>1028</v>
      </c>
    </row>
    <row r="1084" spans="1:16" x14ac:dyDescent="0.25">
      <c r="A1084" t="s">
        <v>490</v>
      </c>
      <c r="B1084" t="s">
        <v>2102</v>
      </c>
      <c r="C1084" t="s">
        <v>2103</v>
      </c>
      <c r="D1084" t="s">
        <v>2104</v>
      </c>
      <c r="E1084" t="s">
        <v>1020</v>
      </c>
      <c r="F1084" t="s">
        <v>1032</v>
      </c>
      <c r="G1084" t="s">
        <v>533</v>
      </c>
      <c r="H1084" s="11">
        <v>42415</v>
      </c>
      <c r="I1084" s="11">
        <v>42416</v>
      </c>
      <c r="J1084" s="11">
        <v>42413</v>
      </c>
      <c r="K1084" t="s">
        <v>1023</v>
      </c>
      <c r="L1084" t="s">
        <v>2286</v>
      </c>
      <c r="M1084" t="s">
        <v>1025</v>
      </c>
      <c r="N1084" t="s">
        <v>1026</v>
      </c>
      <c r="O1084" t="s">
        <v>1034</v>
      </c>
      <c r="P1084" t="s">
        <v>1676</v>
      </c>
    </row>
    <row r="1085" spans="1:16" x14ac:dyDescent="0.25">
      <c r="A1085" s="9" t="s">
        <v>2431</v>
      </c>
      <c r="B1085" s="9" t="s">
        <v>2432</v>
      </c>
      <c r="C1085" s="9" t="s">
        <v>2433</v>
      </c>
      <c r="D1085" s="9" t="s">
        <v>2432</v>
      </c>
      <c r="E1085" s="9" t="s">
        <v>1020</v>
      </c>
      <c r="F1085" s="9" t="s">
        <v>1659</v>
      </c>
      <c r="G1085" s="9" t="s">
        <v>1660</v>
      </c>
      <c r="H1085" s="10">
        <v>42415</v>
      </c>
      <c r="I1085" s="10">
        <v>42418</v>
      </c>
      <c r="J1085" s="10">
        <v>42415</v>
      </c>
      <c r="K1085" s="9" t="s">
        <v>1023</v>
      </c>
      <c r="L1085" s="9" t="s">
        <v>1054</v>
      </c>
      <c r="M1085" s="9" t="s">
        <v>1025</v>
      </c>
      <c r="N1085" s="9" t="s">
        <v>1026</v>
      </c>
      <c r="O1085" s="9" t="s">
        <v>1034</v>
      </c>
      <c r="P1085" s="9" t="s">
        <v>1028</v>
      </c>
    </row>
    <row r="1086" spans="1:16" x14ac:dyDescent="0.25">
      <c r="A1086" t="s">
        <v>2830</v>
      </c>
      <c r="B1086" t="s">
        <v>2831</v>
      </c>
      <c r="C1086" t="s">
        <v>2832</v>
      </c>
      <c r="D1086" t="s">
        <v>2833</v>
      </c>
      <c r="E1086" t="s">
        <v>1020</v>
      </c>
      <c r="F1086" t="s">
        <v>1021</v>
      </c>
      <c r="G1086" t="s">
        <v>1071</v>
      </c>
      <c r="H1086" s="11">
        <v>42415</v>
      </c>
      <c r="I1086" s="11">
        <v>42416</v>
      </c>
      <c r="J1086" s="11">
        <v>42403</v>
      </c>
      <c r="K1086" t="s">
        <v>1023</v>
      </c>
      <c r="L1086" t="s">
        <v>2155</v>
      </c>
      <c r="M1086" t="s">
        <v>1025</v>
      </c>
      <c r="N1086" t="s">
        <v>1026</v>
      </c>
      <c r="O1086" t="s">
        <v>1273</v>
      </c>
    </row>
    <row r="1087" spans="1:16" x14ac:dyDescent="0.25">
      <c r="A1087" s="9" t="s">
        <v>2672</v>
      </c>
      <c r="B1087" s="9" t="s">
        <v>2673</v>
      </c>
      <c r="C1087" s="9" t="s">
        <v>2674</v>
      </c>
      <c r="D1087" s="9" t="s">
        <v>2673</v>
      </c>
      <c r="E1087" s="9" t="s">
        <v>1020</v>
      </c>
      <c r="F1087" s="9" t="s">
        <v>1032</v>
      </c>
      <c r="G1087" s="9" t="s">
        <v>1136</v>
      </c>
      <c r="H1087" s="10">
        <v>42413</v>
      </c>
      <c r="I1087" s="10">
        <v>42413</v>
      </c>
      <c r="J1087" s="10">
        <v>42412</v>
      </c>
      <c r="K1087" s="9" t="s">
        <v>1023</v>
      </c>
      <c r="L1087" s="9" t="s">
        <v>2512</v>
      </c>
      <c r="M1087" s="9" t="s">
        <v>1025</v>
      </c>
      <c r="N1087" s="9" t="s">
        <v>1279</v>
      </c>
      <c r="O1087" s="9" t="s">
        <v>1273</v>
      </c>
      <c r="P1087" s="9"/>
    </row>
    <row r="1088" spans="1:16" x14ac:dyDescent="0.25">
      <c r="A1088" t="s">
        <v>65</v>
      </c>
      <c r="B1088" t="s">
        <v>2024</v>
      </c>
      <c r="C1088" t="s">
        <v>2025</v>
      </c>
      <c r="D1088" t="s">
        <v>2026</v>
      </c>
      <c r="E1088" t="s">
        <v>1020</v>
      </c>
      <c r="F1088" t="s">
        <v>1021</v>
      </c>
      <c r="G1088" t="s">
        <v>1041</v>
      </c>
      <c r="H1088" s="11">
        <v>42413</v>
      </c>
      <c r="I1088" s="11">
        <v>42415</v>
      </c>
      <c r="J1088" s="11">
        <v>42410</v>
      </c>
      <c r="K1088" t="s">
        <v>1023</v>
      </c>
      <c r="L1088" t="s">
        <v>1054</v>
      </c>
      <c r="M1088" t="s">
        <v>1025</v>
      </c>
      <c r="N1088" t="s">
        <v>1026</v>
      </c>
      <c r="O1088" t="s">
        <v>1034</v>
      </c>
      <c r="P1088" t="s">
        <v>1028</v>
      </c>
    </row>
    <row r="1089" spans="1:16" x14ac:dyDescent="0.25">
      <c r="A1089" s="9" t="s">
        <v>2221</v>
      </c>
      <c r="B1089" s="9" t="s">
        <v>2222</v>
      </c>
      <c r="C1089" s="9" t="s">
        <v>2223</v>
      </c>
      <c r="D1089" s="9" t="s">
        <v>2224</v>
      </c>
      <c r="E1089" s="9" t="s">
        <v>1020</v>
      </c>
      <c r="F1089" s="9" t="s">
        <v>1659</v>
      </c>
      <c r="G1089" s="9" t="s">
        <v>1660</v>
      </c>
      <c r="H1089" s="10">
        <v>42413</v>
      </c>
      <c r="I1089" s="10">
        <v>42415</v>
      </c>
      <c r="J1089" s="10">
        <v>42413</v>
      </c>
      <c r="K1089" s="9" t="s">
        <v>1023</v>
      </c>
      <c r="L1089" s="9" t="s">
        <v>1982</v>
      </c>
      <c r="M1089" s="9" t="s">
        <v>1025</v>
      </c>
      <c r="N1089" s="9" t="s">
        <v>1026</v>
      </c>
      <c r="O1089" s="9" t="s">
        <v>1034</v>
      </c>
      <c r="P1089" s="9" t="s">
        <v>1028</v>
      </c>
    </row>
    <row r="1090" spans="1:16" x14ac:dyDescent="0.25">
      <c r="A1090" t="s">
        <v>2834</v>
      </c>
      <c r="B1090" t="s">
        <v>2835</v>
      </c>
      <c r="C1090" t="s">
        <v>2836</v>
      </c>
      <c r="D1090" t="s">
        <v>2837</v>
      </c>
      <c r="E1090" t="s">
        <v>1020</v>
      </c>
      <c r="F1090" t="s">
        <v>1659</v>
      </c>
      <c r="G1090" t="s">
        <v>1660</v>
      </c>
      <c r="H1090" s="11">
        <v>42411</v>
      </c>
      <c r="I1090" s="11">
        <v>42417</v>
      </c>
      <c r="J1090" s="11">
        <v>42411</v>
      </c>
      <c r="K1090" t="s">
        <v>1023</v>
      </c>
      <c r="L1090" t="s">
        <v>2159</v>
      </c>
      <c r="M1090" t="s">
        <v>1025</v>
      </c>
      <c r="N1090" t="s">
        <v>1026</v>
      </c>
      <c r="O1090" t="s">
        <v>1273</v>
      </c>
    </row>
    <row r="1091" spans="1:16" x14ac:dyDescent="0.25">
      <c r="A1091" s="9" t="s">
        <v>500</v>
      </c>
      <c r="B1091" s="9" t="s">
        <v>1598</v>
      </c>
      <c r="C1091" s="9" t="s">
        <v>1599</v>
      </c>
      <c r="D1091" s="9" t="s">
        <v>1600</v>
      </c>
      <c r="E1091" s="9" t="s">
        <v>1020</v>
      </c>
      <c r="F1091" s="9" t="s">
        <v>1032</v>
      </c>
      <c r="G1091" s="9" t="s">
        <v>533</v>
      </c>
      <c r="H1091" s="10">
        <v>42411</v>
      </c>
      <c r="I1091" s="10">
        <v>42416</v>
      </c>
      <c r="J1091" s="10">
        <v>42411</v>
      </c>
      <c r="K1091" s="9" t="s">
        <v>1023</v>
      </c>
      <c r="L1091" s="9" t="s">
        <v>1054</v>
      </c>
      <c r="M1091" s="9" t="s">
        <v>1025</v>
      </c>
      <c r="N1091" s="9" t="s">
        <v>1026</v>
      </c>
      <c r="O1091" s="9" t="s">
        <v>1034</v>
      </c>
      <c r="P1091" s="9" t="s">
        <v>1028</v>
      </c>
    </row>
    <row r="1092" spans="1:16" x14ac:dyDescent="0.25">
      <c r="A1092" t="s">
        <v>318</v>
      </c>
      <c r="B1092" t="s">
        <v>1035</v>
      </c>
      <c r="C1092" t="s">
        <v>1036</v>
      </c>
      <c r="D1092" t="s">
        <v>1035</v>
      </c>
      <c r="E1092" t="s">
        <v>1020</v>
      </c>
      <c r="F1092" t="s">
        <v>1021</v>
      </c>
      <c r="G1092" t="s">
        <v>1037</v>
      </c>
      <c r="H1092" s="11">
        <v>42411</v>
      </c>
      <c r="I1092" s="11">
        <v>42413</v>
      </c>
      <c r="J1092" s="11">
        <v>42409</v>
      </c>
      <c r="K1092" t="s">
        <v>1023</v>
      </c>
      <c r="L1092" t="s">
        <v>1054</v>
      </c>
      <c r="M1092" t="s">
        <v>1025</v>
      </c>
      <c r="N1092" t="s">
        <v>1026</v>
      </c>
      <c r="O1092" t="s">
        <v>1034</v>
      </c>
      <c r="P1092" t="s">
        <v>1028</v>
      </c>
    </row>
    <row r="1093" spans="1:16" x14ac:dyDescent="0.25">
      <c r="A1093" s="9" t="s">
        <v>306</v>
      </c>
      <c r="B1093" s="9" t="s">
        <v>1970</v>
      </c>
      <c r="C1093" s="9" t="s">
        <v>1971</v>
      </c>
      <c r="D1093" s="9" t="s">
        <v>1970</v>
      </c>
      <c r="E1093" s="9" t="s">
        <v>1020</v>
      </c>
      <c r="F1093" s="9" t="s">
        <v>1021</v>
      </c>
      <c r="G1093" s="9" t="s">
        <v>1037</v>
      </c>
      <c r="H1093" s="10">
        <v>42410</v>
      </c>
      <c r="I1093" s="10">
        <v>42411</v>
      </c>
      <c r="J1093" s="10">
        <v>42405</v>
      </c>
      <c r="K1093" s="9" t="s">
        <v>1023</v>
      </c>
      <c r="L1093" s="9" t="s">
        <v>1054</v>
      </c>
      <c r="M1093" s="9" t="s">
        <v>1025</v>
      </c>
      <c r="N1093" s="9" t="s">
        <v>1026</v>
      </c>
      <c r="O1093" s="9" t="s">
        <v>1034</v>
      </c>
      <c r="P1093" s="9" t="s">
        <v>1028</v>
      </c>
    </row>
    <row r="1094" spans="1:16" x14ac:dyDescent="0.25">
      <c r="A1094" t="s">
        <v>2525</v>
      </c>
      <c r="B1094" t="s">
        <v>2526</v>
      </c>
      <c r="C1094" t="s">
        <v>2527</v>
      </c>
      <c r="D1094" t="s">
        <v>2528</v>
      </c>
      <c r="E1094" t="s">
        <v>1020</v>
      </c>
      <c r="F1094" t="s">
        <v>1032</v>
      </c>
      <c r="G1094" t="s">
        <v>1157</v>
      </c>
      <c r="H1094" s="11">
        <v>42410</v>
      </c>
      <c r="I1094" s="11">
        <v>42410</v>
      </c>
      <c r="J1094" s="11">
        <v>42410</v>
      </c>
      <c r="K1094" t="s">
        <v>1023</v>
      </c>
      <c r="L1094" t="s">
        <v>2512</v>
      </c>
      <c r="M1094" t="s">
        <v>1055</v>
      </c>
      <c r="N1094" t="s">
        <v>1279</v>
      </c>
      <c r="O1094" t="s">
        <v>1027</v>
      </c>
    </row>
    <row r="1095" spans="1:16" x14ac:dyDescent="0.25">
      <c r="A1095" s="9" t="s">
        <v>426</v>
      </c>
      <c r="B1095" s="9" t="s">
        <v>1218</v>
      </c>
      <c r="C1095" s="9" t="s">
        <v>1219</v>
      </c>
      <c r="D1095" s="9" t="s">
        <v>1220</v>
      </c>
      <c r="E1095" s="9" t="s">
        <v>1020</v>
      </c>
      <c r="F1095" s="9" t="s">
        <v>1032</v>
      </c>
      <c r="G1095" s="9" t="s">
        <v>1136</v>
      </c>
      <c r="H1095" s="10">
        <v>42409</v>
      </c>
      <c r="I1095" s="10">
        <v>42414</v>
      </c>
      <c r="J1095" s="10">
        <v>42409</v>
      </c>
      <c r="K1095" s="9" t="s">
        <v>1023</v>
      </c>
      <c r="L1095" s="9" t="s">
        <v>1054</v>
      </c>
      <c r="M1095" s="9" t="s">
        <v>1025</v>
      </c>
      <c r="N1095" s="9" t="s">
        <v>1026</v>
      </c>
      <c r="O1095" s="9" t="s">
        <v>1034</v>
      </c>
      <c r="P1095" s="9" t="s">
        <v>1028</v>
      </c>
    </row>
    <row r="1096" spans="1:16" x14ac:dyDescent="0.25">
      <c r="A1096" t="s">
        <v>58</v>
      </c>
      <c r="B1096" t="s">
        <v>2052</v>
      </c>
      <c r="C1096" t="s">
        <v>2053</v>
      </c>
      <c r="D1096" t="s">
        <v>2052</v>
      </c>
      <c r="E1096" t="s">
        <v>1020</v>
      </c>
      <c r="F1096" t="s">
        <v>1021</v>
      </c>
      <c r="G1096" t="s">
        <v>1194</v>
      </c>
      <c r="H1096" s="11">
        <v>42407</v>
      </c>
      <c r="I1096" s="11">
        <v>42410</v>
      </c>
      <c r="J1096" s="11">
        <v>42404</v>
      </c>
      <c r="K1096" t="s">
        <v>1023</v>
      </c>
      <c r="L1096" t="s">
        <v>2159</v>
      </c>
      <c r="M1096" t="s">
        <v>1025</v>
      </c>
      <c r="N1096" t="s">
        <v>1026</v>
      </c>
      <c r="O1096" t="s">
        <v>1273</v>
      </c>
    </row>
    <row r="1097" spans="1:16" x14ac:dyDescent="0.25">
      <c r="A1097" s="9" t="s">
        <v>2678</v>
      </c>
      <c r="B1097" s="9" t="s">
        <v>2679</v>
      </c>
      <c r="C1097" s="9" t="s">
        <v>2680</v>
      </c>
      <c r="D1097" s="9" t="s">
        <v>2679</v>
      </c>
      <c r="E1097" s="9" t="s">
        <v>1020</v>
      </c>
      <c r="F1097" s="9" t="s">
        <v>1032</v>
      </c>
      <c r="G1097" s="9" t="s">
        <v>1136</v>
      </c>
      <c r="H1097" s="10">
        <v>42406</v>
      </c>
      <c r="I1097" s="10">
        <v>42503</v>
      </c>
      <c r="J1097" s="10">
        <v>42401</v>
      </c>
      <c r="K1097" s="9" t="s">
        <v>1023</v>
      </c>
      <c r="L1097" s="9" t="s">
        <v>2637</v>
      </c>
      <c r="M1097" s="9" t="s">
        <v>1025</v>
      </c>
      <c r="N1097" s="9" t="s">
        <v>1279</v>
      </c>
      <c r="O1097" s="9" t="s">
        <v>1034</v>
      </c>
      <c r="P1097" s="9" t="s">
        <v>2638</v>
      </c>
    </row>
    <row r="1098" spans="1:16" x14ac:dyDescent="0.25">
      <c r="A1098" t="s">
        <v>72</v>
      </c>
      <c r="B1098" t="s">
        <v>1406</v>
      </c>
      <c r="C1098" t="s">
        <v>1407</v>
      </c>
      <c r="D1098" t="s">
        <v>1406</v>
      </c>
      <c r="E1098" t="s">
        <v>1020</v>
      </c>
      <c r="F1098" t="s">
        <v>1021</v>
      </c>
      <c r="G1098" t="s">
        <v>1041</v>
      </c>
      <c r="H1098" s="11">
        <v>42405</v>
      </c>
      <c r="I1098" s="11">
        <v>42407</v>
      </c>
      <c r="J1098" s="11">
        <v>42402</v>
      </c>
      <c r="K1098" t="s">
        <v>1023</v>
      </c>
      <c r="L1098" t="s">
        <v>1991</v>
      </c>
      <c r="M1098" t="s">
        <v>1025</v>
      </c>
      <c r="N1098" t="s">
        <v>1026</v>
      </c>
      <c r="O1098" t="s">
        <v>1034</v>
      </c>
      <c r="P1098" t="s">
        <v>1028</v>
      </c>
    </row>
    <row r="1099" spans="1:16" x14ac:dyDescent="0.25">
      <c r="A1099" s="9" t="s">
        <v>2312</v>
      </c>
      <c r="B1099" s="9" t="s">
        <v>2313</v>
      </c>
      <c r="C1099" s="9" t="s">
        <v>2314</v>
      </c>
      <c r="D1099" s="9" t="s">
        <v>2315</v>
      </c>
      <c r="E1099" s="9" t="s">
        <v>1020</v>
      </c>
      <c r="F1099" s="9" t="s">
        <v>1659</v>
      </c>
      <c r="G1099" s="9" t="s">
        <v>1660</v>
      </c>
      <c r="H1099" s="10">
        <v>42404</v>
      </c>
      <c r="I1099" s="10">
        <v>42411</v>
      </c>
      <c r="J1099" s="10">
        <v>42404</v>
      </c>
      <c r="K1099" s="9" t="s">
        <v>1023</v>
      </c>
      <c r="L1099" s="9" t="s">
        <v>1054</v>
      </c>
      <c r="M1099" s="9" t="s">
        <v>1025</v>
      </c>
      <c r="N1099" s="9" t="s">
        <v>1026</v>
      </c>
      <c r="O1099" s="9" t="s">
        <v>1034</v>
      </c>
      <c r="P1099" s="9" t="s">
        <v>1028</v>
      </c>
    </row>
    <row r="1100" spans="1:16" x14ac:dyDescent="0.25">
      <c r="A1100" t="s">
        <v>2838</v>
      </c>
      <c r="B1100" t="s">
        <v>2839</v>
      </c>
      <c r="C1100" t="s">
        <v>2840</v>
      </c>
      <c r="D1100" t="s">
        <v>2841</v>
      </c>
      <c r="E1100" t="s">
        <v>1020</v>
      </c>
      <c r="F1100" t="s">
        <v>1032</v>
      </c>
      <c r="G1100" t="s">
        <v>533</v>
      </c>
      <c r="H1100" s="11">
        <v>42404</v>
      </c>
      <c r="I1100" s="11">
        <v>42438</v>
      </c>
      <c r="J1100" s="11">
        <v>42404</v>
      </c>
      <c r="K1100" t="s">
        <v>1023</v>
      </c>
      <c r="L1100" t="s">
        <v>2311</v>
      </c>
      <c r="M1100" t="s">
        <v>1025</v>
      </c>
      <c r="N1100" t="s">
        <v>1026</v>
      </c>
      <c r="O1100" t="s">
        <v>1273</v>
      </c>
    </row>
    <row r="1101" spans="1:16" x14ac:dyDescent="0.25">
      <c r="A1101" s="9" t="s">
        <v>476</v>
      </c>
      <c r="B1101" s="9" t="s">
        <v>1576</v>
      </c>
      <c r="C1101" s="9" t="s">
        <v>1577</v>
      </c>
      <c r="D1101" s="9" t="s">
        <v>1578</v>
      </c>
      <c r="E1101" s="9" t="s">
        <v>1020</v>
      </c>
      <c r="F1101" s="9" t="s">
        <v>1032</v>
      </c>
      <c r="G1101" s="9" t="s">
        <v>533</v>
      </c>
      <c r="H1101" s="10">
        <v>42403</v>
      </c>
      <c r="I1101" s="10">
        <v>42409</v>
      </c>
      <c r="J1101" s="10">
        <v>42396</v>
      </c>
      <c r="K1101" s="9" t="s">
        <v>1023</v>
      </c>
      <c r="L1101" s="9" t="s">
        <v>1054</v>
      </c>
      <c r="M1101" s="9" t="s">
        <v>1025</v>
      </c>
      <c r="N1101" s="9" t="s">
        <v>1026</v>
      </c>
      <c r="O1101" s="9" t="s">
        <v>1034</v>
      </c>
      <c r="P1101" s="9" t="s">
        <v>1028</v>
      </c>
    </row>
    <row r="1102" spans="1:16" x14ac:dyDescent="0.25">
      <c r="A1102" t="s">
        <v>88</v>
      </c>
      <c r="B1102" t="s">
        <v>1417</v>
      </c>
      <c r="C1102" t="s">
        <v>1418</v>
      </c>
      <c r="D1102" t="s">
        <v>1419</v>
      </c>
      <c r="E1102" t="s">
        <v>1020</v>
      </c>
      <c r="F1102" t="s">
        <v>1021</v>
      </c>
      <c r="G1102" t="s">
        <v>1045</v>
      </c>
      <c r="H1102" s="11">
        <v>42403</v>
      </c>
      <c r="I1102" s="11">
        <v>42404</v>
      </c>
      <c r="J1102" s="11">
        <v>42396</v>
      </c>
      <c r="K1102" t="s">
        <v>1023</v>
      </c>
      <c r="L1102" t="s">
        <v>1054</v>
      </c>
      <c r="M1102" t="s">
        <v>1025</v>
      </c>
      <c r="N1102" t="s">
        <v>1026</v>
      </c>
      <c r="O1102" t="s">
        <v>1034</v>
      </c>
      <c r="P1102" t="s">
        <v>1028</v>
      </c>
    </row>
    <row r="1103" spans="1:16" x14ac:dyDescent="0.25">
      <c r="A1103" s="9" t="s">
        <v>2728</v>
      </c>
      <c r="B1103" s="9" t="s">
        <v>2729</v>
      </c>
      <c r="C1103" s="9" t="s">
        <v>2730</v>
      </c>
      <c r="D1103" s="9" t="s">
        <v>2729</v>
      </c>
      <c r="E1103" s="9" t="s">
        <v>1020</v>
      </c>
      <c r="F1103" s="9" t="s">
        <v>1021</v>
      </c>
      <c r="G1103" s="9" t="s">
        <v>1121</v>
      </c>
      <c r="H1103" s="10">
        <v>42401</v>
      </c>
      <c r="I1103" s="10">
        <v>42404</v>
      </c>
      <c r="J1103" s="10">
        <v>42389</v>
      </c>
      <c r="K1103" s="9" t="s">
        <v>1023</v>
      </c>
      <c r="L1103" s="9" t="s">
        <v>1991</v>
      </c>
      <c r="M1103" s="9" t="s">
        <v>1025</v>
      </c>
      <c r="N1103" s="9" t="s">
        <v>1026</v>
      </c>
      <c r="O1103" s="9" t="s">
        <v>1034</v>
      </c>
      <c r="P1103" s="9" t="s">
        <v>1118</v>
      </c>
    </row>
    <row r="1104" spans="1:16" x14ac:dyDescent="0.25">
      <c r="A1104" t="s">
        <v>1928</v>
      </c>
      <c r="B1104" t="s">
        <v>1929</v>
      </c>
      <c r="C1104" t="s">
        <v>1928</v>
      </c>
      <c r="D1104" t="s">
        <v>1929</v>
      </c>
      <c r="E1104" t="s">
        <v>1020</v>
      </c>
      <c r="F1104" t="s">
        <v>1659</v>
      </c>
      <c r="G1104" t="s">
        <v>1660</v>
      </c>
      <c r="H1104" s="11">
        <v>42400</v>
      </c>
      <c r="I1104" s="11">
        <v>42404</v>
      </c>
      <c r="J1104" s="11">
        <v>42400</v>
      </c>
      <c r="K1104" t="s">
        <v>1023</v>
      </c>
      <c r="L1104" t="s">
        <v>1054</v>
      </c>
      <c r="M1104" t="s">
        <v>1025</v>
      </c>
      <c r="N1104" t="s">
        <v>1026</v>
      </c>
      <c r="O1104" t="s">
        <v>1034</v>
      </c>
      <c r="P1104" t="s">
        <v>1028</v>
      </c>
    </row>
    <row r="1105" spans="1:16" x14ac:dyDescent="0.25">
      <c r="A1105" s="9" t="s">
        <v>99</v>
      </c>
      <c r="B1105" s="9" t="s">
        <v>2065</v>
      </c>
      <c r="C1105" s="9" t="s">
        <v>2066</v>
      </c>
      <c r="D1105" s="9" t="s">
        <v>2067</v>
      </c>
      <c r="E1105" s="9" t="s">
        <v>1020</v>
      </c>
      <c r="F1105" s="9" t="s">
        <v>1021</v>
      </c>
      <c r="G1105" s="9" t="s">
        <v>1045</v>
      </c>
      <c r="H1105" s="10">
        <v>42399</v>
      </c>
      <c r="I1105" s="10">
        <v>42403</v>
      </c>
      <c r="J1105" s="10">
        <v>42396</v>
      </c>
      <c r="K1105" s="9" t="s">
        <v>1023</v>
      </c>
      <c r="L1105" s="9" t="s">
        <v>1982</v>
      </c>
      <c r="M1105" s="9" t="s">
        <v>1025</v>
      </c>
      <c r="N1105" s="9" t="s">
        <v>1026</v>
      </c>
      <c r="O1105" s="9" t="s">
        <v>1034</v>
      </c>
      <c r="P1105" s="9" t="s">
        <v>1676</v>
      </c>
    </row>
    <row r="1106" spans="1:16" x14ac:dyDescent="0.25">
      <c r="A1106" t="s">
        <v>487</v>
      </c>
      <c r="B1106" t="s">
        <v>1456</v>
      </c>
      <c r="C1106" t="s">
        <v>1457</v>
      </c>
      <c r="D1106" t="s">
        <v>1458</v>
      </c>
      <c r="E1106" t="s">
        <v>1020</v>
      </c>
      <c r="F1106" t="s">
        <v>1032</v>
      </c>
      <c r="G1106" t="s">
        <v>533</v>
      </c>
      <c r="H1106" s="11">
        <v>42399</v>
      </c>
      <c r="I1106" s="11">
        <v>42404</v>
      </c>
      <c r="J1106" s="11">
        <v>42398</v>
      </c>
      <c r="K1106" t="s">
        <v>1023</v>
      </c>
      <c r="L1106" t="s">
        <v>1054</v>
      </c>
      <c r="M1106" t="s">
        <v>1025</v>
      </c>
      <c r="N1106" t="s">
        <v>1026</v>
      </c>
      <c r="O1106" t="s">
        <v>1034</v>
      </c>
      <c r="P1106" t="s">
        <v>1028</v>
      </c>
    </row>
    <row r="1107" spans="1:16" x14ac:dyDescent="0.25">
      <c r="A1107" s="9" t="s">
        <v>343</v>
      </c>
      <c r="B1107" s="9" t="s">
        <v>2842</v>
      </c>
      <c r="C1107" s="9" t="s">
        <v>2843</v>
      </c>
      <c r="D1107" s="9" t="s">
        <v>2842</v>
      </c>
      <c r="E1107" s="9" t="s">
        <v>1020</v>
      </c>
      <c r="F1107" s="9" t="s">
        <v>1021</v>
      </c>
      <c r="G1107" s="9" t="s">
        <v>1130</v>
      </c>
      <c r="H1107" s="10">
        <v>42398</v>
      </c>
      <c r="I1107" s="10">
        <v>42401</v>
      </c>
      <c r="J1107" s="10">
        <v>42394</v>
      </c>
      <c r="K1107" s="9" t="s">
        <v>1023</v>
      </c>
      <c r="L1107" s="9" t="s">
        <v>1991</v>
      </c>
      <c r="M1107" s="9" t="s">
        <v>1025</v>
      </c>
      <c r="N1107" s="9" t="s">
        <v>1026</v>
      </c>
      <c r="O1107" s="9" t="s">
        <v>1034</v>
      </c>
      <c r="P1107" s="9" t="s">
        <v>1118</v>
      </c>
    </row>
    <row r="1108" spans="1:16" x14ac:dyDescent="0.25">
      <c r="A1108" t="s">
        <v>501</v>
      </c>
      <c r="B1108" t="s">
        <v>2208</v>
      </c>
      <c r="C1108" t="s">
        <v>2209</v>
      </c>
      <c r="D1108" t="s">
        <v>2210</v>
      </c>
      <c r="E1108" t="s">
        <v>1020</v>
      </c>
      <c r="F1108" t="s">
        <v>1032</v>
      </c>
      <c r="G1108" t="s">
        <v>533</v>
      </c>
      <c r="H1108" s="11">
        <v>42398</v>
      </c>
      <c r="I1108" s="11">
        <v>42404</v>
      </c>
      <c r="J1108" s="11">
        <v>42396</v>
      </c>
      <c r="K1108" t="s">
        <v>1023</v>
      </c>
      <c r="L1108" t="s">
        <v>1054</v>
      </c>
      <c r="M1108" t="s">
        <v>1025</v>
      </c>
      <c r="N1108" t="s">
        <v>1026</v>
      </c>
      <c r="O1108" t="s">
        <v>1034</v>
      </c>
      <c r="P1108" t="s">
        <v>1028</v>
      </c>
    </row>
    <row r="1109" spans="1:16" x14ac:dyDescent="0.25">
      <c r="A1109" s="9" t="s">
        <v>279</v>
      </c>
      <c r="B1109" s="9" t="s">
        <v>2599</v>
      </c>
      <c r="C1109" s="9" t="s">
        <v>2600</v>
      </c>
      <c r="D1109" s="9" t="s">
        <v>2601</v>
      </c>
      <c r="E1109" s="9" t="s">
        <v>1020</v>
      </c>
      <c r="F1109" s="9" t="s">
        <v>1021</v>
      </c>
      <c r="G1109" s="9" t="s">
        <v>1022</v>
      </c>
      <c r="H1109" s="10">
        <v>42397</v>
      </c>
      <c r="I1109" s="10">
        <v>42399</v>
      </c>
      <c r="J1109" s="10">
        <v>42391</v>
      </c>
      <c r="K1109" s="9" t="s">
        <v>1023</v>
      </c>
      <c r="L1109" s="9" t="s">
        <v>1054</v>
      </c>
      <c r="M1109" s="9" t="s">
        <v>1025</v>
      </c>
      <c r="N1109" s="9" t="s">
        <v>1026</v>
      </c>
      <c r="O1109" s="9" t="s">
        <v>1034</v>
      </c>
      <c r="P1109" s="9" t="s">
        <v>1028</v>
      </c>
    </row>
    <row r="1110" spans="1:16" x14ac:dyDescent="0.25">
      <c r="A1110" t="s">
        <v>2844</v>
      </c>
      <c r="B1110" t="s">
        <v>2845</v>
      </c>
      <c r="C1110" t="s">
        <v>2846</v>
      </c>
      <c r="D1110" t="s">
        <v>2845</v>
      </c>
      <c r="E1110" t="s">
        <v>1020</v>
      </c>
      <c r="F1110" t="s">
        <v>1659</v>
      </c>
      <c r="G1110" t="s">
        <v>1660</v>
      </c>
      <c r="H1110" s="11">
        <v>42396</v>
      </c>
      <c r="I1110" s="11">
        <v>42400</v>
      </c>
      <c r="J1110" s="11">
        <v>42396</v>
      </c>
      <c r="K1110" t="s">
        <v>1358</v>
      </c>
      <c r="L1110" t="s">
        <v>2637</v>
      </c>
      <c r="M1110" t="s">
        <v>1025</v>
      </c>
      <c r="N1110" t="s">
        <v>1279</v>
      </c>
      <c r="O1110" t="s">
        <v>1034</v>
      </c>
      <c r="P1110" t="s">
        <v>2638</v>
      </c>
    </row>
    <row r="1111" spans="1:16" x14ac:dyDescent="0.25">
      <c r="A1111" s="9" t="s">
        <v>1924</v>
      </c>
      <c r="B1111" s="9" t="s">
        <v>1925</v>
      </c>
      <c r="C1111" s="9" t="s">
        <v>1926</v>
      </c>
      <c r="D1111" s="9" t="s">
        <v>1927</v>
      </c>
      <c r="E1111" s="9" t="s">
        <v>1020</v>
      </c>
      <c r="F1111" s="9" t="s">
        <v>1659</v>
      </c>
      <c r="G1111" s="9" t="s">
        <v>1660</v>
      </c>
      <c r="H1111" s="10">
        <v>42395</v>
      </c>
      <c r="I1111" s="10">
        <v>42396</v>
      </c>
      <c r="J1111" s="10">
        <v>42395</v>
      </c>
      <c r="K1111" s="9" t="s">
        <v>1023</v>
      </c>
      <c r="L1111" s="9" t="s">
        <v>1991</v>
      </c>
      <c r="M1111" s="9" t="s">
        <v>1025</v>
      </c>
      <c r="N1111" s="9" t="s">
        <v>1026</v>
      </c>
      <c r="O1111" s="9" t="s">
        <v>1273</v>
      </c>
      <c r="P1111" s="9"/>
    </row>
    <row r="1112" spans="1:16" x14ac:dyDescent="0.25">
      <c r="A1112" t="s">
        <v>115</v>
      </c>
      <c r="B1112" t="s">
        <v>2847</v>
      </c>
      <c r="C1112" t="s">
        <v>2848</v>
      </c>
      <c r="D1112" t="s">
        <v>2849</v>
      </c>
      <c r="E1112" t="s">
        <v>1020</v>
      </c>
      <c r="F1112" t="s">
        <v>1021</v>
      </c>
      <c r="G1112" t="s">
        <v>1059</v>
      </c>
      <c r="H1112" s="11">
        <v>42395</v>
      </c>
      <c r="I1112" s="11">
        <v>42398</v>
      </c>
      <c r="J1112" s="11">
        <v>42392</v>
      </c>
      <c r="K1112" t="s">
        <v>1023</v>
      </c>
      <c r="L1112" t="s">
        <v>1991</v>
      </c>
      <c r="M1112" t="s">
        <v>1025</v>
      </c>
      <c r="N1112" t="s">
        <v>1026</v>
      </c>
      <c r="O1112" t="s">
        <v>1034</v>
      </c>
      <c r="P1112" t="s">
        <v>1118</v>
      </c>
    </row>
    <row r="1113" spans="1:16" x14ac:dyDescent="0.25">
      <c r="A1113" s="9" t="s">
        <v>120</v>
      </c>
      <c r="B1113" s="9" t="s">
        <v>1066</v>
      </c>
      <c r="C1113" s="9" t="s">
        <v>1067</v>
      </c>
      <c r="D1113" s="9" t="s">
        <v>1066</v>
      </c>
      <c r="E1113" s="9" t="s">
        <v>1020</v>
      </c>
      <c r="F1113" s="9" t="s">
        <v>1021</v>
      </c>
      <c r="G1113" s="9" t="s">
        <v>1059</v>
      </c>
      <c r="H1113" s="10">
        <v>42395</v>
      </c>
      <c r="I1113" s="10">
        <v>42397</v>
      </c>
      <c r="J1113" s="10">
        <v>42389</v>
      </c>
      <c r="K1113" s="9" t="s">
        <v>1023</v>
      </c>
      <c r="L1113" s="9" t="s">
        <v>1054</v>
      </c>
      <c r="M1113" s="9" t="s">
        <v>1025</v>
      </c>
      <c r="N1113" s="9" t="s">
        <v>1026</v>
      </c>
      <c r="O1113" s="9" t="s">
        <v>1034</v>
      </c>
      <c r="P1113" s="9" t="s">
        <v>1028</v>
      </c>
    </row>
    <row r="1114" spans="1:16" x14ac:dyDescent="0.25">
      <c r="A1114" t="s">
        <v>2148</v>
      </c>
      <c r="B1114" t="s">
        <v>2149</v>
      </c>
      <c r="C1114" t="s">
        <v>2150</v>
      </c>
      <c r="D1114" t="s">
        <v>2151</v>
      </c>
      <c r="E1114" t="s">
        <v>1020</v>
      </c>
      <c r="F1114" t="s">
        <v>1032</v>
      </c>
      <c r="G1114" t="s">
        <v>1348</v>
      </c>
      <c r="H1114" s="11">
        <v>42394</v>
      </c>
      <c r="I1114" s="11">
        <v>42399</v>
      </c>
      <c r="J1114" s="11">
        <v>42359</v>
      </c>
      <c r="K1114" t="s">
        <v>1023</v>
      </c>
      <c r="L1114" t="s">
        <v>1054</v>
      </c>
      <c r="M1114" t="s">
        <v>1025</v>
      </c>
      <c r="N1114" t="s">
        <v>1026</v>
      </c>
      <c r="O1114" t="s">
        <v>1034</v>
      </c>
      <c r="P1114" t="s">
        <v>1028</v>
      </c>
    </row>
    <row r="1115" spans="1:16" x14ac:dyDescent="0.25">
      <c r="A1115" s="9" t="s">
        <v>490</v>
      </c>
      <c r="B1115" s="9" t="s">
        <v>2102</v>
      </c>
      <c r="C1115" s="9" t="s">
        <v>2103</v>
      </c>
      <c r="D1115" s="9" t="s">
        <v>2104</v>
      </c>
      <c r="E1115" s="9" t="s">
        <v>1020</v>
      </c>
      <c r="F1115" s="9" t="s">
        <v>1032</v>
      </c>
      <c r="G1115" s="9" t="s">
        <v>533</v>
      </c>
      <c r="H1115" s="10">
        <v>42394</v>
      </c>
      <c r="I1115" s="10">
        <v>42399</v>
      </c>
      <c r="J1115" s="10">
        <v>42393</v>
      </c>
      <c r="K1115" s="9" t="s">
        <v>1023</v>
      </c>
      <c r="L1115" s="9" t="s">
        <v>1054</v>
      </c>
      <c r="M1115" s="9" t="s">
        <v>1025</v>
      </c>
      <c r="N1115" s="9" t="s">
        <v>1026</v>
      </c>
      <c r="O1115" s="9" t="s">
        <v>1034</v>
      </c>
      <c r="P1115" s="9" t="s">
        <v>1028</v>
      </c>
    </row>
    <row r="1116" spans="1:16" x14ac:dyDescent="0.25">
      <c r="A1116" t="s">
        <v>482</v>
      </c>
      <c r="B1116" t="s">
        <v>1845</v>
      </c>
      <c r="C1116" t="s">
        <v>1846</v>
      </c>
      <c r="D1116" t="s">
        <v>1847</v>
      </c>
      <c r="E1116" t="s">
        <v>1020</v>
      </c>
      <c r="F1116" t="s">
        <v>1032</v>
      </c>
      <c r="G1116" t="s">
        <v>533</v>
      </c>
      <c r="H1116" s="11">
        <v>42389</v>
      </c>
      <c r="I1116" s="11">
        <v>42393</v>
      </c>
      <c r="J1116" s="11">
        <v>42389</v>
      </c>
      <c r="K1116" t="s">
        <v>1023</v>
      </c>
      <c r="L1116" t="s">
        <v>2155</v>
      </c>
      <c r="M1116" t="s">
        <v>1025</v>
      </c>
      <c r="N1116" t="s">
        <v>1026</v>
      </c>
      <c r="O1116" t="s">
        <v>1034</v>
      </c>
      <c r="P1116" t="s">
        <v>1028</v>
      </c>
    </row>
    <row r="1117" spans="1:16" x14ac:dyDescent="0.25">
      <c r="A1117" s="9" t="s">
        <v>2186</v>
      </c>
      <c r="B1117" s="9" t="s">
        <v>2187</v>
      </c>
      <c r="C1117" s="9" t="s">
        <v>2188</v>
      </c>
      <c r="D1117" s="9" t="s">
        <v>2187</v>
      </c>
      <c r="E1117" s="9" t="s">
        <v>1020</v>
      </c>
      <c r="F1117" s="9" t="s">
        <v>1659</v>
      </c>
      <c r="G1117" s="9" t="s">
        <v>1660</v>
      </c>
      <c r="H1117" s="10">
        <v>42389</v>
      </c>
      <c r="I1117" s="10">
        <v>42395</v>
      </c>
      <c r="J1117" s="10">
        <v>42389</v>
      </c>
      <c r="K1117" s="9" t="s">
        <v>1023</v>
      </c>
      <c r="L1117" s="9" t="s">
        <v>1054</v>
      </c>
      <c r="M1117" s="9" t="s">
        <v>1025</v>
      </c>
      <c r="N1117" s="9" t="s">
        <v>1026</v>
      </c>
      <c r="O1117" s="9" t="s">
        <v>1034</v>
      </c>
      <c r="P1117" s="9" t="s">
        <v>1028</v>
      </c>
    </row>
    <row r="1118" spans="1:16" x14ac:dyDescent="0.25">
      <c r="A1118" t="s">
        <v>367</v>
      </c>
      <c r="B1118" t="s">
        <v>2027</v>
      </c>
      <c r="C1118" t="s">
        <v>2028</v>
      </c>
      <c r="D1118" t="s">
        <v>2029</v>
      </c>
      <c r="E1118" t="s">
        <v>1020</v>
      </c>
      <c r="F1118" t="s">
        <v>1021</v>
      </c>
      <c r="G1118" t="s">
        <v>1071</v>
      </c>
      <c r="H1118" s="11">
        <v>42388</v>
      </c>
      <c r="I1118" s="11">
        <v>42395</v>
      </c>
      <c r="J1118" s="11">
        <v>42391</v>
      </c>
      <c r="K1118" t="s">
        <v>1023</v>
      </c>
      <c r="L1118" t="s">
        <v>1054</v>
      </c>
      <c r="M1118" t="s">
        <v>1025</v>
      </c>
      <c r="N1118" t="s">
        <v>1026</v>
      </c>
      <c r="O1118" t="s">
        <v>1034</v>
      </c>
      <c r="P1118" t="s">
        <v>1028</v>
      </c>
    </row>
    <row r="1119" spans="1:16" x14ac:dyDescent="0.25">
      <c r="A1119" s="9" t="s">
        <v>277</v>
      </c>
      <c r="B1119" s="9" t="s">
        <v>1269</v>
      </c>
      <c r="C1119" s="9" t="s">
        <v>1270</v>
      </c>
      <c r="D1119" s="9" t="s">
        <v>1271</v>
      </c>
      <c r="E1119" s="9" t="s">
        <v>1020</v>
      </c>
      <c r="F1119" s="9" t="s">
        <v>1021</v>
      </c>
      <c r="G1119" s="9" t="s">
        <v>1022</v>
      </c>
      <c r="H1119" s="10">
        <v>42387</v>
      </c>
      <c r="I1119" s="10">
        <v>42389</v>
      </c>
      <c r="J1119" s="10">
        <v>42384</v>
      </c>
      <c r="K1119" s="9" t="s">
        <v>1023</v>
      </c>
      <c r="L1119" s="9" t="s">
        <v>1054</v>
      </c>
      <c r="M1119" s="9" t="s">
        <v>1025</v>
      </c>
      <c r="N1119" s="9" t="s">
        <v>1026</v>
      </c>
      <c r="O1119" s="9" t="s">
        <v>1034</v>
      </c>
      <c r="P1119" s="9" t="s">
        <v>1028</v>
      </c>
    </row>
    <row r="1120" spans="1:16" x14ac:dyDescent="0.25">
      <c r="A1120" t="s">
        <v>488</v>
      </c>
      <c r="B1120" t="s">
        <v>2850</v>
      </c>
      <c r="C1120" t="s">
        <v>2851</v>
      </c>
      <c r="D1120" t="s">
        <v>2852</v>
      </c>
      <c r="E1120" t="s">
        <v>1020</v>
      </c>
      <c r="F1120" t="s">
        <v>1032</v>
      </c>
      <c r="G1120" t="s">
        <v>533</v>
      </c>
      <c r="H1120" s="11">
        <v>42386</v>
      </c>
      <c r="I1120" s="11">
        <v>42395</v>
      </c>
      <c r="J1120" s="11">
        <v>42366</v>
      </c>
      <c r="K1120" t="s">
        <v>1023</v>
      </c>
      <c r="L1120" t="s">
        <v>1054</v>
      </c>
      <c r="M1120" t="s">
        <v>1025</v>
      </c>
      <c r="N1120" t="s">
        <v>1026</v>
      </c>
      <c r="O1120" t="s">
        <v>1034</v>
      </c>
      <c r="P1120" t="s">
        <v>1028</v>
      </c>
    </row>
    <row r="1121" spans="1:16" x14ac:dyDescent="0.25">
      <c r="A1121" s="9" t="s">
        <v>345</v>
      </c>
      <c r="B1121" s="9" t="s">
        <v>1411</v>
      </c>
      <c r="C1121" s="9" t="s">
        <v>345</v>
      </c>
      <c r="D1121" s="9" t="s">
        <v>1411</v>
      </c>
      <c r="E1121" s="9" t="s">
        <v>1020</v>
      </c>
      <c r="F1121" s="9" t="s">
        <v>1021</v>
      </c>
      <c r="G1121" s="9" t="s">
        <v>1130</v>
      </c>
      <c r="H1121" s="10">
        <v>42386</v>
      </c>
      <c r="I1121" s="10">
        <v>42388</v>
      </c>
      <c r="J1121" s="10">
        <v>42379</v>
      </c>
      <c r="K1121" s="9" t="s">
        <v>1023</v>
      </c>
      <c r="L1121" s="9" t="s">
        <v>1982</v>
      </c>
      <c r="M1121" s="9" t="s">
        <v>1025</v>
      </c>
      <c r="N1121" s="9" t="s">
        <v>1026</v>
      </c>
      <c r="O1121" s="9" t="s">
        <v>1034</v>
      </c>
      <c r="P1121" s="9" t="s">
        <v>1028</v>
      </c>
    </row>
    <row r="1122" spans="1:16" x14ac:dyDescent="0.25">
      <c r="A1122" t="s">
        <v>1924</v>
      </c>
      <c r="B1122" t="s">
        <v>1925</v>
      </c>
      <c r="C1122" t="s">
        <v>1926</v>
      </c>
      <c r="D1122" t="s">
        <v>1927</v>
      </c>
      <c r="E1122" t="s">
        <v>1020</v>
      </c>
      <c r="F1122" t="s">
        <v>1659</v>
      </c>
      <c r="G1122" t="s">
        <v>1660</v>
      </c>
      <c r="H1122" s="11">
        <v>42385</v>
      </c>
      <c r="I1122" s="11">
        <v>42395</v>
      </c>
      <c r="J1122" s="11">
        <v>42385</v>
      </c>
      <c r="K1122" t="s">
        <v>1358</v>
      </c>
      <c r="L1122" t="s">
        <v>2159</v>
      </c>
      <c r="M1122" t="s">
        <v>1025</v>
      </c>
      <c r="N1122" t="s">
        <v>1026</v>
      </c>
      <c r="O1122" t="s">
        <v>1273</v>
      </c>
    </row>
    <row r="1123" spans="1:16" x14ac:dyDescent="0.25">
      <c r="A1123" s="9" t="s">
        <v>431</v>
      </c>
      <c r="B1123" s="9" t="s">
        <v>1742</v>
      </c>
      <c r="C1123" s="9" t="s">
        <v>1743</v>
      </c>
      <c r="D1123" s="9" t="s">
        <v>1744</v>
      </c>
      <c r="E1123" s="9" t="s">
        <v>1020</v>
      </c>
      <c r="F1123" s="9" t="s">
        <v>1032</v>
      </c>
      <c r="G1123" s="9" t="s">
        <v>1136</v>
      </c>
      <c r="H1123" s="10">
        <v>42384</v>
      </c>
      <c r="I1123" s="10">
        <v>42389</v>
      </c>
      <c r="J1123" s="10">
        <v>42374</v>
      </c>
      <c r="K1123" s="9" t="s">
        <v>1023</v>
      </c>
      <c r="L1123" s="9" t="s">
        <v>1054</v>
      </c>
      <c r="M1123" s="9" t="s">
        <v>1025</v>
      </c>
      <c r="N1123" s="9" t="s">
        <v>1026</v>
      </c>
      <c r="O1123" s="9" t="s">
        <v>1034</v>
      </c>
      <c r="P1123" s="9" t="s">
        <v>1028</v>
      </c>
    </row>
    <row r="1124" spans="1:16" x14ac:dyDescent="0.25">
      <c r="A1124" t="s">
        <v>157</v>
      </c>
      <c r="B1124" t="s">
        <v>2853</v>
      </c>
      <c r="C1124" t="s">
        <v>2854</v>
      </c>
      <c r="D1124" t="s">
        <v>2855</v>
      </c>
      <c r="E1124" t="s">
        <v>1020</v>
      </c>
      <c r="F1124" t="s">
        <v>1021</v>
      </c>
      <c r="G1124" t="s">
        <v>1109</v>
      </c>
      <c r="H1124" s="11">
        <v>42384</v>
      </c>
      <c r="I1124" s="11">
        <v>42386</v>
      </c>
      <c r="J1124" s="11">
        <v>42379</v>
      </c>
      <c r="K1124" t="s">
        <v>1023</v>
      </c>
      <c r="L1124" t="s">
        <v>1982</v>
      </c>
      <c r="M1124" t="s">
        <v>1025</v>
      </c>
      <c r="N1124" t="s">
        <v>1026</v>
      </c>
      <c r="O1124" t="s">
        <v>1034</v>
      </c>
      <c r="P1124" t="s">
        <v>1028</v>
      </c>
    </row>
    <row r="1125" spans="1:16" x14ac:dyDescent="0.25">
      <c r="A1125" s="9" t="s">
        <v>2772</v>
      </c>
      <c r="B1125" s="9" t="s">
        <v>2773</v>
      </c>
      <c r="C1125" s="9" t="s">
        <v>2774</v>
      </c>
      <c r="D1125" s="9" t="s">
        <v>2773</v>
      </c>
      <c r="E1125" s="9" t="s">
        <v>1020</v>
      </c>
      <c r="F1125" s="9" t="s">
        <v>1021</v>
      </c>
      <c r="G1125" s="9" t="s">
        <v>1041</v>
      </c>
      <c r="H1125" s="10">
        <v>42384</v>
      </c>
      <c r="I1125" s="10">
        <v>42387</v>
      </c>
      <c r="J1125" s="10">
        <v>42381</v>
      </c>
      <c r="K1125" s="9" t="s">
        <v>1023</v>
      </c>
      <c r="L1125" s="9" t="s">
        <v>1054</v>
      </c>
      <c r="M1125" s="9" t="s">
        <v>1025</v>
      </c>
      <c r="N1125" s="9" t="s">
        <v>1026</v>
      </c>
      <c r="O1125" s="9" t="s">
        <v>1034</v>
      </c>
      <c r="P1125" s="9" t="s">
        <v>1028</v>
      </c>
    </row>
    <row r="1126" spans="1:16" x14ac:dyDescent="0.25">
      <c r="A1126" t="s">
        <v>359</v>
      </c>
      <c r="B1126" t="s">
        <v>2856</v>
      </c>
      <c r="C1126" t="s">
        <v>2857</v>
      </c>
      <c r="D1126" t="s">
        <v>2856</v>
      </c>
      <c r="E1126" t="s">
        <v>1020</v>
      </c>
      <c r="F1126" t="s">
        <v>1021</v>
      </c>
      <c r="G1126" t="s">
        <v>1071</v>
      </c>
      <c r="H1126" s="11">
        <v>42383</v>
      </c>
      <c r="I1126" s="11">
        <v>42384</v>
      </c>
      <c r="J1126" s="11">
        <v>42373</v>
      </c>
      <c r="K1126" t="s">
        <v>1023</v>
      </c>
      <c r="L1126" t="s">
        <v>1054</v>
      </c>
      <c r="M1126" t="s">
        <v>1025</v>
      </c>
      <c r="N1126" t="s">
        <v>1026</v>
      </c>
      <c r="O1126" t="s">
        <v>1034</v>
      </c>
      <c r="P1126" t="s">
        <v>1028</v>
      </c>
    </row>
    <row r="1127" spans="1:16" x14ac:dyDescent="0.25">
      <c r="A1127" s="9" t="s">
        <v>61</v>
      </c>
      <c r="B1127" s="9" t="s">
        <v>1178</v>
      </c>
      <c r="C1127" s="9" t="s">
        <v>1179</v>
      </c>
      <c r="D1127" s="9" t="s">
        <v>1180</v>
      </c>
      <c r="E1127" s="9" t="s">
        <v>1020</v>
      </c>
      <c r="F1127" s="9" t="s">
        <v>1021</v>
      </c>
      <c r="G1127" s="9" t="s">
        <v>1041</v>
      </c>
      <c r="H1127" s="10">
        <v>42383</v>
      </c>
      <c r="I1127" s="10">
        <v>42384</v>
      </c>
      <c r="J1127" s="10">
        <v>42379</v>
      </c>
      <c r="K1127" s="9" t="s">
        <v>1023</v>
      </c>
      <c r="L1127" s="9" t="s">
        <v>1982</v>
      </c>
      <c r="M1127" s="9" t="s">
        <v>1025</v>
      </c>
      <c r="N1127" s="9" t="s">
        <v>1026</v>
      </c>
      <c r="O1127" s="9" t="s">
        <v>1273</v>
      </c>
      <c r="P1127" s="9"/>
    </row>
    <row r="1128" spans="1:16" x14ac:dyDescent="0.25">
      <c r="A1128" t="s">
        <v>171</v>
      </c>
      <c r="B1128" t="s">
        <v>2076</v>
      </c>
      <c r="C1128" t="s">
        <v>2077</v>
      </c>
      <c r="D1128" t="s">
        <v>2078</v>
      </c>
      <c r="E1128" t="s">
        <v>1020</v>
      </c>
      <c r="F1128" t="s">
        <v>1021</v>
      </c>
      <c r="G1128" t="s">
        <v>1109</v>
      </c>
      <c r="H1128" s="11">
        <v>42382</v>
      </c>
      <c r="I1128" s="11">
        <v>42383</v>
      </c>
      <c r="J1128" s="11">
        <v>42379</v>
      </c>
      <c r="K1128" t="s">
        <v>1023</v>
      </c>
      <c r="L1128" t="s">
        <v>2155</v>
      </c>
      <c r="M1128" t="s">
        <v>1025</v>
      </c>
      <c r="N1128" t="s">
        <v>1026</v>
      </c>
      <c r="O1128" t="s">
        <v>1273</v>
      </c>
    </row>
    <row r="1129" spans="1:16" x14ac:dyDescent="0.25">
      <c r="A1129" s="9" t="s">
        <v>2858</v>
      </c>
      <c r="B1129" s="9" t="s">
        <v>2859</v>
      </c>
      <c r="C1129" s="9" t="s">
        <v>2860</v>
      </c>
      <c r="D1129" s="9" t="s">
        <v>2861</v>
      </c>
      <c r="E1129" s="9" t="s">
        <v>1020</v>
      </c>
      <c r="F1129" s="9" t="s">
        <v>1659</v>
      </c>
      <c r="G1129" s="9" t="s">
        <v>1660</v>
      </c>
      <c r="H1129" s="10">
        <v>42382</v>
      </c>
      <c r="I1129" s="10">
        <v>42385</v>
      </c>
      <c r="J1129" s="10">
        <v>42382</v>
      </c>
      <c r="K1129" s="9" t="s">
        <v>1023</v>
      </c>
      <c r="L1129" s="9" t="s">
        <v>1991</v>
      </c>
      <c r="M1129" s="9" t="s">
        <v>1025</v>
      </c>
      <c r="N1129" s="9" t="s">
        <v>1026</v>
      </c>
      <c r="O1129" s="9" t="s">
        <v>1034</v>
      </c>
      <c r="P1129" s="9" t="s">
        <v>1028</v>
      </c>
    </row>
    <row r="1130" spans="1:16" x14ac:dyDescent="0.25">
      <c r="A1130" t="s">
        <v>2862</v>
      </c>
      <c r="B1130" t="s">
        <v>2863</v>
      </c>
      <c r="C1130" t="s">
        <v>2864</v>
      </c>
      <c r="D1130" t="s">
        <v>2865</v>
      </c>
      <c r="E1130" t="s">
        <v>1020</v>
      </c>
      <c r="F1130" t="s">
        <v>1021</v>
      </c>
      <c r="G1130" t="s">
        <v>1045</v>
      </c>
      <c r="H1130" s="11">
        <v>42381</v>
      </c>
      <c r="I1130" s="11">
        <v>42381</v>
      </c>
      <c r="J1130" s="11">
        <v>42381</v>
      </c>
      <c r="K1130" t="s">
        <v>1023</v>
      </c>
      <c r="L1130" t="s">
        <v>2866</v>
      </c>
      <c r="M1130" t="s">
        <v>1025</v>
      </c>
      <c r="N1130" t="s">
        <v>1026</v>
      </c>
      <c r="O1130" t="s">
        <v>1273</v>
      </c>
    </row>
    <row r="1131" spans="1:16" x14ac:dyDescent="0.25">
      <c r="A1131" s="9" t="s">
        <v>1814</v>
      </c>
      <c r="B1131" s="9" t="s">
        <v>1815</v>
      </c>
      <c r="C1131" s="9" t="s">
        <v>1816</v>
      </c>
      <c r="D1131" s="9" t="s">
        <v>1817</v>
      </c>
      <c r="E1131" s="9" t="s">
        <v>1020</v>
      </c>
      <c r="F1131" s="9" t="s">
        <v>1659</v>
      </c>
      <c r="G1131" s="9" t="s">
        <v>1660</v>
      </c>
      <c r="H1131" s="10">
        <v>42380</v>
      </c>
      <c r="I1131" s="10">
        <v>42382</v>
      </c>
      <c r="J1131" s="10">
        <v>42380</v>
      </c>
      <c r="K1131" s="9" t="s">
        <v>1023</v>
      </c>
      <c r="L1131" s="9" t="s">
        <v>1054</v>
      </c>
      <c r="M1131" s="9" t="s">
        <v>1025</v>
      </c>
      <c r="N1131" s="9" t="s">
        <v>1026</v>
      </c>
      <c r="O1131" s="9" t="s">
        <v>1034</v>
      </c>
      <c r="P1131" s="9" t="s">
        <v>1028</v>
      </c>
    </row>
    <row r="1132" spans="1:16" x14ac:dyDescent="0.25">
      <c r="A1132" t="s">
        <v>99</v>
      </c>
      <c r="B1132" t="s">
        <v>2065</v>
      </c>
      <c r="C1132" t="s">
        <v>2066</v>
      </c>
      <c r="D1132" t="s">
        <v>2067</v>
      </c>
      <c r="E1132" t="s">
        <v>1020</v>
      </c>
      <c r="F1132" t="s">
        <v>1021</v>
      </c>
      <c r="G1132" t="s">
        <v>1045</v>
      </c>
      <c r="H1132" s="11">
        <v>42380</v>
      </c>
      <c r="I1132" s="11">
        <v>42383</v>
      </c>
      <c r="J1132" s="11">
        <v>42373</v>
      </c>
      <c r="K1132" t="s">
        <v>1023</v>
      </c>
      <c r="L1132" t="s">
        <v>1982</v>
      </c>
      <c r="M1132" t="s">
        <v>1025</v>
      </c>
      <c r="N1132" t="s">
        <v>1026</v>
      </c>
      <c r="O1132" t="s">
        <v>1273</v>
      </c>
    </row>
    <row r="1133" spans="1:16" x14ac:dyDescent="0.25">
      <c r="A1133" s="9" t="s">
        <v>516</v>
      </c>
      <c r="B1133" s="9" t="s">
        <v>1381</v>
      </c>
      <c r="C1133" s="9" t="s">
        <v>1382</v>
      </c>
      <c r="D1133" s="9" t="s">
        <v>1383</v>
      </c>
      <c r="E1133" s="9" t="s">
        <v>1020</v>
      </c>
      <c r="F1133" s="9" t="s">
        <v>1032</v>
      </c>
      <c r="G1133" s="9" t="s">
        <v>533</v>
      </c>
      <c r="H1133" s="10">
        <v>42379</v>
      </c>
      <c r="I1133" s="10">
        <v>42380</v>
      </c>
      <c r="J1133" s="10">
        <v>42379</v>
      </c>
      <c r="K1133" s="9" t="s">
        <v>1023</v>
      </c>
      <c r="L1133" s="9" t="s">
        <v>2334</v>
      </c>
      <c r="M1133" s="9" t="s">
        <v>1025</v>
      </c>
      <c r="N1133" s="9" t="s">
        <v>1026</v>
      </c>
      <c r="O1133" s="9" t="s">
        <v>1273</v>
      </c>
      <c r="P1133" s="9"/>
    </row>
    <row r="1134" spans="1:16" x14ac:dyDescent="0.25">
      <c r="A1134" t="s">
        <v>175</v>
      </c>
      <c r="B1134" t="s">
        <v>2867</v>
      </c>
      <c r="C1134" t="s">
        <v>2868</v>
      </c>
      <c r="D1134" t="s">
        <v>2869</v>
      </c>
      <c r="E1134" t="s">
        <v>1020</v>
      </c>
      <c r="F1134" t="s">
        <v>1021</v>
      </c>
      <c r="G1134" t="s">
        <v>1121</v>
      </c>
      <c r="H1134" s="11">
        <v>42379</v>
      </c>
      <c r="I1134" s="11">
        <v>42382</v>
      </c>
      <c r="J1134" s="11">
        <v>42373</v>
      </c>
      <c r="K1134" t="s">
        <v>1023</v>
      </c>
      <c r="L1134" t="s">
        <v>1991</v>
      </c>
      <c r="M1134" t="s">
        <v>1025</v>
      </c>
      <c r="N1134" t="s">
        <v>1026</v>
      </c>
      <c r="O1134" t="s">
        <v>1034</v>
      </c>
      <c r="P1134" t="s">
        <v>1118</v>
      </c>
    </row>
    <row r="1135" spans="1:16" x14ac:dyDescent="0.25">
      <c r="A1135" s="9" t="s">
        <v>487</v>
      </c>
      <c r="B1135" s="9" t="s">
        <v>1456</v>
      </c>
      <c r="C1135" s="9" t="s">
        <v>1457</v>
      </c>
      <c r="D1135" s="9" t="s">
        <v>1458</v>
      </c>
      <c r="E1135" s="9" t="s">
        <v>1020</v>
      </c>
      <c r="F1135" s="9" t="s">
        <v>1032</v>
      </c>
      <c r="G1135" s="9" t="s">
        <v>533</v>
      </c>
      <c r="H1135" s="10">
        <v>42379</v>
      </c>
      <c r="I1135" s="10">
        <v>42386</v>
      </c>
      <c r="J1135" s="10">
        <v>42366</v>
      </c>
      <c r="K1135" s="9" t="s">
        <v>1023</v>
      </c>
      <c r="L1135" s="9" t="s">
        <v>1054</v>
      </c>
      <c r="M1135" s="9" t="s">
        <v>1025</v>
      </c>
      <c r="N1135" s="9" t="s">
        <v>1026</v>
      </c>
      <c r="O1135" s="9" t="s">
        <v>1034</v>
      </c>
      <c r="P1135" s="9" t="s">
        <v>1028</v>
      </c>
    </row>
    <row r="1136" spans="1:16" x14ac:dyDescent="0.25">
      <c r="A1136" t="s">
        <v>89</v>
      </c>
      <c r="B1136" t="s">
        <v>2198</v>
      </c>
      <c r="C1136" t="s">
        <v>2199</v>
      </c>
      <c r="D1136" t="s">
        <v>2200</v>
      </c>
      <c r="E1136" t="s">
        <v>1020</v>
      </c>
      <c r="F1136" t="s">
        <v>1021</v>
      </c>
      <c r="G1136" t="s">
        <v>1045</v>
      </c>
      <c r="H1136" s="11">
        <v>42378</v>
      </c>
      <c r="I1136" s="11">
        <v>42380</v>
      </c>
      <c r="J1136" s="11">
        <v>42375</v>
      </c>
      <c r="K1136" t="s">
        <v>1023</v>
      </c>
      <c r="L1136" t="s">
        <v>1982</v>
      </c>
      <c r="M1136" t="s">
        <v>1025</v>
      </c>
      <c r="N1136" t="s">
        <v>1026</v>
      </c>
      <c r="O1136" t="s">
        <v>1034</v>
      </c>
      <c r="P1136" t="s">
        <v>1028</v>
      </c>
    </row>
    <row r="1137" spans="1:16" x14ac:dyDescent="0.25">
      <c r="A1137" s="9" t="s">
        <v>501</v>
      </c>
      <c r="B1137" s="9" t="s">
        <v>2208</v>
      </c>
      <c r="C1137" s="9" t="s">
        <v>2209</v>
      </c>
      <c r="D1137" s="9" t="s">
        <v>2210</v>
      </c>
      <c r="E1137" s="9" t="s">
        <v>1020</v>
      </c>
      <c r="F1137" s="9" t="s">
        <v>1032</v>
      </c>
      <c r="G1137" s="9" t="s">
        <v>533</v>
      </c>
      <c r="H1137" s="10">
        <v>42376</v>
      </c>
      <c r="I1137" s="10">
        <v>42384</v>
      </c>
      <c r="J1137" s="10">
        <v>42359</v>
      </c>
      <c r="K1137" s="9" t="s">
        <v>1023</v>
      </c>
      <c r="L1137" s="9" t="s">
        <v>1054</v>
      </c>
      <c r="M1137" s="9" t="s">
        <v>1025</v>
      </c>
      <c r="N1137" s="9" t="s">
        <v>1026</v>
      </c>
      <c r="O1137" s="9" t="s">
        <v>1034</v>
      </c>
      <c r="P1137" s="9" t="s">
        <v>1028</v>
      </c>
    </row>
    <row r="1138" spans="1:16" x14ac:dyDescent="0.25">
      <c r="A1138" t="s">
        <v>86</v>
      </c>
      <c r="B1138" t="s">
        <v>1042</v>
      </c>
      <c r="C1138" t="s">
        <v>1043</v>
      </c>
      <c r="D1138" t="s">
        <v>1044</v>
      </c>
      <c r="E1138" t="s">
        <v>1020</v>
      </c>
      <c r="F1138" t="s">
        <v>1021</v>
      </c>
      <c r="G1138" t="s">
        <v>1045</v>
      </c>
      <c r="H1138" s="11">
        <v>42375</v>
      </c>
      <c r="I1138" s="11">
        <v>42379</v>
      </c>
      <c r="J1138" s="11">
        <v>42370</v>
      </c>
      <c r="K1138" t="s">
        <v>1023</v>
      </c>
      <c r="L1138" t="s">
        <v>1982</v>
      </c>
      <c r="M1138" t="s">
        <v>1025</v>
      </c>
      <c r="N1138" t="s">
        <v>1026</v>
      </c>
      <c r="O1138" t="s">
        <v>1034</v>
      </c>
      <c r="P1138" t="s">
        <v>1676</v>
      </c>
    </row>
    <row r="1139" spans="1:16" x14ac:dyDescent="0.25">
      <c r="A1139" s="9" t="s">
        <v>482</v>
      </c>
      <c r="B1139" s="9" t="s">
        <v>1845</v>
      </c>
      <c r="C1139" s="9" t="s">
        <v>1846</v>
      </c>
      <c r="D1139" s="9" t="s">
        <v>1847</v>
      </c>
      <c r="E1139" s="9" t="s">
        <v>1020</v>
      </c>
      <c r="F1139" s="9" t="s">
        <v>1032</v>
      </c>
      <c r="G1139" s="9" t="s">
        <v>533</v>
      </c>
      <c r="H1139" s="10">
        <v>42374</v>
      </c>
      <c r="I1139" s="10">
        <v>42379</v>
      </c>
      <c r="J1139" s="10">
        <v>42356</v>
      </c>
      <c r="K1139" s="9" t="s">
        <v>1023</v>
      </c>
      <c r="L1139" s="9" t="s">
        <v>1054</v>
      </c>
      <c r="M1139" s="9" t="s">
        <v>1025</v>
      </c>
      <c r="N1139" s="9" t="s">
        <v>1026</v>
      </c>
      <c r="O1139" s="9" t="s">
        <v>1034</v>
      </c>
      <c r="P1139" s="9" t="s">
        <v>1028</v>
      </c>
    </row>
    <row r="1140" spans="1:16" x14ac:dyDescent="0.25">
      <c r="A1140" t="s">
        <v>46</v>
      </c>
      <c r="B1140" t="s">
        <v>2870</v>
      </c>
      <c r="C1140" t="s">
        <v>46</v>
      </c>
      <c r="D1140" t="s">
        <v>2870</v>
      </c>
      <c r="E1140" t="s">
        <v>1020</v>
      </c>
      <c r="F1140" t="s">
        <v>1021</v>
      </c>
      <c r="G1140" t="s">
        <v>1194</v>
      </c>
      <c r="H1140" s="11">
        <v>42373</v>
      </c>
      <c r="I1140" s="11">
        <v>42378</v>
      </c>
      <c r="J1140" s="11">
        <v>42370</v>
      </c>
      <c r="K1140" t="s">
        <v>1023</v>
      </c>
      <c r="L1140" t="s">
        <v>1054</v>
      </c>
      <c r="M1140" t="s">
        <v>1025</v>
      </c>
      <c r="N1140" t="s">
        <v>1026</v>
      </c>
      <c r="O1140" t="s">
        <v>1034</v>
      </c>
      <c r="P1140" t="s">
        <v>1028</v>
      </c>
    </row>
    <row r="1141" spans="1:16" x14ac:dyDescent="0.25">
      <c r="A1141" s="9" t="s">
        <v>186</v>
      </c>
      <c r="B1141" s="9" t="s">
        <v>2573</v>
      </c>
      <c r="C1141" s="9" t="s">
        <v>2574</v>
      </c>
      <c r="D1141" s="9" t="s">
        <v>2573</v>
      </c>
      <c r="E1141" s="9" t="s">
        <v>1020</v>
      </c>
      <c r="F1141" s="9" t="s">
        <v>1021</v>
      </c>
      <c r="G1141" s="9" t="s">
        <v>1121</v>
      </c>
      <c r="H1141" s="10">
        <v>42372</v>
      </c>
      <c r="I1141" s="10">
        <v>42376</v>
      </c>
      <c r="J1141" s="10">
        <v>42370</v>
      </c>
      <c r="K1141" s="9" t="s">
        <v>1023</v>
      </c>
      <c r="L1141" s="9" t="s">
        <v>1991</v>
      </c>
      <c r="M1141" s="9" t="s">
        <v>1025</v>
      </c>
      <c r="N1141" s="9" t="s">
        <v>1026</v>
      </c>
      <c r="O1141" s="9" t="s">
        <v>1034</v>
      </c>
      <c r="P1141" s="9" t="s">
        <v>1118</v>
      </c>
    </row>
    <row r="1142" spans="1:16" x14ac:dyDescent="0.25">
      <c r="A1142" t="s">
        <v>415</v>
      </c>
      <c r="B1142" t="s">
        <v>2871</v>
      </c>
      <c r="C1142" t="s">
        <v>2872</v>
      </c>
      <c r="D1142" t="s">
        <v>2873</v>
      </c>
      <c r="E1142" t="s">
        <v>1020</v>
      </c>
      <c r="F1142" t="s">
        <v>1032</v>
      </c>
      <c r="G1142" t="s">
        <v>1136</v>
      </c>
      <c r="H1142" s="11">
        <v>42371</v>
      </c>
      <c r="I1142" s="11">
        <v>42375</v>
      </c>
      <c r="J1142" s="11">
        <v>42356</v>
      </c>
      <c r="K1142" t="s">
        <v>1023</v>
      </c>
      <c r="L1142" t="s">
        <v>1991</v>
      </c>
      <c r="M1142" t="s">
        <v>1025</v>
      </c>
      <c r="N1142" t="s">
        <v>1026</v>
      </c>
      <c r="O1142" t="s">
        <v>1034</v>
      </c>
      <c r="P1142" t="s">
        <v>1118</v>
      </c>
    </row>
    <row r="1143" spans="1:16" x14ac:dyDescent="0.25">
      <c r="A1143" s="9" t="s">
        <v>1883</v>
      </c>
      <c r="B1143" s="9" t="s">
        <v>1884</v>
      </c>
      <c r="C1143" s="9" t="s">
        <v>1885</v>
      </c>
      <c r="D1143" s="9" t="s">
        <v>1886</v>
      </c>
      <c r="E1143" s="9" t="s">
        <v>1020</v>
      </c>
      <c r="F1143" s="9" t="s">
        <v>1021</v>
      </c>
      <c r="G1143" s="9" t="s">
        <v>1059</v>
      </c>
      <c r="H1143" s="10">
        <v>42371</v>
      </c>
      <c r="I1143" s="10">
        <v>42373</v>
      </c>
      <c r="J1143" s="10">
        <v>42361</v>
      </c>
      <c r="K1143" s="9" t="s">
        <v>1023</v>
      </c>
      <c r="L1143" s="9" t="s">
        <v>1054</v>
      </c>
      <c r="M1143" s="9" t="s">
        <v>1025</v>
      </c>
      <c r="N1143" s="9" t="s">
        <v>1026</v>
      </c>
      <c r="O1143" s="9" t="s">
        <v>1034</v>
      </c>
      <c r="P1143" s="9" t="s">
        <v>1028</v>
      </c>
    </row>
    <row r="1144" spans="1:16" x14ac:dyDescent="0.25">
      <c r="A1144" t="s">
        <v>522</v>
      </c>
      <c r="B1144" t="s">
        <v>1299</v>
      </c>
      <c r="C1144" t="s">
        <v>1300</v>
      </c>
      <c r="D1144" t="s">
        <v>1301</v>
      </c>
      <c r="E1144" t="s">
        <v>1020</v>
      </c>
      <c r="F1144" t="s">
        <v>1032</v>
      </c>
      <c r="G1144" t="s">
        <v>533</v>
      </c>
      <c r="H1144" s="11">
        <v>42368</v>
      </c>
      <c r="I1144" s="11">
        <v>42376</v>
      </c>
      <c r="J1144" s="11">
        <v>42367</v>
      </c>
      <c r="K1144" t="s">
        <v>1023</v>
      </c>
      <c r="L1144" t="s">
        <v>1054</v>
      </c>
      <c r="M1144" t="s">
        <v>1025</v>
      </c>
      <c r="N1144" t="s">
        <v>1026</v>
      </c>
      <c r="O1144" t="s">
        <v>1034</v>
      </c>
      <c r="P1144" t="s">
        <v>1028</v>
      </c>
    </row>
    <row r="1145" spans="1:16" x14ac:dyDescent="0.25">
      <c r="A1145" s="9" t="s">
        <v>2874</v>
      </c>
      <c r="B1145" s="9" t="s">
        <v>2875</v>
      </c>
      <c r="C1145" s="9" t="s">
        <v>2876</v>
      </c>
      <c r="D1145" s="9" t="s">
        <v>2875</v>
      </c>
      <c r="E1145" s="9" t="s">
        <v>1020</v>
      </c>
      <c r="F1145" s="9" t="s">
        <v>1659</v>
      </c>
      <c r="G1145" s="9" t="s">
        <v>1660</v>
      </c>
      <c r="H1145" s="10">
        <v>42367</v>
      </c>
      <c r="I1145" s="10">
        <v>42371</v>
      </c>
      <c r="J1145" s="10">
        <v>42367</v>
      </c>
      <c r="K1145" s="9" t="s">
        <v>1023</v>
      </c>
      <c r="L1145" s="9" t="s">
        <v>1054</v>
      </c>
      <c r="M1145" s="9" t="s">
        <v>1025</v>
      </c>
      <c r="N1145" s="9" t="s">
        <v>1026</v>
      </c>
      <c r="O1145" s="9" t="s">
        <v>1034</v>
      </c>
      <c r="P1145" s="9" t="s">
        <v>1028</v>
      </c>
    </row>
    <row r="1146" spans="1:16" x14ac:dyDescent="0.25">
      <c r="A1146" t="s">
        <v>1908</v>
      </c>
      <c r="B1146" t="s">
        <v>1909</v>
      </c>
      <c r="C1146" t="s">
        <v>1910</v>
      </c>
      <c r="D1146" t="s">
        <v>1911</v>
      </c>
      <c r="E1146" t="s">
        <v>1020</v>
      </c>
      <c r="F1146" t="s">
        <v>1659</v>
      </c>
      <c r="G1146" t="s">
        <v>1660</v>
      </c>
      <c r="H1146" s="11">
        <v>42367</v>
      </c>
      <c r="I1146" s="11">
        <v>42367</v>
      </c>
      <c r="J1146" s="11">
        <v>42367</v>
      </c>
      <c r="K1146" t="s">
        <v>1023</v>
      </c>
      <c r="L1146" t="s">
        <v>1054</v>
      </c>
      <c r="M1146" t="s">
        <v>1025</v>
      </c>
      <c r="N1146" t="s">
        <v>1026</v>
      </c>
      <c r="O1146" t="s">
        <v>1034</v>
      </c>
      <c r="P1146" t="s">
        <v>1028</v>
      </c>
    </row>
    <row r="1147" spans="1:16" x14ac:dyDescent="0.25">
      <c r="A1147" s="9" t="s">
        <v>173</v>
      </c>
      <c r="B1147" s="9" t="s">
        <v>1586</v>
      </c>
      <c r="C1147" s="9" t="s">
        <v>1587</v>
      </c>
      <c r="D1147" s="9" t="s">
        <v>1586</v>
      </c>
      <c r="E1147" s="9" t="s">
        <v>1020</v>
      </c>
      <c r="F1147" s="9" t="s">
        <v>1021</v>
      </c>
      <c r="G1147" s="9" t="s">
        <v>1109</v>
      </c>
      <c r="H1147" s="10">
        <v>42367</v>
      </c>
      <c r="I1147" s="10">
        <v>42372</v>
      </c>
      <c r="J1147" s="10">
        <v>42362</v>
      </c>
      <c r="K1147" s="9" t="s">
        <v>1023</v>
      </c>
      <c r="L1147" s="9" t="s">
        <v>1991</v>
      </c>
      <c r="M1147" s="9" t="s">
        <v>1025</v>
      </c>
      <c r="N1147" s="9" t="s">
        <v>1026</v>
      </c>
      <c r="O1147" s="9" t="s">
        <v>1034</v>
      </c>
      <c r="P1147" s="9" t="s">
        <v>1028</v>
      </c>
    </row>
    <row r="1148" spans="1:16" x14ac:dyDescent="0.25">
      <c r="A1148" t="s">
        <v>445</v>
      </c>
      <c r="B1148" t="s">
        <v>2240</v>
      </c>
      <c r="C1148" t="s">
        <v>2241</v>
      </c>
      <c r="D1148" t="s">
        <v>2242</v>
      </c>
      <c r="E1148" t="s">
        <v>1020</v>
      </c>
      <c r="F1148" t="s">
        <v>1032</v>
      </c>
      <c r="G1148" t="s">
        <v>1136</v>
      </c>
      <c r="H1148" s="11">
        <v>42365</v>
      </c>
      <c r="I1148" s="11">
        <v>42371</v>
      </c>
      <c r="J1148" s="11">
        <v>42362</v>
      </c>
      <c r="K1148" t="s">
        <v>1023</v>
      </c>
      <c r="L1148" t="s">
        <v>1054</v>
      </c>
      <c r="M1148" t="s">
        <v>1025</v>
      </c>
      <c r="N1148" t="s">
        <v>1026</v>
      </c>
      <c r="O1148" t="s">
        <v>1034</v>
      </c>
      <c r="P1148" t="s">
        <v>1028</v>
      </c>
    </row>
    <row r="1149" spans="1:16" x14ac:dyDescent="0.25">
      <c r="A1149" s="9" t="s">
        <v>226</v>
      </c>
      <c r="B1149" s="9" t="s">
        <v>1312</v>
      </c>
      <c r="C1149" s="9" t="s">
        <v>1313</v>
      </c>
      <c r="D1149" s="9" t="s">
        <v>1314</v>
      </c>
      <c r="E1149" s="9" t="s">
        <v>1020</v>
      </c>
      <c r="F1149" s="9" t="s">
        <v>1021</v>
      </c>
      <c r="G1149" s="9" t="s">
        <v>1022</v>
      </c>
      <c r="H1149" s="10">
        <v>42365</v>
      </c>
      <c r="I1149" s="10">
        <v>42367</v>
      </c>
      <c r="J1149" s="10">
        <v>42363</v>
      </c>
      <c r="K1149" s="9" t="s">
        <v>1023</v>
      </c>
      <c r="L1149" s="9" t="s">
        <v>1054</v>
      </c>
      <c r="M1149" s="9" t="s">
        <v>1025</v>
      </c>
      <c r="N1149" s="9" t="s">
        <v>1026</v>
      </c>
      <c r="O1149" s="9" t="s">
        <v>1034</v>
      </c>
      <c r="P1149" s="9" t="s">
        <v>1028</v>
      </c>
    </row>
    <row r="1150" spans="1:16" x14ac:dyDescent="0.25">
      <c r="A1150" t="s">
        <v>107</v>
      </c>
      <c r="B1150" t="s">
        <v>2877</v>
      </c>
      <c r="C1150" t="s">
        <v>2878</v>
      </c>
      <c r="D1150" t="s">
        <v>2879</v>
      </c>
      <c r="E1150" t="s">
        <v>1020</v>
      </c>
      <c r="F1150" t="s">
        <v>1021</v>
      </c>
      <c r="G1150" t="s">
        <v>1045</v>
      </c>
      <c r="H1150" s="11">
        <v>42364</v>
      </c>
      <c r="I1150" s="11">
        <v>42373</v>
      </c>
      <c r="J1150" s="11">
        <v>42361</v>
      </c>
      <c r="K1150" t="s">
        <v>1023</v>
      </c>
      <c r="L1150" t="s">
        <v>1054</v>
      </c>
      <c r="M1150" t="s">
        <v>1025</v>
      </c>
      <c r="N1150" t="s">
        <v>1026</v>
      </c>
      <c r="O1150" t="s">
        <v>1273</v>
      </c>
    </row>
    <row r="1151" spans="1:16" x14ac:dyDescent="0.25">
      <c r="A1151" s="9" t="s">
        <v>309</v>
      </c>
      <c r="B1151" s="9" t="s">
        <v>1537</v>
      </c>
      <c r="C1151" s="9" t="s">
        <v>1538</v>
      </c>
      <c r="D1151" s="9" t="s">
        <v>1537</v>
      </c>
      <c r="E1151" s="9" t="s">
        <v>1020</v>
      </c>
      <c r="F1151" s="9" t="s">
        <v>1021</v>
      </c>
      <c r="G1151" s="9" t="s">
        <v>1037</v>
      </c>
      <c r="H1151" s="10">
        <v>42361</v>
      </c>
      <c r="I1151" s="10">
        <v>42366</v>
      </c>
      <c r="J1151" s="10">
        <v>42353</v>
      </c>
      <c r="K1151" s="9" t="s">
        <v>1023</v>
      </c>
      <c r="L1151" s="9" t="s">
        <v>1054</v>
      </c>
      <c r="M1151" s="9" t="s">
        <v>1025</v>
      </c>
      <c r="N1151" s="9" t="s">
        <v>1026</v>
      </c>
      <c r="O1151" s="9" t="s">
        <v>1034</v>
      </c>
      <c r="P1151" s="9" t="s">
        <v>1028</v>
      </c>
    </row>
    <row r="1152" spans="1:16" x14ac:dyDescent="0.25">
      <c r="A1152" t="s">
        <v>794</v>
      </c>
      <c r="B1152" t="s">
        <v>1266</v>
      </c>
      <c r="C1152" t="s">
        <v>1267</v>
      </c>
      <c r="D1152" t="s">
        <v>1268</v>
      </c>
      <c r="E1152" t="s">
        <v>1020</v>
      </c>
      <c r="F1152" t="s">
        <v>1032</v>
      </c>
      <c r="G1152" t="s">
        <v>533</v>
      </c>
      <c r="H1152" s="11">
        <v>42360</v>
      </c>
      <c r="I1152" s="11">
        <v>42374</v>
      </c>
      <c r="J1152" s="11">
        <v>42360</v>
      </c>
      <c r="K1152" t="s">
        <v>1023</v>
      </c>
      <c r="L1152" t="s">
        <v>2155</v>
      </c>
      <c r="M1152" t="s">
        <v>1025</v>
      </c>
      <c r="N1152" t="s">
        <v>1026</v>
      </c>
      <c r="O1152" t="s">
        <v>1034</v>
      </c>
      <c r="P1152" t="s">
        <v>1028</v>
      </c>
    </row>
    <row r="1153" spans="1:16" x14ac:dyDescent="0.25">
      <c r="A1153" s="9" t="s">
        <v>237</v>
      </c>
      <c r="B1153" s="9" t="s">
        <v>1429</v>
      </c>
      <c r="C1153" s="9" t="s">
        <v>1430</v>
      </c>
      <c r="D1153" s="9" t="s">
        <v>1429</v>
      </c>
      <c r="E1153" s="9" t="s">
        <v>1020</v>
      </c>
      <c r="F1153" s="9" t="s">
        <v>1021</v>
      </c>
      <c r="G1153" s="9" t="s">
        <v>1022</v>
      </c>
      <c r="H1153" s="10">
        <v>42360</v>
      </c>
      <c r="I1153" s="10">
        <v>42365</v>
      </c>
      <c r="J1153" s="10">
        <v>42353</v>
      </c>
      <c r="K1153" s="9" t="s">
        <v>1023</v>
      </c>
      <c r="L1153" s="9" t="s">
        <v>1054</v>
      </c>
      <c r="M1153" s="9" t="s">
        <v>1025</v>
      </c>
      <c r="N1153" s="9" t="s">
        <v>1026</v>
      </c>
      <c r="O1153" s="9" t="s">
        <v>1034</v>
      </c>
      <c r="P1153" s="9" t="s">
        <v>1028</v>
      </c>
    </row>
    <row r="1154" spans="1:16" x14ac:dyDescent="0.25">
      <c r="A1154" t="s">
        <v>63</v>
      </c>
      <c r="B1154" t="s">
        <v>1325</v>
      </c>
      <c r="C1154" t="s">
        <v>1326</v>
      </c>
      <c r="D1154" t="s">
        <v>1327</v>
      </c>
      <c r="E1154" t="s">
        <v>1020</v>
      </c>
      <c r="F1154" t="s">
        <v>1021</v>
      </c>
      <c r="G1154" t="s">
        <v>1041</v>
      </c>
      <c r="H1154" s="11">
        <v>42358</v>
      </c>
      <c r="I1154" s="11">
        <v>42361</v>
      </c>
      <c r="J1154" s="11">
        <v>42353</v>
      </c>
      <c r="K1154" t="s">
        <v>1023</v>
      </c>
      <c r="L1154" t="s">
        <v>1054</v>
      </c>
      <c r="M1154" t="s">
        <v>1025</v>
      </c>
      <c r="N1154" t="s">
        <v>1026</v>
      </c>
      <c r="O1154" t="s">
        <v>1273</v>
      </c>
    </row>
    <row r="1155" spans="1:16" x14ac:dyDescent="0.25">
      <c r="A1155" s="9" t="s">
        <v>2372</v>
      </c>
      <c r="B1155" s="9" t="s">
        <v>2373</v>
      </c>
      <c r="C1155" s="9" t="s">
        <v>2374</v>
      </c>
      <c r="D1155" s="9" t="s">
        <v>2373</v>
      </c>
      <c r="E1155" s="9" t="s">
        <v>1020</v>
      </c>
      <c r="F1155" s="9" t="s">
        <v>1021</v>
      </c>
      <c r="G1155" s="9" t="s">
        <v>1109</v>
      </c>
      <c r="H1155" s="10">
        <v>42357</v>
      </c>
      <c r="I1155" s="10">
        <v>42359</v>
      </c>
      <c r="J1155" s="10">
        <v>42353</v>
      </c>
      <c r="K1155" s="9" t="s">
        <v>1023</v>
      </c>
      <c r="L1155" s="9" t="s">
        <v>2159</v>
      </c>
      <c r="M1155" s="9" t="s">
        <v>1025</v>
      </c>
      <c r="N1155" s="9" t="s">
        <v>1026</v>
      </c>
      <c r="O1155" s="9" t="s">
        <v>1273</v>
      </c>
      <c r="P1155" s="9"/>
    </row>
    <row r="1156" spans="1:16" x14ac:dyDescent="0.25">
      <c r="A1156" t="s">
        <v>1916</v>
      </c>
      <c r="B1156" t="s">
        <v>1917</v>
      </c>
      <c r="C1156" t="s">
        <v>1918</v>
      </c>
      <c r="D1156" t="s">
        <v>1919</v>
      </c>
      <c r="E1156" t="s">
        <v>1020</v>
      </c>
      <c r="F1156" t="s">
        <v>1659</v>
      </c>
      <c r="G1156" t="s">
        <v>1660</v>
      </c>
      <c r="H1156" s="11">
        <v>42356</v>
      </c>
      <c r="I1156" s="11">
        <v>42358</v>
      </c>
      <c r="J1156" s="11">
        <v>42357</v>
      </c>
      <c r="K1156" t="s">
        <v>1023</v>
      </c>
      <c r="L1156" t="s">
        <v>1054</v>
      </c>
      <c r="M1156" t="s">
        <v>1025</v>
      </c>
      <c r="N1156" t="s">
        <v>1026</v>
      </c>
      <c r="O1156" t="s">
        <v>1034</v>
      </c>
      <c r="P1156" t="s">
        <v>1028</v>
      </c>
    </row>
    <row r="1157" spans="1:16" x14ac:dyDescent="0.25">
      <c r="A1157" s="9" t="s">
        <v>71</v>
      </c>
      <c r="B1157" s="9" t="s">
        <v>1956</v>
      </c>
      <c r="C1157" s="9" t="s">
        <v>1957</v>
      </c>
      <c r="D1157" s="9" t="s">
        <v>1956</v>
      </c>
      <c r="E1157" s="9" t="s">
        <v>1020</v>
      </c>
      <c r="F1157" s="9" t="s">
        <v>1021</v>
      </c>
      <c r="G1157" s="9" t="s">
        <v>1041</v>
      </c>
      <c r="H1157" s="10">
        <v>42356</v>
      </c>
      <c r="I1157" s="10">
        <v>42357</v>
      </c>
      <c r="J1157" s="10">
        <v>42353</v>
      </c>
      <c r="K1157" s="9" t="s">
        <v>1023</v>
      </c>
      <c r="L1157" s="9" t="s">
        <v>1054</v>
      </c>
      <c r="M1157" s="9" t="s">
        <v>1025</v>
      </c>
      <c r="N1157" s="9" t="s">
        <v>1026</v>
      </c>
      <c r="O1157" s="9" t="s">
        <v>1034</v>
      </c>
      <c r="P1157" s="9" t="s">
        <v>1028</v>
      </c>
    </row>
    <row r="1158" spans="1:16" x14ac:dyDescent="0.25">
      <c r="A1158" t="s">
        <v>1902</v>
      </c>
      <c r="B1158" t="s">
        <v>1903</v>
      </c>
      <c r="C1158" t="s">
        <v>1904</v>
      </c>
      <c r="D1158" t="s">
        <v>1903</v>
      </c>
      <c r="E1158" t="s">
        <v>1020</v>
      </c>
      <c r="F1158" t="s">
        <v>1659</v>
      </c>
      <c r="G1158" t="s">
        <v>1758</v>
      </c>
      <c r="H1158" s="11">
        <v>42355</v>
      </c>
      <c r="I1158" s="11">
        <v>42356</v>
      </c>
      <c r="J1158" s="11">
        <v>42355</v>
      </c>
      <c r="K1158" t="s">
        <v>1023</v>
      </c>
      <c r="L1158" t="s">
        <v>1054</v>
      </c>
      <c r="M1158" t="s">
        <v>1025</v>
      </c>
      <c r="N1158" t="s">
        <v>1026</v>
      </c>
      <c r="O1158" t="s">
        <v>1034</v>
      </c>
      <c r="P1158" t="s">
        <v>1028</v>
      </c>
    </row>
    <row r="1159" spans="1:16" x14ac:dyDescent="0.25">
      <c r="A1159" s="9" t="s">
        <v>239</v>
      </c>
      <c r="B1159" s="9" t="s">
        <v>1858</v>
      </c>
      <c r="C1159" s="9" t="s">
        <v>1859</v>
      </c>
      <c r="D1159" s="9" t="s">
        <v>1860</v>
      </c>
      <c r="E1159" s="9" t="s">
        <v>1020</v>
      </c>
      <c r="F1159" s="9" t="s">
        <v>1021</v>
      </c>
      <c r="G1159" s="9" t="s">
        <v>1022</v>
      </c>
      <c r="H1159" s="10">
        <v>42355</v>
      </c>
      <c r="I1159" s="10">
        <v>42360</v>
      </c>
      <c r="J1159" s="10">
        <v>42352</v>
      </c>
      <c r="K1159" s="9" t="s">
        <v>1023</v>
      </c>
      <c r="L1159" s="9" t="s">
        <v>1982</v>
      </c>
      <c r="M1159" s="9" t="s">
        <v>1025</v>
      </c>
      <c r="N1159" s="9" t="s">
        <v>1026</v>
      </c>
      <c r="O1159" s="9" t="s">
        <v>1034</v>
      </c>
      <c r="P1159" s="9" t="s">
        <v>1028</v>
      </c>
    </row>
    <row r="1160" spans="1:16" x14ac:dyDescent="0.25">
      <c r="A1160" t="s">
        <v>2283</v>
      </c>
      <c r="B1160" t="s">
        <v>2284</v>
      </c>
      <c r="C1160" t="s">
        <v>2285</v>
      </c>
      <c r="D1160" t="s">
        <v>2284</v>
      </c>
      <c r="E1160" t="s">
        <v>1020</v>
      </c>
      <c r="F1160" t="s">
        <v>1659</v>
      </c>
      <c r="G1160" t="s">
        <v>1660</v>
      </c>
      <c r="H1160" s="11">
        <v>42353</v>
      </c>
      <c r="I1160" s="11">
        <v>42355</v>
      </c>
      <c r="J1160" s="11">
        <v>42353</v>
      </c>
      <c r="K1160" t="s">
        <v>1023</v>
      </c>
      <c r="L1160" t="s">
        <v>1054</v>
      </c>
      <c r="M1160" t="s">
        <v>1025</v>
      </c>
      <c r="N1160" t="s">
        <v>1026</v>
      </c>
      <c r="O1160" t="s">
        <v>1034</v>
      </c>
      <c r="P1160" t="s">
        <v>1028</v>
      </c>
    </row>
    <row r="1161" spans="1:16" x14ac:dyDescent="0.25">
      <c r="A1161" s="9" t="s">
        <v>46</v>
      </c>
      <c r="B1161" s="9" t="s">
        <v>2870</v>
      </c>
      <c r="C1161" s="9" t="s">
        <v>46</v>
      </c>
      <c r="D1161" s="9" t="s">
        <v>2870</v>
      </c>
      <c r="E1161" s="9" t="s">
        <v>1020</v>
      </c>
      <c r="F1161" s="9" t="s">
        <v>1021</v>
      </c>
      <c r="G1161" s="9" t="s">
        <v>1194</v>
      </c>
      <c r="H1161" s="10">
        <v>42353</v>
      </c>
      <c r="I1161" s="10">
        <v>42356</v>
      </c>
      <c r="J1161" s="10">
        <v>42346</v>
      </c>
      <c r="K1161" s="9" t="s">
        <v>1023</v>
      </c>
      <c r="L1161" s="9" t="s">
        <v>1054</v>
      </c>
      <c r="M1161" s="9" t="s">
        <v>1025</v>
      </c>
      <c r="N1161" s="9" t="s">
        <v>1026</v>
      </c>
      <c r="O1161" s="9" t="s">
        <v>1034</v>
      </c>
      <c r="P1161" s="9" t="s">
        <v>1028</v>
      </c>
    </row>
    <row r="1162" spans="1:16" x14ac:dyDescent="0.25">
      <c r="A1162" t="s">
        <v>171</v>
      </c>
      <c r="B1162" t="s">
        <v>2076</v>
      </c>
      <c r="C1162" t="s">
        <v>2077</v>
      </c>
      <c r="D1162" t="s">
        <v>2078</v>
      </c>
      <c r="E1162" t="s">
        <v>1020</v>
      </c>
      <c r="F1162" t="s">
        <v>1021</v>
      </c>
      <c r="G1162" t="s">
        <v>1109</v>
      </c>
      <c r="H1162" s="11">
        <v>42352</v>
      </c>
      <c r="I1162" s="11">
        <v>42356</v>
      </c>
      <c r="J1162" s="11">
        <v>42351</v>
      </c>
      <c r="K1162" t="s">
        <v>1023</v>
      </c>
      <c r="L1162" t="s">
        <v>2159</v>
      </c>
      <c r="M1162" t="s">
        <v>1025</v>
      </c>
      <c r="N1162" t="s">
        <v>1026</v>
      </c>
      <c r="O1162" t="s">
        <v>1273</v>
      </c>
    </row>
    <row r="1163" spans="1:16" x14ac:dyDescent="0.25">
      <c r="A1163" s="9" t="s">
        <v>350</v>
      </c>
      <c r="B1163" s="9" t="s">
        <v>1680</v>
      </c>
      <c r="C1163" s="9" t="s">
        <v>1681</v>
      </c>
      <c r="D1163" s="9" t="s">
        <v>1682</v>
      </c>
      <c r="E1163" s="9" t="s">
        <v>1020</v>
      </c>
      <c r="F1163" s="9" t="s">
        <v>1021</v>
      </c>
      <c r="G1163" s="9" t="s">
        <v>1130</v>
      </c>
      <c r="H1163" s="10">
        <v>42352</v>
      </c>
      <c r="I1163" s="10">
        <v>42352</v>
      </c>
      <c r="J1163" s="10">
        <v>42348</v>
      </c>
      <c r="K1163" s="9" t="s">
        <v>1023</v>
      </c>
      <c r="L1163" s="9" t="s">
        <v>1054</v>
      </c>
      <c r="M1163" s="9" t="s">
        <v>1025</v>
      </c>
      <c r="N1163" s="9" t="s">
        <v>1026</v>
      </c>
      <c r="O1163" s="9" t="s">
        <v>1273</v>
      </c>
      <c r="P1163" s="9"/>
    </row>
    <row r="1164" spans="1:16" x14ac:dyDescent="0.25">
      <c r="A1164" t="s">
        <v>509</v>
      </c>
      <c r="B1164" t="s">
        <v>1700</v>
      </c>
      <c r="C1164" t="s">
        <v>1701</v>
      </c>
      <c r="D1164" t="s">
        <v>1702</v>
      </c>
      <c r="E1164" t="s">
        <v>1020</v>
      </c>
      <c r="F1164" t="s">
        <v>1032</v>
      </c>
      <c r="G1164" t="s">
        <v>533</v>
      </c>
      <c r="H1164" s="11">
        <v>42352</v>
      </c>
      <c r="I1164" s="11">
        <v>42360</v>
      </c>
      <c r="J1164" s="11">
        <v>42352</v>
      </c>
      <c r="K1164" t="s">
        <v>1023</v>
      </c>
      <c r="L1164" t="s">
        <v>1054</v>
      </c>
      <c r="M1164" t="s">
        <v>1025</v>
      </c>
      <c r="N1164" t="s">
        <v>1026</v>
      </c>
      <c r="O1164" t="s">
        <v>1034</v>
      </c>
      <c r="P1164" t="s">
        <v>1028</v>
      </c>
    </row>
    <row r="1165" spans="1:16" x14ac:dyDescent="0.25">
      <c r="A1165" s="9" t="s">
        <v>169</v>
      </c>
      <c r="B1165" s="9" t="s">
        <v>1488</v>
      </c>
      <c r="C1165" s="9" t="s">
        <v>1489</v>
      </c>
      <c r="D1165" s="9" t="s">
        <v>1490</v>
      </c>
      <c r="E1165" s="9" t="s">
        <v>1020</v>
      </c>
      <c r="F1165" s="9" t="s">
        <v>1021</v>
      </c>
      <c r="G1165" s="9" t="s">
        <v>1109</v>
      </c>
      <c r="H1165" s="10">
        <v>42350</v>
      </c>
      <c r="I1165" s="10">
        <v>42352</v>
      </c>
      <c r="J1165" s="10">
        <v>42347</v>
      </c>
      <c r="K1165" s="9" t="s">
        <v>1023</v>
      </c>
      <c r="L1165" s="9" t="s">
        <v>1054</v>
      </c>
      <c r="M1165" s="9" t="s">
        <v>1025</v>
      </c>
      <c r="N1165" s="9" t="s">
        <v>1026</v>
      </c>
      <c r="O1165" s="9" t="s">
        <v>1034</v>
      </c>
      <c r="P1165" s="9" t="s">
        <v>1028</v>
      </c>
    </row>
    <row r="1166" spans="1:16" x14ac:dyDescent="0.25">
      <c r="A1166" t="s">
        <v>35</v>
      </c>
      <c r="B1166" t="s">
        <v>2237</v>
      </c>
      <c r="C1166" t="s">
        <v>2238</v>
      </c>
      <c r="D1166" t="s">
        <v>2239</v>
      </c>
      <c r="E1166" t="s">
        <v>1020</v>
      </c>
      <c r="F1166" t="s">
        <v>1021</v>
      </c>
      <c r="G1166" t="s">
        <v>1088</v>
      </c>
      <c r="H1166" s="11">
        <v>42348</v>
      </c>
      <c r="I1166" s="11">
        <v>42351</v>
      </c>
      <c r="J1166" s="11">
        <v>42343</v>
      </c>
      <c r="K1166" t="s">
        <v>1023</v>
      </c>
      <c r="L1166" t="s">
        <v>2155</v>
      </c>
      <c r="M1166" t="s">
        <v>1025</v>
      </c>
      <c r="N1166" t="s">
        <v>1026</v>
      </c>
      <c r="O1166" t="s">
        <v>1034</v>
      </c>
      <c r="P1166" t="s">
        <v>1676</v>
      </c>
    </row>
    <row r="1167" spans="1:16" x14ac:dyDescent="0.25">
      <c r="A1167" s="9" t="s">
        <v>492</v>
      </c>
      <c r="B1167" s="9" t="s">
        <v>1204</v>
      </c>
      <c r="C1167" s="9" t="s">
        <v>1205</v>
      </c>
      <c r="D1167" s="9" t="s">
        <v>1206</v>
      </c>
      <c r="E1167" s="9" t="s">
        <v>1020</v>
      </c>
      <c r="F1167" s="9" t="s">
        <v>1032</v>
      </c>
      <c r="G1167" s="9" t="s">
        <v>533</v>
      </c>
      <c r="H1167" s="10">
        <v>42347</v>
      </c>
      <c r="I1167" s="10">
        <v>42352</v>
      </c>
      <c r="J1167" s="10">
        <v>42345</v>
      </c>
      <c r="K1167" s="9" t="s">
        <v>1023</v>
      </c>
      <c r="L1167" s="9" t="s">
        <v>1054</v>
      </c>
      <c r="M1167" s="9" t="s">
        <v>1025</v>
      </c>
      <c r="N1167" s="9" t="s">
        <v>1026</v>
      </c>
      <c r="O1167" s="9" t="s">
        <v>1034</v>
      </c>
      <c r="P1167" s="9" t="s">
        <v>1028</v>
      </c>
    </row>
    <row r="1168" spans="1:16" x14ac:dyDescent="0.25">
      <c r="A1168" t="s">
        <v>2880</v>
      </c>
      <c r="B1168" t="s">
        <v>2881</v>
      </c>
      <c r="C1168" t="s">
        <v>2882</v>
      </c>
      <c r="D1168" t="s">
        <v>2881</v>
      </c>
      <c r="E1168" t="s">
        <v>1020</v>
      </c>
      <c r="F1168" t="s">
        <v>1659</v>
      </c>
      <c r="G1168" t="s">
        <v>1660</v>
      </c>
      <c r="H1168" s="11">
        <v>42347</v>
      </c>
      <c r="I1168" s="11">
        <v>42352</v>
      </c>
      <c r="J1168" s="11">
        <v>42347</v>
      </c>
      <c r="K1168" t="s">
        <v>1023</v>
      </c>
      <c r="L1168" t="s">
        <v>2159</v>
      </c>
      <c r="M1168" t="s">
        <v>1025</v>
      </c>
      <c r="N1168" t="s">
        <v>1026</v>
      </c>
      <c r="O1168" t="s">
        <v>1273</v>
      </c>
    </row>
    <row r="1169" spans="1:16" x14ac:dyDescent="0.25">
      <c r="A1169" s="9" t="s">
        <v>317</v>
      </c>
      <c r="B1169" s="9" t="s">
        <v>2883</v>
      </c>
      <c r="C1169" s="9" t="s">
        <v>2884</v>
      </c>
      <c r="D1169" s="9" t="s">
        <v>2883</v>
      </c>
      <c r="E1169" s="9" t="s">
        <v>1020</v>
      </c>
      <c r="F1169" s="9" t="s">
        <v>1021</v>
      </c>
      <c r="G1169" s="9" t="s">
        <v>1037</v>
      </c>
      <c r="H1169" s="10">
        <v>42345</v>
      </c>
      <c r="I1169" s="10">
        <v>42352</v>
      </c>
      <c r="J1169" s="10">
        <v>42342</v>
      </c>
      <c r="K1169" s="9" t="s">
        <v>1023</v>
      </c>
      <c r="L1169" s="9" t="s">
        <v>1054</v>
      </c>
      <c r="M1169" s="9" t="s">
        <v>1025</v>
      </c>
      <c r="N1169" s="9" t="s">
        <v>1026</v>
      </c>
      <c r="O1169" s="9" t="s">
        <v>1034</v>
      </c>
      <c r="P1169" s="9" t="s">
        <v>1028</v>
      </c>
    </row>
    <row r="1170" spans="1:16" x14ac:dyDescent="0.25">
      <c r="A1170" t="s">
        <v>1461</v>
      </c>
      <c r="B1170" t="s">
        <v>1462</v>
      </c>
      <c r="C1170" t="s">
        <v>1463</v>
      </c>
      <c r="D1170" t="s">
        <v>1464</v>
      </c>
      <c r="E1170" t="s">
        <v>1020</v>
      </c>
      <c r="F1170" t="s">
        <v>1021</v>
      </c>
      <c r="G1170" t="s">
        <v>1059</v>
      </c>
      <c r="H1170" s="11">
        <v>42345</v>
      </c>
      <c r="I1170" s="11">
        <v>42347</v>
      </c>
      <c r="J1170" s="11">
        <v>42340</v>
      </c>
      <c r="K1170" t="s">
        <v>1023</v>
      </c>
      <c r="L1170" t="s">
        <v>1054</v>
      </c>
      <c r="M1170" t="s">
        <v>1025</v>
      </c>
      <c r="N1170" t="s">
        <v>1026</v>
      </c>
      <c r="O1170" t="s">
        <v>1034</v>
      </c>
      <c r="P1170" t="s">
        <v>1028</v>
      </c>
    </row>
    <row r="1171" spans="1:16" x14ac:dyDescent="0.25">
      <c r="A1171" s="9" t="s">
        <v>2885</v>
      </c>
      <c r="B1171" s="9" t="s">
        <v>2886</v>
      </c>
      <c r="C1171" s="9" t="s">
        <v>2887</v>
      </c>
      <c r="D1171" s="9" t="s">
        <v>2888</v>
      </c>
      <c r="E1171" s="9" t="s">
        <v>1020</v>
      </c>
      <c r="F1171" s="9" t="s">
        <v>1659</v>
      </c>
      <c r="G1171" s="9" t="s">
        <v>1660</v>
      </c>
      <c r="H1171" s="10">
        <v>42344</v>
      </c>
      <c r="I1171" s="10">
        <v>42353</v>
      </c>
      <c r="J1171" s="10">
        <v>42010</v>
      </c>
      <c r="K1171" s="9" t="s">
        <v>1023</v>
      </c>
      <c r="L1171" s="9" t="s">
        <v>2159</v>
      </c>
      <c r="M1171" s="9" t="s">
        <v>1025</v>
      </c>
      <c r="N1171" s="9" t="s">
        <v>1026</v>
      </c>
      <c r="O1171" s="9" t="s">
        <v>1273</v>
      </c>
      <c r="P1171" s="9"/>
    </row>
    <row r="1172" spans="1:16" x14ac:dyDescent="0.25">
      <c r="A1172" t="s">
        <v>245</v>
      </c>
      <c r="B1172" t="s">
        <v>1227</v>
      </c>
      <c r="C1172" t="s">
        <v>1228</v>
      </c>
      <c r="D1172" t="s">
        <v>1229</v>
      </c>
      <c r="E1172" t="s">
        <v>1020</v>
      </c>
      <c r="F1172" t="s">
        <v>1021</v>
      </c>
      <c r="G1172" t="s">
        <v>1022</v>
      </c>
      <c r="H1172" s="11">
        <v>42344</v>
      </c>
      <c r="I1172" s="11">
        <v>42345</v>
      </c>
      <c r="J1172" s="11">
        <v>42340</v>
      </c>
      <c r="K1172" t="s">
        <v>1023</v>
      </c>
      <c r="L1172" t="s">
        <v>1054</v>
      </c>
      <c r="M1172" t="s">
        <v>1025</v>
      </c>
      <c r="N1172" t="s">
        <v>1026</v>
      </c>
      <c r="O1172" t="s">
        <v>1034</v>
      </c>
      <c r="P1172" t="s">
        <v>1028</v>
      </c>
    </row>
    <row r="1173" spans="1:16" x14ac:dyDescent="0.25">
      <c r="A1173" s="9" t="s">
        <v>274</v>
      </c>
      <c r="B1173" s="9" t="s">
        <v>1221</v>
      </c>
      <c r="C1173" s="9" t="s">
        <v>1222</v>
      </c>
      <c r="D1173" s="9" t="s">
        <v>1223</v>
      </c>
      <c r="E1173" s="9" t="s">
        <v>1020</v>
      </c>
      <c r="F1173" s="9" t="s">
        <v>1021</v>
      </c>
      <c r="G1173" s="9" t="s">
        <v>1022</v>
      </c>
      <c r="H1173" s="10">
        <v>42343</v>
      </c>
      <c r="I1173" s="10">
        <v>42345</v>
      </c>
      <c r="J1173" s="10">
        <v>42339</v>
      </c>
      <c r="K1173" s="9" t="s">
        <v>1023</v>
      </c>
      <c r="L1173" s="9" t="s">
        <v>1054</v>
      </c>
      <c r="M1173" s="9" t="s">
        <v>1025</v>
      </c>
      <c r="N1173" s="9" t="s">
        <v>1026</v>
      </c>
      <c r="O1173" s="9" t="s">
        <v>1034</v>
      </c>
      <c r="P1173" s="9" t="s">
        <v>1028</v>
      </c>
    </row>
    <row r="1174" spans="1:16" x14ac:dyDescent="0.25">
      <c r="A1174" t="s">
        <v>479</v>
      </c>
      <c r="B1174" t="s">
        <v>1822</v>
      </c>
      <c r="C1174" t="s">
        <v>1823</v>
      </c>
      <c r="D1174" t="s">
        <v>1824</v>
      </c>
      <c r="E1174" t="s">
        <v>1020</v>
      </c>
      <c r="F1174" t="s">
        <v>1032</v>
      </c>
      <c r="G1174" t="s">
        <v>533</v>
      </c>
      <c r="H1174" s="11">
        <v>42342</v>
      </c>
      <c r="I1174" s="11">
        <v>42344</v>
      </c>
      <c r="J1174" s="11">
        <v>42342</v>
      </c>
      <c r="K1174" t="s">
        <v>1023</v>
      </c>
      <c r="L1174" t="s">
        <v>1054</v>
      </c>
      <c r="M1174" t="s">
        <v>1025</v>
      </c>
      <c r="N1174" t="s">
        <v>1026</v>
      </c>
      <c r="O1174" t="s">
        <v>1034</v>
      </c>
      <c r="P1174" t="s">
        <v>1028</v>
      </c>
    </row>
    <row r="1175" spans="1:16" x14ac:dyDescent="0.25">
      <c r="A1175" s="9" t="s">
        <v>35</v>
      </c>
      <c r="B1175" s="9" t="s">
        <v>2237</v>
      </c>
      <c r="C1175" s="9" t="s">
        <v>2238</v>
      </c>
      <c r="D1175" s="9" t="s">
        <v>2239</v>
      </c>
      <c r="E1175" s="9" t="s">
        <v>1020</v>
      </c>
      <c r="F1175" s="9" t="s">
        <v>1021</v>
      </c>
      <c r="G1175" s="9" t="s">
        <v>1088</v>
      </c>
      <c r="H1175" s="10">
        <v>42340</v>
      </c>
      <c r="I1175" s="10">
        <v>42343</v>
      </c>
      <c r="J1175" s="10">
        <v>42339</v>
      </c>
      <c r="K1175" s="9" t="s">
        <v>1023</v>
      </c>
      <c r="L1175" s="9" t="s">
        <v>2155</v>
      </c>
      <c r="M1175" s="9" t="s">
        <v>1025</v>
      </c>
      <c r="N1175" s="9" t="s">
        <v>1026</v>
      </c>
      <c r="O1175" s="9" t="s">
        <v>1034</v>
      </c>
      <c r="P1175" s="9" t="s">
        <v>1676</v>
      </c>
    </row>
    <row r="1176" spans="1:16" x14ac:dyDescent="0.25">
      <c r="A1176" t="s">
        <v>293</v>
      </c>
      <c r="B1176" t="s">
        <v>2725</v>
      </c>
      <c r="C1176" t="s">
        <v>2726</v>
      </c>
      <c r="D1176" t="s">
        <v>2727</v>
      </c>
      <c r="E1176" t="s">
        <v>1020</v>
      </c>
      <c r="F1176" t="s">
        <v>1021</v>
      </c>
      <c r="G1176" t="s">
        <v>1022</v>
      </c>
      <c r="H1176" s="11">
        <v>42339</v>
      </c>
      <c r="I1176" s="11">
        <v>42344</v>
      </c>
      <c r="J1176" s="11">
        <v>42335</v>
      </c>
      <c r="K1176" t="s">
        <v>1023</v>
      </c>
      <c r="L1176" t="s">
        <v>1982</v>
      </c>
      <c r="M1176" t="s">
        <v>1025</v>
      </c>
      <c r="N1176" t="s">
        <v>1026</v>
      </c>
      <c r="O1176" t="s">
        <v>1034</v>
      </c>
      <c r="P1176" t="s">
        <v>1028</v>
      </c>
    </row>
    <row r="1177" spans="1:16" x14ac:dyDescent="0.25">
      <c r="A1177" s="9" t="s">
        <v>306</v>
      </c>
      <c r="B1177" s="9" t="s">
        <v>1970</v>
      </c>
      <c r="C1177" s="9" t="s">
        <v>1971</v>
      </c>
      <c r="D1177" s="9" t="s">
        <v>1970</v>
      </c>
      <c r="E1177" s="9" t="s">
        <v>1020</v>
      </c>
      <c r="F1177" s="9" t="s">
        <v>1021</v>
      </c>
      <c r="G1177" s="9" t="s">
        <v>1037</v>
      </c>
      <c r="H1177" s="10">
        <v>42338</v>
      </c>
      <c r="I1177" s="10">
        <v>42340</v>
      </c>
      <c r="J1177" s="10">
        <v>42332</v>
      </c>
      <c r="K1177" s="9" t="s">
        <v>1023</v>
      </c>
      <c r="L1177" s="9" t="s">
        <v>1054</v>
      </c>
      <c r="M1177" s="9" t="s">
        <v>1025</v>
      </c>
      <c r="N1177" s="9" t="s">
        <v>1026</v>
      </c>
      <c r="O1177" s="9" t="s">
        <v>1034</v>
      </c>
      <c r="P1177" s="9" t="s">
        <v>1028</v>
      </c>
    </row>
    <row r="1178" spans="1:16" x14ac:dyDescent="0.25">
      <c r="A1178" t="s">
        <v>357</v>
      </c>
      <c r="B1178" t="s">
        <v>1331</v>
      </c>
      <c r="C1178" t="s">
        <v>1332</v>
      </c>
      <c r="D1178" t="s">
        <v>1333</v>
      </c>
      <c r="E1178" t="s">
        <v>1020</v>
      </c>
      <c r="F1178" t="s">
        <v>1021</v>
      </c>
      <c r="G1178" t="s">
        <v>1130</v>
      </c>
      <c r="H1178" s="11">
        <v>42337</v>
      </c>
      <c r="I1178" s="11">
        <v>42339</v>
      </c>
      <c r="J1178" s="11">
        <v>42333</v>
      </c>
      <c r="K1178" t="s">
        <v>1023</v>
      </c>
      <c r="L1178" t="s">
        <v>1054</v>
      </c>
      <c r="M1178" t="s">
        <v>1025</v>
      </c>
      <c r="N1178" t="s">
        <v>1026</v>
      </c>
      <c r="O1178" t="s">
        <v>1034</v>
      </c>
      <c r="P1178" t="s">
        <v>1028</v>
      </c>
    </row>
    <row r="1179" spans="1:16" x14ac:dyDescent="0.25">
      <c r="A1179" s="9" t="s">
        <v>1818</v>
      </c>
      <c r="B1179" s="9" t="s">
        <v>1819</v>
      </c>
      <c r="C1179" s="9" t="s">
        <v>1820</v>
      </c>
      <c r="D1179" s="9" t="s">
        <v>1821</v>
      </c>
      <c r="E1179" s="9" t="s">
        <v>1020</v>
      </c>
      <c r="F1179" s="9" t="s">
        <v>1659</v>
      </c>
      <c r="G1179" s="9" t="s">
        <v>1660</v>
      </c>
      <c r="H1179" s="10">
        <v>42337</v>
      </c>
      <c r="I1179" s="10">
        <v>42343</v>
      </c>
      <c r="J1179" s="10">
        <v>42337</v>
      </c>
      <c r="K1179" s="9" t="s">
        <v>1023</v>
      </c>
      <c r="L1179" s="9" t="s">
        <v>2159</v>
      </c>
      <c r="M1179" s="9" t="s">
        <v>1025</v>
      </c>
      <c r="N1179" s="9" t="s">
        <v>1026</v>
      </c>
      <c r="O1179" s="9" t="s">
        <v>1273</v>
      </c>
      <c r="P1179" s="9"/>
    </row>
    <row r="1180" spans="1:16" x14ac:dyDescent="0.25">
      <c r="A1180" t="s">
        <v>1975</v>
      </c>
      <c r="B1180" t="s">
        <v>1976</v>
      </c>
      <c r="C1180" t="s">
        <v>1977</v>
      </c>
      <c r="D1180" t="s">
        <v>1978</v>
      </c>
      <c r="E1180" t="s">
        <v>1020</v>
      </c>
      <c r="F1180" t="s">
        <v>1032</v>
      </c>
      <c r="G1180" t="s">
        <v>533</v>
      </c>
      <c r="H1180" s="11">
        <v>42335</v>
      </c>
      <c r="I1180" s="11">
        <v>42342</v>
      </c>
      <c r="J1180" s="11">
        <v>42334</v>
      </c>
      <c r="K1180" t="s">
        <v>1023</v>
      </c>
      <c r="L1180" t="s">
        <v>1054</v>
      </c>
      <c r="M1180" t="s">
        <v>1025</v>
      </c>
      <c r="N1180" t="s">
        <v>1026</v>
      </c>
      <c r="O1180" t="s">
        <v>1034</v>
      </c>
      <c r="P1180" t="s">
        <v>1028</v>
      </c>
    </row>
    <row r="1181" spans="1:16" x14ac:dyDescent="0.25">
      <c r="A1181" s="9" t="s">
        <v>280</v>
      </c>
      <c r="B1181" s="9" t="s">
        <v>1719</v>
      </c>
      <c r="C1181" s="9" t="s">
        <v>1720</v>
      </c>
      <c r="D1181" s="9" t="s">
        <v>1721</v>
      </c>
      <c r="E1181" s="9" t="s">
        <v>1020</v>
      </c>
      <c r="F1181" s="9" t="s">
        <v>1021</v>
      </c>
      <c r="G1181" s="9" t="s">
        <v>1022</v>
      </c>
      <c r="H1181" s="10">
        <v>42335</v>
      </c>
      <c r="I1181" s="10">
        <v>42337</v>
      </c>
      <c r="J1181" s="10">
        <v>42319</v>
      </c>
      <c r="K1181" s="9" t="s">
        <v>1023</v>
      </c>
      <c r="L1181" s="9" t="s">
        <v>2159</v>
      </c>
      <c r="M1181" s="9" t="s">
        <v>1025</v>
      </c>
      <c r="N1181" s="9" t="s">
        <v>1026</v>
      </c>
      <c r="O1181" s="9" t="s">
        <v>1273</v>
      </c>
      <c r="P1181" s="9"/>
    </row>
    <row r="1182" spans="1:16" x14ac:dyDescent="0.25">
      <c r="A1182" t="s">
        <v>103</v>
      </c>
      <c r="B1182" t="s">
        <v>1548</v>
      </c>
      <c r="C1182" t="s">
        <v>1549</v>
      </c>
      <c r="D1182" t="s">
        <v>1548</v>
      </c>
      <c r="E1182" t="s">
        <v>1020</v>
      </c>
      <c r="F1182" t="s">
        <v>1021</v>
      </c>
      <c r="G1182" t="s">
        <v>1045</v>
      </c>
      <c r="H1182" s="11">
        <v>42333</v>
      </c>
      <c r="I1182" s="11">
        <v>42337</v>
      </c>
      <c r="J1182" s="11">
        <v>42328</v>
      </c>
      <c r="K1182" t="s">
        <v>1023</v>
      </c>
      <c r="L1182" t="s">
        <v>1054</v>
      </c>
      <c r="M1182" t="s">
        <v>1025</v>
      </c>
      <c r="N1182" t="s">
        <v>1026</v>
      </c>
      <c r="O1182" t="s">
        <v>1273</v>
      </c>
    </row>
    <row r="1183" spans="1:16" x14ac:dyDescent="0.25">
      <c r="A1183" s="9" t="s">
        <v>2889</v>
      </c>
      <c r="B1183" s="9" t="s">
        <v>2890</v>
      </c>
      <c r="C1183" s="9" t="s">
        <v>2891</v>
      </c>
      <c r="D1183" s="9" t="s">
        <v>2890</v>
      </c>
      <c r="E1183" s="9" t="s">
        <v>1020</v>
      </c>
      <c r="F1183" s="9" t="s">
        <v>1659</v>
      </c>
      <c r="G1183" s="9" t="s">
        <v>1758</v>
      </c>
      <c r="H1183" s="10">
        <v>42333</v>
      </c>
      <c r="I1183" s="10">
        <v>42337</v>
      </c>
      <c r="J1183" s="10">
        <v>42333</v>
      </c>
      <c r="K1183" s="9" t="s">
        <v>1023</v>
      </c>
      <c r="L1183" s="9" t="s">
        <v>2427</v>
      </c>
      <c r="M1183" s="9" t="s">
        <v>1025</v>
      </c>
      <c r="N1183" s="9" t="s">
        <v>1026</v>
      </c>
      <c r="O1183" s="9" t="s">
        <v>1273</v>
      </c>
      <c r="P1183" s="9"/>
    </row>
    <row r="1184" spans="1:16" x14ac:dyDescent="0.25">
      <c r="A1184" t="s">
        <v>35</v>
      </c>
      <c r="B1184" t="s">
        <v>2237</v>
      </c>
      <c r="C1184" t="s">
        <v>2238</v>
      </c>
      <c r="D1184" t="s">
        <v>2239</v>
      </c>
      <c r="E1184" t="s">
        <v>1020</v>
      </c>
      <c r="F1184" t="s">
        <v>1021</v>
      </c>
      <c r="G1184" t="s">
        <v>1088</v>
      </c>
      <c r="H1184" s="11">
        <v>42333</v>
      </c>
      <c r="I1184" s="11">
        <v>42335</v>
      </c>
      <c r="J1184" s="11">
        <v>42326</v>
      </c>
      <c r="K1184" t="s">
        <v>1023</v>
      </c>
      <c r="L1184" t="s">
        <v>2155</v>
      </c>
      <c r="M1184" t="s">
        <v>1025</v>
      </c>
      <c r="N1184" t="s">
        <v>1026</v>
      </c>
      <c r="O1184" t="s">
        <v>1273</v>
      </c>
    </row>
    <row r="1185" spans="1:16" x14ac:dyDescent="0.25">
      <c r="A1185" s="9" t="s">
        <v>2892</v>
      </c>
      <c r="B1185" s="9" t="s">
        <v>2893</v>
      </c>
      <c r="C1185" s="9" t="s">
        <v>2894</v>
      </c>
      <c r="D1185" s="9" t="s">
        <v>2895</v>
      </c>
      <c r="E1185" s="9" t="s">
        <v>1020</v>
      </c>
      <c r="F1185" s="9" t="s">
        <v>1659</v>
      </c>
      <c r="G1185" s="9" t="s">
        <v>1660</v>
      </c>
      <c r="H1185" s="10">
        <v>42332</v>
      </c>
      <c r="I1185" s="10">
        <v>42333</v>
      </c>
      <c r="J1185" s="10">
        <v>42332</v>
      </c>
      <c r="K1185" s="9" t="s">
        <v>1023</v>
      </c>
      <c r="L1185" s="9" t="s">
        <v>1054</v>
      </c>
      <c r="M1185" s="9" t="s">
        <v>1025</v>
      </c>
      <c r="N1185" s="9" t="s">
        <v>1026</v>
      </c>
      <c r="O1185" s="9" t="s">
        <v>1034</v>
      </c>
      <c r="P1185" s="9" t="s">
        <v>1028</v>
      </c>
    </row>
    <row r="1186" spans="1:16" x14ac:dyDescent="0.25">
      <c r="A1186" t="s">
        <v>181</v>
      </c>
      <c r="B1186" t="s">
        <v>2575</v>
      </c>
      <c r="C1186" t="s">
        <v>2576</v>
      </c>
      <c r="D1186" t="s">
        <v>2577</v>
      </c>
      <c r="E1186" t="s">
        <v>1020</v>
      </c>
      <c r="F1186" t="s">
        <v>1021</v>
      </c>
      <c r="G1186" t="s">
        <v>1121</v>
      </c>
      <c r="H1186" s="11">
        <v>42331</v>
      </c>
      <c r="I1186" s="11">
        <v>42333</v>
      </c>
      <c r="J1186" s="11">
        <v>42328</v>
      </c>
      <c r="K1186" t="s">
        <v>1023</v>
      </c>
      <c r="L1186" t="s">
        <v>1054</v>
      </c>
      <c r="M1186" t="s">
        <v>1025</v>
      </c>
      <c r="N1186" t="s">
        <v>1026</v>
      </c>
      <c r="O1186" t="s">
        <v>1034</v>
      </c>
      <c r="P1186" t="s">
        <v>1028</v>
      </c>
    </row>
    <row r="1187" spans="1:16" x14ac:dyDescent="0.25">
      <c r="A1187" s="9" t="s">
        <v>2896</v>
      </c>
      <c r="B1187" s="9" t="s">
        <v>2897</v>
      </c>
      <c r="C1187" s="9" t="s">
        <v>2898</v>
      </c>
      <c r="D1187" s="9" t="s">
        <v>2899</v>
      </c>
      <c r="E1187" s="9" t="s">
        <v>1020</v>
      </c>
      <c r="F1187" s="9" t="s">
        <v>1659</v>
      </c>
      <c r="G1187" s="9" t="s">
        <v>1660</v>
      </c>
      <c r="H1187" s="10">
        <v>42330</v>
      </c>
      <c r="I1187" s="10">
        <v>42332</v>
      </c>
      <c r="J1187" s="10">
        <v>42330</v>
      </c>
      <c r="K1187" s="9" t="s">
        <v>1023</v>
      </c>
      <c r="L1187" s="9" t="s">
        <v>1054</v>
      </c>
      <c r="M1187" s="9" t="s">
        <v>1025</v>
      </c>
      <c r="N1187" s="9" t="s">
        <v>1026</v>
      </c>
      <c r="O1187" s="9" t="s">
        <v>1034</v>
      </c>
      <c r="P1187" s="9" t="s">
        <v>1028</v>
      </c>
    </row>
    <row r="1188" spans="1:16" x14ac:dyDescent="0.25">
      <c r="A1188" t="s">
        <v>1236</v>
      </c>
      <c r="B1188" t="s">
        <v>1237</v>
      </c>
      <c r="C1188" t="s">
        <v>1238</v>
      </c>
      <c r="D1188" t="s">
        <v>1239</v>
      </c>
      <c r="E1188" t="s">
        <v>1020</v>
      </c>
      <c r="F1188" t="s">
        <v>1032</v>
      </c>
      <c r="G1188" t="s">
        <v>1136</v>
      </c>
      <c r="H1188" s="11">
        <v>42328</v>
      </c>
      <c r="I1188" s="11">
        <v>42333</v>
      </c>
      <c r="J1188" s="11">
        <v>42328</v>
      </c>
      <c r="K1188" t="s">
        <v>1023</v>
      </c>
      <c r="L1188" t="s">
        <v>1054</v>
      </c>
      <c r="M1188" t="s">
        <v>1025</v>
      </c>
      <c r="N1188" t="s">
        <v>1026</v>
      </c>
      <c r="O1188" t="s">
        <v>1034</v>
      </c>
      <c r="P1188" t="s">
        <v>1028</v>
      </c>
    </row>
    <row r="1189" spans="1:16" x14ac:dyDescent="0.25">
      <c r="A1189" s="9" t="s">
        <v>90</v>
      </c>
      <c r="B1189" s="9" t="s">
        <v>1713</v>
      </c>
      <c r="C1189" s="9" t="s">
        <v>1714</v>
      </c>
      <c r="D1189" s="9" t="s">
        <v>1715</v>
      </c>
      <c r="E1189" s="9" t="s">
        <v>1020</v>
      </c>
      <c r="F1189" s="9" t="s">
        <v>1021</v>
      </c>
      <c r="G1189" s="9" t="s">
        <v>1045</v>
      </c>
      <c r="H1189" s="10">
        <v>42328</v>
      </c>
      <c r="I1189" s="10">
        <v>42331</v>
      </c>
      <c r="J1189" s="10">
        <v>42323</v>
      </c>
      <c r="K1189" s="9" t="s">
        <v>1023</v>
      </c>
      <c r="L1189" s="9" t="s">
        <v>2159</v>
      </c>
      <c r="M1189" s="9" t="s">
        <v>1025</v>
      </c>
      <c r="N1189" s="9" t="s">
        <v>1026</v>
      </c>
      <c r="O1189" s="9" t="s">
        <v>1273</v>
      </c>
      <c r="P1189" s="9"/>
    </row>
    <row r="1190" spans="1:16" x14ac:dyDescent="0.25">
      <c r="A1190" t="s">
        <v>1655</v>
      </c>
      <c r="B1190" t="s">
        <v>1656</v>
      </c>
      <c r="C1190" t="s">
        <v>1657</v>
      </c>
      <c r="D1190" t="s">
        <v>1658</v>
      </c>
      <c r="E1190" t="s">
        <v>1020</v>
      </c>
      <c r="F1190" t="s">
        <v>1659</v>
      </c>
      <c r="G1190" t="s">
        <v>1660</v>
      </c>
      <c r="H1190" s="11">
        <v>42327</v>
      </c>
      <c r="I1190" s="11">
        <v>42330</v>
      </c>
      <c r="J1190" s="11">
        <v>42327</v>
      </c>
      <c r="K1190" t="s">
        <v>1023</v>
      </c>
      <c r="L1190" t="s">
        <v>1054</v>
      </c>
      <c r="M1190" t="s">
        <v>1025</v>
      </c>
      <c r="N1190" t="s">
        <v>1026</v>
      </c>
      <c r="O1190" t="s">
        <v>1034</v>
      </c>
      <c r="P1190" t="s">
        <v>1028</v>
      </c>
    </row>
    <row r="1191" spans="1:16" x14ac:dyDescent="0.25">
      <c r="A1191" s="9" t="s">
        <v>279</v>
      </c>
      <c r="B1191" s="9" t="s">
        <v>2599</v>
      </c>
      <c r="C1191" s="9" t="s">
        <v>2600</v>
      </c>
      <c r="D1191" s="9" t="s">
        <v>2601</v>
      </c>
      <c r="E1191" s="9" t="s">
        <v>1020</v>
      </c>
      <c r="F1191" s="9" t="s">
        <v>1021</v>
      </c>
      <c r="G1191" s="9" t="s">
        <v>1022</v>
      </c>
      <c r="H1191" s="10">
        <v>42327</v>
      </c>
      <c r="I1191" s="10">
        <v>42331</v>
      </c>
      <c r="J1191" s="10">
        <v>42324</v>
      </c>
      <c r="K1191" s="9" t="s">
        <v>1023</v>
      </c>
      <c r="L1191" s="9" t="s">
        <v>1054</v>
      </c>
      <c r="M1191" s="9" t="s">
        <v>1025</v>
      </c>
      <c r="N1191" s="9" t="s">
        <v>1026</v>
      </c>
      <c r="O1191" s="9" t="s">
        <v>1034</v>
      </c>
      <c r="P1191" s="9" t="s">
        <v>1028</v>
      </c>
    </row>
    <row r="1192" spans="1:16" x14ac:dyDescent="0.25">
      <c r="A1192" t="s">
        <v>2900</v>
      </c>
      <c r="B1192" t="s">
        <v>2901</v>
      </c>
      <c r="C1192" t="s">
        <v>2902</v>
      </c>
      <c r="D1192" t="s">
        <v>2901</v>
      </c>
      <c r="E1192" t="s">
        <v>1020</v>
      </c>
      <c r="F1192" t="s">
        <v>1032</v>
      </c>
      <c r="G1192" t="s">
        <v>1136</v>
      </c>
      <c r="H1192" s="11">
        <v>42323</v>
      </c>
      <c r="I1192" s="11">
        <v>42328</v>
      </c>
      <c r="J1192" s="11">
        <v>42318</v>
      </c>
      <c r="K1192" t="s">
        <v>1023</v>
      </c>
      <c r="L1192" t="s">
        <v>1991</v>
      </c>
      <c r="M1192" t="s">
        <v>1025</v>
      </c>
      <c r="N1192" t="s">
        <v>1026</v>
      </c>
      <c r="O1192" t="s">
        <v>1034</v>
      </c>
      <c r="P1192" t="s">
        <v>1118</v>
      </c>
    </row>
    <row r="1193" spans="1:16" x14ac:dyDescent="0.25">
      <c r="A1193" s="9" t="s">
        <v>103</v>
      </c>
      <c r="B1193" s="9" t="s">
        <v>1548</v>
      </c>
      <c r="C1193" s="9" t="s">
        <v>1549</v>
      </c>
      <c r="D1193" s="9" t="s">
        <v>1548</v>
      </c>
      <c r="E1193" s="9" t="s">
        <v>1020</v>
      </c>
      <c r="F1193" s="9" t="s">
        <v>1021</v>
      </c>
      <c r="G1193" s="9" t="s">
        <v>1045</v>
      </c>
      <c r="H1193" s="10">
        <v>42322</v>
      </c>
      <c r="I1193" s="10">
        <v>42324</v>
      </c>
      <c r="J1193" s="10">
        <v>42320</v>
      </c>
      <c r="K1193" s="9" t="s">
        <v>1023</v>
      </c>
      <c r="L1193" s="9" t="s">
        <v>1054</v>
      </c>
      <c r="M1193" s="9" t="s">
        <v>1025</v>
      </c>
      <c r="N1193" s="9" t="s">
        <v>1026</v>
      </c>
      <c r="O1193" s="9" t="s">
        <v>1034</v>
      </c>
      <c r="P1193" s="9" t="s">
        <v>1028</v>
      </c>
    </row>
    <row r="1194" spans="1:16" x14ac:dyDescent="0.25">
      <c r="A1194" t="s">
        <v>184</v>
      </c>
      <c r="B1194" t="s">
        <v>1119</v>
      </c>
      <c r="C1194" t="s">
        <v>1120</v>
      </c>
      <c r="D1194" t="s">
        <v>1119</v>
      </c>
      <c r="E1194" t="s">
        <v>1020</v>
      </c>
      <c r="F1194" t="s">
        <v>1021</v>
      </c>
      <c r="G1194" t="s">
        <v>1121</v>
      </c>
      <c r="H1194" s="11">
        <v>42322</v>
      </c>
      <c r="I1194" s="11">
        <v>42327</v>
      </c>
      <c r="J1194" s="11">
        <v>42318</v>
      </c>
      <c r="K1194" t="s">
        <v>1023</v>
      </c>
      <c r="L1194" t="s">
        <v>1991</v>
      </c>
      <c r="M1194" t="s">
        <v>1025</v>
      </c>
      <c r="N1194" t="s">
        <v>1026</v>
      </c>
      <c r="O1194" t="s">
        <v>1034</v>
      </c>
      <c r="P1194" t="s">
        <v>1118</v>
      </c>
    </row>
    <row r="1195" spans="1:16" x14ac:dyDescent="0.25">
      <c r="A1195" s="9" t="s">
        <v>88</v>
      </c>
      <c r="B1195" s="9" t="s">
        <v>1417</v>
      </c>
      <c r="C1195" s="9" t="s">
        <v>1418</v>
      </c>
      <c r="D1195" s="9" t="s">
        <v>1419</v>
      </c>
      <c r="E1195" s="9" t="s">
        <v>1020</v>
      </c>
      <c r="F1195" s="9" t="s">
        <v>1021</v>
      </c>
      <c r="G1195" s="9" t="s">
        <v>1045</v>
      </c>
      <c r="H1195" s="10">
        <v>42321</v>
      </c>
      <c r="I1195" s="10">
        <v>42322</v>
      </c>
      <c r="J1195" s="10">
        <v>42318</v>
      </c>
      <c r="K1195" s="9" t="s">
        <v>1023</v>
      </c>
      <c r="L1195" s="9" t="s">
        <v>1054</v>
      </c>
      <c r="M1195" s="9" t="s">
        <v>1025</v>
      </c>
      <c r="N1195" s="9" t="s">
        <v>1026</v>
      </c>
      <c r="O1195" s="9" t="s">
        <v>1034</v>
      </c>
      <c r="P1195" s="9" t="s">
        <v>1028</v>
      </c>
    </row>
    <row r="1196" spans="1:16" x14ac:dyDescent="0.25">
      <c r="A1196" t="s">
        <v>516</v>
      </c>
      <c r="B1196" t="s">
        <v>1381</v>
      </c>
      <c r="C1196" t="s">
        <v>1382</v>
      </c>
      <c r="D1196" t="s">
        <v>1383</v>
      </c>
      <c r="E1196" t="s">
        <v>1020</v>
      </c>
      <c r="F1196" t="s">
        <v>1032</v>
      </c>
      <c r="G1196" t="s">
        <v>533</v>
      </c>
      <c r="H1196" s="11">
        <v>42320</v>
      </c>
      <c r="I1196" s="11">
        <v>42322</v>
      </c>
      <c r="J1196" s="11">
        <v>42318</v>
      </c>
      <c r="K1196" t="s">
        <v>1023</v>
      </c>
      <c r="L1196" t="s">
        <v>1054</v>
      </c>
      <c r="M1196" t="s">
        <v>1025</v>
      </c>
      <c r="N1196" t="s">
        <v>1026</v>
      </c>
      <c r="O1196" t="s">
        <v>1273</v>
      </c>
    </row>
    <row r="1197" spans="1:16" x14ac:dyDescent="0.25">
      <c r="A1197" s="9" t="s">
        <v>281</v>
      </c>
      <c r="B1197" s="9" t="s">
        <v>2323</v>
      </c>
      <c r="C1197" s="9" t="s">
        <v>2324</v>
      </c>
      <c r="D1197" s="9" t="s">
        <v>2325</v>
      </c>
      <c r="E1197" s="9" t="s">
        <v>1020</v>
      </c>
      <c r="F1197" s="9" t="s">
        <v>1021</v>
      </c>
      <c r="G1197" s="9" t="s">
        <v>1022</v>
      </c>
      <c r="H1197" s="10">
        <v>42320</v>
      </c>
      <c r="I1197" s="10">
        <v>42321</v>
      </c>
      <c r="J1197" s="10">
        <v>42312</v>
      </c>
      <c r="K1197" s="9" t="s">
        <v>1023</v>
      </c>
      <c r="L1197" s="9" t="s">
        <v>1054</v>
      </c>
      <c r="M1197" s="9" t="s">
        <v>1025</v>
      </c>
      <c r="N1197" s="9" t="s">
        <v>1026</v>
      </c>
      <c r="O1197" s="9" t="s">
        <v>1273</v>
      </c>
      <c r="P1197" s="9"/>
    </row>
    <row r="1198" spans="1:16" x14ac:dyDescent="0.25">
      <c r="A1198" t="s">
        <v>1836</v>
      </c>
      <c r="B1198" t="s">
        <v>1837</v>
      </c>
      <c r="C1198" t="s">
        <v>1838</v>
      </c>
      <c r="D1198" t="s">
        <v>1837</v>
      </c>
      <c r="E1198" t="s">
        <v>1020</v>
      </c>
      <c r="F1198" t="s">
        <v>1021</v>
      </c>
      <c r="G1198" t="s">
        <v>1022</v>
      </c>
      <c r="H1198" s="11">
        <v>42320</v>
      </c>
      <c r="I1198" s="11">
        <v>42322</v>
      </c>
      <c r="J1198" s="11">
        <v>42318</v>
      </c>
      <c r="K1198" t="s">
        <v>1023</v>
      </c>
      <c r="L1198" t="s">
        <v>1991</v>
      </c>
      <c r="M1198" t="s">
        <v>1025</v>
      </c>
      <c r="N1198" t="s">
        <v>1026</v>
      </c>
      <c r="O1198" t="s">
        <v>1034</v>
      </c>
      <c r="P1198" t="s">
        <v>1118</v>
      </c>
    </row>
    <row r="1199" spans="1:16" x14ac:dyDescent="0.25">
      <c r="A1199" s="9" t="s">
        <v>1165</v>
      </c>
      <c r="B1199" s="9" t="s">
        <v>1166</v>
      </c>
      <c r="C1199" s="9" t="s">
        <v>1167</v>
      </c>
      <c r="D1199" s="9" t="s">
        <v>1168</v>
      </c>
      <c r="E1199" s="9" t="s">
        <v>1020</v>
      </c>
      <c r="F1199" s="9" t="s">
        <v>1032</v>
      </c>
      <c r="G1199" s="9" t="s">
        <v>1157</v>
      </c>
      <c r="H1199" s="10">
        <v>42319</v>
      </c>
      <c r="I1199" s="10">
        <v>42323</v>
      </c>
      <c r="J1199" s="10">
        <v>42315</v>
      </c>
      <c r="K1199" s="9" t="s">
        <v>1023</v>
      </c>
      <c r="L1199" s="9" t="s">
        <v>1982</v>
      </c>
      <c r="M1199" s="9" t="s">
        <v>1025</v>
      </c>
      <c r="N1199" s="9" t="s">
        <v>1026</v>
      </c>
      <c r="O1199" s="9" t="s">
        <v>1034</v>
      </c>
      <c r="P1199" s="9" t="s">
        <v>1028</v>
      </c>
    </row>
    <row r="1200" spans="1:16" x14ac:dyDescent="0.25">
      <c r="A1200" t="s">
        <v>294</v>
      </c>
      <c r="B1200" t="s">
        <v>1142</v>
      </c>
      <c r="C1200" t="s">
        <v>1143</v>
      </c>
      <c r="D1200" t="s">
        <v>1144</v>
      </c>
      <c r="E1200" t="s">
        <v>1020</v>
      </c>
      <c r="F1200" t="s">
        <v>1021</v>
      </c>
      <c r="G1200" t="s">
        <v>1022</v>
      </c>
      <c r="H1200" s="11">
        <v>42319</v>
      </c>
      <c r="I1200" s="11">
        <v>42320</v>
      </c>
      <c r="J1200" s="11">
        <v>42316</v>
      </c>
      <c r="K1200" t="s">
        <v>1023</v>
      </c>
      <c r="L1200" t="s">
        <v>1054</v>
      </c>
      <c r="M1200" t="s">
        <v>1025</v>
      </c>
      <c r="N1200" t="s">
        <v>1026</v>
      </c>
      <c r="O1200" t="s">
        <v>1273</v>
      </c>
    </row>
    <row r="1201" spans="1:16" x14ac:dyDescent="0.25">
      <c r="A1201" s="9" t="s">
        <v>502</v>
      </c>
      <c r="B1201" s="9" t="s">
        <v>2903</v>
      </c>
      <c r="C1201" s="9" t="s">
        <v>2904</v>
      </c>
      <c r="D1201" s="9" t="s">
        <v>2905</v>
      </c>
      <c r="E1201" s="9" t="s">
        <v>1020</v>
      </c>
      <c r="F1201" s="9" t="s">
        <v>1032</v>
      </c>
      <c r="G1201" s="9" t="s">
        <v>533</v>
      </c>
      <c r="H1201" s="10">
        <v>42318</v>
      </c>
      <c r="I1201" s="10">
        <v>42328</v>
      </c>
      <c r="J1201" s="10">
        <v>42314</v>
      </c>
      <c r="K1201" s="9" t="s">
        <v>1023</v>
      </c>
      <c r="L1201" s="9" t="s">
        <v>1054</v>
      </c>
      <c r="M1201" s="9" t="s">
        <v>1025</v>
      </c>
      <c r="N1201" s="9" t="s">
        <v>1026</v>
      </c>
      <c r="O1201" s="9" t="s">
        <v>1034</v>
      </c>
      <c r="P1201" s="9" t="s">
        <v>1028</v>
      </c>
    </row>
    <row r="1202" spans="1:16" x14ac:dyDescent="0.25">
      <c r="A1202" t="s">
        <v>478</v>
      </c>
      <c r="B1202" t="s">
        <v>1090</v>
      </c>
      <c r="C1202" t="s">
        <v>1091</v>
      </c>
      <c r="D1202" t="s">
        <v>1092</v>
      </c>
      <c r="E1202" t="s">
        <v>1020</v>
      </c>
      <c r="F1202" t="s">
        <v>1032</v>
      </c>
      <c r="G1202" t="s">
        <v>533</v>
      </c>
      <c r="H1202" s="11">
        <v>42317</v>
      </c>
      <c r="I1202" s="11">
        <v>42318</v>
      </c>
      <c r="J1202" s="11">
        <v>42312</v>
      </c>
      <c r="K1202" t="s">
        <v>1023</v>
      </c>
      <c r="L1202" t="s">
        <v>1054</v>
      </c>
      <c r="M1202" t="s">
        <v>1055</v>
      </c>
      <c r="N1202" t="s">
        <v>1026</v>
      </c>
      <c r="O1202" t="s">
        <v>1027</v>
      </c>
    </row>
    <row r="1203" spans="1:16" x14ac:dyDescent="0.25">
      <c r="A1203" s="9" t="s">
        <v>2906</v>
      </c>
      <c r="B1203" s="9" t="s">
        <v>2907</v>
      </c>
      <c r="C1203" s="9" t="s">
        <v>2908</v>
      </c>
      <c r="D1203" s="9" t="s">
        <v>2909</v>
      </c>
      <c r="E1203" s="9" t="s">
        <v>1020</v>
      </c>
      <c r="F1203" s="9" t="s">
        <v>1659</v>
      </c>
      <c r="G1203" s="9" t="s">
        <v>1660</v>
      </c>
      <c r="H1203" s="10">
        <v>42317</v>
      </c>
      <c r="I1203" s="10">
        <v>42320</v>
      </c>
      <c r="J1203" s="10">
        <v>42317</v>
      </c>
      <c r="K1203" s="9" t="s">
        <v>1023</v>
      </c>
      <c r="L1203" s="9" t="s">
        <v>1054</v>
      </c>
      <c r="M1203" s="9" t="s">
        <v>1025</v>
      </c>
      <c r="N1203" s="9" t="s">
        <v>1026</v>
      </c>
      <c r="O1203" s="9" t="s">
        <v>1034</v>
      </c>
      <c r="P1203" s="9" t="s">
        <v>1028</v>
      </c>
    </row>
    <row r="1204" spans="1:16" x14ac:dyDescent="0.25">
      <c r="A1204" t="s">
        <v>496</v>
      </c>
      <c r="B1204" t="s">
        <v>1029</v>
      </c>
      <c r="C1204" t="s">
        <v>1030</v>
      </c>
      <c r="D1204" t="s">
        <v>1031</v>
      </c>
      <c r="E1204" t="s">
        <v>1020</v>
      </c>
      <c r="F1204" t="s">
        <v>1032</v>
      </c>
      <c r="G1204" t="s">
        <v>533</v>
      </c>
      <c r="H1204" s="11">
        <v>42317</v>
      </c>
      <c r="I1204" s="11">
        <v>42319</v>
      </c>
      <c r="J1204" s="11">
        <v>42317</v>
      </c>
      <c r="K1204" t="s">
        <v>1023</v>
      </c>
      <c r="L1204" t="s">
        <v>1054</v>
      </c>
      <c r="M1204" t="s">
        <v>1025</v>
      </c>
      <c r="N1204" t="s">
        <v>1026</v>
      </c>
      <c r="O1204" t="s">
        <v>1034</v>
      </c>
      <c r="P1204" t="s">
        <v>1028</v>
      </c>
    </row>
    <row r="1205" spans="1:16" x14ac:dyDescent="0.25">
      <c r="A1205" s="9" t="s">
        <v>211</v>
      </c>
      <c r="B1205" s="9" t="s">
        <v>2910</v>
      </c>
      <c r="C1205" s="9" t="s">
        <v>2911</v>
      </c>
      <c r="D1205" s="9" t="s">
        <v>2910</v>
      </c>
      <c r="E1205" s="9" t="s">
        <v>1020</v>
      </c>
      <c r="F1205" s="9" t="s">
        <v>1021</v>
      </c>
      <c r="G1205" s="9" t="s">
        <v>1353</v>
      </c>
      <c r="H1205" s="10">
        <v>42316</v>
      </c>
      <c r="I1205" s="10">
        <v>42319</v>
      </c>
      <c r="J1205" s="10">
        <v>42311</v>
      </c>
      <c r="K1205" s="9" t="s">
        <v>1023</v>
      </c>
      <c r="L1205" s="9" t="s">
        <v>1991</v>
      </c>
      <c r="M1205" s="9" t="s">
        <v>1025</v>
      </c>
      <c r="N1205" s="9" t="s">
        <v>1026</v>
      </c>
      <c r="O1205" s="9" t="s">
        <v>1034</v>
      </c>
      <c r="P1205" s="9" t="s">
        <v>1118</v>
      </c>
    </row>
    <row r="1206" spans="1:16" x14ac:dyDescent="0.25">
      <c r="A1206" t="s">
        <v>794</v>
      </c>
      <c r="B1206" t="s">
        <v>1266</v>
      </c>
      <c r="C1206" t="s">
        <v>1267</v>
      </c>
      <c r="D1206" t="s">
        <v>1268</v>
      </c>
      <c r="E1206" t="s">
        <v>1020</v>
      </c>
      <c r="F1206" t="s">
        <v>1032</v>
      </c>
      <c r="G1206" t="s">
        <v>533</v>
      </c>
      <c r="H1206" s="11">
        <v>42314</v>
      </c>
      <c r="I1206" s="11">
        <v>42344</v>
      </c>
      <c r="J1206" s="11">
        <v>42314</v>
      </c>
      <c r="K1206" t="s">
        <v>1023</v>
      </c>
      <c r="L1206" t="s">
        <v>2912</v>
      </c>
      <c r="M1206" t="s">
        <v>1025</v>
      </c>
      <c r="N1206" t="s">
        <v>1026</v>
      </c>
      <c r="O1206" t="s">
        <v>1273</v>
      </c>
    </row>
    <row r="1207" spans="1:16" x14ac:dyDescent="0.25">
      <c r="A1207" s="9" t="s">
        <v>516</v>
      </c>
      <c r="B1207" s="9" t="s">
        <v>1381</v>
      </c>
      <c r="C1207" s="9" t="s">
        <v>1382</v>
      </c>
      <c r="D1207" s="9" t="s">
        <v>1383</v>
      </c>
      <c r="E1207" s="9" t="s">
        <v>1020</v>
      </c>
      <c r="F1207" s="9" t="s">
        <v>1032</v>
      </c>
      <c r="G1207" s="9" t="s">
        <v>533</v>
      </c>
      <c r="H1207" s="10">
        <v>42313</v>
      </c>
      <c r="I1207" s="10">
        <v>42317</v>
      </c>
      <c r="J1207" s="10">
        <v>42309</v>
      </c>
      <c r="K1207" s="9" t="s">
        <v>1023</v>
      </c>
      <c r="L1207" s="9" t="s">
        <v>1054</v>
      </c>
      <c r="M1207" s="9" t="s">
        <v>1025</v>
      </c>
      <c r="N1207" s="9" t="s">
        <v>1026</v>
      </c>
      <c r="O1207" s="9" t="s">
        <v>1034</v>
      </c>
      <c r="P1207" s="9" t="s">
        <v>1028</v>
      </c>
    </row>
    <row r="1208" spans="1:16" x14ac:dyDescent="0.25">
      <c r="A1208" t="s">
        <v>2913</v>
      </c>
      <c r="B1208" t="s">
        <v>2914</v>
      </c>
      <c r="C1208" t="s">
        <v>2915</v>
      </c>
      <c r="D1208" t="s">
        <v>2914</v>
      </c>
      <c r="E1208" t="s">
        <v>1020</v>
      </c>
      <c r="F1208" t="s">
        <v>1659</v>
      </c>
      <c r="G1208" t="s">
        <v>1660</v>
      </c>
      <c r="H1208" s="11">
        <v>42313</v>
      </c>
      <c r="I1208" s="11">
        <v>42316</v>
      </c>
      <c r="J1208" s="11">
        <v>42313</v>
      </c>
      <c r="K1208" t="s">
        <v>1023</v>
      </c>
      <c r="L1208" t="s">
        <v>2427</v>
      </c>
      <c r="M1208" t="s">
        <v>1025</v>
      </c>
      <c r="N1208" t="s">
        <v>1026</v>
      </c>
      <c r="O1208" t="s">
        <v>1273</v>
      </c>
    </row>
    <row r="1209" spans="1:16" x14ac:dyDescent="0.25">
      <c r="A1209" s="9" t="s">
        <v>2916</v>
      </c>
      <c r="B1209" s="9" t="s">
        <v>2917</v>
      </c>
      <c r="C1209" s="9" t="s">
        <v>2918</v>
      </c>
      <c r="D1209" s="9" t="s">
        <v>2917</v>
      </c>
      <c r="E1209" s="9" t="s">
        <v>1020</v>
      </c>
      <c r="F1209" s="9" t="s">
        <v>1021</v>
      </c>
      <c r="G1209" s="9" t="s">
        <v>1109</v>
      </c>
      <c r="H1209" s="10">
        <v>42313</v>
      </c>
      <c r="I1209" s="10">
        <v>42316</v>
      </c>
      <c r="J1209" s="10">
        <v>42309</v>
      </c>
      <c r="K1209" s="9" t="s">
        <v>1023</v>
      </c>
      <c r="L1209" s="9" t="s">
        <v>2155</v>
      </c>
      <c r="M1209" s="9" t="s">
        <v>1025</v>
      </c>
      <c r="N1209" s="9" t="s">
        <v>1026</v>
      </c>
      <c r="O1209" s="9" t="s">
        <v>1034</v>
      </c>
      <c r="P1209" s="9" t="s">
        <v>1113</v>
      </c>
    </row>
    <row r="1210" spans="1:16" x14ac:dyDescent="0.25">
      <c r="A1210" t="s">
        <v>2919</v>
      </c>
      <c r="B1210" t="s">
        <v>2920</v>
      </c>
      <c r="C1210" t="s">
        <v>2921</v>
      </c>
      <c r="D1210" t="s">
        <v>2922</v>
      </c>
      <c r="E1210" t="s">
        <v>1020</v>
      </c>
      <c r="F1210" t="s">
        <v>1659</v>
      </c>
      <c r="G1210" t="s">
        <v>1660</v>
      </c>
      <c r="H1210" s="11">
        <v>42310</v>
      </c>
      <c r="I1210" s="11">
        <v>42313</v>
      </c>
      <c r="J1210" s="11">
        <v>42310</v>
      </c>
      <c r="K1210" t="s">
        <v>1023</v>
      </c>
      <c r="L1210" t="s">
        <v>1991</v>
      </c>
      <c r="M1210" t="s">
        <v>1025</v>
      </c>
      <c r="N1210" t="s">
        <v>1026</v>
      </c>
      <c r="O1210" t="s">
        <v>1034</v>
      </c>
      <c r="P1210" t="s">
        <v>1028</v>
      </c>
    </row>
    <row r="1211" spans="1:16" x14ac:dyDescent="0.25">
      <c r="A1211" s="9" t="s">
        <v>2557</v>
      </c>
      <c r="B1211" s="9" t="s">
        <v>2558</v>
      </c>
      <c r="C1211" s="9" t="s">
        <v>2559</v>
      </c>
      <c r="D1211" s="9" t="s">
        <v>2558</v>
      </c>
      <c r="E1211" s="9" t="s">
        <v>1020</v>
      </c>
      <c r="F1211" s="9" t="s">
        <v>1032</v>
      </c>
      <c r="G1211" s="9" t="s">
        <v>533</v>
      </c>
      <c r="H1211" s="10">
        <v>42310</v>
      </c>
      <c r="I1211" s="10">
        <v>42312</v>
      </c>
      <c r="J1211" s="10">
        <v>42307</v>
      </c>
      <c r="K1211" s="9" t="s">
        <v>1023</v>
      </c>
      <c r="L1211" s="9" t="s">
        <v>1054</v>
      </c>
      <c r="M1211" s="9" t="s">
        <v>1025</v>
      </c>
      <c r="N1211" s="9" t="s">
        <v>1026</v>
      </c>
      <c r="O1211" s="9" t="s">
        <v>1034</v>
      </c>
      <c r="P1211" s="9" t="s">
        <v>1028</v>
      </c>
    </row>
    <row r="1212" spans="1:16" x14ac:dyDescent="0.25">
      <c r="A1212" t="s">
        <v>2048</v>
      </c>
      <c r="B1212" t="s">
        <v>2049</v>
      </c>
      <c r="C1212" t="s">
        <v>2050</v>
      </c>
      <c r="D1212" t="s">
        <v>2051</v>
      </c>
      <c r="E1212" t="s">
        <v>1020</v>
      </c>
      <c r="F1212" t="s">
        <v>1659</v>
      </c>
      <c r="G1212" t="s">
        <v>1660</v>
      </c>
      <c r="H1212" s="11">
        <v>42309</v>
      </c>
      <c r="I1212" s="11">
        <v>42310</v>
      </c>
      <c r="J1212" s="11">
        <v>42309</v>
      </c>
      <c r="K1212" t="s">
        <v>1023</v>
      </c>
      <c r="L1212" t="s">
        <v>2155</v>
      </c>
      <c r="M1212" t="s">
        <v>1025</v>
      </c>
      <c r="N1212" t="s">
        <v>1026</v>
      </c>
      <c r="O1212" t="s">
        <v>1273</v>
      </c>
    </row>
    <row r="1213" spans="1:16" x14ac:dyDescent="0.25">
      <c r="A1213" s="9" t="s">
        <v>261</v>
      </c>
      <c r="B1213" s="9" t="s">
        <v>1705</v>
      </c>
      <c r="C1213" s="9" t="s">
        <v>1706</v>
      </c>
      <c r="D1213" s="9" t="s">
        <v>1707</v>
      </c>
      <c r="E1213" s="9" t="s">
        <v>1020</v>
      </c>
      <c r="F1213" s="9" t="s">
        <v>1021</v>
      </c>
      <c r="G1213" s="9" t="s">
        <v>1022</v>
      </c>
      <c r="H1213" s="10">
        <v>42309</v>
      </c>
      <c r="I1213" s="10">
        <v>42313</v>
      </c>
      <c r="J1213" s="10">
        <v>42306</v>
      </c>
      <c r="K1213" s="9" t="s">
        <v>1023</v>
      </c>
      <c r="L1213" s="9" t="s">
        <v>1054</v>
      </c>
      <c r="M1213" s="9" t="s">
        <v>1025</v>
      </c>
      <c r="N1213" s="9" t="s">
        <v>1026</v>
      </c>
      <c r="O1213" s="9" t="s">
        <v>1034</v>
      </c>
      <c r="P1213" s="9" t="s">
        <v>1028</v>
      </c>
    </row>
    <row r="1214" spans="1:16" x14ac:dyDescent="0.25">
      <c r="A1214" t="s">
        <v>1513</v>
      </c>
      <c r="B1214" t="s">
        <v>1514</v>
      </c>
      <c r="C1214" t="s">
        <v>1515</v>
      </c>
      <c r="D1214" t="s">
        <v>1514</v>
      </c>
      <c r="E1214" t="s">
        <v>1020</v>
      </c>
      <c r="F1214" t="s">
        <v>1021</v>
      </c>
      <c r="G1214" t="s">
        <v>1130</v>
      </c>
      <c r="H1214" s="11">
        <v>42308</v>
      </c>
      <c r="I1214" s="11">
        <v>42309</v>
      </c>
      <c r="J1214" s="11">
        <v>42303</v>
      </c>
      <c r="K1214" t="s">
        <v>1023</v>
      </c>
      <c r="L1214" t="s">
        <v>1054</v>
      </c>
      <c r="M1214" t="s">
        <v>1025</v>
      </c>
      <c r="N1214" t="s">
        <v>1026</v>
      </c>
      <c r="O1214" t="s">
        <v>1273</v>
      </c>
    </row>
    <row r="1215" spans="1:16" x14ac:dyDescent="0.25">
      <c r="A1215" s="9" t="s">
        <v>1212</v>
      </c>
      <c r="B1215" s="9" t="s">
        <v>1213</v>
      </c>
      <c r="C1215" s="9" t="s">
        <v>1212</v>
      </c>
      <c r="D1215" s="9" t="s">
        <v>1213</v>
      </c>
      <c r="E1215" s="9" t="s">
        <v>1020</v>
      </c>
      <c r="F1215" s="9" t="s">
        <v>1021</v>
      </c>
      <c r="G1215" s="9" t="s">
        <v>1194</v>
      </c>
      <c r="H1215" s="10">
        <v>42307</v>
      </c>
      <c r="I1215" s="10">
        <v>42321</v>
      </c>
      <c r="J1215" s="10">
        <v>42297</v>
      </c>
      <c r="K1215" s="9" t="s">
        <v>1023</v>
      </c>
      <c r="L1215" s="9" t="s">
        <v>1272</v>
      </c>
      <c r="M1215" s="9" t="s">
        <v>1025</v>
      </c>
      <c r="N1215" s="9" t="s">
        <v>1026</v>
      </c>
      <c r="O1215" s="9" t="s">
        <v>1273</v>
      </c>
      <c r="P1215" s="9"/>
    </row>
    <row r="1216" spans="1:16" x14ac:dyDescent="0.25">
      <c r="A1216" t="s">
        <v>59</v>
      </c>
      <c r="B1216" t="s">
        <v>2074</v>
      </c>
      <c r="C1216" t="s">
        <v>2075</v>
      </c>
      <c r="D1216" t="s">
        <v>2074</v>
      </c>
      <c r="E1216" t="s">
        <v>1020</v>
      </c>
      <c r="F1216" t="s">
        <v>1021</v>
      </c>
      <c r="G1216" t="s">
        <v>1194</v>
      </c>
      <c r="H1216" s="11">
        <v>42305</v>
      </c>
      <c r="I1216" s="11">
        <v>42308</v>
      </c>
      <c r="J1216" s="11">
        <v>42296</v>
      </c>
      <c r="K1216" t="s">
        <v>1023</v>
      </c>
      <c r="L1216" t="s">
        <v>2159</v>
      </c>
      <c r="M1216" t="s">
        <v>1025</v>
      </c>
      <c r="N1216" t="s">
        <v>1026</v>
      </c>
      <c r="O1216" t="s">
        <v>1273</v>
      </c>
    </row>
    <row r="1217" spans="1:16" x14ac:dyDescent="0.25">
      <c r="A1217" s="9" t="s">
        <v>431</v>
      </c>
      <c r="B1217" s="9" t="s">
        <v>1742</v>
      </c>
      <c r="C1217" s="9" t="s">
        <v>1743</v>
      </c>
      <c r="D1217" s="9" t="s">
        <v>1744</v>
      </c>
      <c r="E1217" s="9" t="s">
        <v>1020</v>
      </c>
      <c r="F1217" s="9" t="s">
        <v>1032</v>
      </c>
      <c r="G1217" s="9" t="s">
        <v>1136</v>
      </c>
      <c r="H1217" s="10">
        <v>42305</v>
      </c>
      <c r="I1217" s="10">
        <v>42307</v>
      </c>
      <c r="J1217" s="10">
        <v>42299</v>
      </c>
      <c r="K1217" s="9" t="s">
        <v>1023</v>
      </c>
      <c r="L1217" s="9" t="s">
        <v>1054</v>
      </c>
      <c r="M1217" s="9" t="s">
        <v>1025</v>
      </c>
      <c r="N1217" s="9" t="s">
        <v>1026</v>
      </c>
      <c r="O1217" s="9" t="s">
        <v>1034</v>
      </c>
      <c r="P1217" s="9" t="s">
        <v>1028</v>
      </c>
    </row>
    <row r="1218" spans="1:16" x14ac:dyDescent="0.25">
      <c r="A1218" t="s">
        <v>80</v>
      </c>
      <c r="B1218" t="s">
        <v>2551</v>
      </c>
      <c r="C1218" t="s">
        <v>2552</v>
      </c>
      <c r="D1218" t="s">
        <v>2551</v>
      </c>
      <c r="E1218" t="s">
        <v>1020</v>
      </c>
      <c r="F1218" t="s">
        <v>1021</v>
      </c>
      <c r="G1218" t="s">
        <v>1045</v>
      </c>
      <c r="H1218" s="11">
        <v>42304</v>
      </c>
      <c r="I1218" s="11">
        <v>42306</v>
      </c>
      <c r="J1218" s="11">
        <v>42297</v>
      </c>
      <c r="K1218" t="s">
        <v>1023</v>
      </c>
      <c r="L1218" t="s">
        <v>1982</v>
      </c>
      <c r="M1218" t="s">
        <v>1025</v>
      </c>
      <c r="N1218" t="s">
        <v>1026</v>
      </c>
      <c r="O1218" t="s">
        <v>1034</v>
      </c>
      <c r="P1218" t="s">
        <v>1028</v>
      </c>
    </row>
    <row r="1219" spans="1:16" x14ac:dyDescent="0.25">
      <c r="A1219" s="9" t="s">
        <v>82</v>
      </c>
      <c r="B1219" s="9" t="s">
        <v>1584</v>
      </c>
      <c r="C1219" s="9" t="s">
        <v>1585</v>
      </c>
      <c r="D1219" s="9" t="s">
        <v>1584</v>
      </c>
      <c r="E1219" s="9" t="s">
        <v>1020</v>
      </c>
      <c r="F1219" s="9" t="s">
        <v>1021</v>
      </c>
      <c r="G1219" s="9" t="s">
        <v>1045</v>
      </c>
      <c r="H1219" s="10">
        <v>42304</v>
      </c>
      <c r="I1219" s="10">
        <v>42305</v>
      </c>
      <c r="J1219" s="10">
        <v>42297</v>
      </c>
      <c r="K1219" s="9" t="s">
        <v>1023</v>
      </c>
      <c r="L1219" s="9" t="s">
        <v>1054</v>
      </c>
      <c r="M1219" s="9" t="s">
        <v>1025</v>
      </c>
      <c r="N1219" s="9" t="s">
        <v>1026</v>
      </c>
      <c r="O1219" s="9" t="s">
        <v>1034</v>
      </c>
      <c r="P1219" s="9" t="s">
        <v>1028</v>
      </c>
    </row>
    <row r="1220" spans="1:16" x14ac:dyDescent="0.25">
      <c r="A1220" t="s">
        <v>1340</v>
      </c>
      <c r="B1220" t="s">
        <v>1341</v>
      </c>
      <c r="C1220" t="s">
        <v>1342</v>
      </c>
      <c r="D1220" t="s">
        <v>1343</v>
      </c>
      <c r="E1220" t="s">
        <v>1020</v>
      </c>
      <c r="F1220" t="s">
        <v>1032</v>
      </c>
      <c r="G1220" t="s">
        <v>533</v>
      </c>
      <c r="H1220" s="11">
        <v>42304</v>
      </c>
      <c r="I1220" s="11">
        <v>42311</v>
      </c>
      <c r="J1220" s="11">
        <v>42304</v>
      </c>
      <c r="K1220" t="s">
        <v>1023</v>
      </c>
      <c r="L1220" t="s">
        <v>1054</v>
      </c>
      <c r="M1220" t="s">
        <v>1025</v>
      </c>
      <c r="N1220" t="s">
        <v>1026</v>
      </c>
      <c r="O1220" t="s">
        <v>1034</v>
      </c>
      <c r="P1220" t="s">
        <v>1028</v>
      </c>
    </row>
    <row r="1221" spans="1:16" x14ac:dyDescent="0.25">
      <c r="A1221" s="9" t="s">
        <v>2923</v>
      </c>
      <c r="B1221" s="9" t="s">
        <v>2924</v>
      </c>
      <c r="C1221" s="9" t="s">
        <v>2925</v>
      </c>
      <c r="D1221" s="9" t="s">
        <v>2926</v>
      </c>
      <c r="E1221" s="9" t="s">
        <v>1020</v>
      </c>
      <c r="F1221" s="9" t="s">
        <v>1659</v>
      </c>
      <c r="G1221" s="9" t="s">
        <v>1660</v>
      </c>
      <c r="H1221" s="10">
        <v>42302</v>
      </c>
      <c r="I1221" s="10">
        <v>42305</v>
      </c>
      <c r="J1221" s="10">
        <v>42302</v>
      </c>
      <c r="K1221" s="9" t="s">
        <v>1023</v>
      </c>
      <c r="L1221" s="9" t="s">
        <v>1054</v>
      </c>
      <c r="M1221" s="9" t="s">
        <v>1025</v>
      </c>
      <c r="N1221" s="9" t="s">
        <v>1026</v>
      </c>
      <c r="O1221" s="9" t="s">
        <v>1034</v>
      </c>
      <c r="P1221" s="9" t="s">
        <v>1028</v>
      </c>
    </row>
    <row r="1222" spans="1:16" x14ac:dyDescent="0.25">
      <c r="A1222" t="s">
        <v>349</v>
      </c>
      <c r="B1222" t="s">
        <v>2927</v>
      </c>
      <c r="C1222" t="s">
        <v>2928</v>
      </c>
      <c r="D1222" t="s">
        <v>2929</v>
      </c>
      <c r="E1222" t="s">
        <v>1020</v>
      </c>
      <c r="F1222" t="s">
        <v>1021</v>
      </c>
      <c r="G1222" t="s">
        <v>1130</v>
      </c>
      <c r="H1222" s="11">
        <v>42302</v>
      </c>
      <c r="I1222" s="11">
        <v>42303</v>
      </c>
      <c r="J1222" s="11">
        <v>42297</v>
      </c>
      <c r="K1222" t="s">
        <v>1023</v>
      </c>
      <c r="L1222" t="s">
        <v>1982</v>
      </c>
      <c r="M1222" t="s">
        <v>1025</v>
      </c>
      <c r="N1222" t="s">
        <v>1026</v>
      </c>
      <c r="O1222" t="s">
        <v>1034</v>
      </c>
      <c r="P1222" t="s">
        <v>1028</v>
      </c>
    </row>
    <row r="1223" spans="1:16" x14ac:dyDescent="0.25">
      <c r="A1223" s="9" t="s">
        <v>161</v>
      </c>
      <c r="B1223" s="9" t="s">
        <v>1401</v>
      </c>
      <c r="C1223" s="9" t="s">
        <v>1402</v>
      </c>
      <c r="D1223" s="9" t="s">
        <v>1401</v>
      </c>
      <c r="E1223" s="9" t="s">
        <v>1020</v>
      </c>
      <c r="F1223" s="9" t="s">
        <v>1021</v>
      </c>
      <c r="G1223" s="9" t="s">
        <v>1109</v>
      </c>
      <c r="H1223" s="10">
        <v>42299</v>
      </c>
      <c r="I1223" s="10">
        <v>42302</v>
      </c>
      <c r="J1223" s="10">
        <v>42288</v>
      </c>
      <c r="K1223" s="9" t="s">
        <v>1023</v>
      </c>
      <c r="L1223" s="9" t="s">
        <v>1054</v>
      </c>
      <c r="M1223" s="9" t="s">
        <v>1025</v>
      </c>
      <c r="N1223" s="9" t="s">
        <v>1026</v>
      </c>
      <c r="O1223" s="9" t="s">
        <v>1034</v>
      </c>
      <c r="P1223" s="9" t="s">
        <v>1028</v>
      </c>
    </row>
    <row r="1224" spans="1:16" x14ac:dyDescent="0.25">
      <c r="A1224" t="s">
        <v>496</v>
      </c>
      <c r="B1224" t="s">
        <v>1029</v>
      </c>
      <c r="C1224" t="s">
        <v>1030</v>
      </c>
      <c r="D1224" t="s">
        <v>1031</v>
      </c>
      <c r="E1224" t="s">
        <v>1020</v>
      </c>
      <c r="F1224" t="s">
        <v>1032</v>
      </c>
      <c r="G1224" t="s">
        <v>533</v>
      </c>
      <c r="H1224" s="11">
        <v>42298</v>
      </c>
      <c r="I1224" s="11">
        <v>42304</v>
      </c>
      <c r="J1224" s="11">
        <v>42298</v>
      </c>
      <c r="K1224" t="s">
        <v>1023</v>
      </c>
      <c r="L1224" t="s">
        <v>1054</v>
      </c>
      <c r="M1224" t="s">
        <v>1025</v>
      </c>
      <c r="N1224" t="s">
        <v>1026</v>
      </c>
      <c r="O1224" t="s">
        <v>1034</v>
      </c>
      <c r="P1224" t="s">
        <v>1028</v>
      </c>
    </row>
    <row r="1225" spans="1:16" x14ac:dyDescent="0.25">
      <c r="A1225" s="9" t="s">
        <v>2930</v>
      </c>
      <c r="B1225" s="9" t="s">
        <v>2931</v>
      </c>
      <c r="C1225" s="9" t="s">
        <v>2932</v>
      </c>
      <c r="D1225" s="9" t="s">
        <v>2933</v>
      </c>
      <c r="E1225" s="9" t="s">
        <v>1020</v>
      </c>
      <c r="F1225" s="9" t="s">
        <v>1659</v>
      </c>
      <c r="G1225" s="9" t="s">
        <v>1660</v>
      </c>
      <c r="H1225" s="10">
        <v>42298</v>
      </c>
      <c r="I1225" s="10">
        <v>42302</v>
      </c>
      <c r="J1225" s="10">
        <v>42298</v>
      </c>
      <c r="K1225" s="9" t="s">
        <v>1023</v>
      </c>
      <c r="L1225" s="9" t="s">
        <v>1991</v>
      </c>
      <c r="M1225" s="9" t="s">
        <v>1025</v>
      </c>
      <c r="N1225" s="9" t="s">
        <v>1026</v>
      </c>
      <c r="O1225" s="9" t="s">
        <v>1034</v>
      </c>
      <c r="P1225" s="9" t="s">
        <v>1028</v>
      </c>
    </row>
    <row r="1226" spans="1:16" x14ac:dyDescent="0.25">
      <c r="A1226" t="s">
        <v>60</v>
      </c>
      <c r="B1226" t="s">
        <v>2934</v>
      </c>
      <c r="C1226" t="s">
        <v>2935</v>
      </c>
      <c r="D1226" t="s">
        <v>2934</v>
      </c>
      <c r="E1226" t="s">
        <v>1020</v>
      </c>
      <c r="F1226" t="s">
        <v>1021</v>
      </c>
      <c r="G1226" t="s">
        <v>1194</v>
      </c>
      <c r="H1226" s="11">
        <v>42297</v>
      </c>
      <c r="I1226" s="11">
        <v>42299</v>
      </c>
      <c r="J1226" s="11">
        <v>42292</v>
      </c>
      <c r="K1226" t="s">
        <v>1023</v>
      </c>
      <c r="L1226" t="s">
        <v>1054</v>
      </c>
      <c r="M1226" t="s">
        <v>1025</v>
      </c>
      <c r="N1226" t="s">
        <v>1026</v>
      </c>
      <c r="O1226" t="s">
        <v>1034</v>
      </c>
      <c r="P1226" t="s">
        <v>1028</v>
      </c>
    </row>
    <row r="1227" spans="1:16" x14ac:dyDescent="0.25">
      <c r="A1227" s="9" t="s">
        <v>2936</v>
      </c>
      <c r="B1227" s="9" t="s">
        <v>2937</v>
      </c>
      <c r="C1227" s="9" t="s">
        <v>2938</v>
      </c>
      <c r="D1227" s="9" t="s">
        <v>2939</v>
      </c>
      <c r="E1227" s="9" t="s">
        <v>1020</v>
      </c>
      <c r="F1227" s="9" t="s">
        <v>1659</v>
      </c>
      <c r="G1227" s="9" t="s">
        <v>1660</v>
      </c>
      <c r="H1227" s="10">
        <v>42296</v>
      </c>
      <c r="I1227" s="10">
        <v>42297</v>
      </c>
      <c r="J1227" s="10">
        <v>42296</v>
      </c>
      <c r="K1227" s="9" t="s">
        <v>1023</v>
      </c>
      <c r="L1227" s="9" t="s">
        <v>1054</v>
      </c>
      <c r="M1227" s="9" t="s">
        <v>1025</v>
      </c>
      <c r="N1227" s="9" t="s">
        <v>1026</v>
      </c>
      <c r="O1227" s="9" t="s">
        <v>1034</v>
      </c>
      <c r="P1227" s="9" t="s">
        <v>1028</v>
      </c>
    </row>
    <row r="1228" spans="1:16" x14ac:dyDescent="0.25">
      <c r="A1228" t="s">
        <v>1870</v>
      </c>
      <c r="B1228" t="s">
        <v>1871</v>
      </c>
      <c r="C1228" t="s">
        <v>1872</v>
      </c>
      <c r="D1228" t="s">
        <v>1873</v>
      </c>
      <c r="E1228" t="s">
        <v>1020</v>
      </c>
      <c r="F1228" t="s">
        <v>1659</v>
      </c>
      <c r="G1228" t="s">
        <v>1660</v>
      </c>
      <c r="H1228" s="11">
        <v>42295</v>
      </c>
      <c r="I1228" s="11">
        <v>42298</v>
      </c>
      <c r="J1228" s="11">
        <v>42295</v>
      </c>
      <c r="K1228" t="s">
        <v>1023</v>
      </c>
      <c r="L1228" t="s">
        <v>1991</v>
      </c>
      <c r="M1228" t="s">
        <v>1025</v>
      </c>
      <c r="N1228" t="s">
        <v>1026</v>
      </c>
      <c r="O1228" t="s">
        <v>1034</v>
      </c>
      <c r="P1228" t="s">
        <v>1028</v>
      </c>
    </row>
    <row r="1229" spans="1:16" x14ac:dyDescent="0.25">
      <c r="A1229" s="9" t="s">
        <v>360</v>
      </c>
      <c r="B1229" s="9" t="s">
        <v>1627</v>
      </c>
      <c r="C1229" s="9" t="s">
        <v>1628</v>
      </c>
      <c r="D1229" s="9" t="s">
        <v>1629</v>
      </c>
      <c r="E1229" s="9" t="s">
        <v>1020</v>
      </c>
      <c r="F1229" s="9" t="s">
        <v>1021</v>
      </c>
      <c r="G1229" s="9" t="s">
        <v>1071</v>
      </c>
      <c r="H1229" s="10">
        <v>42294</v>
      </c>
      <c r="I1229" s="10">
        <v>42297</v>
      </c>
      <c r="J1229" s="10">
        <v>42292</v>
      </c>
      <c r="K1229" s="9" t="s">
        <v>1023</v>
      </c>
      <c r="L1229" s="9" t="s">
        <v>1054</v>
      </c>
      <c r="M1229" s="9" t="s">
        <v>1025</v>
      </c>
      <c r="N1229" s="9" t="s">
        <v>1026</v>
      </c>
      <c r="O1229" s="9" t="s">
        <v>1034</v>
      </c>
      <c r="P1229" s="9" t="s">
        <v>1028</v>
      </c>
    </row>
    <row r="1230" spans="1:16" x14ac:dyDescent="0.25">
      <c r="A1230" t="s">
        <v>2539</v>
      </c>
      <c r="B1230" t="s">
        <v>2540</v>
      </c>
      <c r="C1230" t="s">
        <v>2541</v>
      </c>
      <c r="D1230" t="s">
        <v>2542</v>
      </c>
      <c r="E1230" t="s">
        <v>1020</v>
      </c>
      <c r="F1230" t="s">
        <v>1659</v>
      </c>
      <c r="G1230" t="s">
        <v>1660</v>
      </c>
      <c r="H1230" s="11">
        <v>42294</v>
      </c>
      <c r="I1230" s="11">
        <v>42296</v>
      </c>
      <c r="J1230" s="11">
        <v>42289</v>
      </c>
      <c r="K1230" t="s">
        <v>1023</v>
      </c>
      <c r="L1230" t="s">
        <v>1054</v>
      </c>
      <c r="M1230" t="s">
        <v>1025</v>
      </c>
      <c r="N1230" t="s">
        <v>1026</v>
      </c>
      <c r="O1230" t="s">
        <v>1034</v>
      </c>
      <c r="P1230" t="s">
        <v>1028</v>
      </c>
    </row>
    <row r="1231" spans="1:16" x14ac:dyDescent="0.25">
      <c r="A1231" s="9" t="s">
        <v>360</v>
      </c>
      <c r="B1231" s="9" t="s">
        <v>1627</v>
      </c>
      <c r="C1231" s="9" t="s">
        <v>1628</v>
      </c>
      <c r="D1231" s="9" t="s">
        <v>1629</v>
      </c>
      <c r="E1231" s="9" t="s">
        <v>1020</v>
      </c>
      <c r="F1231" s="9" t="s">
        <v>1021</v>
      </c>
      <c r="G1231" s="9" t="s">
        <v>1071</v>
      </c>
      <c r="H1231" s="10">
        <v>42291</v>
      </c>
      <c r="I1231" s="9"/>
      <c r="J1231" s="10">
        <v>42281</v>
      </c>
      <c r="K1231" s="9"/>
      <c r="L1231" s="9" t="s">
        <v>1054</v>
      </c>
      <c r="M1231" s="9" t="s">
        <v>1055</v>
      </c>
      <c r="N1231" s="9" t="s">
        <v>1026</v>
      </c>
      <c r="O1231" s="9" t="s">
        <v>1027</v>
      </c>
      <c r="P1231" s="9"/>
    </row>
    <row r="1232" spans="1:16" x14ac:dyDescent="0.25">
      <c r="A1232" t="s">
        <v>2940</v>
      </c>
      <c r="B1232" t="s">
        <v>2941</v>
      </c>
      <c r="C1232" t="s">
        <v>2942</v>
      </c>
      <c r="D1232" t="s">
        <v>2943</v>
      </c>
      <c r="E1232" t="s">
        <v>1020</v>
      </c>
      <c r="F1232" t="s">
        <v>1659</v>
      </c>
      <c r="G1232" t="s">
        <v>1660</v>
      </c>
      <c r="H1232" s="11">
        <v>42290</v>
      </c>
      <c r="I1232" s="11">
        <v>42295</v>
      </c>
      <c r="J1232" s="11">
        <v>42290</v>
      </c>
      <c r="K1232" t="s">
        <v>1023</v>
      </c>
      <c r="L1232" t="s">
        <v>2159</v>
      </c>
      <c r="M1232" t="s">
        <v>1025</v>
      </c>
      <c r="N1232" t="s">
        <v>1026</v>
      </c>
      <c r="O1232" t="s">
        <v>1273</v>
      </c>
    </row>
    <row r="1233" spans="1:16" x14ac:dyDescent="0.25">
      <c r="A1233" s="9" t="s">
        <v>2140</v>
      </c>
      <c r="B1233" s="9" t="s">
        <v>2141</v>
      </c>
      <c r="C1233" s="9" t="s">
        <v>2142</v>
      </c>
      <c r="D1233" s="9" t="s">
        <v>2143</v>
      </c>
      <c r="E1233" s="9" t="s">
        <v>1020</v>
      </c>
      <c r="F1233" s="9" t="s">
        <v>1659</v>
      </c>
      <c r="G1233" s="9" t="s">
        <v>1660</v>
      </c>
      <c r="H1233" s="10">
        <v>42290</v>
      </c>
      <c r="I1233" s="10">
        <v>42294</v>
      </c>
      <c r="J1233" s="10">
        <v>42290</v>
      </c>
      <c r="K1233" s="9" t="s">
        <v>1023</v>
      </c>
      <c r="L1233" s="9" t="s">
        <v>1054</v>
      </c>
      <c r="M1233" s="9" t="s">
        <v>1025</v>
      </c>
      <c r="N1233" s="9" t="s">
        <v>1026</v>
      </c>
      <c r="O1233" s="9" t="s">
        <v>1034</v>
      </c>
      <c r="P1233" s="9" t="s">
        <v>1028</v>
      </c>
    </row>
    <row r="1234" spans="1:16" x14ac:dyDescent="0.25">
      <c r="A1234" t="s">
        <v>524</v>
      </c>
      <c r="B1234" t="s">
        <v>1123</v>
      </c>
      <c r="C1234" t="s">
        <v>1124</v>
      </c>
      <c r="D1234" t="s">
        <v>1125</v>
      </c>
      <c r="E1234" t="s">
        <v>1020</v>
      </c>
      <c r="F1234" t="s">
        <v>1032</v>
      </c>
      <c r="G1234" t="s">
        <v>533</v>
      </c>
      <c r="H1234" s="11">
        <v>42290</v>
      </c>
      <c r="I1234" s="11">
        <v>42298</v>
      </c>
      <c r="J1234" s="11">
        <v>42290</v>
      </c>
      <c r="K1234" t="s">
        <v>1023</v>
      </c>
      <c r="L1234" t="s">
        <v>1991</v>
      </c>
      <c r="M1234" t="s">
        <v>1025</v>
      </c>
      <c r="N1234" t="s">
        <v>1026</v>
      </c>
      <c r="O1234" t="s">
        <v>1034</v>
      </c>
      <c r="P1234" t="s">
        <v>1118</v>
      </c>
    </row>
    <row r="1235" spans="1:16" x14ac:dyDescent="0.25">
      <c r="A1235" s="9" t="s">
        <v>76</v>
      </c>
      <c r="B1235" s="9" t="s">
        <v>1471</v>
      </c>
      <c r="C1235" s="9" t="s">
        <v>1472</v>
      </c>
      <c r="D1235" s="9" t="s">
        <v>1471</v>
      </c>
      <c r="E1235" s="9" t="s">
        <v>1020</v>
      </c>
      <c r="F1235" s="9" t="s">
        <v>1021</v>
      </c>
      <c r="G1235" s="9" t="s">
        <v>1041</v>
      </c>
      <c r="H1235" s="10">
        <v>42287</v>
      </c>
      <c r="I1235" s="10">
        <v>42294</v>
      </c>
      <c r="J1235" s="10">
        <v>42285</v>
      </c>
      <c r="K1235" s="9" t="s">
        <v>1023</v>
      </c>
      <c r="L1235" s="9" t="s">
        <v>2155</v>
      </c>
      <c r="M1235" s="9" t="s">
        <v>1025</v>
      </c>
      <c r="N1235" s="9" t="s">
        <v>1026</v>
      </c>
      <c r="O1235" s="9" t="s">
        <v>1273</v>
      </c>
      <c r="P1235" s="9"/>
    </row>
    <row r="1236" spans="1:16" x14ac:dyDescent="0.25">
      <c r="A1236" t="s">
        <v>35</v>
      </c>
      <c r="B1236" t="s">
        <v>2237</v>
      </c>
      <c r="C1236" t="s">
        <v>2238</v>
      </c>
      <c r="D1236" t="s">
        <v>2239</v>
      </c>
      <c r="E1236" t="s">
        <v>1020</v>
      </c>
      <c r="F1236" t="s">
        <v>1021</v>
      </c>
      <c r="G1236" t="s">
        <v>1088</v>
      </c>
      <c r="H1236" s="11">
        <v>42286</v>
      </c>
      <c r="I1236" s="11">
        <v>42302</v>
      </c>
      <c r="J1236" s="11">
        <v>42282</v>
      </c>
      <c r="K1236" t="s">
        <v>1023</v>
      </c>
      <c r="L1236" t="s">
        <v>2518</v>
      </c>
      <c r="M1236" t="s">
        <v>1025</v>
      </c>
      <c r="N1236" t="s">
        <v>1026</v>
      </c>
      <c r="O1236" t="s">
        <v>1273</v>
      </c>
    </row>
    <row r="1237" spans="1:16" x14ac:dyDescent="0.25">
      <c r="A1237" s="9" t="s">
        <v>2646</v>
      </c>
      <c r="B1237" s="9" t="s">
        <v>2647</v>
      </c>
      <c r="C1237" s="9" t="s">
        <v>2648</v>
      </c>
      <c r="D1237" s="9" t="s">
        <v>2647</v>
      </c>
      <c r="E1237" s="9" t="s">
        <v>1020</v>
      </c>
      <c r="F1237" s="9" t="s">
        <v>1659</v>
      </c>
      <c r="G1237" s="9" t="s">
        <v>1758</v>
      </c>
      <c r="H1237" s="10">
        <v>42285</v>
      </c>
      <c r="I1237" s="10">
        <v>42289</v>
      </c>
      <c r="J1237" s="10">
        <v>42285</v>
      </c>
      <c r="K1237" s="9" t="s">
        <v>1023</v>
      </c>
      <c r="L1237" s="9" t="s">
        <v>2159</v>
      </c>
      <c r="M1237" s="9" t="s">
        <v>1025</v>
      </c>
      <c r="N1237" s="9" t="s">
        <v>1026</v>
      </c>
      <c r="O1237" s="9" t="s">
        <v>1273</v>
      </c>
      <c r="P1237" s="9"/>
    </row>
    <row r="1238" spans="1:16" x14ac:dyDescent="0.25">
      <c r="A1238" t="s">
        <v>105</v>
      </c>
      <c r="B1238" t="s">
        <v>2340</v>
      </c>
      <c r="C1238" t="s">
        <v>2341</v>
      </c>
      <c r="D1238" t="s">
        <v>2340</v>
      </c>
      <c r="E1238" t="s">
        <v>1020</v>
      </c>
      <c r="F1238" t="s">
        <v>1021</v>
      </c>
      <c r="G1238" t="s">
        <v>1045</v>
      </c>
      <c r="H1238" s="11">
        <v>42283</v>
      </c>
      <c r="I1238" s="11">
        <v>42287</v>
      </c>
      <c r="J1238" s="11">
        <v>42281</v>
      </c>
      <c r="K1238" t="s">
        <v>1023</v>
      </c>
      <c r="L1238" t="s">
        <v>2159</v>
      </c>
      <c r="M1238" t="s">
        <v>1025</v>
      </c>
      <c r="N1238" t="s">
        <v>1026</v>
      </c>
      <c r="O1238" t="s">
        <v>1273</v>
      </c>
    </row>
    <row r="1239" spans="1:16" x14ac:dyDescent="0.25">
      <c r="A1239" s="9" t="s">
        <v>2944</v>
      </c>
      <c r="B1239" s="9" t="s">
        <v>2945</v>
      </c>
      <c r="C1239" s="9" t="s">
        <v>2944</v>
      </c>
      <c r="D1239" s="9" t="s">
        <v>2945</v>
      </c>
      <c r="E1239" s="9" t="s">
        <v>1020</v>
      </c>
      <c r="F1239" s="9" t="s">
        <v>1659</v>
      </c>
      <c r="G1239" s="9" t="s">
        <v>1758</v>
      </c>
      <c r="H1239" s="10">
        <v>42282</v>
      </c>
      <c r="I1239" s="10">
        <v>42290</v>
      </c>
      <c r="J1239" s="10">
        <v>42282</v>
      </c>
      <c r="K1239" s="9" t="s">
        <v>1023</v>
      </c>
      <c r="L1239" s="9" t="s">
        <v>1054</v>
      </c>
      <c r="M1239" s="9" t="s">
        <v>1025</v>
      </c>
      <c r="N1239" s="9" t="s">
        <v>1026</v>
      </c>
      <c r="O1239" s="9" t="s">
        <v>1034</v>
      </c>
      <c r="P1239" s="9" t="s">
        <v>1028</v>
      </c>
    </row>
    <row r="1240" spans="1:16" x14ac:dyDescent="0.25">
      <c r="A1240" t="s">
        <v>2946</v>
      </c>
      <c r="B1240" t="s">
        <v>2945</v>
      </c>
      <c r="C1240" t="s">
        <v>2944</v>
      </c>
      <c r="D1240" t="s">
        <v>2947</v>
      </c>
      <c r="E1240" t="s">
        <v>1020</v>
      </c>
      <c r="F1240" t="s">
        <v>1659</v>
      </c>
      <c r="G1240" t="s">
        <v>1758</v>
      </c>
      <c r="H1240" s="11">
        <v>42282</v>
      </c>
      <c r="I1240" s="11">
        <v>42290</v>
      </c>
      <c r="J1240" s="11">
        <v>42282</v>
      </c>
      <c r="K1240" t="s">
        <v>1023</v>
      </c>
      <c r="L1240" t="s">
        <v>1054</v>
      </c>
      <c r="M1240" t="s">
        <v>1025</v>
      </c>
      <c r="N1240" t="s">
        <v>1026</v>
      </c>
      <c r="O1240" t="s">
        <v>1034</v>
      </c>
      <c r="P1240" t="s">
        <v>1028</v>
      </c>
    </row>
    <row r="1241" spans="1:16" x14ac:dyDescent="0.25">
      <c r="A1241" s="9" t="s">
        <v>140</v>
      </c>
      <c r="B1241" s="9" t="s">
        <v>1378</v>
      </c>
      <c r="C1241" s="9" t="s">
        <v>1379</v>
      </c>
      <c r="D1241" s="9" t="s">
        <v>1380</v>
      </c>
      <c r="E1241" s="9" t="s">
        <v>1020</v>
      </c>
      <c r="F1241" s="9" t="s">
        <v>1021</v>
      </c>
      <c r="G1241" s="9" t="s">
        <v>1059</v>
      </c>
      <c r="H1241" s="10">
        <v>42282</v>
      </c>
      <c r="I1241" s="10">
        <v>42284</v>
      </c>
      <c r="J1241" s="10">
        <v>42278</v>
      </c>
      <c r="K1241" s="9" t="s">
        <v>1023</v>
      </c>
      <c r="L1241" s="9" t="s">
        <v>1982</v>
      </c>
      <c r="M1241" s="9" t="s">
        <v>1025</v>
      </c>
      <c r="N1241" s="9" t="s">
        <v>1026</v>
      </c>
      <c r="O1241" s="9" t="s">
        <v>1034</v>
      </c>
      <c r="P1241" s="9" t="s">
        <v>1028</v>
      </c>
    </row>
    <row r="1242" spans="1:16" x14ac:dyDescent="0.25">
      <c r="A1242" t="s">
        <v>59</v>
      </c>
      <c r="B1242" t="s">
        <v>2074</v>
      </c>
      <c r="C1242" t="s">
        <v>2075</v>
      </c>
      <c r="D1242" t="s">
        <v>2074</v>
      </c>
      <c r="E1242" t="s">
        <v>1020</v>
      </c>
      <c r="F1242" t="s">
        <v>1021</v>
      </c>
      <c r="G1242" t="s">
        <v>1194</v>
      </c>
      <c r="H1242" s="11">
        <v>42281</v>
      </c>
      <c r="I1242" s="11">
        <v>42283</v>
      </c>
      <c r="J1242" s="11">
        <v>42275</v>
      </c>
      <c r="K1242" t="s">
        <v>1023</v>
      </c>
      <c r="L1242" t="s">
        <v>1054</v>
      </c>
      <c r="M1242" t="s">
        <v>1025</v>
      </c>
      <c r="N1242" t="s">
        <v>1026</v>
      </c>
      <c r="O1242" t="s">
        <v>1034</v>
      </c>
      <c r="P1242" t="s">
        <v>1113</v>
      </c>
    </row>
    <row r="1243" spans="1:16" x14ac:dyDescent="0.25">
      <c r="A1243" s="9" t="s">
        <v>517</v>
      </c>
      <c r="B1243" s="9" t="s">
        <v>1328</v>
      </c>
      <c r="C1243" s="9" t="s">
        <v>1329</v>
      </c>
      <c r="D1243" s="9" t="s">
        <v>1330</v>
      </c>
      <c r="E1243" s="9" t="s">
        <v>1020</v>
      </c>
      <c r="F1243" s="9" t="s">
        <v>1032</v>
      </c>
      <c r="G1243" s="9" t="s">
        <v>533</v>
      </c>
      <c r="H1243" s="10">
        <v>42281</v>
      </c>
      <c r="I1243" s="10">
        <v>42290</v>
      </c>
      <c r="J1243" s="10">
        <v>42281</v>
      </c>
      <c r="K1243" s="9" t="s">
        <v>1023</v>
      </c>
      <c r="L1243" s="9" t="s">
        <v>1054</v>
      </c>
      <c r="M1243" s="9" t="s">
        <v>1025</v>
      </c>
      <c r="N1243" s="9" t="s">
        <v>1026</v>
      </c>
      <c r="O1243" s="9" t="s">
        <v>1034</v>
      </c>
      <c r="P1243" s="9" t="s">
        <v>1028</v>
      </c>
    </row>
    <row r="1244" spans="1:16" x14ac:dyDescent="0.25">
      <c r="A1244" t="s">
        <v>2948</v>
      </c>
      <c r="B1244" t="s">
        <v>2949</v>
      </c>
      <c r="C1244" t="s">
        <v>2948</v>
      </c>
      <c r="D1244" t="s">
        <v>2949</v>
      </c>
      <c r="E1244" t="s">
        <v>1020</v>
      </c>
      <c r="F1244" t="s">
        <v>1021</v>
      </c>
      <c r="G1244" t="s">
        <v>1088</v>
      </c>
      <c r="H1244" s="11">
        <v>42280</v>
      </c>
      <c r="I1244" s="11">
        <v>42377</v>
      </c>
      <c r="J1244" s="11">
        <v>42279</v>
      </c>
      <c r="K1244" t="s">
        <v>1358</v>
      </c>
      <c r="L1244" t="s">
        <v>2950</v>
      </c>
      <c r="M1244" t="s">
        <v>1025</v>
      </c>
      <c r="N1244" t="s">
        <v>1026</v>
      </c>
      <c r="O1244" t="s">
        <v>1273</v>
      </c>
    </row>
    <row r="1245" spans="1:16" x14ac:dyDescent="0.25">
      <c r="A1245" s="9" t="s">
        <v>2481</v>
      </c>
      <c r="B1245" s="9" t="s">
        <v>2482</v>
      </c>
      <c r="C1245" s="9" t="s">
        <v>2483</v>
      </c>
      <c r="D1245" s="9" t="s">
        <v>2482</v>
      </c>
      <c r="E1245" s="9" t="s">
        <v>1020</v>
      </c>
      <c r="F1245" s="9" t="s">
        <v>1659</v>
      </c>
      <c r="G1245" s="9" t="s">
        <v>1758</v>
      </c>
      <c r="H1245" s="10">
        <v>42280</v>
      </c>
      <c r="I1245" s="10">
        <v>42282</v>
      </c>
      <c r="J1245" s="10">
        <v>42280</v>
      </c>
      <c r="K1245" s="9" t="s">
        <v>1023</v>
      </c>
      <c r="L1245" s="9" t="s">
        <v>1054</v>
      </c>
      <c r="M1245" s="9" t="s">
        <v>1025</v>
      </c>
      <c r="N1245" s="9" t="s">
        <v>1026</v>
      </c>
      <c r="O1245" s="9" t="s">
        <v>1034</v>
      </c>
      <c r="P1245" s="9" t="s">
        <v>1028</v>
      </c>
    </row>
    <row r="1246" spans="1:16" x14ac:dyDescent="0.25">
      <c r="A1246" t="s">
        <v>108</v>
      </c>
      <c r="B1246" t="s">
        <v>1395</v>
      </c>
      <c r="C1246" t="s">
        <v>1396</v>
      </c>
      <c r="D1246" t="s">
        <v>1395</v>
      </c>
      <c r="E1246" t="s">
        <v>1020</v>
      </c>
      <c r="F1246" t="s">
        <v>1021</v>
      </c>
      <c r="G1246" t="s">
        <v>1045</v>
      </c>
      <c r="H1246" s="11">
        <v>42279</v>
      </c>
      <c r="I1246" s="11">
        <v>42281</v>
      </c>
      <c r="J1246" s="11">
        <v>42275</v>
      </c>
      <c r="K1246" t="s">
        <v>1023</v>
      </c>
      <c r="L1246" t="s">
        <v>1054</v>
      </c>
      <c r="M1246" t="s">
        <v>1025</v>
      </c>
      <c r="N1246" t="s">
        <v>1026</v>
      </c>
      <c r="O1246" t="s">
        <v>1034</v>
      </c>
      <c r="P1246" t="s">
        <v>1028</v>
      </c>
    </row>
    <row r="1247" spans="1:16" x14ac:dyDescent="0.25">
      <c r="A1247" s="9" t="s">
        <v>86</v>
      </c>
      <c r="B1247" s="9" t="s">
        <v>1042</v>
      </c>
      <c r="C1247" s="9" t="s">
        <v>1043</v>
      </c>
      <c r="D1247" s="9" t="s">
        <v>1044</v>
      </c>
      <c r="E1247" s="9" t="s">
        <v>1020</v>
      </c>
      <c r="F1247" s="9" t="s">
        <v>1021</v>
      </c>
      <c r="G1247" s="9" t="s">
        <v>1045</v>
      </c>
      <c r="H1247" s="10">
        <v>42278</v>
      </c>
      <c r="I1247" s="10">
        <v>42282</v>
      </c>
      <c r="J1247" s="10">
        <v>42278</v>
      </c>
      <c r="K1247" s="9" t="s">
        <v>1023</v>
      </c>
      <c r="L1247" s="9" t="s">
        <v>1982</v>
      </c>
      <c r="M1247" s="9" t="s">
        <v>1025</v>
      </c>
      <c r="N1247" s="9" t="s">
        <v>1026</v>
      </c>
      <c r="O1247" s="9" t="s">
        <v>1034</v>
      </c>
      <c r="P1247" s="9" t="s">
        <v>1028</v>
      </c>
    </row>
    <row r="1248" spans="1:16" x14ac:dyDescent="0.25">
      <c r="A1248" t="s">
        <v>1883</v>
      </c>
      <c r="B1248" t="s">
        <v>1884</v>
      </c>
      <c r="C1248" t="s">
        <v>1885</v>
      </c>
      <c r="D1248" t="s">
        <v>1886</v>
      </c>
      <c r="E1248" t="s">
        <v>1020</v>
      </c>
      <c r="F1248" t="s">
        <v>1021</v>
      </c>
      <c r="G1248" t="s">
        <v>1059</v>
      </c>
      <c r="H1248" s="11">
        <v>42277</v>
      </c>
      <c r="I1248" s="11">
        <v>42279</v>
      </c>
      <c r="J1248" s="11">
        <v>42275</v>
      </c>
      <c r="K1248" t="s">
        <v>1023</v>
      </c>
      <c r="L1248" t="s">
        <v>1054</v>
      </c>
      <c r="M1248" t="s">
        <v>1025</v>
      </c>
      <c r="N1248" t="s">
        <v>1026</v>
      </c>
      <c r="O1248" t="s">
        <v>1034</v>
      </c>
      <c r="P1248" t="s">
        <v>1028</v>
      </c>
    </row>
    <row r="1249" spans="1:16" x14ac:dyDescent="0.25">
      <c r="A1249" s="9" t="s">
        <v>2951</v>
      </c>
      <c r="B1249" s="9" t="s">
        <v>2952</v>
      </c>
      <c r="C1249" s="9" t="s">
        <v>2953</v>
      </c>
      <c r="D1249" s="9" t="s">
        <v>2952</v>
      </c>
      <c r="E1249" s="9" t="s">
        <v>1020</v>
      </c>
      <c r="F1249" s="9" t="s">
        <v>1659</v>
      </c>
      <c r="G1249" s="9" t="s">
        <v>1758</v>
      </c>
      <c r="H1249" s="10">
        <v>42277</v>
      </c>
      <c r="I1249" s="10">
        <v>42282</v>
      </c>
      <c r="J1249" s="10">
        <v>42277</v>
      </c>
      <c r="K1249" s="9" t="s">
        <v>1023</v>
      </c>
      <c r="L1249" s="9" t="s">
        <v>1054</v>
      </c>
      <c r="M1249" s="9" t="s">
        <v>1025</v>
      </c>
      <c r="N1249" s="9" t="s">
        <v>1026</v>
      </c>
      <c r="O1249" s="9" t="s">
        <v>1034</v>
      </c>
      <c r="P1249" s="9" t="s">
        <v>1028</v>
      </c>
    </row>
    <row r="1250" spans="1:16" x14ac:dyDescent="0.25">
      <c r="A1250" t="s">
        <v>2201</v>
      </c>
      <c r="B1250" t="s">
        <v>2202</v>
      </c>
      <c r="C1250" t="s">
        <v>2203</v>
      </c>
      <c r="D1250" t="s">
        <v>2204</v>
      </c>
      <c r="E1250" t="s">
        <v>1020</v>
      </c>
      <c r="F1250" t="s">
        <v>1021</v>
      </c>
      <c r="G1250" t="s">
        <v>1071</v>
      </c>
      <c r="H1250" s="11">
        <v>42274</v>
      </c>
      <c r="I1250" s="11">
        <v>42276</v>
      </c>
      <c r="J1250" s="11">
        <v>42270</v>
      </c>
      <c r="K1250" t="s">
        <v>1023</v>
      </c>
      <c r="L1250" t="s">
        <v>1054</v>
      </c>
      <c r="M1250" t="s">
        <v>1025</v>
      </c>
      <c r="N1250" t="s">
        <v>1026</v>
      </c>
      <c r="O1250" t="s">
        <v>1034</v>
      </c>
      <c r="P1250" t="s">
        <v>1028</v>
      </c>
    </row>
    <row r="1251" spans="1:16" x14ac:dyDescent="0.25">
      <c r="A1251" s="9" t="s">
        <v>61</v>
      </c>
      <c r="B1251" s="9" t="s">
        <v>1178</v>
      </c>
      <c r="C1251" s="9" t="s">
        <v>1179</v>
      </c>
      <c r="D1251" s="9" t="s">
        <v>1180</v>
      </c>
      <c r="E1251" s="9" t="s">
        <v>1020</v>
      </c>
      <c r="F1251" s="9" t="s">
        <v>1021</v>
      </c>
      <c r="G1251" s="9" t="s">
        <v>1041</v>
      </c>
      <c r="H1251" s="10">
        <v>42274</v>
      </c>
      <c r="I1251" s="10">
        <v>42287</v>
      </c>
      <c r="J1251" s="10">
        <v>42268</v>
      </c>
      <c r="K1251" s="9" t="s">
        <v>1023</v>
      </c>
      <c r="L1251" s="9" t="s">
        <v>2912</v>
      </c>
      <c r="M1251" s="9" t="s">
        <v>1025</v>
      </c>
      <c r="N1251" s="9" t="s">
        <v>1026</v>
      </c>
      <c r="O1251" s="9" t="s">
        <v>1273</v>
      </c>
      <c r="P1251" s="9"/>
    </row>
    <row r="1252" spans="1:16" x14ac:dyDescent="0.25">
      <c r="A1252" t="s">
        <v>59</v>
      </c>
      <c r="B1252" t="s">
        <v>2074</v>
      </c>
      <c r="C1252" t="s">
        <v>2075</v>
      </c>
      <c r="D1252" t="s">
        <v>2074</v>
      </c>
      <c r="E1252" t="s">
        <v>1020</v>
      </c>
      <c r="F1252" t="s">
        <v>1021</v>
      </c>
      <c r="G1252" t="s">
        <v>1194</v>
      </c>
      <c r="H1252" s="11">
        <v>42273</v>
      </c>
      <c r="I1252" s="11">
        <v>42274</v>
      </c>
      <c r="J1252" s="11">
        <v>42262</v>
      </c>
      <c r="K1252" t="s">
        <v>1023</v>
      </c>
      <c r="L1252" t="s">
        <v>1054</v>
      </c>
      <c r="M1252" t="s">
        <v>1025</v>
      </c>
      <c r="N1252" t="s">
        <v>1026</v>
      </c>
      <c r="O1252" t="s">
        <v>1273</v>
      </c>
    </row>
    <row r="1253" spans="1:16" x14ac:dyDescent="0.25">
      <c r="A1253" s="9" t="s">
        <v>2954</v>
      </c>
      <c r="B1253" s="9" t="s">
        <v>2955</v>
      </c>
      <c r="C1253" s="9" t="s">
        <v>2956</v>
      </c>
      <c r="D1253" s="9" t="s">
        <v>2957</v>
      </c>
      <c r="E1253" s="9" t="s">
        <v>1020</v>
      </c>
      <c r="F1253" s="9" t="s">
        <v>1032</v>
      </c>
      <c r="G1253" s="9" t="s">
        <v>1157</v>
      </c>
      <c r="H1253" s="10">
        <v>42273</v>
      </c>
      <c r="I1253" s="10">
        <v>42278</v>
      </c>
      <c r="J1253" s="10">
        <v>42273</v>
      </c>
      <c r="K1253" s="9" t="s">
        <v>1023</v>
      </c>
      <c r="L1253" s="9" t="s">
        <v>2155</v>
      </c>
      <c r="M1253" s="9" t="s">
        <v>1025</v>
      </c>
      <c r="N1253" s="9" t="s">
        <v>1026</v>
      </c>
      <c r="O1253" s="9" t="s">
        <v>1273</v>
      </c>
      <c r="P1253" s="9"/>
    </row>
    <row r="1254" spans="1:16" x14ac:dyDescent="0.25">
      <c r="A1254" t="s">
        <v>177</v>
      </c>
      <c r="B1254" t="s">
        <v>2320</v>
      </c>
      <c r="C1254" t="s">
        <v>2321</v>
      </c>
      <c r="D1254" t="s">
        <v>2322</v>
      </c>
      <c r="E1254" t="s">
        <v>1020</v>
      </c>
      <c r="F1254" t="s">
        <v>1021</v>
      </c>
      <c r="G1254" t="s">
        <v>1121</v>
      </c>
      <c r="H1254" s="11">
        <v>42273</v>
      </c>
      <c r="I1254" s="11">
        <v>42273</v>
      </c>
      <c r="J1254" s="11">
        <v>42270</v>
      </c>
      <c r="K1254" t="s">
        <v>1023</v>
      </c>
      <c r="L1254" t="s">
        <v>1054</v>
      </c>
      <c r="M1254" t="s">
        <v>1025</v>
      </c>
      <c r="N1254" t="s">
        <v>1026</v>
      </c>
      <c r="O1254" t="s">
        <v>1273</v>
      </c>
    </row>
    <row r="1255" spans="1:16" x14ac:dyDescent="0.25">
      <c r="A1255" s="9" t="s">
        <v>458</v>
      </c>
      <c r="B1255" s="9" t="s">
        <v>2722</v>
      </c>
      <c r="C1255" s="9" t="s">
        <v>2723</v>
      </c>
      <c r="D1255" s="9" t="s">
        <v>2724</v>
      </c>
      <c r="E1255" s="9" t="s">
        <v>1020</v>
      </c>
      <c r="F1255" s="9" t="s">
        <v>1032</v>
      </c>
      <c r="G1255" s="9" t="s">
        <v>1136</v>
      </c>
      <c r="H1255" s="10">
        <v>42272</v>
      </c>
      <c r="I1255" s="10">
        <v>42279</v>
      </c>
      <c r="J1255" s="10">
        <v>42271</v>
      </c>
      <c r="K1255" s="9" t="s">
        <v>1023</v>
      </c>
      <c r="L1255" s="9" t="s">
        <v>1054</v>
      </c>
      <c r="M1255" s="9" t="s">
        <v>1025</v>
      </c>
      <c r="N1255" s="9" t="s">
        <v>1026</v>
      </c>
      <c r="O1255" s="9" t="s">
        <v>1034</v>
      </c>
      <c r="P1255" s="9" t="s">
        <v>1676</v>
      </c>
    </row>
    <row r="1256" spans="1:16" x14ac:dyDescent="0.25">
      <c r="A1256" t="s">
        <v>2958</v>
      </c>
      <c r="B1256" t="s">
        <v>2959</v>
      </c>
      <c r="C1256" t="s">
        <v>2960</v>
      </c>
      <c r="D1256" t="s">
        <v>2961</v>
      </c>
      <c r="E1256" t="s">
        <v>1020</v>
      </c>
      <c r="F1256" t="s">
        <v>1659</v>
      </c>
      <c r="G1256" t="s">
        <v>1660</v>
      </c>
      <c r="H1256" s="11">
        <v>42272</v>
      </c>
      <c r="I1256" s="11">
        <v>42277</v>
      </c>
      <c r="J1256" s="11">
        <v>42272</v>
      </c>
      <c r="K1256" t="s">
        <v>1023</v>
      </c>
      <c r="L1256" t="s">
        <v>2159</v>
      </c>
      <c r="M1256" t="s">
        <v>1025</v>
      </c>
      <c r="N1256" t="s">
        <v>1026</v>
      </c>
      <c r="O1256" t="s">
        <v>1273</v>
      </c>
    </row>
    <row r="1257" spans="1:16" x14ac:dyDescent="0.25">
      <c r="A1257" s="9" t="s">
        <v>1388</v>
      </c>
      <c r="B1257" s="9" t="s">
        <v>1389</v>
      </c>
      <c r="C1257" s="9" t="s">
        <v>1390</v>
      </c>
      <c r="D1257" s="9" t="s">
        <v>1391</v>
      </c>
      <c r="E1257" s="9" t="s">
        <v>1020</v>
      </c>
      <c r="F1257" s="9" t="s">
        <v>1021</v>
      </c>
      <c r="G1257" s="9" t="s">
        <v>1045</v>
      </c>
      <c r="H1257" s="10">
        <v>42269</v>
      </c>
      <c r="I1257" s="10">
        <v>42273</v>
      </c>
      <c r="J1257" s="10">
        <v>42264</v>
      </c>
      <c r="K1257" s="9" t="s">
        <v>1023</v>
      </c>
      <c r="L1257" s="9" t="s">
        <v>1982</v>
      </c>
      <c r="M1257" s="9" t="s">
        <v>1025</v>
      </c>
      <c r="N1257" s="9" t="s">
        <v>1026</v>
      </c>
      <c r="O1257" s="9" t="s">
        <v>1034</v>
      </c>
      <c r="P1257" s="9" t="s">
        <v>1028</v>
      </c>
    </row>
    <row r="1258" spans="1:16" x14ac:dyDescent="0.25">
      <c r="A1258" t="s">
        <v>2441</v>
      </c>
      <c r="B1258" t="s">
        <v>2442</v>
      </c>
      <c r="C1258" t="s">
        <v>2443</v>
      </c>
      <c r="D1258" t="s">
        <v>2444</v>
      </c>
      <c r="E1258" t="s">
        <v>1020</v>
      </c>
      <c r="F1258" t="s">
        <v>1659</v>
      </c>
      <c r="G1258" t="s">
        <v>1660</v>
      </c>
      <c r="H1258" s="11">
        <v>42269</v>
      </c>
      <c r="I1258" s="11">
        <v>42272</v>
      </c>
      <c r="J1258" s="11">
        <v>42269</v>
      </c>
      <c r="K1258" t="s">
        <v>1023</v>
      </c>
      <c r="L1258" t="s">
        <v>1991</v>
      </c>
      <c r="M1258" t="s">
        <v>1025</v>
      </c>
      <c r="N1258" t="s">
        <v>1026</v>
      </c>
      <c r="O1258" t="s">
        <v>1034</v>
      </c>
      <c r="P1258" t="s">
        <v>1118</v>
      </c>
    </row>
    <row r="1259" spans="1:16" x14ac:dyDescent="0.25">
      <c r="A1259" s="9" t="s">
        <v>2962</v>
      </c>
      <c r="B1259" s="9" t="s">
        <v>2963</v>
      </c>
      <c r="C1259" s="9" t="s">
        <v>2964</v>
      </c>
      <c r="D1259" s="9" t="s">
        <v>2965</v>
      </c>
      <c r="E1259" s="9" t="s">
        <v>1020</v>
      </c>
      <c r="F1259" s="9" t="s">
        <v>1659</v>
      </c>
      <c r="G1259" s="9" t="s">
        <v>1660</v>
      </c>
      <c r="H1259" s="10">
        <v>42268</v>
      </c>
      <c r="I1259" s="10">
        <v>42272</v>
      </c>
      <c r="J1259" s="10">
        <v>42268</v>
      </c>
      <c r="K1259" s="9" t="s">
        <v>1023</v>
      </c>
      <c r="L1259" s="9" t="s">
        <v>2159</v>
      </c>
      <c r="M1259" s="9" t="s">
        <v>1025</v>
      </c>
      <c r="N1259" s="9" t="s">
        <v>1026</v>
      </c>
      <c r="O1259" s="9" t="s">
        <v>1273</v>
      </c>
      <c r="P1259" s="9"/>
    </row>
    <row r="1260" spans="1:16" x14ac:dyDescent="0.25">
      <c r="A1260" t="s">
        <v>2557</v>
      </c>
      <c r="B1260" t="s">
        <v>2558</v>
      </c>
      <c r="C1260" t="s">
        <v>2559</v>
      </c>
      <c r="D1260" t="s">
        <v>2558</v>
      </c>
      <c r="E1260" t="s">
        <v>1020</v>
      </c>
      <c r="F1260" t="s">
        <v>1032</v>
      </c>
      <c r="G1260" t="s">
        <v>533</v>
      </c>
      <c r="H1260" s="11">
        <v>42266</v>
      </c>
      <c r="I1260" s="11">
        <v>42272</v>
      </c>
      <c r="J1260" s="11">
        <v>42265</v>
      </c>
      <c r="K1260" t="s">
        <v>1023</v>
      </c>
      <c r="L1260" t="s">
        <v>1054</v>
      </c>
      <c r="M1260" t="s">
        <v>1025</v>
      </c>
      <c r="N1260" t="s">
        <v>1026</v>
      </c>
      <c r="O1260" t="s">
        <v>1034</v>
      </c>
      <c r="P1260" t="s">
        <v>1028</v>
      </c>
    </row>
    <row r="1261" spans="1:16" x14ac:dyDescent="0.25">
      <c r="A1261" s="9" t="s">
        <v>2610</v>
      </c>
      <c r="B1261" s="9" t="s">
        <v>2611</v>
      </c>
      <c r="C1261" s="9" t="s">
        <v>2612</v>
      </c>
      <c r="D1261" s="9" t="s">
        <v>2611</v>
      </c>
      <c r="E1261" s="9" t="s">
        <v>1020</v>
      </c>
      <c r="F1261" s="9" t="s">
        <v>1659</v>
      </c>
      <c r="G1261" s="9" t="s">
        <v>1660</v>
      </c>
      <c r="H1261" s="10">
        <v>42265</v>
      </c>
      <c r="I1261" s="10">
        <v>42268</v>
      </c>
      <c r="J1261" s="10">
        <v>42265</v>
      </c>
      <c r="K1261" s="9" t="s">
        <v>1023</v>
      </c>
      <c r="L1261" s="9" t="s">
        <v>2427</v>
      </c>
      <c r="M1261" s="9" t="s">
        <v>1025</v>
      </c>
      <c r="N1261" s="9" t="s">
        <v>1026</v>
      </c>
      <c r="O1261" s="9" t="s">
        <v>1273</v>
      </c>
      <c r="P1261" s="9"/>
    </row>
    <row r="1262" spans="1:16" x14ac:dyDescent="0.25">
      <c r="A1262" t="s">
        <v>2966</v>
      </c>
      <c r="B1262" t="s">
        <v>2967</v>
      </c>
      <c r="C1262" t="s">
        <v>2968</v>
      </c>
      <c r="D1262" t="s">
        <v>2967</v>
      </c>
      <c r="E1262" t="s">
        <v>1020</v>
      </c>
      <c r="F1262" t="s">
        <v>1021</v>
      </c>
      <c r="G1262" t="s">
        <v>1353</v>
      </c>
      <c r="H1262" s="11">
        <v>42265</v>
      </c>
      <c r="I1262" s="11">
        <v>42269</v>
      </c>
      <c r="J1262" s="11">
        <v>42260</v>
      </c>
      <c r="K1262" t="s">
        <v>1023</v>
      </c>
      <c r="L1262" t="s">
        <v>1982</v>
      </c>
      <c r="M1262" t="s">
        <v>1025</v>
      </c>
      <c r="N1262" t="s">
        <v>1026</v>
      </c>
      <c r="O1262" t="s">
        <v>1034</v>
      </c>
      <c r="P1262" t="s">
        <v>1113</v>
      </c>
    </row>
    <row r="1263" spans="1:16" x14ac:dyDescent="0.25">
      <c r="A1263" s="9" t="s">
        <v>2969</v>
      </c>
      <c r="B1263" s="9" t="s">
        <v>2970</v>
      </c>
      <c r="C1263" s="9" t="s">
        <v>2971</v>
      </c>
      <c r="D1263" s="9" t="s">
        <v>2972</v>
      </c>
      <c r="E1263" s="9" t="s">
        <v>1020</v>
      </c>
      <c r="F1263" s="9" t="s">
        <v>1659</v>
      </c>
      <c r="G1263" s="9" t="s">
        <v>1660</v>
      </c>
      <c r="H1263" s="10">
        <v>42264</v>
      </c>
      <c r="I1263" s="10">
        <v>42265</v>
      </c>
      <c r="J1263" s="10">
        <v>42264</v>
      </c>
      <c r="K1263" s="9" t="s">
        <v>1023</v>
      </c>
      <c r="L1263" s="9" t="s">
        <v>2155</v>
      </c>
      <c r="M1263" s="9" t="s">
        <v>1025</v>
      </c>
      <c r="N1263" s="9" t="s">
        <v>1026</v>
      </c>
      <c r="O1263" s="9" t="s">
        <v>1273</v>
      </c>
      <c r="P1263" s="9"/>
    </row>
    <row r="1264" spans="1:16" x14ac:dyDescent="0.25">
      <c r="A1264" t="s">
        <v>502</v>
      </c>
      <c r="B1264" t="s">
        <v>2903</v>
      </c>
      <c r="C1264" t="s">
        <v>2904</v>
      </c>
      <c r="D1264" t="s">
        <v>2905</v>
      </c>
      <c r="E1264" t="s">
        <v>1020</v>
      </c>
      <c r="F1264" t="s">
        <v>1032</v>
      </c>
      <c r="G1264" t="s">
        <v>533</v>
      </c>
      <c r="H1264" s="11">
        <v>42263</v>
      </c>
      <c r="I1264" s="11">
        <v>42266</v>
      </c>
      <c r="J1264" s="11">
        <v>42263</v>
      </c>
      <c r="K1264" t="s">
        <v>1023</v>
      </c>
      <c r="L1264" t="s">
        <v>1054</v>
      </c>
      <c r="M1264" t="s">
        <v>1025</v>
      </c>
      <c r="N1264" t="s">
        <v>1026</v>
      </c>
      <c r="O1264" t="s">
        <v>1034</v>
      </c>
      <c r="P1264" t="s">
        <v>1028</v>
      </c>
    </row>
    <row r="1265" spans="1:16" x14ac:dyDescent="0.25">
      <c r="A1265" s="9" t="s">
        <v>270</v>
      </c>
      <c r="B1265" s="9" t="s">
        <v>1861</v>
      </c>
      <c r="C1265" s="9" t="s">
        <v>1862</v>
      </c>
      <c r="D1265" s="9" t="s">
        <v>1863</v>
      </c>
      <c r="E1265" s="9" t="s">
        <v>1020</v>
      </c>
      <c r="F1265" s="9" t="s">
        <v>1021</v>
      </c>
      <c r="G1265" s="9" t="s">
        <v>1022</v>
      </c>
      <c r="H1265" s="10">
        <v>42263</v>
      </c>
      <c r="I1265" s="10">
        <v>42265</v>
      </c>
      <c r="J1265" s="10">
        <v>42257</v>
      </c>
      <c r="K1265" s="9" t="s">
        <v>1023</v>
      </c>
      <c r="L1265" s="9" t="s">
        <v>2159</v>
      </c>
      <c r="M1265" s="9" t="s">
        <v>1025</v>
      </c>
      <c r="N1265" s="9" t="s">
        <v>1026</v>
      </c>
      <c r="O1265" s="9" t="s">
        <v>1273</v>
      </c>
      <c r="P1265" s="9"/>
    </row>
    <row r="1266" spans="1:16" x14ac:dyDescent="0.25">
      <c r="A1266" t="s">
        <v>2973</v>
      </c>
      <c r="B1266" t="s">
        <v>2974</v>
      </c>
      <c r="C1266" t="s">
        <v>2973</v>
      </c>
      <c r="D1266" t="s">
        <v>2974</v>
      </c>
      <c r="E1266" t="s">
        <v>1020</v>
      </c>
      <c r="F1266" t="s">
        <v>1021</v>
      </c>
      <c r="G1266" t="s">
        <v>1194</v>
      </c>
      <c r="H1266" s="11">
        <v>42262</v>
      </c>
      <c r="I1266" s="11">
        <v>42263</v>
      </c>
      <c r="J1266" s="11">
        <v>42254</v>
      </c>
      <c r="K1266" t="s">
        <v>1023</v>
      </c>
      <c r="L1266" t="s">
        <v>2155</v>
      </c>
      <c r="M1266" t="s">
        <v>1025</v>
      </c>
      <c r="N1266" t="s">
        <v>1026</v>
      </c>
      <c r="O1266" t="s">
        <v>1034</v>
      </c>
      <c r="P1266" t="s">
        <v>1113</v>
      </c>
    </row>
    <row r="1267" spans="1:16" x14ac:dyDescent="0.25">
      <c r="A1267" s="9" t="s">
        <v>235</v>
      </c>
      <c r="B1267" s="9" t="s">
        <v>2975</v>
      </c>
      <c r="C1267" s="9" t="s">
        <v>2976</v>
      </c>
      <c r="D1267" s="9" t="s">
        <v>2977</v>
      </c>
      <c r="E1267" s="9" t="s">
        <v>1020</v>
      </c>
      <c r="F1267" s="9" t="s">
        <v>1021</v>
      </c>
      <c r="G1267" s="9" t="s">
        <v>1022</v>
      </c>
      <c r="H1267" s="10">
        <v>42262</v>
      </c>
      <c r="I1267" s="10">
        <v>42264</v>
      </c>
      <c r="J1267" s="10">
        <v>42257</v>
      </c>
      <c r="K1267" s="9" t="s">
        <v>1023</v>
      </c>
      <c r="L1267" s="9" t="s">
        <v>1982</v>
      </c>
      <c r="M1267" s="9" t="s">
        <v>1025</v>
      </c>
      <c r="N1267" s="9" t="s">
        <v>1026</v>
      </c>
      <c r="O1267" s="9" t="s">
        <v>1034</v>
      </c>
      <c r="P1267" s="9" t="s">
        <v>1028</v>
      </c>
    </row>
    <row r="1268" spans="1:16" x14ac:dyDescent="0.25">
      <c r="A1268" t="s">
        <v>1810</v>
      </c>
      <c r="B1268" t="s">
        <v>1811</v>
      </c>
      <c r="C1268" t="s">
        <v>1812</v>
      </c>
      <c r="D1268" t="s">
        <v>1813</v>
      </c>
      <c r="E1268" t="s">
        <v>1020</v>
      </c>
      <c r="F1268" t="s">
        <v>1659</v>
      </c>
      <c r="G1268" t="s">
        <v>1660</v>
      </c>
      <c r="H1268" s="11">
        <v>42262</v>
      </c>
      <c r="I1268" s="11">
        <v>42269</v>
      </c>
      <c r="J1268" s="11">
        <v>42262</v>
      </c>
      <c r="K1268" t="s">
        <v>1023</v>
      </c>
      <c r="L1268" t="s">
        <v>2159</v>
      </c>
      <c r="M1268" t="s">
        <v>1025</v>
      </c>
      <c r="N1268" t="s">
        <v>1026</v>
      </c>
      <c r="O1268" t="s">
        <v>1273</v>
      </c>
    </row>
    <row r="1269" spans="1:16" x14ac:dyDescent="0.25">
      <c r="A1269" s="9" t="s">
        <v>2017</v>
      </c>
      <c r="B1269" s="9" t="s">
        <v>2018</v>
      </c>
      <c r="C1269" s="9" t="s">
        <v>2019</v>
      </c>
      <c r="D1269" s="9" t="s">
        <v>2020</v>
      </c>
      <c r="E1269" s="9" t="s">
        <v>1020</v>
      </c>
      <c r="F1269" s="9" t="s">
        <v>1021</v>
      </c>
      <c r="G1269" s="9" t="s">
        <v>1045</v>
      </c>
      <c r="H1269" s="10">
        <v>42261</v>
      </c>
      <c r="I1269" s="10">
        <v>42262</v>
      </c>
      <c r="J1269" s="10">
        <v>42257</v>
      </c>
      <c r="K1269" s="9" t="s">
        <v>1023</v>
      </c>
      <c r="L1269" s="9" t="s">
        <v>1982</v>
      </c>
      <c r="M1269" s="9" t="s">
        <v>1025</v>
      </c>
      <c r="N1269" s="9" t="s">
        <v>1026</v>
      </c>
      <c r="O1269" s="9" t="s">
        <v>1273</v>
      </c>
      <c r="P1269" s="9"/>
    </row>
    <row r="1270" spans="1:16" x14ac:dyDescent="0.25">
      <c r="A1270" t="s">
        <v>193</v>
      </c>
      <c r="B1270" t="s">
        <v>2508</v>
      </c>
      <c r="C1270" t="s">
        <v>193</v>
      </c>
      <c r="D1270" t="s">
        <v>2508</v>
      </c>
      <c r="E1270" t="s">
        <v>1020</v>
      </c>
      <c r="F1270" t="s">
        <v>1021</v>
      </c>
      <c r="G1270" t="s">
        <v>1121</v>
      </c>
      <c r="H1270" s="11">
        <v>42260</v>
      </c>
      <c r="I1270" s="11">
        <v>42261</v>
      </c>
      <c r="J1270" s="11">
        <v>42259</v>
      </c>
      <c r="K1270" t="s">
        <v>1023</v>
      </c>
      <c r="L1270" t="s">
        <v>2159</v>
      </c>
      <c r="M1270" t="s">
        <v>1025</v>
      </c>
      <c r="N1270" t="s">
        <v>1026</v>
      </c>
      <c r="O1270" t="s">
        <v>1273</v>
      </c>
    </row>
    <row r="1271" spans="1:16" x14ac:dyDescent="0.25">
      <c r="A1271" s="9" t="s">
        <v>1749</v>
      </c>
      <c r="B1271" s="9" t="s">
        <v>1750</v>
      </c>
      <c r="C1271" s="9" t="s">
        <v>1751</v>
      </c>
      <c r="D1271" s="9" t="s">
        <v>1750</v>
      </c>
      <c r="E1271" s="9" t="s">
        <v>1020</v>
      </c>
      <c r="F1271" s="9" t="s">
        <v>1659</v>
      </c>
      <c r="G1271" s="9" t="s">
        <v>1660</v>
      </c>
      <c r="H1271" s="10">
        <v>42260</v>
      </c>
      <c r="I1271" s="10">
        <v>42262</v>
      </c>
      <c r="J1271" s="10">
        <v>42260</v>
      </c>
      <c r="K1271" s="9" t="s">
        <v>1023</v>
      </c>
      <c r="L1271" s="9" t="s">
        <v>2159</v>
      </c>
      <c r="M1271" s="9" t="s">
        <v>1025</v>
      </c>
      <c r="N1271" s="9" t="s">
        <v>1026</v>
      </c>
      <c r="O1271" s="9" t="s">
        <v>1273</v>
      </c>
      <c r="P1271" s="9"/>
    </row>
    <row r="1272" spans="1:16" x14ac:dyDescent="0.25">
      <c r="A1272" t="s">
        <v>505</v>
      </c>
      <c r="B1272" t="s">
        <v>1375</v>
      </c>
      <c r="C1272" t="s">
        <v>1376</v>
      </c>
      <c r="D1272" t="s">
        <v>1377</v>
      </c>
      <c r="E1272" t="s">
        <v>1020</v>
      </c>
      <c r="F1272" t="s">
        <v>1032</v>
      </c>
      <c r="G1272" t="s">
        <v>533</v>
      </c>
      <c r="H1272" s="11">
        <v>42259</v>
      </c>
      <c r="I1272" s="11">
        <v>42263</v>
      </c>
      <c r="J1272" s="11">
        <v>42256</v>
      </c>
      <c r="K1272" t="s">
        <v>1023</v>
      </c>
      <c r="L1272" t="s">
        <v>1054</v>
      </c>
      <c r="M1272" t="s">
        <v>1025</v>
      </c>
      <c r="N1272" t="s">
        <v>1026</v>
      </c>
      <c r="O1272" t="s">
        <v>1034</v>
      </c>
      <c r="P1272" t="s">
        <v>1028</v>
      </c>
    </row>
    <row r="1273" spans="1:16" x14ac:dyDescent="0.25">
      <c r="A1273" s="9" t="s">
        <v>2539</v>
      </c>
      <c r="B1273" s="9" t="s">
        <v>2540</v>
      </c>
      <c r="C1273" s="9" t="s">
        <v>2541</v>
      </c>
      <c r="D1273" s="9" t="s">
        <v>2542</v>
      </c>
      <c r="E1273" s="9" t="s">
        <v>1020</v>
      </c>
      <c r="F1273" s="9" t="s">
        <v>1659</v>
      </c>
      <c r="G1273" s="9" t="s">
        <v>1660</v>
      </c>
      <c r="H1273" s="10">
        <v>42259</v>
      </c>
      <c r="I1273" s="10">
        <v>42260</v>
      </c>
      <c r="J1273" s="10">
        <v>42259</v>
      </c>
      <c r="K1273" s="9" t="s">
        <v>1023</v>
      </c>
      <c r="L1273" s="9" t="s">
        <v>1054</v>
      </c>
      <c r="M1273" s="9" t="s">
        <v>1025</v>
      </c>
      <c r="N1273" s="9" t="s">
        <v>1026</v>
      </c>
      <c r="O1273" s="9" t="s">
        <v>1034</v>
      </c>
      <c r="P1273" s="9" t="s">
        <v>1028</v>
      </c>
    </row>
    <row r="1274" spans="1:16" x14ac:dyDescent="0.25">
      <c r="A1274" t="s">
        <v>198</v>
      </c>
      <c r="B1274" t="s">
        <v>1752</v>
      </c>
      <c r="C1274" t="s">
        <v>1753</v>
      </c>
      <c r="D1274" t="s">
        <v>1752</v>
      </c>
      <c r="E1274" t="s">
        <v>1020</v>
      </c>
      <c r="F1274" t="s">
        <v>1021</v>
      </c>
      <c r="G1274" t="s">
        <v>1121</v>
      </c>
      <c r="H1274" s="11">
        <v>42259</v>
      </c>
      <c r="I1274" s="11">
        <v>42261</v>
      </c>
      <c r="J1274" s="11">
        <v>42249</v>
      </c>
      <c r="K1274" t="s">
        <v>1023</v>
      </c>
      <c r="L1274" t="s">
        <v>1054</v>
      </c>
      <c r="M1274" t="s">
        <v>1025</v>
      </c>
      <c r="N1274" t="s">
        <v>1026</v>
      </c>
      <c r="O1274" t="s">
        <v>1034</v>
      </c>
      <c r="P1274" t="s">
        <v>1028</v>
      </c>
    </row>
    <row r="1275" spans="1:16" x14ac:dyDescent="0.25">
      <c r="A1275" s="9" t="s">
        <v>2978</v>
      </c>
      <c r="B1275" s="9" t="s">
        <v>2979</v>
      </c>
      <c r="C1275" s="9" t="s">
        <v>2980</v>
      </c>
      <c r="D1275" s="9" t="s">
        <v>2981</v>
      </c>
      <c r="E1275" s="9" t="s">
        <v>1020</v>
      </c>
      <c r="F1275" s="9" t="s">
        <v>1659</v>
      </c>
      <c r="G1275" s="9" t="s">
        <v>1660</v>
      </c>
      <c r="H1275" s="10">
        <v>42259</v>
      </c>
      <c r="I1275" s="10">
        <v>42259</v>
      </c>
      <c r="J1275" s="10">
        <v>42259</v>
      </c>
      <c r="K1275" s="9" t="s">
        <v>1023</v>
      </c>
      <c r="L1275" s="9" t="s">
        <v>1054</v>
      </c>
      <c r="M1275" s="9" t="s">
        <v>1025</v>
      </c>
      <c r="N1275" s="9" t="s">
        <v>1026</v>
      </c>
      <c r="O1275" s="9" t="s">
        <v>1273</v>
      </c>
      <c r="P1275" s="9"/>
    </row>
    <row r="1276" spans="1:16" x14ac:dyDescent="0.25">
      <c r="A1276" t="s">
        <v>232</v>
      </c>
      <c r="B1276" t="s">
        <v>1447</v>
      </c>
      <c r="C1276" t="s">
        <v>1448</v>
      </c>
      <c r="D1276" t="s">
        <v>1447</v>
      </c>
      <c r="E1276" t="s">
        <v>1020</v>
      </c>
      <c r="F1276" t="s">
        <v>1021</v>
      </c>
      <c r="G1276" t="s">
        <v>1022</v>
      </c>
      <c r="H1276" s="11">
        <v>42258</v>
      </c>
      <c r="I1276" s="11">
        <v>42259</v>
      </c>
      <c r="J1276" s="11">
        <v>42250</v>
      </c>
      <c r="K1276" t="s">
        <v>1023</v>
      </c>
      <c r="L1276" t="s">
        <v>1054</v>
      </c>
      <c r="M1276" t="s">
        <v>1025</v>
      </c>
      <c r="N1276" t="s">
        <v>1026</v>
      </c>
      <c r="O1276" t="s">
        <v>1034</v>
      </c>
      <c r="P1276" t="s">
        <v>1028</v>
      </c>
    </row>
    <row r="1277" spans="1:16" x14ac:dyDescent="0.25">
      <c r="A1277" s="9" t="s">
        <v>93</v>
      </c>
      <c r="B1277" s="9" t="s">
        <v>2369</v>
      </c>
      <c r="C1277" s="9" t="s">
        <v>2370</v>
      </c>
      <c r="D1277" s="9" t="s">
        <v>2371</v>
      </c>
      <c r="E1277" s="9" t="s">
        <v>1020</v>
      </c>
      <c r="F1277" s="9" t="s">
        <v>1021</v>
      </c>
      <c r="G1277" s="9" t="s">
        <v>1045</v>
      </c>
      <c r="H1277" s="10">
        <v>42257</v>
      </c>
      <c r="I1277" s="10">
        <v>42260</v>
      </c>
      <c r="J1277" s="10">
        <v>42253</v>
      </c>
      <c r="K1277" s="9" t="s">
        <v>1023</v>
      </c>
      <c r="L1277" s="9" t="s">
        <v>1982</v>
      </c>
      <c r="M1277" s="9" t="s">
        <v>1025</v>
      </c>
      <c r="N1277" s="9" t="s">
        <v>1026</v>
      </c>
      <c r="O1277" s="9" t="s">
        <v>1034</v>
      </c>
      <c r="P1277" s="9" t="s">
        <v>1028</v>
      </c>
    </row>
    <row r="1278" spans="1:16" x14ac:dyDescent="0.25">
      <c r="A1278" t="s">
        <v>2750</v>
      </c>
      <c r="B1278" t="s">
        <v>2751</v>
      </c>
      <c r="C1278" t="s">
        <v>2752</v>
      </c>
      <c r="D1278" t="s">
        <v>2753</v>
      </c>
      <c r="E1278" t="s">
        <v>1020</v>
      </c>
      <c r="F1278" t="s">
        <v>1021</v>
      </c>
      <c r="G1278" t="s">
        <v>1071</v>
      </c>
      <c r="H1278" s="11">
        <v>42257</v>
      </c>
      <c r="I1278" s="11">
        <v>42258</v>
      </c>
      <c r="J1278" s="11">
        <v>42253</v>
      </c>
      <c r="K1278" t="s">
        <v>1023</v>
      </c>
      <c r="L1278" t="s">
        <v>1054</v>
      </c>
      <c r="M1278" t="s">
        <v>1025</v>
      </c>
      <c r="N1278" t="s">
        <v>1026</v>
      </c>
      <c r="O1278" t="s">
        <v>1273</v>
      </c>
    </row>
    <row r="1279" spans="1:16" x14ac:dyDescent="0.25">
      <c r="A1279" s="9" t="s">
        <v>454</v>
      </c>
      <c r="B1279" s="9" t="s">
        <v>1988</v>
      </c>
      <c r="C1279" s="9" t="s">
        <v>1989</v>
      </c>
      <c r="D1279" s="9" t="s">
        <v>1990</v>
      </c>
      <c r="E1279" s="9" t="s">
        <v>1020</v>
      </c>
      <c r="F1279" s="9" t="s">
        <v>1032</v>
      </c>
      <c r="G1279" s="9" t="s">
        <v>1136</v>
      </c>
      <c r="H1279" s="10">
        <v>42257</v>
      </c>
      <c r="I1279" s="10">
        <v>42261</v>
      </c>
      <c r="J1279" s="10">
        <v>42256</v>
      </c>
      <c r="K1279" s="9" t="s">
        <v>1023</v>
      </c>
      <c r="L1279" s="9" t="s">
        <v>1991</v>
      </c>
      <c r="M1279" s="9" t="s">
        <v>1025</v>
      </c>
      <c r="N1279" s="9" t="s">
        <v>1026</v>
      </c>
      <c r="O1279" s="9" t="s">
        <v>1034</v>
      </c>
      <c r="P1279" s="9" t="s">
        <v>1028</v>
      </c>
    </row>
    <row r="1280" spans="1:16" x14ac:dyDescent="0.25">
      <c r="A1280" t="s">
        <v>2982</v>
      </c>
      <c r="B1280" t="s">
        <v>2983</v>
      </c>
      <c r="C1280" t="s">
        <v>2984</v>
      </c>
      <c r="D1280" t="s">
        <v>2985</v>
      </c>
      <c r="E1280" t="s">
        <v>1020</v>
      </c>
      <c r="F1280" t="s">
        <v>1659</v>
      </c>
      <c r="G1280" t="s">
        <v>1660</v>
      </c>
      <c r="H1280" s="11">
        <v>42256</v>
      </c>
      <c r="I1280" s="11">
        <v>42259</v>
      </c>
      <c r="J1280" s="11">
        <v>42256</v>
      </c>
      <c r="K1280" t="s">
        <v>1023</v>
      </c>
      <c r="L1280" t="s">
        <v>1054</v>
      </c>
      <c r="M1280" t="s">
        <v>1025</v>
      </c>
      <c r="N1280" t="s">
        <v>1026</v>
      </c>
      <c r="O1280" t="s">
        <v>1034</v>
      </c>
      <c r="P1280" t="s">
        <v>1028</v>
      </c>
    </row>
    <row r="1281" spans="1:16" x14ac:dyDescent="0.25">
      <c r="A1281" s="9" t="s">
        <v>193</v>
      </c>
      <c r="B1281" s="9" t="s">
        <v>2508</v>
      </c>
      <c r="C1281" s="9" t="s">
        <v>193</v>
      </c>
      <c r="D1281" s="9" t="s">
        <v>2508</v>
      </c>
      <c r="E1281" s="9" t="s">
        <v>1020</v>
      </c>
      <c r="F1281" s="9" t="s">
        <v>1021</v>
      </c>
      <c r="G1281" s="9" t="s">
        <v>1121</v>
      </c>
      <c r="H1281" s="10">
        <v>42255</v>
      </c>
      <c r="I1281" s="10">
        <v>42258</v>
      </c>
      <c r="J1281" s="10">
        <v>42250</v>
      </c>
      <c r="K1281" s="9" t="s">
        <v>1023</v>
      </c>
      <c r="L1281" s="9" t="s">
        <v>2159</v>
      </c>
      <c r="M1281" s="9" t="s">
        <v>1025</v>
      </c>
      <c r="N1281" s="9" t="s">
        <v>1026</v>
      </c>
      <c r="O1281" s="9" t="s">
        <v>1273</v>
      </c>
      <c r="P1281" s="9"/>
    </row>
    <row r="1282" spans="1:16" x14ac:dyDescent="0.25">
      <c r="A1282" t="s">
        <v>2986</v>
      </c>
      <c r="B1282" t="s">
        <v>2987</v>
      </c>
      <c r="C1282" t="s">
        <v>2988</v>
      </c>
      <c r="D1282" t="s">
        <v>2987</v>
      </c>
      <c r="E1282" t="s">
        <v>1020</v>
      </c>
      <c r="F1282" t="s">
        <v>1021</v>
      </c>
      <c r="G1282" t="s">
        <v>1353</v>
      </c>
      <c r="H1282" s="11">
        <v>42255</v>
      </c>
      <c r="I1282" s="11">
        <v>42257</v>
      </c>
      <c r="J1282" s="11">
        <v>42248</v>
      </c>
      <c r="K1282" t="s">
        <v>1023</v>
      </c>
      <c r="L1282" t="s">
        <v>2155</v>
      </c>
      <c r="M1282" t="s">
        <v>1025</v>
      </c>
      <c r="N1282" t="s">
        <v>1026</v>
      </c>
      <c r="O1282" t="s">
        <v>1034</v>
      </c>
      <c r="P1282" t="s">
        <v>1113</v>
      </c>
    </row>
    <row r="1283" spans="1:16" x14ac:dyDescent="0.25">
      <c r="A1283" s="9" t="s">
        <v>363</v>
      </c>
      <c r="B1283" s="9" t="s">
        <v>1369</v>
      </c>
      <c r="C1283" s="9" t="s">
        <v>1370</v>
      </c>
      <c r="D1283" s="9" t="s">
        <v>1371</v>
      </c>
      <c r="E1283" s="9" t="s">
        <v>1020</v>
      </c>
      <c r="F1283" s="9" t="s">
        <v>1021</v>
      </c>
      <c r="G1283" s="9" t="s">
        <v>1071</v>
      </c>
      <c r="H1283" s="10">
        <v>42254</v>
      </c>
      <c r="I1283" s="10">
        <v>42255</v>
      </c>
      <c r="J1283" s="10">
        <v>42253</v>
      </c>
      <c r="K1283" s="9" t="s">
        <v>1023</v>
      </c>
      <c r="L1283" s="9" t="s">
        <v>1054</v>
      </c>
      <c r="M1283" s="9" t="s">
        <v>1025</v>
      </c>
      <c r="N1283" s="9" t="s">
        <v>1026</v>
      </c>
      <c r="O1283" s="9" t="s">
        <v>1273</v>
      </c>
      <c r="P1283" s="9"/>
    </row>
    <row r="1284" spans="1:16" x14ac:dyDescent="0.25">
      <c r="A1284" t="s">
        <v>2201</v>
      </c>
      <c r="B1284" t="s">
        <v>2202</v>
      </c>
      <c r="C1284" t="s">
        <v>2203</v>
      </c>
      <c r="D1284" t="s">
        <v>2204</v>
      </c>
      <c r="E1284" t="s">
        <v>1020</v>
      </c>
      <c r="F1284" t="s">
        <v>1021</v>
      </c>
      <c r="G1284" t="s">
        <v>1071</v>
      </c>
      <c r="H1284" s="11">
        <v>42254</v>
      </c>
      <c r="I1284" s="11">
        <v>42255</v>
      </c>
      <c r="J1284" s="11">
        <v>42249</v>
      </c>
      <c r="K1284" t="s">
        <v>1023</v>
      </c>
      <c r="L1284" t="s">
        <v>1054</v>
      </c>
      <c r="M1284" t="s">
        <v>1025</v>
      </c>
      <c r="N1284" t="s">
        <v>1026</v>
      </c>
      <c r="O1284" t="s">
        <v>1273</v>
      </c>
    </row>
    <row r="1285" spans="1:16" x14ac:dyDescent="0.25">
      <c r="A1285" s="9" t="s">
        <v>150</v>
      </c>
      <c r="B1285" s="9" t="s">
        <v>2989</v>
      </c>
      <c r="C1285" s="9" t="s">
        <v>2990</v>
      </c>
      <c r="D1285" s="9" t="s">
        <v>2989</v>
      </c>
      <c r="E1285" s="9" t="s">
        <v>1020</v>
      </c>
      <c r="F1285" s="9" t="s">
        <v>1021</v>
      </c>
      <c r="G1285" s="9" t="s">
        <v>1109</v>
      </c>
      <c r="H1285" s="10">
        <v>42253</v>
      </c>
      <c r="I1285" s="10">
        <v>42254</v>
      </c>
      <c r="J1285" s="10">
        <v>42248</v>
      </c>
      <c r="K1285" s="9" t="s">
        <v>1023</v>
      </c>
      <c r="L1285" s="9" t="s">
        <v>2159</v>
      </c>
      <c r="M1285" s="9" t="s">
        <v>1025</v>
      </c>
      <c r="N1285" s="9" t="s">
        <v>1026</v>
      </c>
      <c r="O1285" s="9" t="s">
        <v>1273</v>
      </c>
      <c r="P1285" s="9"/>
    </row>
    <row r="1286" spans="1:16" x14ac:dyDescent="0.25">
      <c r="A1286" t="s">
        <v>263</v>
      </c>
      <c r="B1286" t="s">
        <v>1491</v>
      </c>
      <c r="C1286" t="s">
        <v>1492</v>
      </c>
      <c r="D1286" t="s">
        <v>1493</v>
      </c>
      <c r="E1286" t="s">
        <v>1020</v>
      </c>
      <c r="F1286" t="s">
        <v>1021</v>
      </c>
      <c r="G1286" t="s">
        <v>1022</v>
      </c>
      <c r="H1286" s="11">
        <v>42252</v>
      </c>
      <c r="I1286" s="11">
        <v>42252</v>
      </c>
      <c r="J1286" s="11">
        <v>42250</v>
      </c>
      <c r="K1286" t="s">
        <v>1023</v>
      </c>
      <c r="L1286" t="s">
        <v>1054</v>
      </c>
      <c r="M1286" t="s">
        <v>1025</v>
      </c>
      <c r="N1286" t="s">
        <v>1026</v>
      </c>
      <c r="O1286" t="s">
        <v>1273</v>
      </c>
    </row>
    <row r="1287" spans="1:16" x14ac:dyDescent="0.25">
      <c r="A1287" s="9" t="s">
        <v>2991</v>
      </c>
      <c r="B1287" s="9" t="s">
        <v>2992</v>
      </c>
      <c r="C1287" s="9" t="s">
        <v>2993</v>
      </c>
      <c r="D1287" s="9" t="s">
        <v>2992</v>
      </c>
      <c r="E1287" s="9" t="s">
        <v>1020</v>
      </c>
      <c r="F1287" s="9" t="s">
        <v>1659</v>
      </c>
      <c r="G1287" s="9" t="s">
        <v>1660</v>
      </c>
      <c r="H1287" s="10">
        <v>42252</v>
      </c>
      <c r="I1287" s="10">
        <v>42256</v>
      </c>
      <c r="J1287" s="10">
        <v>42252</v>
      </c>
      <c r="K1287" s="9" t="s">
        <v>1023</v>
      </c>
      <c r="L1287" s="9" t="s">
        <v>1054</v>
      </c>
      <c r="M1287" s="9" t="s">
        <v>1025</v>
      </c>
      <c r="N1287" s="9" t="s">
        <v>1026</v>
      </c>
      <c r="O1287" s="9" t="s">
        <v>1034</v>
      </c>
      <c r="P1287" s="9" t="s">
        <v>1028</v>
      </c>
    </row>
    <row r="1288" spans="1:16" x14ac:dyDescent="0.25">
      <c r="A1288" t="s">
        <v>523</v>
      </c>
      <c r="B1288" t="s">
        <v>1550</v>
      </c>
      <c r="C1288" t="s">
        <v>1551</v>
      </c>
      <c r="D1288" t="s">
        <v>1552</v>
      </c>
      <c r="E1288" t="s">
        <v>1020</v>
      </c>
      <c r="F1288" t="s">
        <v>1032</v>
      </c>
      <c r="G1288" t="s">
        <v>533</v>
      </c>
      <c r="H1288" s="11">
        <v>42251</v>
      </c>
      <c r="I1288" s="11">
        <v>42282</v>
      </c>
      <c r="J1288" s="11">
        <v>42251</v>
      </c>
      <c r="K1288" t="s">
        <v>1023</v>
      </c>
      <c r="L1288" t="s">
        <v>1272</v>
      </c>
      <c r="M1288" t="s">
        <v>1025</v>
      </c>
      <c r="N1288" t="s">
        <v>1026</v>
      </c>
      <c r="O1288" t="s">
        <v>1273</v>
      </c>
    </row>
    <row r="1289" spans="1:16" x14ac:dyDescent="0.25">
      <c r="A1289" s="9" t="s">
        <v>1673</v>
      </c>
      <c r="B1289" s="9" t="s">
        <v>1674</v>
      </c>
      <c r="C1289" s="9" t="s">
        <v>1675</v>
      </c>
      <c r="D1289" s="9" t="s">
        <v>1674</v>
      </c>
      <c r="E1289" s="9" t="s">
        <v>1020</v>
      </c>
      <c r="F1289" s="9" t="s">
        <v>1021</v>
      </c>
      <c r="G1289" s="9" t="s">
        <v>1037</v>
      </c>
      <c r="H1289" s="10">
        <v>42251</v>
      </c>
      <c r="I1289" s="10">
        <v>42253</v>
      </c>
      <c r="J1289" s="10">
        <v>42248</v>
      </c>
      <c r="K1289" s="9" t="s">
        <v>1023</v>
      </c>
      <c r="L1289" s="9" t="s">
        <v>1991</v>
      </c>
      <c r="M1289" s="9" t="s">
        <v>1025</v>
      </c>
      <c r="N1289" s="9" t="s">
        <v>1026</v>
      </c>
      <c r="O1289" s="9" t="s">
        <v>1034</v>
      </c>
      <c r="P1289" s="9" t="s">
        <v>1118</v>
      </c>
    </row>
    <row r="1290" spans="1:16" x14ac:dyDescent="0.25">
      <c r="A1290" t="s">
        <v>181</v>
      </c>
      <c r="B1290" t="s">
        <v>2575</v>
      </c>
      <c r="C1290" t="s">
        <v>2576</v>
      </c>
      <c r="D1290" t="s">
        <v>2577</v>
      </c>
      <c r="E1290" t="s">
        <v>1020</v>
      </c>
      <c r="F1290" t="s">
        <v>1021</v>
      </c>
      <c r="G1290" t="s">
        <v>1121</v>
      </c>
      <c r="H1290" s="11">
        <v>42250</v>
      </c>
      <c r="I1290" s="11">
        <v>42250</v>
      </c>
      <c r="J1290" s="11">
        <v>42242</v>
      </c>
      <c r="K1290" t="s">
        <v>1023</v>
      </c>
      <c r="L1290" t="s">
        <v>1054</v>
      </c>
      <c r="M1290" t="s">
        <v>1025</v>
      </c>
      <c r="N1290" t="s">
        <v>1026</v>
      </c>
      <c r="O1290" t="s">
        <v>1273</v>
      </c>
    </row>
    <row r="1291" spans="1:16" x14ac:dyDescent="0.25">
      <c r="A1291" s="9" t="s">
        <v>524</v>
      </c>
      <c r="B1291" s="9" t="s">
        <v>1123</v>
      </c>
      <c r="C1291" s="9" t="s">
        <v>1124</v>
      </c>
      <c r="D1291" s="9" t="s">
        <v>1125</v>
      </c>
      <c r="E1291" s="9" t="s">
        <v>1020</v>
      </c>
      <c r="F1291" s="9" t="s">
        <v>1032</v>
      </c>
      <c r="G1291" s="9" t="s">
        <v>533</v>
      </c>
      <c r="H1291" s="10">
        <v>42250</v>
      </c>
      <c r="I1291" s="10">
        <v>42259</v>
      </c>
      <c r="J1291" s="10">
        <v>42249</v>
      </c>
      <c r="K1291" s="9" t="s">
        <v>1023</v>
      </c>
      <c r="L1291" s="9" t="s">
        <v>1991</v>
      </c>
      <c r="M1291" s="9" t="s">
        <v>1025</v>
      </c>
      <c r="N1291" s="9" t="s">
        <v>1026</v>
      </c>
      <c r="O1291" s="9" t="s">
        <v>1034</v>
      </c>
      <c r="P1291" s="9" t="s">
        <v>1118</v>
      </c>
    </row>
    <row r="1292" spans="1:16" x14ac:dyDescent="0.25">
      <c r="A1292" t="s">
        <v>92</v>
      </c>
      <c r="B1292" t="s">
        <v>1517</v>
      </c>
      <c r="C1292" t="s">
        <v>1518</v>
      </c>
      <c r="D1292" t="s">
        <v>1519</v>
      </c>
      <c r="E1292" t="s">
        <v>1020</v>
      </c>
      <c r="F1292" t="s">
        <v>1021</v>
      </c>
      <c r="G1292" t="s">
        <v>1045</v>
      </c>
      <c r="H1292" s="11">
        <v>42250</v>
      </c>
      <c r="I1292" s="11">
        <v>42252</v>
      </c>
      <c r="J1292" s="11">
        <v>42248</v>
      </c>
      <c r="K1292" t="s">
        <v>1023</v>
      </c>
      <c r="L1292" t="s">
        <v>2159</v>
      </c>
      <c r="M1292" t="s">
        <v>1025</v>
      </c>
      <c r="N1292" t="s">
        <v>1026</v>
      </c>
      <c r="O1292" t="s">
        <v>1273</v>
      </c>
    </row>
    <row r="1293" spans="1:16" x14ac:dyDescent="0.25">
      <c r="A1293" s="9" t="s">
        <v>401</v>
      </c>
      <c r="B1293" s="9" t="s">
        <v>1649</v>
      </c>
      <c r="C1293" s="9" t="s">
        <v>1650</v>
      </c>
      <c r="D1293" s="9" t="s">
        <v>1649</v>
      </c>
      <c r="E1293" s="9" t="s">
        <v>1020</v>
      </c>
      <c r="F1293" s="9" t="s">
        <v>1032</v>
      </c>
      <c r="G1293" s="9" t="s">
        <v>1157</v>
      </c>
      <c r="H1293" s="10">
        <v>42250</v>
      </c>
      <c r="I1293" s="10">
        <v>42252</v>
      </c>
      <c r="J1293" s="10">
        <v>42238</v>
      </c>
      <c r="K1293" s="9" t="s">
        <v>1023</v>
      </c>
      <c r="L1293" s="9" t="s">
        <v>1982</v>
      </c>
      <c r="M1293" s="9" t="s">
        <v>1055</v>
      </c>
      <c r="N1293" s="9" t="s">
        <v>1026</v>
      </c>
      <c r="O1293" s="9" t="s">
        <v>1027</v>
      </c>
      <c r="P1293" s="9"/>
    </row>
    <row r="1294" spans="1:16" x14ac:dyDescent="0.25">
      <c r="A1294" t="s">
        <v>2786</v>
      </c>
      <c r="B1294" t="s">
        <v>2787</v>
      </c>
      <c r="C1294" t="s">
        <v>2788</v>
      </c>
      <c r="D1294" t="s">
        <v>2789</v>
      </c>
      <c r="E1294" t="s">
        <v>1020</v>
      </c>
      <c r="F1294" t="s">
        <v>1659</v>
      </c>
      <c r="G1294" t="s">
        <v>1660</v>
      </c>
      <c r="H1294" s="11">
        <v>42249</v>
      </c>
      <c r="I1294" s="11">
        <v>42252</v>
      </c>
      <c r="J1294" s="11">
        <v>42249</v>
      </c>
      <c r="K1294" t="s">
        <v>1023</v>
      </c>
      <c r="L1294" t="s">
        <v>2159</v>
      </c>
      <c r="M1294" t="s">
        <v>1025</v>
      </c>
      <c r="N1294" t="s">
        <v>1026</v>
      </c>
      <c r="O1294" t="s">
        <v>1034</v>
      </c>
      <c r="P1294" t="s">
        <v>1028</v>
      </c>
    </row>
    <row r="1295" spans="1:16" x14ac:dyDescent="0.25">
      <c r="A1295" s="9" t="s">
        <v>247</v>
      </c>
      <c r="B1295" s="9" t="s">
        <v>2994</v>
      </c>
      <c r="C1295" s="9" t="s">
        <v>2995</v>
      </c>
      <c r="D1295" s="9" t="s">
        <v>2996</v>
      </c>
      <c r="E1295" s="9" t="s">
        <v>1020</v>
      </c>
      <c r="F1295" s="9" t="s">
        <v>1021</v>
      </c>
      <c r="G1295" s="9" t="s">
        <v>1022</v>
      </c>
      <c r="H1295" s="10">
        <v>42248</v>
      </c>
      <c r="I1295" s="10">
        <v>42250</v>
      </c>
      <c r="J1295" s="10">
        <v>42241</v>
      </c>
      <c r="K1295" s="9" t="s">
        <v>1023</v>
      </c>
      <c r="L1295" s="9" t="s">
        <v>1054</v>
      </c>
      <c r="M1295" s="9" t="s">
        <v>1025</v>
      </c>
      <c r="N1295" s="9" t="s">
        <v>1026</v>
      </c>
      <c r="O1295" s="9" t="s">
        <v>1034</v>
      </c>
      <c r="P1295" s="9" t="s">
        <v>1028</v>
      </c>
    </row>
    <row r="1296" spans="1:16" x14ac:dyDescent="0.25">
      <c r="A1296" t="s">
        <v>398</v>
      </c>
      <c r="B1296" t="s">
        <v>1156</v>
      </c>
      <c r="C1296" t="s">
        <v>398</v>
      </c>
      <c r="D1296" t="s">
        <v>1156</v>
      </c>
      <c r="E1296" t="s">
        <v>1020</v>
      </c>
      <c r="F1296" t="s">
        <v>1032</v>
      </c>
      <c r="G1296" t="s">
        <v>1157</v>
      </c>
      <c r="H1296" s="11">
        <v>42247</v>
      </c>
      <c r="I1296" s="11">
        <v>42250</v>
      </c>
      <c r="J1296" s="11">
        <v>42238</v>
      </c>
      <c r="K1296" t="s">
        <v>1023</v>
      </c>
      <c r="L1296" t="s">
        <v>1982</v>
      </c>
      <c r="M1296" t="s">
        <v>1025</v>
      </c>
      <c r="N1296" t="s">
        <v>1026</v>
      </c>
      <c r="O1296" t="s">
        <v>1034</v>
      </c>
      <c r="P1296" t="s">
        <v>1028</v>
      </c>
    </row>
    <row r="1297" spans="1:16" x14ac:dyDescent="0.25">
      <c r="A1297" s="9" t="s">
        <v>334</v>
      </c>
      <c r="B1297" s="9" t="s">
        <v>1624</v>
      </c>
      <c r="C1297" s="9" t="s">
        <v>1625</v>
      </c>
      <c r="D1297" s="9" t="s">
        <v>1626</v>
      </c>
      <c r="E1297" s="9" t="s">
        <v>1020</v>
      </c>
      <c r="F1297" s="9" t="s">
        <v>1021</v>
      </c>
      <c r="G1297" s="9" t="s">
        <v>1130</v>
      </c>
      <c r="H1297" s="10">
        <v>42247</v>
      </c>
      <c r="I1297" s="10">
        <v>42251</v>
      </c>
      <c r="J1297" s="10">
        <v>42241</v>
      </c>
      <c r="K1297" s="9" t="s">
        <v>1023</v>
      </c>
      <c r="L1297" s="9" t="s">
        <v>1991</v>
      </c>
      <c r="M1297" s="9" t="s">
        <v>1025</v>
      </c>
      <c r="N1297" s="9" t="s">
        <v>1026</v>
      </c>
      <c r="O1297" s="9" t="s">
        <v>1034</v>
      </c>
      <c r="P1297" s="9" t="s">
        <v>1118</v>
      </c>
    </row>
    <row r="1298" spans="1:16" x14ac:dyDescent="0.25">
      <c r="A1298" t="s">
        <v>2431</v>
      </c>
      <c r="B1298" t="s">
        <v>2432</v>
      </c>
      <c r="C1298" t="s">
        <v>2433</v>
      </c>
      <c r="D1298" t="s">
        <v>2432</v>
      </c>
      <c r="E1298" t="s">
        <v>1020</v>
      </c>
      <c r="F1298" t="s">
        <v>1659</v>
      </c>
      <c r="G1298" t="s">
        <v>1660</v>
      </c>
      <c r="H1298" s="11">
        <v>42247</v>
      </c>
      <c r="I1298" s="11">
        <v>42249</v>
      </c>
      <c r="J1298" s="11">
        <v>42247</v>
      </c>
      <c r="K1298" t="s">
        <v>1023</v>
      </c>
      <c r="L1298" t="s">
        <v>1054</v>
      </c>
      <c r="M1298" t="s">
        <v>1025</v>
      </c>
      <c r="N1298" t="s">
        <v>1026</v>
      </c>
      <c r="O1298" t="s">
        <v>1034</v>
      </c>
      <c r="P1298" t="s">
        <v>1028</v>
      </c>
    </row>
    <row r="1299" spans="1:16" x14ac:dyDescent="0.25">
      <c r="A1299" s="9" t="s">
        <v>143</v>
      </c>
      <c r="B1299" s="9" t="s">
        <v>1570</v>
      </c>
      <c r="C1299" s="9" t="s">
        <v>1571</v>
      </c>
      <c r="D1299" s="9" t="s">
        <v>1572</v>
      </c>
      <c r="E1299" s="9" t="s">
        <v>1020</v>
      </c>
      <c r="F1299" s="9" t="s">
        <v>1021</v>
      </c>
      <c r="G1299" s="9" t="s">
        <v>1059</v>
      </c>
      <c r="H1299" s="10">
        <v>42246</v>
      </c>
      <c r="I1299" s="10">
        <v>42246</v>
      </c>
      <c r="J1299" s="10">
        <v>42241</v>
      </c>
      <c r="K1299" s="9" t="s">
        <v>1023</v>
      </c>
      <c r="L1299" s="9" t="s">
        <v>1054</v>
      </c>
      <c r="M1299" s="9" t="s">
        <v>1025</v>
      </c>
      <c r="N1299" s="9" t="s">
        <v>1026</v>
      </c>
      <c r="O1299" s="9" t="s">
        <v>1273</v>
      </c>
      <c r="P1299" s="9"/>
    </row>
    <row r="1300" spans="1:16" x14ac:dyDescent="0.25">
      <c r="A1300" t="s">
        <v>138</v>
      </c>
      <c r="B1300" t="s">
        <v>1056</v>
      </c>
      <c r="C1300" t="s">
        <v>1057</v>
      </c>
      <c r="D1300" t="s">
        <v>1058</v>
      </c>
      <c r="E1300" t="s">
        <v>1020</v>
      </c>
      <c r="F1300" t="s">
        <v>1021</v>
      </c>
      <c r="G1300" t="s">
        <v>1059</v>
      </c>
      <c r="H1300" s="11">
        <v>42246</v>
      </c>
      <c r="I1300" s="11">
        <v>42248</v>
      </c>
      <c r="J1300" s="11">
        <v>42235</v>
      </c>
      <c r="K1300" t="s">
        <v>1023</v>
      </c>
      <c r="L1300" t="s">
        <v>1054</v>
      </c>
      <c r="M1300" t="s">
        <v>1025</v>
      </c>
      <c r="N1300" t="s">
        <v>1026</v>
      </c>
      <c r="O1300" t="s">
        <v>1034</v>
      </c>
      <c r="P1300" t="s">
        <v>1028</v>
      </c>
    </row>
    <row r="1301" spans="1:16" x14ac:dyDescent="0.25">
      <c r="A1301" s="9" t="s">
        <v>464</v>
      </c>
      <c r="B1301" s="9" t="s">
        <v>2251</v>
      </c>
      <c r="C1301" s="9" t="s">
        <v>2252</v>
      </c>
      <c r="D1301" s="9" t="s">
        <v>2253</v>
      </c>
      <c r="E1301" s="9" t="s">
        <v>1020</v>
      </c>
      <c r="F1301" s="9" t="s">
        <v>1032</v>
      </c>
      <c r="G1301" s="9" t="s">
        <v>1136</v>
      </c>
      <c r="H1301" s="10">
        <v>42246</v>
      </c>
      <c r="I1301" s="10">
        <v>42249</v>
      </c>
      <c r="J1301" s="10">
        <v>42242</v>
      </c>
      <c r="K1301" s="9" t="s">
        <v>1023</v>
      </c>
      <c r="L1301" s="9" t="s">
        <v>1991</v>
      </c>
      <c r="M1301" s="9" t="s">
        <v>1025</v>
      </c>
      <c r="N1301" s="9" t="s">
        <v>1026</v>
      </c>
      <c r="O1301" s="9" t="s">
        <v>1034</v>
      </c>
      <c r="P1301" s="9" t="s">
        <v>1028</v>
      </c>
    </row>
    <row r="1302" spans="1:16" x14ac:dyDescent="0.25">
      <c r="A1302" t="s">
        <v>1651</v>
      </c>
      <c r="B1302" t="s">
        <v>1652</v>
      </c>
      <c r="C1302" t="s">
        <v>1653</v>
      </c>
      <c r="D1302" t="s">
        <v>1654</v>
      </c>
      <c r="E1302" t="s">
        <v>1020</v>
      </c>
      <c r="F1302" t="s">
        <v>1032</v>
      </c>
      <c r="G1302" t="s">
        <v>1155</v>
      </c>
      <c r="H1302" s="11">
        <v>42245</v>
      </c>
      <c r="I1302" s="11">
        <v>42247</v>
      </c>
      <c r="J1302" s="11">
        <v>42244</v>
      </c>
      <c r="K1302" t="s">
        <v>1023</v>
      </c>
      <c r="L1302" t="s">
        <v>1982</v>
      </c>
      <c r="M1302" t="s">
        <v>1025</v>
      </c>
      <c r="N1302" t="s">
        <v>1026</v>
      </c>
      <c r="O1302" t="s">
        <v>1034</v>
      </c>
      <c r="P1302" t="s">
        <v>1028</v>
      </c>
    </row>
    <row r="1303" spans="1:16" x14ac:dyDescent="0.25">
      <c r="A1303" s="9" t="s">
        <v>2182</v>
      </c>
      <c r="B1303" s="9" t="s">
        <v>2183</v>
      </c>
      <c r="C1303" s="9" t="s">
        <v>2184</v>
      </c>
      <c r="D1303" s="9" t="s">
        <v>2185</v>
      </c>
      <c r="E1303" s="9" t="s">
        <v>1020</v>
      </c>
      <c r="F1303" s="9" t="s">
        <v>1659</v>
      </c>
      <c r="G1303" s="9" t="s">
        <v>1660</v>
      </c>
      <c r="H1303" s="10">
        <v>42244</v>
      </c>
      <c r="I1303" s="10">
        <v>42247</v>
      </c>
      <c r="J1303" s="10">
        <v>42244</v>
      </c>
      <c r="K1303" s="9" t="s">
        <v>1023</v>
      </c>
      <c r="L1303" s="9" t="s">
        <v>1054</v>
      </c>
      <c r="M1303" s="9" t="s">
        <v>1025</v>
      </c>
      <c r="N1303" s="9" t="s">
        <v>1026</v>
      </c>
      <c r="O1303" s="9" t="s">
        <v>1034</v>
      </c>
      <c r="P1303" s="9" t="s">
        <v>1028</v>
      </c>
    </row>
    <row r="1304" spans="1:16" x14ac:dyDescent="0.25">
      <c r="A1304" t="s">
        <v>2997</v>
      </c>
      <c r="B1304" t="s">
        <v>2998</v>
      </c>
      <c r="C1304" t="s">
        <v>2999</v>
      </c>
      <c r="D1304" t="s">
        <v>3000</v>
      </c>
      <c r="E1304" t="s">
        <v>1020</v>
      </c>
      <c r="F1304" t="s">
        <v>1021</v>
      </c>
      <c r="G1304" t="s">
        <v>1022</v>
      </c>
      <c r="H1304" s="11">
        <v>42244</v>
      </c>
      <c r="I1304" s="11">
        <v>42246</v>
      </c>
      <c r="J1304" s="11">
        <v>42231</v>
      </c>
      <c r="K1304" t="s">
        <v>1023</v>
      </c>
      <c r="L1304" t="s">
        <v>2159</v>
      </c>
      <c r="M1304" t="s">
        <v>1025</v>
      </c>
      <c r="N1304" t="s">
        <v>1026</v>
      </c>
      <c r="O1304" t="s">
        <v>1034</v>
      </c>
      <c r="P1304" t="s">
        <v>1028</v>
      </c>
    </row>
    <row r="1305" spans="1:16" x14ac:dyDescent="0.25">
      <c r="A1305" s="9" t="s">
        <v>3001</v>
      </c>
      <c r="B1305" s="9" t="s">
        <v>3002</v>
      </c>
      <c r="C1305" s="9" t="s">
        <v>3003</v>
      </c>
      <c r="D1305" s="9" t="s">
        <v>3004</v>
      </c>
      <c r="E1305" s="9" t="s">
        <v>1020</v>
      </c>
      <c r="F1305" s="9" t="s">
        <v>1021</v>
      </c>
      <c r="G1305" s="9" t="s">
        <v>1037</v>
      </c>
      <c r="H1305" s="10">
        <v>42243</v>
      </c>
      <c r="I1305" s="10">
        <v>42245</v>
      </c>
      <c r="J1305" s="10">
        <v>42240</v>
      </c>
      <c r="K1305" s="9" t="s">
        <v>1023</v>
      </c>
      <c r="L1305" s="9" t="s">
        <v>1982</v>
      </c>
      <c r="M1305" s="9" t="s">
        <v>1025</v>
      </c>
      <c r="N1305" s="9" t="s">
        <v>1026</v>
      </c>
      <c r="O1305" s="9" t="s">
        <v>1034</v>
      </c>
      <c r="P1305" s="9" t="s">
        <v>1028</v>
      </c>
    </row>
    <row r="1306" spans="1:16" x14ac:dyDescent="0.25">
      <c r="A1306" t="s">
        <v>171</v>
      </c>
      <c r="B1306" t="s">
        <v>2076</v>
      </c>
      <c r="C1306" t="s">
        <v>2077</v>
      </c>
      <c r="D1306" t="s">
        <v>2078</v>
      </c>
      <c r="E1306" t="s">
        <v>1020</v>
      </c>
      <c r="F1306" t="s">
        <v>1021</v>
      </c>
      <c r="G1306" t="s">
        <v>1109</v>
      </c>
      <c r="H1306" s="11">
        <v>42243</v>
      </c>
      <c r="I1306" s="11">
        <v>42244</v>
      </c>
      <c r="J1306" s="11">
        <v>42240</v>
      </c>
      <c r="K1306" t="s">
        <v>1023</v>
      </c>
      <c r="L1306" t="s">
        <v>1054</v>
      </c>
      <c r="M1306" t="s">
        <v>1025</v>
      </c>
      <c r="N1306" t="s">
        <v>1026</v>
      </c>
      <c r="O1306" t="s">
        <v>1034</v>
      </c>
      <c r="P1306" t="s">
        <v>1028</v>
      </c>
    </row>
    <row r="1307" spans="1:16" x14ac:dyDescent="0.25">
      <c r="A1307" s="9" t="s">
        <v>2233</v>
      </c>
      <c r="B1307" s="9" t="s">
        <v>2234</v>
      </c>
      <c r="C1307" s="9" t="s">
        <v>2235</v>
      </c>
      <c r="D1307" s="9" t="s">
        <v>2236</v>
      </c>
      <c r="E1307" s="9" t="s">
        <v>1020</v>
      </c>
      <c r="F1307" s="9" t="s">
        <v>1659</v>
      </c>
      <c r="G1307" s="9" t="s">
        <v>1660</v>
      </c>
      <c r="H1307" s="10">
        <v>42241</v>
      </c>
      <c r="I1307" s="10">
        <v>42244</v>
      </c>
      <c r="J1307" s="10">
        <v>42241</v>
      </c>
      <c r="K1307" s="9" t="s">
        <v>1023</v>
      </c>
      <c r="L1307" s="9" t="s">
        <v>1991</v>
      </c>
      <c r="M1307" s="9" t="s">
        <v>1025</v>
      </c>
      <c r="N1307" s="9" t="s">
        <v>1026</v>
      </c>
      <c r="O1307" s="9" t="s">
        <v>1034</v>
      </c>
      <c r="P1307" s="9" t="s">
        <v>1028</v>
      </c>
    </row>
    <row r="1308" spans="1:16" x14ac:dyDescent="0.25">
      <c r="A1308" t="s">
        <v>1635</v>
      </c>
      <c r="B1308" t="s">
        <v>1636</v>
      </c>
      <c r="C1308" t="s">
        <v>1637</v>
      </c>
      <c r="D1308" t="s">
        <v>1638</v>
      </c>
      <c r="E1308" t="s">
        <v>1020</v>
      </c>
      <c r="F1308" t="s">
        <v>1032</v>
      </c>
      <c r="G1308" t="s">
        <v>1155</v>
      </c>
      <c r="H1308" s="11">
        <v>42240</v>
      </c>
      <c r="I1308" s="11">
        <v>42244</v>
      </c>
      <c r="J1308" s="11">
        <v>42240</v>
      </c>
      <c r="K1308" t="s">
        <v>1023</v>
      </c>
      <c r="L1308" t="s">
        <v>1982</v>
      </c>
      <c r="M1308" t="s">
        <v>1025</v>
      </c>
      <c r="N1308" t="s">
        <v>1026</v>
      </c>
      <c r="O1308" t="s">
        <v>1034</v>
      </c>
      <c r="P1308" t="s">
        <v>1028</v>
      </c>
    </row>
    <row r="1309" spans="1:16" x14ac:dyDescent="0.25">
      <c r="A1309" s="9" t="s">
        <v>3005</v>
      </c>
      <c r="B1309" s="9" t="s">
        <v>3006</v>
      </c>
      <c r="C1309" s="9" t="s">
        <v>3007</v>
      </c>
      <c r="D1309" s="9" t="s">
        <v>3008</v>
      </c>
      <c r="E1309" s="9" t="s">
        <v>1020</v>
      </c>
      <c r="F1309" s="9" t="s">
        <v>1659</v>
      </c>
      <c r="G1309" s="9" t="s">
        <v>1660</v>
      </c>
      <c r="H1309" s="10">
        <v>42239</v>
      </c>
      <c r="I1309" s="10">
        <v>42241</v>
      </c>
      <c r="J1309" s="10">
        <v>42239</v>
      </c>
      <c r="K1309" s="9" t="s">
        <v>1023</v>
      </c>
      <c r="L1309" s="9" t="s">
        <v>1054</v>
      </c>
      <c r="M1309" s="9" t="s">
        <v>1025</v>
      </c>
      <c r="N1309" s="9" t="s">
        <v>1026</v>
      </c>
      <c r="O1309" s="9" t="s">
        <v>1034</v>
      </c>
      <c r="P1309" s="9" t="s">
        <v>1028</v>
      </c>
    </row>
    <row r="1310" spans="1:16" x14ac:dyDescent="0.25">
      <c r="A1310" t="s">
        <v>59</v>
      </c>
      <c r="B1310" t="s">
        <v>2074</v>
      </c>
      <c r="C1310" t="s">
        <v>2075</v>
      </c>
      <c r="D1310" t="s">
        <v>2074</v>
      </c>
      <c r="E1310" t="s">
        <v>1020</v>
      </c>
      <c r="F1310" t="s">
        <v>1021</v>
      </c>
      <c r="G1310" t="s">
        <v>1194</v>
      </c>
      <c r="H1310" s="11">
        <v>42237</v>
      </c>
      <c r="I1310" s="11">
        <v>42256</v>
      </c>
      <c r="J1310" s="11">
        <v>42234</v>
      </c>
      <c r="K1310" t="s">
        <v>1023</v>
      </c>
      <c r="L1310" t="s">
        <v>1272</v>
      </c>
      <c r="M1310" t="s">
        <v>1025</v>
      </c>
      <c r="N1310" t="s">
        <v>1026</v>
      </c>
      <c r="O1310" t="s">
        <v>1273</v>
      </c>
    </row>
    <row r="1311" spans="1:16" x14ac:dyDescent="0.25">
      <c r="A1311" s="9" t="s">
        <v>468</v>
      </c>
      <c r="B1311" s="9" t="s">
        <v>3009</v>
      </c>
      <c r="C1311" s="9" t="s">
        <v>3010</v>
      </c>
      <c r="D1311" s="9" t="s">
        <v>3011</v>
      </c>
      <c r="E1311" s="9" t="s">
        <v>1020</v>
      </c>
      <c r="F1311" s="9" t="s">
        <v>1032</v>
      </c>
      <c r="G1311" s="9" t="s">
        <v>1136</v>
      </c>
      <c r="H1311" s="10">
        <v>42235</v>
      </c>
      <c r="I1311" s="10">
        <v>42240</v>
      </c>
      <c r="J1311" s="10">
        <v>42235</v>
      </c>
      <c r="K1311" s="9" t="s">
        <v>1023</v>
      </c>
      <c r="L1311" s="9" t="s">
        <v>1991</v>
      </c>
      <c r="M1311" s="9" t="s">
        <v>1025</v>
      </c>
      <c r="N1311" s="9" t="s">
        <v>1026</v>
      </c>
      <c r="O1311" s="9" t="s">
        <v>1034</v>
      </c>
      <c r="P1311" s="9" t="s">
        <v>1028</v>
      </c>
    </row>
    <row r="1312" spans="1:16" x14ac:dyDescent="0.25">
      <c r="A1312" t="s">
        <v>311</v>
      </c>
      <c r="B1312" t="s">
        <v>3012</v>
      </c>
      <c r="C1312" t="s">
        <v>3013</v>
      </c>
      <c r="D1312" t="s">
        <v>3012</v>
      </c>
      <c r="E1312" t="s">
        <v>1020</v>
      </c>
      <c r="F1312" t="s">
        <v>1021</v>
      </c>
      <c r="G1312" t="s">
        <v>1037</v>
      </c>
      <c r="H1312" s="11">
        <v>42233</v>
      </c>
      <c r="I1312" s="11">
        <v>42236</v>
      </c>
      <c r="J1312" s="11">
        <v>42228</v>
      </c>
      <c r="K1312" t="s">
        <v>1023</v>
      </c>
      <c r="L1312" t="s">
        <v>1054</v>
      </c>
      <c r="M1312" t="s">
        <v>1025</v>
      </c>
      <c r="N1312" t="s">
        <v>1026</v>
      </c>
      <c r="O1312" t="s">
        <v>1034</v>
      </c>
      <c r="P1312" t="s">
        <v>1028</v>
      </c>
    </row>
    <row r="1313" spans="1:16" x14ac:dyDescent="0.25">
      <c r="A1313" s="9" t="s">
        <v>199</v>
      </c>
      <c r="B1313" s="9" t="s">
        <v>2000</v>
      </c>
      <c r="C1313" s="9" t="s">
        <v>2001</v>
      </c>
      <c r="D1313" s="9" t="s">
        <v>2000</v>
      </c>
      <c r="E1313" s="9" t="s">
        <v>1020</v>
      </c>
      <c r="F1313" s="9" t="s">
        <v>1021</v>
      </c>
      <c r="G1313" s="9" t="s">
        <v>1121</v>
      </c>
      <c r="H1313" s="10">
        <v>42232</v>
      </c>
      <c r="I1313" s="10">
        <v>42235</v>
      </c>
      <c r="J1313" s="10">
        <v>42225</v>
      </c>
      <c r="K1313" s="9" t="s">
        <v>1023</v>
      </c>
      <c r="L1313" s="9" t="s">
        <v>1991</v>
      </c>
      <c r="M1313" s="9" t="s">
        <v>1025</v>
      </c>
      <c r="N1313" s="9" t="s">
        <v>1026</v>
      </c>
      <c r="O1313" s="9" t="s">
        <v>1034</v>
      </c>
      <c r="P1313" s="9" t="s">
        <v>1028</v>
      </c>
    </row>
    <row r="1314" spans="1:16" x14ac:dyDescent="0.25">
      <c r="A1314" t="s">
        <v>517</v>
      </c>
      <c r="B1314" t="s">
        <v>1328</v>
      </c>
      <c r="C1314" t="s">
        <v>1329</v>
      </c>
      <c r="D1314" t="s">
        <v>1330</v>
      </c>
      <c r="E1314" t="s">
        <v>1020</v>
      </c>
      <c r="F1314" t="s">
        <v>1032</v>
      </c>
      <c r="G1314" t="s">
        <v>533</v>
      </c>
      <c r="H1314" s="11">
        <v>42232</v>
      </c>
      <c r="I1314" s="11">
        <v>42239</v>
      </c>
      <c r="J1314" s="11">
        <v>42228</v>
      </c>
      <c r="K1314" t="s">
        <v>1023</v>
      </c>
      <c r="L1314" t="s">
        <v>1991</v>
      </c>
      <c r="M1314" t="s">
        <v>1025</v>
      </c>
      <c r="N1314" t="s">
        <v>1026</v>
      </c>
      <c r="O1314" t="s">
        <v>1034</v>
      </c>
      <c r="P1314" t="s">
        <v>1028</v>
      </c>
    </row>
    <row r="1315" spans="1:16" x14ac:dyDescent="0.25">
      <c r="A1315" s="9" t="s">
        <v>431</v>
      </c>
      <c r="B1315" s="9" t="s">
        <v>1742</v>
      </c>
      <c r="C1315" s="9" t="s">
        <v>1743</v>
      </c>
      <c r="D1315" s="9" t="s">
        <v>1744</v>
      </c>
      <c r="E1315" s="9" t="s">
        <v>1020</v>
      </c>
      <c r="F1315" s="9" t="s">
        <v>1032</v>
      </c>
      <c r="G1315" s="9" t="s">
        <v>1136</v>
      </c>
      <c r="H1315" s="10">
        <v>42231</v>
      </c>
      <c r="I1315" s="10">
        <v>42235</v>
      </c>
      <c r="J1315" s="10">
        <v>42231</v>
      </c>
      <c r="K1315" s="9" t="s">
        <v>1023</v>
      </c>
      <c r="L1315" s="9" t="s">
        <v>1054</v>
      </c>
      <c r="M1315" s="9" t="s">
        <v>1025</v>
      </c>
      <c r="N1315" s="9" t="s">
        <v>1026</v>
      </c>
      <c r="O1315" s="9" t="s">
        <v>1034</v>
      </c>
      <c r="P1315" s="9" t="s">
        <v>1028</v>
      </c>
    </row>
    <row r="1316" spans="1:16" x14ac:dyDescent="0.25">
      <c r="A1316" t="s">
        <v>221</v>
      </c>
      <c r="B1316" t="s">
        <v>1693</v>
      </c>
      <c r="C1316" t="s">
        <v>1694</v>
      </c>
      <c r="D1316" t="s">
        <v>1695</v>
      </c>
      <c r="E1316" t="s">
        <v>1020</v>
      </c>
      <c r="F1316" t="s">
        <v>1021</v>
      </c>
      <c r="G1316" t="s">
        <v>1022</v>
      </c>
      <c r="H1316" s="11">
        <v>42231</v>
      </c>
      <c r="I1316" s="11">
        <v>42247</v>
      </c>
      <c r="J1316" s="11">
        <v>42226</v>
      </c>
      <c r="K1316" t="s">
        <v>1023</v>
      </c>
      <c r="L1316" t="s">
        <v>1991</v>
      </c>
      <c r="M1316" t="s">
        <v>1025</v>
      </c>
      <c r="N1316" t="s">
        <v>1026</v>
      </c>
      <c r="O1316" t="s">
        <v>1273</v>
      </c>
    </row>
    <row r="1317" spans="1:16" x14ac:dyDescent="0.25">
      <c r="A1317" s="9" t="s">
        <v>201</v>
      </c>
      <c r="B1317" s="9" t="s">
        <v>1944</v>
      </c>
      <c r="C1317" s="9" t="s">
        <v>1945</v>
      </c>
      <c r="D1317" s="9" t="s">
        <v>1944</v>
      </c>
      <c r="E1317" s="9" t="s">
        <v>1020</v>
      </c>
      <c r="F1317" s="9" t="s">
        <v>1021</v>
      </c>
      <c r="G1317" s="9" t="s">
        <v>1353</v>
      </c>
      <c r="H1317" s="10">
        <v>42231</v>
      </c>
      <c r="I1317" s="10">
        <v>42233</v>
      </c>
      <c r="J1317" s="10">
        <v>42226</v>
      </c>
      <c r="K1317" s="9" t="s">
        <v>1023</v>
      </c>
      <c r="L1317" s="9" t="s">
        <v>1054</v>
      </c>
      <c r="M1317" s="9" t="s">
        <v>1025</v>
      </c>
      <c r="N1317" s="9" t="s">
        <v>1026</v>
      </c>
      <c r="O1317" s="9" t="s">
        <v>1034</v>
      </c>
      <c r="P1317" s="9" t="s">
        <v>1028</v>
      </c>
    </row>
    <row r="1318" spans="1:16" x14ac:dyDescent="0.25">
      <c r="A1318" t="s">
        <v>2499</v>
      </c>
      <c r="B1318" t="s">
        <v>2500</v>
      </c>
      <c r="C1318" t="s">
        <v>2501</v>
      </c>
      <c r="D1318" t="s">
        <v>2500</v>
      </c>
      <c r="E1318" t="s">
        <v>1020</v>
      </c>
      <c r="F1318" t="s">
        <v>1659</v>
      </c>
      <c r="G1318" t="s">
        <v>1758</v>
      </c>
      <c r="H1318" s="11">
        <v>42230</v>
      </c>
      <c r="I1318" s="11">
        <v>42233</v>
      </c>
      <c r="J1318" s="11">
        <v>42230</v>
      </c>
      <c r="K1318" t="s">
        <v>1023</v>
      </c>
      <c r="L1318" t="s">
        <v>1054</v>
      </c>
      <c r="M1318" t="s">
        <v>1025</v>
      </c>
      <c r="N1318" t="s">
        <v>1026</v>
      </c>
      <c r="O1318" t="s">
        <v>1034</v>
      </c>
      <c r="P1318" t="s">
        <v>1028</v>
      </c>
    </row>
    <row r="1319" spans="1:16" x14ac:dyDescent="0.25">
      <c r="A1319" s="9" t="s">
        <v>2672</v>
      </c>
      <c r="B1319" s="9" t="s">
        <v>2673</v>
      </c>
      <c r="C1319" s="9" t="s">
        <v>2674</v>
      </c>
      <c r="D1319" s="9" t="s">
        <v>2673</v>
      </c>
      <c r="E1319" s="9" t="s">
        <v>1020</v>
      </c>
      <c r="F1319" s="9" t="s">
        <v>1032</v>
      </c>
      <c r="G1319" s="9" t="s">
        <v>1136</v>
      </c>
      <c r="H1319" s="10">
        <v>42229</v>
      </c>
      <c r="I1319" s="10">
        <v>42229</v>
      </c>
      <c r="J1319" s="10">
        <v>42228</v>
      </c>
      <c r="K1319" s="9" t="s">
        <v>1023</v>
      </c>
      <c r="L1319" s="9" t="s">
        <v>2512</v>
      </c>
      <c r="M1319" s="9" t="s">
        <v>1025</v>
      </c>
      <c r="N1319" s="9" t="s">
        <v>1279</v>
      </c>
      <c r="O1319" s="9" t="s">
        <v>1273</v>
      </c>
      <c r="P1319" s="9"/>
    </row>
    <row r="1320" spans="1:16" x14ac:dyDescent="0.25">
      <c r="A1320" t="s">
        <v>3014</v>
      </c>
      <c r="B1320" t="s">
        <v>3015</v>
      </c>
      <c r="C1320" t="s">
        <v>3016</v>
      </c>
      <c r="D1320" t="s">
        <v>3015</v>
      </c>
      <c r="E1320" t="s">
        <v>1020</v>
      </c>
      <c r="F1320" t="s">
        <v>1021</v>
      </c>
      <c r="G1320" t="s">
        <v>1037</v>
      </c>
      <c r="H1320" s="11">
        <v>42228</v>
      </c>
      <c r="I1320" s="11">
        <v>42231</v>
      </c>
      <c r="J1320" s="11">
        <v>42219</v>
      </c>
      <c r="K1320" t="s">
        <v>1023</v>
      </c>
      <c r="L1320" t="s">
        <v>2159</v>
      </c>
      <c r="M1320" t="s">
        <v>1025</v>
      </c>
      <c r="N1320" t="s">
        <v>1026</v>
      </c>
      <c r="O1320" t="s">
        <v>1273</v>
      </c>
    </row>
    <row r="1321" spans="1:16" x14ac:dyDescent="0.25">
      <c r="A1321" s="9" t="s">
        <v>339</v>
      </c>
      <c r="B1321" s="9" t="s">
        <v>1280</v>
      </c>
      <c r="C1321" s="9" t="s">
        <v>1281</v>
      </c>
      <c r="D1321" s="9" t="s">
        <v>1280</v>
      </c>
      <c r="E1321" s="9" t="s">
        <v>1020</v>
      </c>
      <c r="F1321" s="9" t="s">
        <v>1021</v>
      </c>
      <c r="G1321" s="9" t="s">
        <v>1130</v>
      </c>
      <c r="H1321" s="10">
        <v>42227</v>
      </c>
      <c r="I1321" s="10">
        <v>42229</v>
      </c>
      <c r="J1321" s="10">
        <v>42221</v>
      </c>
      <c r="K1321" s="9" t="s">
        <v>1023</v>
      </c>
      <c r="L1321" s="9" t="s">
        <v>1054</v>
      </c>
      <c r="M1321" s="9" t="s">
        <v>1025</v>
      </c>
      <c r="N1321" s="9" t="s">
        <v>1026</v>
      </c>
      <c r="O1321" s="9" t="s">
        <v>1034</v>
      </c>
      <c r="P1321" s="9" t="s">
        <v>1028</v>
      </c>
    </row>
    <row r="1322" spans="1:16" x14ac:dyDescent="0.25">
      <c r="A1322" t="s">
        <v>2623</v>
      </c>
      <c r="B1322" t="s">
        <v>2624</v>
      </c>
      <c r="C1322" t="s">
        <v>2625</v>
      </c>
      <c r="D1322" t="s">
        <v>2626</v>
      </c>
      <c r="E1322" t="s">
        <v>1020</v>
      </c>
      <c r="F1322" t="s">
        <v>1659</v>
      </c>
      <c r="G1322" t="s">
        <v>1660</v>
      </c>
      <c r="H1322" s="11">
        <v>42227</v>
      </c>
      <c r="I1322" s="11">
        <v>42230</v>
      </c>
      <c r="J1322" s="11">
        <v>42227</v>
      </c>
      <c r="K1322" t="s">
        <v>1023</v>
      </c>
      <c r="L1322" t="s">
        <v>1054</v>
      </c>
      <c r="M1322" t="s">
        <v>1025</v>
      </c>
      <c r="N1322" t="s">
        <v>1026</v>
      </c>
      <c r="O1322" t="s">
        <v>1034</v>
      </c>
      <c r="P1322" t="s">
        <v>1028</v>
      </c>
    </row>
    <row r="1323" spans="1:16" x14ac:dyDescent="0.25">
      <c r="A1323" s="9" t="s">
        <v>129</v>
      </c>
      <c r="B1323" s="9" t="s">
        <v>1202</v>
      </c>
      <c r="C1323" s="9" t="s">
        <v>1203</v>
      </c>
      <c r="D1323" s="9" t="s">
        <v>1202</v>
      </c>
      <c r="E1323" s="9" t="s">
        <v>1020</v>
      </c>
      <c r="F1323" s="9" t="s">
        <v>1021</v>
      </c>
      <c r="G1323" s="9" t="s">
        <v>1059</v>
      </c>
      <c r="H1323" s="10">
        <v>42226</v>
      </c>
      <c r="I1323" s="10">
        <v>42228</v>
      </c>
      <c r="J1323" s="10">
        <v>42219</v>
      </c>
      <c r="K1323" s="9" t="s">
        <v>1023</v>
      </c>
      <c r="L1323" s="9" t="s">
        <v>1991</v>
      </c>
      <c r="M1323" s="9" t="s">
        <v>1025</v>
      </c>
      <c r="N1323" s="9" t="s">
        <v>1026</v>
      </c>
      <c r="O1323" s="9" t="s">
        <v>1034</v>
      </c>
      <c r="P1323" s="9" t="s">
        <v>1028</v>
      </c>
    </row>
    <row r="1324" spans="1:16" x14ac:dyDescent="0.25">
      <c r="A1324" t="s">
        <v>1908</v>
      </c>
      <c r="B1324" t="s">
        <v>1909</v>
      </c>
      <c r="C1324" t="s">
        <v>1910</v>
      </c>
      <c r="D1324" t="s">
        <v>1911</v>
      </c>
      <c r="E1324" t="s">
        <v>1020</v>
      </c>
      <c r="F1324" t="s">
        <v>1659</v>
      </c>
      <c r="G1324" t="s">
        <v>1660</v>
      </c>
      <c r="H1324" s="11">
        <v>42224</v>
      </c>
      <c r="I1324" s="11">
        <v>42224</v>
      </c>
      <c r="J1324" s="11">
        <v>42224</v>
      </c>
      <c r="K1324" t="s">
        <v>1023</v>
      </c>
      <c r="L1324" t="s">
        <v>1054</v>
      </c>
      <c r="M1324" t="s">
        <v>1025</v>
      </c>
      <c r="N1324" t="s">
        <v>1026</v>
      </c>
      <c r="O1324" t="s">
        <v>1273</v>
      </c>
    </row>
    <row r="1325" spans="1:16" x14ac:dyDescent="0.25">
      <c r="A1325" s="9" t="s">
        <v>517</v>
      </c>
      <c r="B1325" s="9" t="s">
        <v>1328</v>
      </c>
      <c r="C1325" s="9" t="s">
        <v>1329</v>
      </c>
      <c r="D1325" s="9" t="s">
        <v>1330</v>
      </c>
      <c r="E1325" s="9" t="s">
        <v>1020</v>
      </c>
      <c r="F1325" s="9" t="s">
        <v>1032</v>
      </c>
      <c r="G1325" s="9" t="s">
        <v>533</v>
      </c>
      <c r="H1325" s="10">
        <v>42221</v>
      </c>
      <c r="I1325" s="10">
        <v>42223</v>
      </c>
      <c r="J1325" s="10">
        <v>42221</v>
      </c>
      <c r="K1325" s="9" t="s">
        <v>1023</v>
      </c>
      <c r="L1325" s="9" t="s">
        <v>3017</v>
      </c>
      <c r="M1325" s="9" t="s">
        <v>1025</v>
      </c>
      <c r="N1325" s="9" t="s">
        <v>1026</v>
      </c>
      <c r="O1325" s="9" t="s">
        <v>1273</v>
      </c>
      <c r="P1325" s="9"/>
    </row>
    <row r="1326" spans="1:16" x14ac:dyDescent="0.25">
      <c r="A1326" t="s">
        <v>3018</v>
      </c>
      <c r="B1326" t="s">
        <v>3019</v>
      </c>
      <c r="C1326" t="s">
        <v>3020</v>
      </c>
      <c r="D1326" t="s">
        <v>3021</v>
      </c>
      <c r="E1326" t="s">
        <v>1020</v>
      </c>
      <c r="F1326" t="s">
        <v>1659</v>
      </c>
      <c r="G1326" t="s">
        <v>1660</v>
      </c>
      <c r="H1326" s="11">
        <v>42221</v>
      </c>
      <c r="I1326" s="11">
        <v>42223</v>
      </c>
      <c r="J1326" s="11">
        <v>42221</v>
      </c>
      <c r="K1326" t="s">
        <v>1023</v>
      </c>
      <c r="L1326" t="s">
        <v>1054</v>
      </c>
      <c r="M1326" t="s">
        <v>1025</v>
      </c>
      <c r="N1326" t="s">
        <v>1026</v>
      </c>
      <c r="O1326" t="s">
        <v>1034</v>
      </c>
      <c r="P1326" t="s">
        <v>1028</v>
      </c>
    </row>
    <row r="1327" spans="1:16" x14ac:dyDescent="0.25">
      <c r="A1327" s="9" t="s">
        <v>2543</v>
      </c>
      <c r="B1327" s="9" t="s">
        <v>2544</v>
      </c>
      <c r="C1327" s="9" t="s">
        <v>2545</v>
      </c>
      <c r="D1327" s="9" t="s">
        <v>2546</v>
      </c>
      <c r="E1327" s="9" t="s">
        <v>1020</v>
      </c>
      <c r="F1327" s="9" t="s">
        <v>1659</v>
      </c>
      <c r="G1327" s="9" t="s">
        <v>1660</v>
      </c>
      <c r="H1327" s="10">
        <v>42220</v>
      </c>
      <c r="I1327" s="10">
        <v>42221</v>
      </c>
      <c r="J1327" s="10">
        <v>42220</v>
      </c>
      <c r="K1327" s="9" t="s">
        <v>1023</v>
      </c>
      <c r="L1327" s="9" t="s">
        <v>1054</v>
      </c>
      <c r="M1327" s="9" t="s">
        <v>1025</v>
      </c>
      <c r="N1327" s="9" t="s">
        <v>1026</v>
      </c>
      <c r="O1327" s="9" t="s">
        <v>1273</v>
      </c>
      <c r="P1327" s="9"/>
    </row>
    <row r="1328" spans="1:16" x14ac:dyDescent="0.25">
      <c r="A1328" t="s">
        <v>371</v>
      </c>
      <c r="B1328" t="s">
        <v>1293</v>
      </c>
      <c r="C1328" t="s">
        <v>1294</v>
      </c>
      <c r="D1328" t="s">
        <v>1295</v>
      </c>
      <c r="E1328" t="s">
        <v>1020</v>
      </c>
      <c r="F1328" t="s">
        <v>1021</v>
      </c>
      <c r="G1328" t="s">
        <v>1071</v>
      </c>
      <c r="H1328" s="11">
        <v>42218</v>
      </c>
      <c r="I1328" s="11">
        <v>42220</v>
      </c>
      <c r="J1328" s="11">
        <v>42213</v>
      </c>
      <c r="K1328" t="s">
        <v>1023</v>
      </c>
      <c r="L1328" t="s">
        <v>1982</v>
      </c>
      <c r="M1328" t="s">
        <v>1025</v>
      </c>
      <c r="N1328" t="s">
        <v>1026</v>
      </c>
      <c r="O1328" t="s">
        <v>1034</v>
      </c>
      <c r="P1328" t="s">
        <v>1028</v>
      </c>
    </row>
    <row r="1329" spans="1:16" x14ac:dyDescent="0.25">
      <c r="A1329" s="9" t="s">
        <v>215</v>
      </c>
      <c r="B1329" s="9" t="s">
        <v>2083</v>
      </c>
      <c r="C1329" s="9" t="s">
        <v>2084</v>
      </c>
      <c r="D1329" s="9" t="s">
        <v>2085</v>
      </c>
      <c r="E1329" s="9" t="s">
        <v>1020</v>
      </c>
      <c r="F1329" s="9" t="s">
        <v>1021</v>
      </c>
      <c r="G1329" s="9" t="s">
        <v>1353</v>
      </c>
      <c r="H1329" s="10">
        <v>42218</v>
      </c>
      <c r="I1329" s="10">
        <v>42225</v>
      </c>
      <c r="J1329" s="10">
        <v>42205</v>
      </c>
      <c r="K1329" s="9" t="s">
        <v>1023</v>
      </c>
      <c r="L1329" s="9" t="s">
        <v>1054</v>
      </c>
      <c r="M1329" s="9" t="s">
        <v>1025</v>
      </c>
      <c r="N1329" s="9" t="s">
        <v>1026</v>
      </c>
      <c r="O1329" s="9" t="s">
        <v>1034</v>
      </c>
      <c r="P1329" s="9" t="s">
        <v>1028</v>
      </c>
    </row>
    <row r="1330" spans="1:16" x14ac:dyDescent="0.25">
      <c r="A1330" t="s">
        <v>2189</v>
      </c>
      <c r="B1330" t="s">
        <v>2190</v>
      </c>
      <c r="C1330" t="s">
        <v>2191</v>
      </c>
      <c r="D1330" t="s">
        <v>2190</v>
      </c>
      <c r="E1330" t="s">
        <v>1020</v>
      </c>
      <c r="F1330" t="s">
        <v>1659</v>
      </c>
      <c r="G1330" t="s">
        <v>1758</v>
      </c>
      <c r="H1330" s="11">
        <v>42217</v>
      </c>
      <c r="I1330" s="11">
        <v>42220</v>
      </c>
      <c r="J1330" s="11">
        <v>42217</v>
      </c>
      <c r="K1330" t="s">
        <v>1023</v>
      </c>
      <c r="L1330" t="s">
        <v>1054</v>
      </c>
      <c r="M1330" t="s">
        <v>1025</v>
      </c>
      <c r="N1330" t="s">
        <v>1026</v>
      </c>
      <c r="O1330" t="s">
        <v>1034</v>
      </c>
      <c r="P1330" t="s">
        <v>1028</v>
      </c>
    </row>
    <row r="1331" spans="1:16" x14ac:dyDescent="0.25">
      <c r="A1331" s="9" t="s">
        <v>1017</v>
      </c>
      <c r="B1331" s="9" t="s">
        <v>1018</v>
      </c>
      <c r="C1331" s="9" t="s">
        <v>1019</v>
      </c>
      <c r="D1331" s="9" t="s">
        <v>1018</v>
      </c>
      <c r="E1331" s="9" t="s">
        <v>1020</v>
      </c>
      <c r="F1331" s="9" t="s">
        <v>1021</v>
      </c>
      <c r="G1331" s="9" t="s">
        <v>1022</v>
      </c>
      <c r="H1331" s="10">
        <v>42217</v>
      </c>
      <c r="I1331" s="10">
        <v>42219</v>
      </c>
      <c r="J1331" s="10">
        <v>42212</v>
      </c>
      <c r="K1331" s="9" t="s">
        <v>1023</v>
      </c>
      <c r="L1331" s="9" t="s">
        <v>1054</v>
      </c>
      <c r="M1331" s="9" t="s">
        <v>1025</v>
      </c>
      <c r="N1331" s="9" t="s">
        <v>1026</v>
      </c>
      <c r="O1331" s="9" t="s">
        <v>1034</v>
      </c>
      <c r="P1331" s="9" t="s">
        <v>1028</v>
      </c>
    </row>
    <row r="1332" spans="1:16" x14ac:dyDescent="0.25">
      <c r="A1332" t="s">
        <v>2129</v>
      </c>
      <c r="B1332" t="s">
        <v>2130</v>
      </c>
      <c r="C1332" t="s">
        <v>2131</v>
      </c>
      <c r="D1332" t="s">
        <v>2130</v>
      </c>
      <c r="E1332" t="s">
        <v>1020</v>
      </c>
      <c r="F1332" t="s">
        <v>1659</v>
      </c>
      <c r="G1332" t="s">
        <v>1758</v>
      </c>
      <c r="H1332" s="11">
        <v>42216</v>
      </c>
      <c r="I1332" s="11">
        <v>42217</v>
      </c>
      <c r="J1332" s="11">
        <v>42216</v>
      </c>
      <c r="K1332" t="s">
        <v>1023</v>
      </c>
      <c r="L1332" t="s">
        <v>1054</v>
      </c>
      <c r="M1332" t="s">
        <v>1025</v>
      </c>
      <c r="N1332" t="s">
        <v>1026</v>
      </c>
      <c r="O1332" t="s">
        <v>1034</v>
      </c>
      <c r="P1332" t="s">
        <v>1028</v>
      </c>
    </row>
    <row r="1333" spans="1:16" x14ac:dyDescent="0.25">
      <c r="A1333" s="9" t="s">
        <v>304</v>
      </c>
      <c r="B1333" s="9" t="s">
        <v>1670</v>
      </c>
      <c r="C1333" s="9" t="s">
        <v>1671</v>
      </c>
      <c r="D1333" s="9" t="s">
        <v>1672</v>
      </c>
      <c r="E1333" s="9" t="s">
        <v>1020</v>
      </c>
      <c r="F1333" s="9" t="s">
        <v>1021</v>
      </c>
      <c r="G1333" s="9" t="s">
        <v>1037</v>
      </c>
      <c r="H1333" s="10">
        <v>42214</v>
      </c>
      <c r="I1333" s="10">
        <v>42218</v>
      </c>
      <c r="J1333" s="10">
        <v>42211</v>
      </c>
      <c r="K1333" s="9" t="s">
        <v>1023</v>
      </c>
      <c r="L1333" s="9" t="s">
        <v>1054</v>
      </c>
      <c r="M1333" s="9" t="s">
        <v>1025</v>
      </c>
      <c r="N1333" s="9" t="s">
        <v>1026</v>
      </c>
      <c r="O1333" s="9" t="s">
        <v>1034</v>
      </c>
      <c r="P1333" s="9" t="s">
        <v>1028</v>
      </c>
    </row>
    <row r="1334" spans="1:16" x14ac:dyDescent="0.25">
      <c r="A1334" t="s">
        <v>536</v>
      </c>
      <c r="B1334" t="s">
        <v>2280</v>
      </c>
      <c r="C1334" t="s">
        <v>2281</v>
      </c>
      <c r="D1334" t="s">
        <v>2282</v>
      </c>
      <c r="E1334" t="s">
        <v>1020</v>
      </c>
      <c r="F1334" t="s">
        <v>1032</v>
      </c>
      <c r="G1334" t="s">
        <v>1136</v>
      </c>
      <c r="H1334" s="11">
        <v>42212</v>
      </c>
      <c r="I1334" s="11">
        <v>42247</v>
      </c>
      <c r="J1334" s="11">
        <v>42211</v>
      </c>
      <c r="K1334" t="s">
        <v>1023</v>
      </c>
      <c r="L1334" t="s">
        <v>1991</v>
      </c>
      <c r="M1334" t="s">
        <v>1025</v>
      </c>
      <c r="N1334" t="s">
        <v>1026</v>
      </c>
      <c r="O1334" t="s">
        <v>1034</v>
      </c>
      <c r="P1334" t="s">
        <v>1028</v>
      </c>
    </row>
    <row r="1335" spans="1:16" x14ac:dyDescent="0.25">
      <c r="A1335" s="9" t="s">
        <v>1212</v>
      </c>
      <c r="B1335" s="9" t="s">
        <v>1213</v>
      </c>
      <c r="C1335" s="9" t="s">
        <v>1212</v>
      </c>
      <c r="D1335" s="9" t="s">
        <v>1213</v>
      </c>
      <c r="E1335" s="9" t="s">
        <v>1020</v>
      </c>
      <c r="F1335" s="9" t="s">
        <v>1021</v>
      </c>
      <c r="G1335" s="9" t="s">
        <v>1194</v>
      </c>
      <c r="H1335" s="10">
        <v>42211</v>
      </c>
      <c r="I1335" s="10">
        <v>42216</v>
      </c>
      <c r="J1335" s="10">
        <v>42207</v>
      </c>
      <c r="K1335" s="9" t="s">
        <v>1023</v>
      </c>
      <c r="L1335" s="9" t="s">
        <v>1982</v>
      </c>
      <c r="M1335" s="9" t="s">
        <v>1025</v>
      </c>
      <c r="N1335" s="9" t="s">
        <v>1026</v>
      </c>
      <c r="O1335" s="9" t="s">
        <v>1034</v>
      </c>
      <c r="P1335" s="9" t="s">
        <v>1028</v>
      </c>
    </row>
    <row r="1336" spans="1:16" x14ac:dyDescent="0.25">
      <c r="A1336" t="s">
        <v>1766</v>
      </c>
      <c r="B1336" t="s">
        <v>1767</v>
      </c>
      <c r="C1336" t="s">
        <v>1768</v>
      </c>
      <c r="D1336" t="s">
        <v>1767</v>
      </c>
      <c r="E1336" t="s">
        <v>1020</v>
      </c>
      <c r="F1336" t="s">
        <v>1021</v>
      </c>
      <c r="G1336" t="s">
        <v>1037</v>
      </c>
      <c r="H1336" s="11">
        <v>42209</v>
      </c>
      <c r="I1336" s="11">
        <v>42212</v>
      </c>
      <c r="J1336" s="11">
        <v>42203</v>
      </c>
      <c r="K1336" t="s">
        <v>1023</v>
      </c>
      <c r="L1336" t="s">
        <v>1991</v>
      </c>
      <c r="M1336" t="s">
        <v>1025</v>
      </c>
      <c r="N1336" t="s">
        <v>1026</v>
      </c>
      <c r="O1336" t="s">
        <v>1034</v>
      </c>
      <c r="P1336" t="s">
        <v>1028</v>
      </c>
    </row>
    <row r="1337" spans="1:16" x14ac:dyDescent="0.25">
      <c r="A1337" s="9" t="s">
        <v>2415</v>
      </c>
      <c r="B1337" s="9" t="s">
        <v>2416</v>
      </c>
      <c r="C1337" s="9" t="s">
        <v>2417</v>
      </c>
      <c r="D1337" s="9" t="s">
        <v>2418</v>
      </c>
      <c r="E1337" s="9" t="s">
        <v>1020</v>
      </c>
      <c r="F1337" s="9" t="s">
        <v>1659</v>
      </c>
      <c r="G1337" s="9" t="s">
        <v>1660</v>
      </c>
      <c r="H1337" s="10">
        <v>42208</v>
      </c>
      <c r="I1337" s="10">
        <v>42209</v>
      </c>
      <c r="J1337" s="10">
        <v>42208</v>
      </c>
      <c r="K1337" s="9" t="s">
        <v>1023</v>
      </c>
      <c r="L1337" s="9" t="s">
        <v>1054</v>
      </c>
      <c r="M1337" s="9" t="s">
        <v>1025</v>
      </c>
      <c r="N1337" s="9" t="s">
        <v>1026</v>
      </c>
      <c r="O1337" s="9" t="s">
        <v>1034</v>
      </c>
      <c r="P1337" s="9" t="s">
        <v>1028</v>
      </c>
    </row>
    <row r="1338" spans="1:16" x14ac:dyDescent="0.25">
      <c r="A1338" t="s">
        <v>141</v>
      </c>
      <c r="B1338" t="s">
        <v>1772</v>
      </c>
      <c r="C1338" t="s">
        <v>1773</v>
      </c>
      <c r="D1338" t="s">
        <v>1774</v>
      </c>
      <c r="E1338" t="s">
        <v>1020</v>
      </c>
      <c r="F1338" t="s">
        <v>1021</v>
      </c>
      <c r="G1338" t="s">
        <v>1059</v>
      </c>
      <c r="H1338" s="11">
        <v>42207</v>
      </c>
      <c r="I1338" s="11">
        <v>42212</v>
      </c>
      <c r="J1338" s="11">
        <v>42197</v>
      </c>
      <c r="K1338" t="s">
        <v>1023</v>
      </c>
      <c r="L1338" t="s">
        <v>1054</v>
      </c>
      <c r="M1338" t="s">
        <v>1025</v>
      </c>
      <c r="N1338" t="s">
        <v>1026</v>
      </c>
      <c r="O1338" t="s">
        <v>1034</v>
      </c>
      <c r="P1338" t="s">
        <v>1028</v>
      </c>
    </row>
    <row r="1339" spans="1:16" x14ac:dyDescent="0.25">
      <c r="A1339" s="9" t="s">
        <v>1801</v>
      </c>
      <c r="B1339" s="9" t="s">
        <v>1802</v>
      </c>
      <c r="C1339" s="9" t="s">
        <v>1803</v>
      </c>
      <c r="D1339" s="9" t="s">
        <v>1804</v>
      </c>
      <c r="E1339" s="9" t="s">
        <v>1020</v>
      </c>
      <c r="F1339" s="9" t="s">
        <v>1021</v>
      </c>
      <c r="G1339" s="9" t="s">
        <v>1022</v>
      </c>
      <c r="H1339" s="10">
        <v>42207</v>
      </c>
      <c r="I1339" s="10">
        <v>42209</v>
      </c>
      <c r="J1339" s="10">
        <v>42201</v>
      </c>
      <c r="K1339" s="9" t="s">
        <v>1023</v>
      </c>
      <c r="L1339" s="9" t="s">
        <v>1054</v>
      </c>
      <c r="M1339" s="9" t="s">
        <v>1025</v>
      </c>
      <c r="N1339" s="9" t="s">
        <v>1026</v>
      </c>
      <c r="O1339" s="9" t="s">
        <v>1034</v>
      </c>
      <c r="P1339" s="9" t="s">
        <v>1028</v>
      </c>
    </row>
    <row r="1340" spans="1:16" x14ac:dyDescent="0.25">
      <c r="A1340" t="s">
        <v>1655</v>
      </c>
      <c r="B1340" t="s">
        <v>1656</v>
      </c>
      <c r="C1340" t="s">
        <v>1657</v>
      </c>
      <c r="D1340" t="s">
        <v>1658</v>
      </c>
      <c r="E1340" t="s">
        <v>1020</v>
      </c>
      <c r="F1340" t="s">
        <v>1659</v>
      </c>
      <c r="G1340" t="s">
        <v>1660</v>
      </c>
      <c r="H1340" s="11">
        <v>42206</v>
      </c>
      <c r="I1340" s="11">
        <v>42209</v>
      </c>
      <c r="J1340" s="11">
        <v>42206</v>
      </c>
      <c r="K1340" t="s">
        <v>1023</v>
      </c>
      <c r="L1340" t="s">
        <v>2159</v>
      </c>
      <c r="M1340" t="s">
        <v>1025</v>
      </c>
      <c r="N1340" t="s">
        <v>1026</v>
      </c>
      <c r="O1340" t="s">
        <v>1273</v>
      </c>
    </row>
    <row r="1341" spans="1:16" x14ac:dyDescent="0.25">
      <c r="A1341" s="9" t="s">
        <v>1916</v>
      </c>
      <c r="B1341" s="9" t="s">
        <v>1917</v>
      </c>
      <c r="C1341" s="9" t="s">
        <v>1918</v>
      </c>
      <c r="D1341" s="9" t="s">
        <v>1919</v>
      </c>
      <c r="E1341" s="9" t="s">
        <v>1020</v>
      </c>
      <c r="F1341" s="9" t="s">
        <v>1659</v>
      </c>
      <c r="G1341" s="9" t="s">
        <v>1660</v>
      </c>
      <c r="H1341" s="10">
        <v>42205</v>
      </c>
      <c r="I1341" s="10">
        <v>42207</v>
      </c>
      <c r="J1341" s="10">
        <v>42205</v>
      </c>
      <c r="K1341" s="9" t="s">
        <v>1023</v>
      </c>
      <c r="L1341" s="9" t="s">
        <v>1054</v>
      </c>
      <c r="M1341" s="9" t="s">
        <v>1025</v>
      </c>
      <c r="N1341" s="9" t="s">
        <v>1026</v>
      </c>
      <c r="O1341" s="9" t="s">
        <v>1034</v>
      </c>
      <c r="P1341" s="9" t="s">
        <v>1028</v>
      </c>
    </row>
    <row r="1342" spans="1:16" x14ac:dyDescent="0.25">
      <c r="A1342" t="s">
        <v>502</v>
      </c>
      <c r="B1342" t="s">
        <v>2903</v>
      </c>
      <c r="C1342" t="s">
        <v>2904</v>
      </c>
      <c r="D1342" t="s">
        <v>2905</v>
      </c>
      <c r="E1342" t="s">
        <v>1020</v>
      </c>
      <c r="F1342" t="s">
        <v>1032</v>
      </c>
      <c r="G1342" t="s">
        <v>533</v>
      </c>
      <c r="H1342" s="11">
        <v>42204</v>
      </c>
      <c r="I1342" s="11">
        <v>42208</v>
      </c>
      <c r="J1342" s="11">
        <v>42204</v>
      </c>
      <c r="K1342" t="s">
        <v>1023</v>
      </c>
      <c r="L1342" t="s">
        <v>1054</v>
      </c>
      <c r="M1342" t="s">
        <v>1025</v>
      </c>
      <c r="N1342" t="s">
        <v>1026</v>
      </c>
      <c r="O1342" t="s">
        <v>1034</v>
      </c>
      <c r="P1342" t="s">
        <v>1028</v>
      </c>
    </row>
    <row r="1343" spans="1:16" x14ac:dyDescent="0.25">
      <c r="A1343" s="9" t="s">
        <v>218</v>
      </c>
      <c r="B1343" s="9" t="s">
        <v>3022</v>
      </c>
      <c r="C1343" s="9" t="s">
        <v>3023</v>
      </c>
      <c r="D1343" s="9" t="s">
        <v>3022</v>
      </c>
      <c r="E1343" s="9" t="s">
        <v>1020</v>
      </c>
      <c r="F1343" s="9" t="s">
        <v>1021</v>
      </c>
      <c r="G1343" s="9" t="s">
        <v>1353</v>
      </c>
      <c r="H1343" s="10">
        <v>42203</v>
      </c>
      <c r="I1343" s="10">
        <v>42207</v>
      </c>
      <c r="J1343" s="10">
        <v>42192</v>
      </c>
      <c r="K1343" s="9" t="s">
        <v>1023</v>
      </c>
      <c r="L1343" s="9" t="s">
        <v>1054</v>
      </c>
      <c r="M1343" s="9" t="s">
        <v>1025</v>
      </c>
      <c r="N1343" s="9" t="s">
        <v>1026</v>
      </c>
      <c r="O1343" s="9" t="s">
        <v>1034</v>
      </c>
      <c r="P1343" s="9" t="s">
        <v>1028</v>
      </c>
    </row>
    <row r="1344" spans="1:16" x14ac:dyDescent="0.25">
      <c r="A1344" t="s">
        <v>1562</v>
      </c>
      <c r="B1344" t="s">
        <v>1563</v>
      </c>
      <c r="C1344" t="s">
        <v>1564</v>
      </c>
      <c r="D1344" t="s">
        <v>1565</v>
      </c>
      <c r="E1344" t="s">
        <v>1020</v>
      </c>
      <c r="F1344" t="s">
        <v>1021</v>
      </c>
      <c r="G1344" t="s">
        <v>1071</v>
      </c>
      <c r="H1344" s="11">
        <v>42201</v>
      </c>
      <c r="I1344" s="11">
        <v>42203</v>
      </c>
      <c r="J1344" s="11">
        <v>42197</v>
      </c>
      <c r="K1344" t="s">
        <v>1023</v>
      </c>
      <c r="L1344" t="s">
        <v>1054</v>
      </c>
      <c r="M1344" t="s">
        <v>1025</v>
      </c>
      <c r="N1344" t="s">
        <v>1026</v>
      </c>
      <c r="O1344" t="s">
        <v>1034</v>
      </c>
      <c r="P1344" t="s">
        <v>1028</v>
      </c>
    </row>
    <row r="1345" spans="1:16" x14ac:dyDescent="0.25">
      <c r="A1345" s="9" t="s">
        <v>29</v>
      </c>
      <c r="B1345" s="9" t="s">
        <v>1255</v>
      </c>
      <c r="C1345" s="9" t="s">
        <v>29</v>
      </c>
      <c r="D1345" s="9" t="s">
        <v>1255</v>
      </c>
      <c r="E1345" s="9" t="s">
        <v>1020</v>
      </c>
      <c r="F1345" s="9" t="s">
        <v>1021</v>
      </c>
      <c r="G1345" s="9" t="s">
        <v>1088</v>
      </c>
      <c r="H1345" s="10">
        <v>42200</v>
      </c>
      <c r="I1345" s="10">
        <v>42202</v>
      </c>
      <c r="J1345" s="10">
        <v>42191</v>
      </c>
      <c r="K1345" s="9" t="s">
        <v>1023</v>
      </c>
      <c r="L1345" s="9" t="s">
        <v>1054</v>
      </c>
      <c r="M1345" s="9" t="s">
        <v>1025</v>
      </c>
      <c r="N1345" s="9" t="s">
        <v>1026</v>
      </c>
      <c r="O1345" s="9" t="s">
        <v>1034</v>
      </c>
      <c r="P1345" s="9" t="s">
        <v>1028</v>
      </c>
    </row>
    <row r="1346" spans="1:16" x14ac:dyDescent="0.25">
      <c r="A1346" t="s">
        <v>438</v>
      </c>
      <c r="B1346" t="s">
        <v>1573</v>
      </c>
      <c r="C1346" t="s">
        <v>1574</v>
      </c>
      <c r="D1346" t="s">
        <v>1575</v>
      </c>
      <c r="E1346" t="s">
        <v>1020</v>
      </c>
      <c r="F1346" t="s">
        <v>1032</v>
      </c>
      <c r="G1346" t="s">
        <v>1136</v>
      </c>
      <c r="H1346" s="11">
        <v>42197</v>
      </c>
      <c r="I1346" s="11">
        <v>42203</v>
      </c>
      <c r="J1346" s="11">
        <v>42144</v>
      </c>
      <c r="K1346" t="s">
        <v>1023</v>
      </c>
      <c r="L1346" t="s">
        <v>1033</v>
      </c>
      <c r="M1346" t="s">
        <v>1025</v>
      </c>
      <c r="N1346" t="s">
        <v>1026</v>
      </c>
      <c r="O1346" t="s">
        <v>1034</v>
      </c>
      <c r="P1346" t="s">
        <v>1028</v>
      </c>
    </row>
    <row r="1347" spans="1:16" x14ac:dyDescent="0.25">
      <c r="A1347" s="9" t="s">
        <v>90</v>
      </c>
      <c r="B1347" s="9" t="s">
        <v>1713</v>
      </c>
      <c r="C1347" s="9" t="s">
        <v>1714</v>
      </c>
      <c r="D1347" s="9" t="s">
        <v>1715</v>
      </c>
      <c r="E1347" s="9" t="s">
        <v>1020</v>
      </c>
      <c r="F1347" s="9" t="s">
        <v>1021</v>
      </c>
      <c r="G1347" s="9" t="s">
        <v>1045</v>
      </c>
      <c r="H1347" s="10">
        <v>42197</v>
      </c>
      <c r="I1347" s="10">
        <v>42199</v>
      </c>
      <c r="J1347" s="10">
        <v>42194</v>
      </c>
      <c r="K1347" s="9" t="s">
        <v>1023</v>
      </c>
      <c r="L1347" s="9" t="s">
        <v>1054</v>
      </c>
      <c r="M1347" s="9" t="s">
        <v>1025</v>
      </c>
      <c r="N1347" s="9" t="s">
        <v>1026</v>
      </c>
      <c r="O1347" s="9" t="s">
        <v>1034</v>
      </c>
      <c r="P1347" s="9" t="s">
        <v>1028</v>
      </c>
    </row>
    <row r="1348" spans="1:16" x14ac:dyDescent="0.25">
      <c r="A1348" t="s">
        <v>3024</v>
      </c>
      <c r="B1348" t="s">
        <v>3025</v>
      </c>
      <c r="C1348" t="s">
        <v>3026</v>
      </c>
      <c r="D1348" t="s">
        <v>3025</v>
      </c>
      <c r="E1348" t="s">
        <v>1020</v>
      </c>
      <c r="F1348" t="s">
        <v>1021</v>
      </c>
      <c r="G1348" t="s">
        <v>1130</v>
      </c>
      <c r="H1348" s="11">
        <v>42196</v>
      </c>
      <c r="I1348" s="11">
        <v>42199</v>
      </c>
      <c r="J1348" s="11">
        <v>42190</v>
      </c>
      <c r="K1348" t="s">
        <v>1023</v>
      </c>
      <c r="L1348" t="s">
        <v>1054</v>
      </c>
      <c r="M1348" t="s">
        <v>1025</v>
      </c>
      <c r="N1348" t="s">
        <v>1026</v>
      </c>
      <c r="O1348" t="s">
        <v>1034</v>
      </c>
      <c r="P1348" t="s">
        <v>1028</v>
      </c>
    </row>
    <row r="1349" spans="1:16" x14ac:dyDescent="0.25">
      <c r="A1349" s="9" t="s">
        <v>3027</v>
      </c>
      <c r="B1349" s="9" t="s">
        <v>3028</v>
      </c>
      <c r="C1349" s="9" t="s">
        <v>3029</v>
      </c>
      <c r="D1349" s="9" t="s">
        <v>3028</v>
      </c>
      <c r="E1349" s="9" t="s">
        <v>1020</v>
      </c>
      <c r="F1349" s="9" t="s">
        <v>1659</v>
      </c>
      <c r="G1349" s="9" t="s">
        <v>1758</v>
      </c>
      <c r="H1349" s="10">
        <v>42195</v>
      </c>
      <c r="I1349" s="10">
        <v>42198</v>
      </c>
      <c r="J1349" s="10">
        <v>42195</v>
      </c>
      <c r="K1349" s="9" t="s">
        <v>1023</v>
      </c>
      <c r="L1349" s="9" t="s">
        <v>2427</v>
      </c>
      <c r="M1349" s="9" t="s">
        <v>1025</v>
      </c>
      <c r="N1349" s="9" t="s">
        <v>1026</v>
      </c>
      <c r="O1349" s="9" t="s">
        <v>1273</v>
      </c>
      <c r="P1349" s="9"/>
    </row>
    <row r="1350" spans="1:16" x14ac:dyDescent="0.25">
      <c r="A1350" t="s">
        <v>347</v>
      </c>
      <c r="B1350" t="s">
        <v>1559</v>
      </c>
      <c r="C1350" t="s">
        <v>1560</v>
      </c>
      <c r="D1350" t="s">
        <v>1561</v>
      </c>
      <c r="E1350" t="s">
        <v>1020</v>
      </c>
      <c r="F1350" t="s">
        <v>1021</v>
      </c>
      <c r="G1350" t="s">
        <v>1130</v>
      </c>
      <c r="H1350" s="11">
        <v>42195</v>
      </c>
      <c r="I1350" s="11">
        <v>42197</v>
      </c>
      <c r="J1350" s="11">
        <v>42186</v>
      </c>
      <c r="K1350" t="s">
        <v>1023</v>
      </c>
      <c r="L1350" t="s">
        <v>1054</v>
      </c>
      <c r="M1350" t="s">
        <v>1025</v>
      </c>
      <c r="N1350" t="s">
        <v>1026</v>
      </c>
      <c r="O1350" t="s">
        <v>1034</v>
      </c>
      <c r="P1350" t="s">
        <v>1028</v>
      </c>
    </row>
    <row r="1351" spans="1:16" x14ac:dyDescent="0.25">
      <c r="A1351" s="9" t="s">
        <v>2539</v>
      </c>
      <c r="B1351" s="9" t="s">
        <v>2540</v>
      </c>
      <c r="C1351" s="9" t="s">
        <v>2541</v>
      </c>
      <c r="D1351" s="9" t="s">
        <v>2542</v>
      </c>
      <c r="E1351" s="9" t="s">
        <v>1020</v>
      </c>
      <c r="F1351" s="9" t="s">
        <v>1659</v>
      </c>
      <c r="G1351" s="9" t="s">
        <v>1660</v>
      </c>
      <c r="H1351" s="10">
        <v>42192</v>
      </c>
      <c r="I1351" s="10">
        <v>42195</v>
      </c>
      <c r="J1351" s="10">
        <v>42192</v>
      </c>
      <c r="K1351" s="9" t="s">
        <v>1023</v>
      </c>
      <c r="L1351" s="9" t="s">
        <v>1054</v>
      </c>
      <c r="M1351" s="9" t="s">
        <v>1025</v>
      </c>
      <c r="N1351" s="9" t="s">
        <v>1026</v>
      </c>
      <c r="O1351" s="9" t="s">
        <v>1034</v>
      </c>
      <c r="P1351" s="9" t="s">
        <v>1028</v>
      </c>
    </row>
    <row r="1352" spans="1:16" x14ac:dyDescent="0.25">
      <c r="A1352" t="s">
        <v>141</v>
      </c>
      <c r="B1352" t="s">
        <v>1772</v>
      </c>
      <c r="C1352" t="s">
        <v>1773</v>
      </c>
      <c r="D1352" t="s">
        <v>1774</v>
      </c>
      <c r="E1352" t="s">
        <v>1020</v>
      </c>
      <c r="F1352" t="s">
        <v>1021</v>
      </c>
      <c r="G1352" t="s">
        <v>1059</v>
      </c>
      <c r="H1352" s="11">
        <v>42192</v>
      </c>
      <c r="I1352" s="11">
        <v>42192</v>
      </c>
      <c r="J1352" s="11">
        <v>42190</v>
      </c>
      <c r="L1352" t="s">
        <v>1272</v>
      </c>
      <c r="M1352" t="s">
        <v>1025</v>
      </c>
      <c r="N1352" t="s">
        <v>1026</v>
      </c>
      <c r="O1352" t="s">
        <v>1034</v>
      </c>
      <c r="P1352" t="s">
        <v>1028</v>
      </c>
    </row>
    <row r="1353" spans="1:16" x14ac:dyDescent="0.25">
      <c r="A1353" s="9" t="s">
        <v>3030</v>
      </c>
      <c r="B1353" s="9" t="s">
        <v>3031</v>
      </c>
      <c r="C1353" s="9" t="s">
        <v>3032</v>
      </c>
      <c r="D1353" s="9" t="s">
        <v>3033</v>
      </c>
      <c r="E1353" s="9" t="s">
        <v>1020</v>
      </c>
      <c r="F1353" s="9" t="s">
        <v>1659</v>
      </c>
      <c r="G1353" s="9" t="s">
        <v>1660</v>
      </c>
      <c r="H1353" s="10">
        <v>42192</v>
      </c>
      <c r="I1353" s="10">
        <v>42192</v>
      </c>
      <c r="J1353" s="10">
        <v>42192</v>
      </c>
      <c r="K1353" s="9" t="s">
        <v>1023</v>
      </c>
      <c r="L1353" s="9" t="s">
        <v>1054</v>
      </c>
      <c r="M1353" s="9" t="s">
        <v>1025</v>
      </c>
      <c r="N1353" s="9" t="s">
        <v>1026</v>
      </c>
      <c r="O1353" s="9" t="s">
        <v>1273</v>
      </c>
      <c r="P1353" s="9"/>
    </row>
    <row r="1354" spans="1:16" x14ac:dyDescent="0.25">
      <c r="A1354" t="s">
        <v>2906</v>
      </c>
      <c r="B1354" t="s">
        <v>2907</v>
      </c>
      <c r="C1354" t="s">
        <v>2908</v>
      </c>
      <c r="D1354" t="s">
        <v>2909</v>
      </c>
      <c r="E1354" t="s">
        <v>1020</v>
      </c>
      <c r="F1354" t="s">
        <v>1659</v>
      </c>
      <c r="G1354" t="s">
        <v>1660</v>
      </c>
      <c r="H1354" s="11">
        <v>42191</v>
      </c>
      <c r="I1354" s="11">
        <v>42192</v>
      </c>
      <c r="J1354" s="11">
        <v>42191</v>
      </c>
      <c r="K1354" t="s">
        <v>1023</v>
      </c>
      <c r="L1354" t="s">
        <v>1054</v>
      </c>
      <c r="M1354" t="s">
        <v>1025</v>
      </c>
      <c r="N1354" t="s">
        <v>1026</v>
      </c>
      <c r="O1354" t="s">
        <v>1034</v>
      </c>
      <c r="P1354" t="s">
        <v>1028</v>
      </c>
    </row>
    <row r="1355" spans="1:16" x14ac:dyDescent="0.25">
      <c r="A1355" s="9" t="s">
        <v>123</v>
      </c>
      <c r="B1355" s="9" t="s">
        <v>1214</v>
      </c>
      <c r="C1355" s="9" t="s">
        <v>1215</v>
      </c>
      <c r="D1355" s="9" t="s">
        <v>1214</v>
      </c>
      <c r="E1355" s="9" t="s">
        <v>1020</v>
      </c>
      <c r="F1355" s="9" t="s">
        <v>1021</v>
      </c>
      <c r="G1355" s="9" t="s">
        <v>1059</v>
      </c>
      <c r="H1355" s="10">
        <v>42191</v>
      </c>
      <c r="I1355" s="10">
        <v>42195</v>
      </c>
      <c r="J1355" s="10">
        <v>42186</v>
      </c>
      <c r="K1355" s="9" t="s">
        <v>1023</v>
      </c>
      <c r="L1355" s="9" t="s">
        <v>1991</v>
      </c>
      <c r="M1355" s="9" t="s">
        <v>1025</v>
      </c>
      <c r="N1355" s="9" t="s">
        <v>1026</v>
      </c>
      <c r="O1355" s="9" t="s">
        <v>1034</v>
      </c>
      <c r="P1355" s="9" t="s">
        <v>1028</v>
      </c>
    </row>
    <row r="1356" spans="1:16" x14ac:dyDescent="0.25">
      <c r="A1356" t="s">
        <v>327</v>
      </c>
      <c r="B1356" t="s">
        <v>2152</v>
      </c>
      <c r="C1356" t="s">
        <v>2153</v>
      </c>
      <c r="D1356" t="s">
        <v>2154</v>
      </c>
      <c r="E1356" t="s">
        <v>1020</v>
      </c>
      <c r="F1356" t="s">
        <v>1021</v>
      </c>
      <c r="G1356" t="s">
        <v>1037</v>
      </c>
      <c r="H1356" s="11">
        <v>42190</v>
      </c>
      <c r="I1356" s="11">
        <v>42196</v>
      </c>
      <c r="J1356" s="11">
        <v>42189</v>
      </c>
      <c r="K1356" t="s">
        <v>1023</v>
      </c>
      <c r="L1356" t="s">
        <v>1982</v>
      </c>
      <c r="M1356" t="s">
        <v>1025</v>
      </c>
      <c r="N1356" t="s">
        <v>1026</v>
      </c>
      <c r="O1356" t="s">
        <v>1034</v>
      </c>
      <c r="P1356" t="s">
        <v>1028</v>
      </c>
    </row>
    <row r="1357" spans="1:16" x14ac:dyDescent="0.25">
      <c r="A1357" s="9" t="s">
        <v>3034</v>
      </c>
      <c r="B1357" s="9" t="s">
        <v>3035</v>
      </c>
      <c r="C1357" s="9" t="s">
        <v>3036</v>
      </c>
      <c r="D1357" s="9" t="s">
        <v>3037</v>
      </c>
      <c r="E1357" s="9" t="s">
        <v>1020</v>
      </c>
      <c r="F1357" s="9" t="s">
        <v>1659</v>
      </c>
      <c r="G1357" s="9" t="s">
        <v>1660</v>
      </c>
      <c r="H1357" s="10">
        <v>42189</v>
      </c>
      <c r="I1357" s="10">
        <v>42191</v>
      </c>
      <c r="J1357" s="10">
        <v>42189</v>
      </c>
      <c r="K1357" s="9" t="s">
        <v>1023</v>
      </c>
      <c r="L1357" s="9" t="s">
        <v>2159</v>
      </c>
      <c r="M1357" s="9" t="s">
        <v>1025</v>
      </c>
      <c r="N1357" s="9" t="s">
        <v>1026</v>
      </c>
      <c r="O1357" s="9" t="s">
        <v>1034</v>
      </c>
      <c r="P1357" s="9" t="s">
        <v>1028</v>
      </c>
    </row>
    <row r="1358" spans="1:16" x14ac:dyDescent="0.25">
      <c r="A1358" t="s">
        <v>3038</v>
      </c>
      <c r="B1358" t="s">
        <v>3039</v>
      </c>
      <c r="C1358" t="s">
        <v>3040</v>
      </c>
      <c r="D1358" t="s">
        <v>3039</v>
      </c>
      <c r="E1358" t="s">
        <v>1020</v>
      </c>
      <c r="F1358" t="s">
        <v>1021</v>
      </c>
      <c r="G1358" t="s">
        <v>1059</v>
      </c>
      <c r="H1358" s="11">
        <v>42187</v>
      </c>
      <c r="I1358" s="11">
        <v>42190</v>
      </c>
      <c r="J1358" s="11">
        <v>42187</v>
      </c>
      <c r="K1358" t="s">
        <v>1023</v>
      </c>
      <c r="L1358" t="s">
        <v>1272</v>
      </c>
      <c r="M1358" t="s">
        <v>1025</v>
      </c>
      <c r="N1358" t="s">
        <v>1026</v>
      </c>
      <c r="O1358" t="s">
        <v>1273</v>
      </c>
    </row>
    <row r="1359" spans="1:16" x14ac:dyDescent="0.25">
      <c r="A1359" s="9" t="s">
        <v>153</v>
      </c>
      <c r="B1359" s="9" t="s">
        <v>2580</v>
      </c>
      <c r="C1359" s="9" t="s">
        <v>2581</v>
      </c>
      <c r="D1359" s="9" t="s">
        <v>2580</v>
      </c>
      <c r="E1359" s="9" t="s">
        <v>1020</v>
      </c>
      <c r="F1359" s="9" t="s">
        <v>1021</v>
      </c>
      <c r="G1359" s="9" t="s">
        <v>1109</v>
      </c>
      <c r="H1359" s="10">
        <v>42186</v>
      </c>
      <c r="I1359" s="10">
        <v>42191</v>
      </c>
      <c r="J1359" s="10">
        <v>42180</v>
      </c>
      <c r="K1359" s="9" t="s">
        <v>1023</v>
      </c>
      <c r="L1359" s="9" t="s">
        <v>1991</v>
      </c>
      <c r="M1359" s="9" t="s">
        <v>1025</v>
      </c>
      <c r="N1359" s="9" t="s">
        <v>1026</v>
      </c>
      <c r="O1359" s="9" t="s">
        <v>1034</v>
      </c>
      <c r="P1359" s="9" t="s">
        <v>1028</v>
      </c>
    </row>
    <row r="1360" spans="1:16" x14ac:dyDescent="0.25">
      <c r="A1360" t="s">
        <v>3041</v>
      </c>
      <c r="B1360" t="s">
        <v>3042</v>
      </c>
      <c r="C1360" t="s">
        <v>3043</v>
      </c>
      <c r="D1360" t="s">
        <v>3042</v>
      </c>
      <c r="E1360" t="s">
        <v>1020</v>
      </c>
      <c r="F1360" t="s">
        <v>1659</v>
      </c>
      <c r="G1360" t="s">
        <v>1660</v>
      </c>
      <c r="H1360" s="11">
        <v>42185</v>
      </c>
      <c r="I1360" s="11">
        <v>42189</v>
      </c>
      <c r="J1360" s="11">
        <v>42185</v>
      </c>
      <c r="K1360" t="s">
        <v>1023</v>
      </c>
      <c r="L1360" t="s">
        <v>1054</v>
      </c>
      <c r="M1360" t="s">
        <v>1025</v>
      </c>
      <c r="N1360" t="s">
        <v>1026</v>
      </c>
      <c r="O1360" t="s">
        <v>1273</v>
      </c>
    </row>
    <row r="1361" spans="1:16" x14ac:dyDescent="0.25">
      <c r="A1361" s="9" t="s">
        <v>487</v>
      </c>
      <c r="B1361" s="9" t="s">
        <v>1456</v>
      </c>
      <c r="C1361" s="9" t="s">
        <v>1457</v>
      </c>
      <c r="D1361" s="9" t="s">
        <v>1458</v>
      </c>
      <c r="E1361" s="9" t="s">
        <v>1020</v>
      </c>
      <c r="F1361" s="9" t="s">
        <v>1032</v>
      </c>
      <c r="G1361" s="9" t="s">
        <v>533</v>
      </c>
      <c r="H1361" s="10">
        <v>42185</v>
      </c>
      <c r="I1361" s="10">
        <v>42193</v>
      </c>
      <c r="J1361" s="10">
        <v>42170</v>
      </c>
      <c r="K1361" s="9" t="s">
        <v>1023</v>
      </c>
      <c r="L1361" s="9" t="s">
        <v>1054</v>
      </c>
      <c r="M1361" s="9" t="s">
        <v>1025</v>
      </c>
      <c r="N1361" s="9" t="s">
        <v>1026</v>
      </c>
      <c r="O1361" s="9" t="s">
        <v>1034</v>
      </c>
      <c r="P1361" s="9" t="s">
        <v>1028</v>
      </c>
    </row>
    <row r="1362" spans="1:16" x14ac:dyDescent="0.25">
      <c r="A1362" t="s">
        <v>392</v>
      </c>
      <c r="B1362" t="s">
        <v>1420</v>
      </c>
      <c r="C1362" t="s">
        <v>1421</v>
      </c>
      <c r="D1362" t="s">
        <v>1422</v>
      </c>
      <c r="E1362" t="s">
        <v>1020</v>
      </c>
      <c r="F1362" t="s">
        <v>1032</v>
      </c>
      <c r="G1362" t="s">
        <v>1157</v>
      </c>
      <c r="H1362" s="11">
        <v>42185</v>
      </c>
      <c r="I1362" s="11">
        <v>42188</v>
      </c>
      <c r="J1362" s="11">
        <v>42184</v>
      </c>
      <c r="K1362" t="s">
        <v>1023</v>
      </c>
      <c r="L1362" t="s">
        <v>1272</v>
      </c>
      <c r="M1362" t="s">
        <v>1025</v>
      </c>
      <c r="N1362" t="s">
        <v>1026</v>
      </c>
      <c r="O1362" t="s">
        <v>1034</v>
      </c>
      <c r="P1362" t="s">
        <v>1028</v>
      </c>
    </row>
    <row r="1363" spans="1:16" x14ac:dyDescent="0.25">
      <c r="A1363" s="9" t="s">
        <v>223</v>
      </c>
      <c r="B1363" s="9" t="s">
        <v>1159</v>
      </c>
      <c r="C1363" s="9" t="s">
        <v>1160</v>
      </c>
      <c r="D1363" s="9" t="s">
        <v>1161</v>
      </c>
      <c r="E1363" s="9" t="s">
        <v>1020</v>
      </c>
      <c r="F1363" s="9" t="s">
        <v>1021</v>
      </c>
      <c r="G1363" s="9" t="s">
        <v>1022</v>
      </c>
      <c r="H1363" s="10">
        <v>42184</v>
      </c>
      <c r="I1363" s="10">
        <v>42186</v>
      </c>
      <c r="J1363" s="10">
        <v>42181</v>
      </c>
      <c r="K1363" s="9" t="s">
        <v>1023</v>
      </c>
      <c r="L1363" s="9" t="s">
        <v>1272</v>
      </c>
      <c r="M1363" s="9" t="s">
        <v>1025</v>
      </c>
      <c r="N1363" s="9" t="s">
        <v>1026</v>
      </c>
      <c r="O1363" s="9" t="s">
        <v>1034</v>
      </c>
      <c r="P1363" s="9" t="s">
        <v>1028</v>
      </c>
    </row>
    <row r="1364" spans="1:16" x14ac:dyDescent="0.25">
      <c r="A1364" t="s">
        <v>306</v>
      </c>
      <c r="B1364" t="s">
        <v>1970</v>
      </c>
      <c r="C1364" t="s">
        <v>1971</v>
      </c>
      <c r="D1364" t="s">
        <v>1970</v>
      </c>
      <c r="E1364" t="s">
        <v>1020</v>
      </c>
      <c r="F1364" t="s">
        <v>1021</v>
      </c>
      <c r="G1364" t="s">
        <v>1037</v>
      </c>
      <c r="H1364" s="11">
        <v>42184</v>
      </c>
      <c r="I1364" s="11">
        <v>42187</v>
      </c>
      <c r="J1364" s="11">
        <v>42180</v>
      </c>
      <c r="K1364" t="s">
        <v>1023</v>
      </c>
      <c r="L1364" t="s">
        <v>1272</v>
      </c>
      <c r="M1364" t="s">
        <v>1025</v>
      </c>
      <c r="N1364" t="s">
        <v>1026</v>
      </c>
      <c r="O1364" t="s">
        <v>1034</v>
      </c>
      <c r="P1364" t="s">
        <v>1028</v>
      </c>
    </row>
    <row r="1365" spans="1:16" x14ac:dyDescent="0.25">
      <c r="A1365" s="9" t="s">
        <v>2221</v>
      </c>
      <c r="B1365" s="9" t="s">
        <v>2222</v>
      </c>
      <c r="C1365" s="9" t="s">
        <v>2223</v>
      </c>
      <c r="D1365" s="9" t="s">
        <v>2224</v>
      </c>
      <c r="E1365" s="9" t="s">
        <v>1020</v>
      </c>
      <c r="F1365" s="9" t="s">
        <v>1659</v>
      </c>
      <c r="G1365" s="9" t="s">
        <v>1660</v>
      </c>
      <c r="H1365" s="10">
        <v>42183</v>
      </c>
      <c r="I1365" s="10">
        <v>42185</v>
      </c>
      <c r="J1365" s="10">
        <v>42183</v>
      </c>
      <c r="K1365" s="9" t="s">
        <v>1023</v>
      </c>
      <c r="L1365" s="9" t="s">
        <v>1982</v>
      </c>
      <c r="M1365" s="9" t="s">
        <v>1025</v>
      </c>
      <c r="N1365" s="9" t="s">
        <v>1026</v>
      </c>
      <c r="O1365" s="9" t="s">
        <v>1034</v>
      </c>
      <c r="P1365" s="9" t="s">
        <v>1028</v>
      </c>
    </row>
    <row r="1366" spans="1:16" x14ac:dyDescent="0.25">
      <c r="A1366" t="s">
        <v>371</v>
      </c>
      <c r="B1366" t="s">
        <v>1293</v>
      </c>
      <c r="C1366" t="s">
        <v>1294</v>
      </c>
      <c r="D1366" t="s">
        <v>1295</v>
      </c>
      <c r="E1366" t="s">
        <v>1020</v>
      </c>
      <c r="F1366" t="s">
        <v>1021</v>
      </c>
      <c r="G1366" t="s">
        <v>1071</v>
      </c>
      <c r="H1366" s="11">
        <v>42182</v>
      </c>
      <c r="I1366" s="11">
        <v>42183</v>
      </c>
      <c r="J1366" s="11">
        <v>42177</v>
      </c>
      <c r="K1366" t="s">
        <v>1023</v>
      </c>
      <c r="L1366" t="s">
        <v>1982</v>
      </c>
      <c r="M1366" t="s">
        <v>1025</v>
      </c>
      <c r="N1366" t="s">
        <v>1026</v>
      </c>
      <c r="O1366" t="s">
        <v>1034</v>
      </c>
      <c r="P1366" t="s">
        <v>1028</v>
      </c>
    </row>
    <row r="1367" spans="1:16" x14ac:dyDescent="0.25">
      <c r="A1367" s="9" t="s">
        <v>3044</v>
      </c>
      <c r="B1367" s="9" t="s">
        <v>3045</v>
      </c>
      <c r="C1367" s="9" t="s">
        <v>3046</v>
      </c>
      <c r="D1367" s="9" t="s">
        <v>3047</v>
      </c>
      <c r="E1367" s="9" t="s">
        <v>1020</v>
      </c>
      <c r="F1367" s="9" t="s">
        <v>1659</v>
      </c>
      <c r="G1367" s="9" t="s">
        <v>1660</v>
      </c>
      <c r="H1367" s="10">
        <v>42181</v>
      </c>
      <c r="I1367" s="10">
        <v>42183</v>
      </c>
      <c r="J1367" s="10">
        <v>42181</v>
      </c>
      <c r="K1367" s="9" t="s">
        <v>1023</v>
      </c>
      <c r="L1367" s="9" t="s">
        <v>2423</v>
      </c>
      <c r="M1367" s="9" t="s">
        <v>1025</v>
      </c>
      <c r="N1367" s="9" t="s">
        <v>1026</v>
      </c>
      <c r="O1367" s="9" t="s">
        <v>1034</v>
      </c>
      <c r="P1367" s="9" t="s">
        <v>1028</v>
      </c>
    </row>
    <row r="1368" spans="1:16" x14ac:dyDescent="0.25">
      <c r="A1368" t="s">
        <v>515</v>
      </c>
      <c r="B1368" t="s">
        <v>1736</v>
      </c>
      <c r="C1368" t="s">
        <v>1737</v>
      </c>
      <c r="D1368" t="s">
        <v>1738</v>
      </c>
      <c r="E1368" t="s">
        <v>1020</v>
      </c>
      <c r="F1368" t="s">
        <v>1032</v>
      </c>
      <c r="G1368" t="s">
        <v>533</v>
      </c>
      <c r="H1368" s="11">
        <v>42180</v>
      </c>
      <c r="I1368" s="11">
        <v>42190</v>
      </c>
      <c r="J1368" s="11">
        <v>42175</v>
      </c>
      <c r="K1368" t="s">
        <v>1023</v>
      </c>
      <c r="L1368" t="s">
        <v>2159</v>
      </c>
      <c r="M1368" t="s">
        <v>1025</v>
      </c>
      <c r="N1368" t="s">
        <v>1026</v>
      </c>
      <c r="O1368" t="s">
        <v>1034</v>
      </c>
      <c r="P1368" t="s">
        <v>1118</v>
      </c>
    </row>
    <row r="1369" spans="1:16" x14ac:dyDescent="0.25">
      <c r="A1369" s="9" t="s">
        <v>51</v>
      </c>
      <c r="B1369" s="9" t="s">
        <v>1192</v>
      </c>
      <c r="C1369" s="9" t="s">
        <v>1193</v>
      </c>
      <c r="D1369" s="9" t="s">
        <v>1192</v>
      </c>
      <c r="E1369" s="9" t="s">
        <v>1020</v>
      </c>
      <c r="F1369" s="9" t="s">
        <v>1021</v>
      </c>
      <c r="G1369" s="9" t="s">
        <v>1194</v>
      </c>
      <c r="H1369" s="10">
        <v>42180</v>
      </c>
      <c r="I1369" s="10">
        <v>42182</v>
      </c>
      <c r="J1369" s="10">
        <v>42177</v>
      </c>
      <c r="K1369" s="9" t="s">
        <v>1023</v>
      </c>
      <c r="L1369" s="9" t="s">
        <v>1272</v>
      </c>
      <c r="M1369" s="9" t="s">
        <v>1025</v>
      </c>
      <c r="N1369" s="9" t="s">
        <v>1026</v>
      </c>
      <c r="O1369" s="9" t="s">
        <v>1034</v>
      </c>
      <c r="P1369" s="9" t="s">
        <v>1028</v>
      </c>
    </row>
    <row r="1370" spans="1:16" x14ac:dyDescent="0.25">
      <c r="A1370" t="s">
        <v>403</v>
      </c>
      <c r="B1370" t="s">
        <v>1703</v>
      </c>
      <c r="C1370" t="s">
        <v>1704</v>
      </c>
      <c r="D1370" t="s">
        <v>1703</v>
      </c>
      <c r="E1370" t="s">
        <v>1020</v>
      </c>
      <c r="F1370" t="s">
        <v>1032</v>
      </c>
      <c r="G1370" t="s">
        <v>1157</v>
      </c>
      <c r="H1370" s="11">
        <v>42179</v>
      </c>
      <c r="I1370" s="11">
        <v>42182</v>
      </c>
      <c r="J1370" s="11">
        <v>42179</v>
      </c>
      <c r="K1370" t="s">
        <v>1023</v>
      </c>
      <c r="L1370" t="s">
        <v>1272</v>
      </c>
      <c r="M1370" t="s">
        <v>1025</v>
      </c>
      <c r="N1370" t="s">
        <v>1026</v>
      </c>
      <c r="O1370" t="s">
        <v>1034</v>
      </c>
      <c r="P1370" t="s">
        <v>1028</v>
      </c>
    </row>
    <row r="1371" spans="1:16" x14ac:dyDescent="0.25">
      <c r="A1371" s="9" t="s">
        <v>318</v>
      </c>
      <c r="B1371" s="9" t="s">
        <v>1035</v>
      </c>
      <c r="C1371" s="9" t="s">
        <v>1036</v>
      </c>
      <c r="D1371" s="9" t="s">
        <v>1035</v>
      </c>
      <c r="E1371" s="9" t="s">
        <v>1020</v>
      </c>
      <c r="F1371" s="9" t="s">
        <v>1021</v>
      </c>
      <c r="G1371" s="9" t="s">
        <v>1037</v>
      </c>
      <c r="H1371" s="10">
        <v>42178</v>
      </c>
      <c r="I1371" s="10">
        <v>42180</v>
      </c>
      <c r="J1371" s="10">
        <v>42176</v>
      </c>
      <c r="K1371" s="9" t="s">
        <v>1023</v>
      </c>
      <c r="L1371" s="9" t="s">
        <v>1054</v>
      </c>
      <c r="M1371" s="9" t="s">
        <v>1025</v>
      </c>
      <c r="N1371" s="9" t="s">
        <v>1026</v>
      </c>
      <c r="O1371" s="9" t="s">
        <v>1034</v>
      </c>
      <c r="P1371" s="9" t="s">
        <v>1028</v>
      </c>
    </row>
    <row r="1372" spans="1:16" x14ac:dyDescent="0.25">
      <c r="A1372" t="s">
        <v>257</v>
      </c>
      <c r="B1372" t="s">
        <v>1632</v>
      </c>
      <c r="C1372" t="s">
        <v>1633</v>
      </c>
      <c r="D1372" t="s">
        <v>1634</v>
      </c>
      <c r="E1372" t="s">
        <v>1020</v>
      </c>
      <c r="F1372" t="s">
        <v>1021</v>
      </c>
      <c r="G1372" t="s">
        <v>1022</v>
      </c>
      <c r="H1372" s="11">
        <v>42177</v>
      </c>
      <c r="I1372" s="11">
        <v>42178</v>
      </c>
      <c r="J1372" s="11">
        <v>42173</v>
      </c>
      <c r="K1372" t="s">
        <v>1023</v>
      </c>
      <c r="L1372" t="s">
        <v>1272</v>
      </c>
      <c r="M1372" t="s">
        <v>1025</v>
      </c>
      <c r="N1372" t="s">
        <v>1026</v>
      </c>
      <c r="O1372" t="s">
        <v>1273</v>
      </c>
    </row>
    <row r="1373" spans="1:16" x14ac:dyDescent="0.25">
      <c r="A1373" s="9" t="s">
        <v>3048</v>
      </c>
      <c r="B1373" s="9" t="s">
        <v>3049</v>
      </c>
      <c r="C1373" s="9" t="s">
        <v>3050</v>
      </c>
      <c r="D1373" s="9" t="s">
        <v>3049</v>
      </c>
      <c r="E1373" s="9" t="s">
        <v>1020</v>
      </c>
      <c r="F1373" s="9" t="s">
        <v>1032</v>
      </c>
      <c r="G1373" s="9" t="s">
        <v>1136</v>
      </c>
      <c r="H1373" s="10">
        <v>42175</v>
      </c>
      <c r="I1373" s="10">
        <v>42179</v>
      </c>
      <c r="J1373" s="10">
        <v>42015</v>
      </c>
      <c r="K1373" s="9" t="s">
        <v>1023</v>
      </c>
      <c r="L1373" s="9" t="s">
        <v>1272</v>
      </c>
      <c r="M1373" s="9" t="s">
        <v>1025</v>
      </c>
      <c r="N1373" s="9" t="s">
        <v>1026</v>
      </c>
      <c r="O1373" s="9" t="s">
        <v>1034</v>
      </c>
      <c r="P1373" s="9" t="s">
        <v>1118</v>
      </c>
    </row>
    <row r="1374" spans="1:16" x14ac:dyDescent="0.25">
      <c r="A1374" t="s">
        <v>2772</v>
      </c>
      <c r="B1374" t="s">
        <v>2773</v>
      </c>
      <c r="C1374" t="s">
        <v>2774</v>
      </c>
      <c r="D1374" t="s">
        <v>2773</v>
      </c>
      <c r="E1374" t="s">
        <v>1020</v>
      </c>
      <c r="F1374" t="s">
        <v>1021</v>
      </c>
      <c r="G1374" t="s">
        <v>1041</v>
      </c>
      <c r="H1374" s="11">
        <v>42174</v>
      </c>
      <c r="I1374" s="11">
        <v>42177</v>
      </c>
      <c r="J1374" s="11">
        <v>42167</v>
      </c>
      <c r="K1374" t="s">
        <v>1023</v>
      </c>
      <c r="L1374" t="s">
        <v>2159</v>
      </c>
      <c r="M1374" t="s">
        <v>1025</v>
      </c>
      <c r="N1374" t="s">
        <v>1026</v>
      </c>
      <c r="O1374" t="s">
        <v>1273</v>
      </c>
    </row>
    <row r="1375" spans="1:16" x14ac:dyDescent="0.25">
      <c r="A1375" s="9" t="s">
        <v>2591</v>
      </c>
      <c r="B1375" s="9" t="s">
        <v>2592</v>
      </c>
      <c r="C1375" s="9" t="s">
        <v>2593</v>
      </c>
      <c r="D1375" s="9" t="s">
        <v>2594</v>
      </c>
      <c r="E1375" s="9" t="s">
        <v>1020</v>
      </c>
      <c r="F1375" s="9" t="s">
        <v>1659</v>
      </c>
      <c r="G1375" s="9" t="s">
        <v>1660</v>
      </c>
      <c r="H1375" s="10">
        <v>42173</v>
      </c>
      <c r="I1375" s="10">
        <v>42174</v>
      </c>
      <c r="J1375" s="10">
        <v>42173</v>
      </c>
      <c r="K1375" s="9" t="s">
        <v>1023</v>
      </c>
      <c r="L1375" s="9" t="s">
        <v>2155</v>
      </c>
      <c r="M1375" s="9" t="s">
        <v>1025</v>
      </c>
      <c r="N1375" s="9" t="s">
        <v>1026</v>
      </c>
      <c r="O1375" s="9" t="s">
        <v>1273</v>
      </c>
      <c r="P1375" s="9"/>
    </row>
    <row r="1376" spans="1:16" x14ac:dyDescent="0.25">
      <c r="A1376" t="s">
        <v>326</v>
      </c>
      <c r="B1376" t="s">
        <v>2014</v>
      </c>
      <c r="C1376" t="s">
        <v>2015</v>
      </c>
      <c r="D1376" t="s">
        <v>2016</v>
      </c>
      <c r="E1376" t="s">
        <v>1020</v>
      </c>
      <c r="F1376" t="s">
        <v>1021</v>
      </c>
      <c r="G1376" t="s">
        <v>1037</v>
      </c>
      <c r="H1376" s="11">
        <v>42172</v>
      </c>
      <c r="I1376" s="11">
        <v>42174</v>
      </c>
      <c r="J1376" s="11">
        <v>42170</v>
      </c>
      <c r="K1376" t="s">
        <v>1023</v>
      </c>
      <c r="L1376" t="s">
        <v>1054</v>
      </c>
      <c r="M1376" t="s">
        <v>1025</v>
      </c>
      <c r="N1376" t="s">
        <v>1026</v>
      </c>
      <c r="O1376" t="s">
        <v>1034</v>
      </c>
      <c r="P1376" t="s">
        <v>1028</v>
      </c>
    </row>
    <row r="1377" spans="1:16" x14ac:dyDescent="0.25">
      <c r="A1377" s="9" t="s">
        <v>2079</v>
      </c>
      <c r="B1377" s="9" t="s">
        <v>2080</v>
      </c>
      <c r="C1377" s="9" t="s">
        <v>2081</v>
      </c>
      <c r="D1377" s="9" t="s">
        <v>2082</v>
      </c>
      <c r="E1377" s="9" t="s">
        <v>1020</v>
      </c>
      <c r="F1377" s="9" t="s">
        <v>1659</v>
      </c>
      <c r="G1377" s="9" t="s">
        <v>1660</v>
      </c>
      <c r="H1377" s="10">
        <v>42171</v>
      </c>
      <c r="I1377" s="10">
        <v>42172</v>
      </c>
      <c r="J1377" s="10">
        <v>42171</v>
      </c>
      <c r="K1377" s="9" t="s">
        <v>1023</v>
      </c>
      <c r="L1377" s="9" t="s">
        <v>1272</v>
      </c>
      <c r="M1377" s="9" t="s">
        <v>1025</v>
      </c>
      <c r="N1377" s="9" t="s">
        <v>1026</v>
      </c>
      <c r="O1377" s="9" t="s">
        <v>1034</v>
      </c>
      <c r="P1377" s="9" t="s">
        <v>1028</v>
      </c>
    </row>
    <row r="1378" spans="1:16" x14ac:dyDescent="0.25">
      <c r="A1378" t="s">
        <v>279</v>
      </c>
      <c r="B1378" t="s">
        <v>2599</v>
      </c>
      <c r="C1378" t="s">
        <v>2600</v>
      </c>
      <c r="D1378" t="s">
        <v>2601</v>
      </c>
      <c r="E1378" t="s">
        <v>1020</v>
      </c>
      <c r="F1378" t="s">
        <v>1021</v>
      </c>
      <c r="G1378" t="s">
        <v>1022</v>
      </c>
      <c r="H1378" s="11">
        <v>42170</v>
      </c>
      <c r="I1378" s="11">
        <v>42172</v>
      </c>
      <c r="J1378" s="11">
        <v>42166</v>
      </c>
      <c r="K1378" t="s">
        <v>1023</v>
      </c>
      <c r="L1378" t="s">
        <v>1054</v>
      </c>
      <c r="M1378" t="s">
        <v>1025</v>
      </c>
      <c r="N1378" t="s">
        <v>1026</v>
      </c>
      <c r="O1378" t="s">
        <v>1034</v>
      </c>
      <c r="P1378" t="s">
        <v>1028</v>
      </c>
    </row>
    <row r="1379" spans="1:16" x14ac:dyDescent="0.25">
      <c r="A1379" s="9" t="s">
        <v>1924</v>
      </c>
      <c r="B1379" s="9" t="s">
        <v>1925</v>
      </c>
      <c r="C1379" s="9" t="s">
        <v>1926</v>
      </c>
      <c r="D1379" s="9" t="s">
        <v>1927</v>
      </c>
      <c r="E1379" s="9" t="s">
        <v>1020</v>
      </c>
      <c r="F1379" s="9" t="s">
        <v>1659</v>
      </c>
      <c r="G1379" s="9" t="s">
        <v>1660</v>
      </c>
      <c r="H1379" s="10">
        <v>42169</v>
      </c>
      <c r="I1379" s="10">
        <v>42173</v>
      </c>
      <c r="J1379" s="10">
        <v>42169</v>
      </c>
      <c r="K1379" s="9" t="s">
        <v>1023</v>
      </c>
      <c r="L1379" s="9" t="s">
        <v>1272</v>
      </c>
      <c r="M1379" s="9" t="s">
        <v>1025</v>
      </c>
      <c r="N1379" s="9" t="s">
        <v>1026</v>
      </c>
      <c r="O1379" s="9" t="s">
        <v>1034</v>
      </c>
      <c r="P1379" s="9" t="s">
        <v>1028</v>
      </c>
    </row>
    <row r="1380" spans="1:16" x14ac:dyDescent="0.25">
      <c r="A1380" t="s">
        <v>3034</v>
      </c>
      <c r="B1380" t="s">
        <v>3035</v>
      </c>
      <c r="C1380" t="s">
        <v>3036</v>
      </c>
      <c r="D1380" t="s">
        <v>3037</v>
      </c>
      <c r="E1380" t="s">
        <v>1020</v>
      </c>
      <c r="F1380" t="s">
        <v>1659</v>
      </c>
      <c r="G1380" t="s">
        <v>1660</v>
      </c>
      <c r="H1380" s="11">
        <v>42169</v>
      </c>
      <c r="I1380" s="11">
        <v>42171</v>
      </c>
      <c r="J1380" s="11">
        <v>42169</v>
      </c>
      <c r="K1380" t="s">
        <v>1023</v>
      </c>
      <c r="L1380" t="s">
        <v>1272</v>
      </c>
      <c r="M1380" t="s">
        <v>1025</v>
      </c>
      <c r="N1380" t="s">
        <v>1026</v>
      </c>
      <c r="O1380" t="s">
        <v>1034</v>
      </c>
      <c r="P1380" t="s">
        <v>1028</v>
      </c>
    </row>
    <row r="1381" spans="1:16" x14ac:dyDescent="0.25">
      <c r="A1381" s="9" t="s">
        <v>3051</v>
      </c>
      <c r="B1381" s="9" t="s">
        <v>3052</v>
      </c>
      <c r="C1381" s="9" t="s">
        <v>3053</v>
      </c>
      <c r="D1381" s="9" t="s">
        <v>3054</v>
      </c>
      <c r="E1381" s="9" t="s">
        <v>1020</v>
      </c>
      <c r="F1381" s="9" t="s">
        <v>1659</v>
      </c>
      <c r="G1381" s="9" t="s">
        <v>1660</v>
      </c>
      <c r="H1381" s="10">
        <v>42167</v>
      </c>
      <c r="I1381" s="10">
        <v>42167</v>
      </c>
      <c r="J1381" s="10">
        <v>42165</v>
      </c>
      <c r="K1381" s="9" t="s">
        <v>1023</v>
      </c>
      <c r="L1381" s="9" t="s">
        <v>1272</v>
      </c>
      <c r="M1381" s="9" t="s">
        <v>1025</v>
      </c>
      <c r="N1381" s="9" t="s">
        <v>1026</v>
      </c>
      <c r="O1381" s="9" t="s">
        <v>1273</v>
      </c>
      <c r="P1381" s="9"/>
    </row>
    <row r="1382" spans="1:16" x14ac:dyDescent="0.25">
      <c r="A1382" t="s">
        <v>89</v>
      </c>
      <c r="B1382" t="s">
        <v>2198</v>
      </c>
      <c r="C1382" t="s">
        <v>2199</v>
      </c>
      <c r="D1382" t="s">
        <v>2200</v>
      </c>
      <c r="E1382" t="s">
        <v>1020</v>
      </c>
      <c r="F1382" t="s">
        <v>1021</v>
      </c>
      <c r="G1382" t="s">
        <v>1045</v>
      </c>
      <c r="H1382" s="11">
        <v>42167</v>
      </c>
      <c r="I1382" s="11">
        <v>42171</v>
      </c>
      <c r="J1382" s="11">
        <v>42165</v>
      </c>
      <c r="K1382" t="s">
        <v>1023</v>
      </c>
      <c r="L1382" t="s">
        <v>1272</v>
      </c>
      <c r="M1382" t="s">
        <v>1025</v>
      </c>
      <c r="N1382" t="s">
        <v>1026</v>
      </c>
      <c r="O1382" t="s">
        <v>1034</v>
      </c>
      <c r="P1382" t="s">
        <v>1028</v>
      </c>
    </row>
    <row r="1383" spans="1:16" x14ac:dyDescent="0.25">
      <c r="A1383" s="9" t="s">
        <v>517</v>
      </c>
      <c r="B1383" s="9" t="s">
        <v>1328</v>
      </c>
      <c r="C1383" s="9" t="s">
        <v>1329</v>
      </c>
      <c r="D1383" s="9" t="s">
        <v>1330</v>
      </c>
      <c r="E1383" s="9" t="s">
        <v>1020</v>
      </c>
      <c r="F1383" s="9" t="s">
        <v>1032</v>
      </c>
      <c r="G1383" s="9" t="s">
        <v>533</v>
      </c>
      <c r="H1383" s="10">
        <v>42167</v>
      </c>
      <c r="I1383" s="10">
        <v>42213</v>
      </c>
      <c r="J1383" s="10">
        <v>42167</v>
      </c>
      <c r="K1383" s="9" t="s">
        <v>1023</v>
      </c>
      <c r="L1383" s="9" t="s">
        <v>3017</v>
      </c>
      <c r="M1383" s="9" t="s">
        <v>1025</v>
      </c>
      <c r="N1383" s="9" t="s">
        <v>1026</v>
      </c>
      <c r="O1383" s="9" t="s">
        <v>1273</v>
      </c>
      <c r="P1383" s="9"/>
    </row>
    <row r="1384" spans="1:16" x14ac:dyDescent="0.25">
      <c r="A1384" t="s">
        <v>238</v>
      </c>
      <c r="B1384" t="s">
        <v>1426</v>
      </c>
      <c r="C1384" t="s">
        <v>1427</v>
      </c>
      <c r="D1384" t="s">
        <v>1428</v>
      </c>
      <c r="E1384" t="s">
        <v>1020</v>
      </c>
      <c r="F1384" t="s">
        <v>1021</v>
      </c>
      <c r="G1384" t="s">
        <v>1022</v>
      </c>
      <c r="H1384" s="11">
        <v>42167</v>
      </c>
      <c r="I1384" s="11">
        <v>42170</v>
      </c>
      <c r="J1384" s="11">
        <v>42157</v>
      </c>
      <c r="K1384" t="s">
        <v>1023</v>
      </c>
      <c r="L1384" t="s">
        <v>1054</v>
      </c>
      <c r="M1384" t="s">
        <v>1025</v>
      </c>
      <c r="N1384" t="s">
        <v>1026</v>
      </c>
      <c r="O1384" t="s">
        <v>1034</v>
      </c>
      <c r="P1384" t="s">
        <v>1028</v>
      </c>
    </row>
    <row r="1385" spans="1:16" x14ac:dyDescent="0.25">
      <c r="A1385" s="9" t="s">
        <v>1934</v>
      </c>
      <c r="B1385" s="9" t="s">
        <v>1935</v>
      </c>
      <c r="C1385" s="9" t="s">
        <v>1936</v>
      </c>
      <c r="D1385" s="9" t="s">
        <v>1937</v>
      </c>
      <c r="E1385" s="9" t="s">
        <v>1020</v>
      </c>
      <c r="F1385" s="9" t="s">
        <v>1659</v>
      </c>
      <c r="G1385" s="9" t="s">
        <v>1660</v>
      </c>
      <c r="H1385" s="10">
        <v>42167</v>
      </c>
      <c r="I1385" s="10">
        <v>42167</v>
      </c>
      <c r="J1385" s="10">
        <v>42167</v>
      </c>
      <c r="K1385" s="9" t="s">
        <v>1023</v>
      </c>
      <c r="L1385" s="9" t="s">
        <v>1272</v>
      </c>
      <c r="M1385" s="9" t="s">
        <v>1025</v>
      </c>
      <c r="N1385" s="9" t="s">
        <v>1026</v>
      </c>
      <c r="O1385" s="9" t="s">
        <v>1273</v>
      </c>
      <c r="P1385" s="9"/>
    </row>
    <row r="1386" spans="1:16" x14ac:dyDescent="0.25">
      <c r="A1386" t="s">
        <v>1928</v>
      </c>
      <c r="B1386" t="s">
        <v>1929</v>
      </c>
      <c r="C1386" t="s">
        <v>1928</v>
      </c>
      <c r="D1386" t="s">
        <v>1929</v>
      </c>
      <c r="E1386" t="s">
        <v>1020</v>
      </c>
      <c r="F1386" t="s">
        <v>1659</v>
      </c>
      <c r="G1386" t="s">
        <v>1660</v>
      </c>
      <c r="H1386" s="11">
        <v>42167</v>
      </c>
      <c r="I1386" s="11">
        <v>42168</v>
      </c>
      <c r="J1386" s="11">
        <v>42165</v>
      </c>
      <c r="K1386" t="s">
        <v>1023</v>
      </c>
      <c r="L1386" t="s">
        <v>1272</v>
      </c>
      <c r="M1386" t="s">
        <v>1025</v>
      </c>
      <c r="N1386" t="s">
        <v>1026</v>
      </c>
      <c r="O1386" t="s">
        <v>1273</v>
      </c>
    </row>
    <row r="1387" spans="1:16" x14ac:dyDescent="0.25">
      <c r="A1387" s="9" t="s">
        <v>3055</v>
      </c>
      <c r="B1387" s="9" t="s">
        <v>3056</v>
      </c>
      <c r="C1387" s="9" t="s">
        <v>3057</v>
      </c>
      <c r="D1387" s="9" t="s">
        <v>3058</v>
      </c>
      <c r="E1387" s="9" t="s">
        <v>1020</v>
      </c>
      <c r="F1387" s="9" t="s">
        <v>1659</v>
      </c>
      <c r="G1387" s="9" t="s">
        <v>1660</v>
      </c>
      <c r="H1387" s="10">
        <v>42165</v>
      </c>
      <c r="I1387" s="10">
        <v>42167</v>
      </c>
      <c r="J1387" s="10">
        <v>42165</v>
      </c>
      <c r="K1387" s="9" t="s">
        <v>1023</v>
      </c>
      <c r="L1387" s="9" t="s">
        <v>1054</v>
      </c>
      <c r="M1387" s="9" t="s">
        <v>1025</v>
      </c>
      <c r="N1387" s="9" t="s">
        <v>1026</v>
      </c>
      <c r="O1387" s="9" t="s">
        <v>1034</v>
      </c>
      <c r="P1387" s="9" t="s">
        <v>1028</v>
      </c>
    </row>
    <row r="1388" spans="1:16" x14ac:dyDescent="0.25">
      <c r="A1388" t="s">
        <v>76</v>
      </c>
      <c r="B1388" t="s">
        <v>1471</v>
      </c>
      <c r="C1388" t="s">
        <v>1472</v>
      </c>
      <c r="D1388" t="s">
        <v>1471</v>
      </c>
      <c r="E1388" t="s">
        <v>1020</v>
      </c>
      <c r="F1388" t="s">
        <v>1021</v>
      </c>
      <c r="G1388" t="s">
        <v>1041</v>
      </c>
      <c r="H1388" s="11">
        <v>42165</v>
      </c>
      <c r="I1388" s="11">
        <v>42167</v>
      </c>
      <c r="J1388" s="11">
        <v>42160</v>
      </c>
      <c r="K1388" t="s">
        <v>1023</v>
      </c>
      <c r="L1388" t="s">
        <v>2159</v>
      </c>
      <c r="M1388" t="s">
        <v>1025</v>
      </c>
      <c r="N1388" t="s">
        <v>1026</v>
      </c>
      <c r="O1388" t="s">
        <v>1273</v>
      </c>
    </row>
    <row r="1389" spans="1:16" x14ac:dyDescent="0.25">
      <c r="A1389" s="9" t="s">
        <v>2058</v>
      </c>
      <c r="B1389" s="9" t="s">
        <v>2059</v>
      </c>
      <c r="C1389" s="9" t="s">
        <v>2060</v>
      </c>
      <c r="D1389" s="9" t="s">
        <v>2061</v>
      </c>
      <c r="E1389" s="9" t="s">
        <v>1020</v>
      </c>
      <c r="F1389" s="9" t="s">
        <v>1032</v>
      </c>
      <c r="G1389" s="9" t="s">
        <v>1155</v>
      </c>
      <c r="H1389" s="10">
        <v>42165</v>
      </c>
      <c r="I1389" s="10">
        <v>42169</v>
      </c>
      <c r="J1389" s="10">
        <v>42165</v>
      </c>
      <c r="K1389" s="9" t="s">
        <v>1023</v>
      </c>
      <c r="L1389" s="9" t="s">
        <v>1272</v>
      </c>
      <c r="M1389" s="9" t="s">
        <v>1025</v>
      </c>
      <c r="N1389" s="9" t="s">
        <v>1026</v>
      </c>
      <c r="O1389" s="9" t="s">
        <v>1034</v>
      </c>
      <c r="P1389" s="9" t="s">
        <v>1028</v>
      </c>
    </row>
    <row r="1390" spans="1:16" x14ac:dyDescent="0.25">
      <c r="A1390" t="s">
        <v>1388</v>
      </c>
      <c r="B1390" t="s">
        <v>1389</v>
      </c>
      <c r="C1390" t="s">
        <v>1390</v>
      </c>
      <c r="D1390" t="s">
        <v>1391</v>
      </c>
      <c r="E1390" t="s">
        <v>1020</v>
      </c>
      <c r="F1390" t="s">
        <v>1021</v>
      </c>
      <c r="G1390" t="s">
        <v>1045</v>
      </c>
      <c r="H1390" s="11">
        <v>42162</v>
      </c>
      <c r="I1390" s="11">
        <v>42165</v>
      </c>
      <c r="J1390" s="11">
        <v>42160</v>
      </c>
      <c r="K1390" t="s">
        <v>1023</v>
      </c>
      <c r="L1390" t="s">
        <v>2159</v>
      </c>
      <c r="M1390" t="s">
        <v>1025</v>
      </c>
      <c r="N1390" t="s">
        <v>1026</v>
      </c>
      <c r="O1390" t="s">
        <v>1273</v>
      </c>
    </row>
    <row r="1391" spans="1:16" x14ac:dyDescent="0.25">
      <c r="A1391" s="9" t="s">
        <v>2591</v>
      </c>
      <c r="B1391" s="9" t="s">
        <v>2592</v>
      </c>
      <c r="C1391" s="9" t="s">
        <v>2593</v>
      </c>
      <c r="D1391" s="9" t="s">
        <v>2594</v>
      </c>
      <c r="E1391" s="9" t="s">
        <v>1020</v>
      </c>
      <c r="F1391" s="9" t="s">
        <v>1659</v>
      </c>
      <c r="G1391" s="9" t="s">
        <v>1660</v>
      </c>
      <c r="H1391" s="10">
        <v>42161</v>
      </c>
      <c r="I1391" s="10">
        <v>42161</v>
      </c>
      <c r="J1391" s="10">
        <v>42161</v>
      </c>
      <c r="K1391" s="9" t="s">
        <v>1358</v>
      </c>
      <c r="L1391" s="9" t="s">
        <v>2159</v>
      </c>
      <c r="M1391" s="9" t="s">
        <v>1025</v>
      </c>
      <c r="N1391" s="9" t="s">
        <v>1026</v>
      </c>
      <c r="O1391" s="9" t="s">
        <v>1034</v>
      </c>
      <c r="P1391" s="9" t="s">
        <v>1028</v>
      </c>
    </row>
    <row r="1392" spans="1:16" x14ac:dyDescent="0.25">
      <c r="A1392" t="s">
        <v>65</v>
      </c>
      <c r="B1392" t="s">
        <v>2024</v>
      </c>
      <c r="C1392" t="s">
        <v>2025</v>
      </c>
      <c r="D1392" t="s">
        <v>2026</v>
      </c>
      <c r="E1392" t="s">
        <v>1020</v>
      </c>
      <c r="F1392" t="s">
        <v>1021</v>
      </c>
      <c r="G1392" t="s">
        <v>1041</v>
      </c>
      <c r="H1392" s="11">
        <v>42160</v>
      </c>
      <c r="I1392" s="11">
        <v>42162</v>
      </c>
      <c r="J1392" s="11">
        <v>42156</v>
      </c>
      <c r="K1392" t="s">
        <v>1023</v>
      </c>
      <c r="L1392" t="s">
        <v>1272</v>
      </c>
      <c r="M1392" t="s">
        <v>1025</v>
      </c>
      <c r="N1392" t="s">
        <v>1026</v>
      </c>
      <c r="O1392" t="s">
        <v>1034</v>
      </c>
      <c r="P1392" t="s">
        <v>1028</v>
      </c>
    </row>
    <row r="1393" spans="1:16" x14ac:dyDescent="0.25">
      <c r="A1393" s="9" t="s">
        <v>417</v>
      </c>
      <c r="B1393" s="9" t="s">
        <v>3059</v>
      </c>
      <c r="C1393" s="9" t="s">
        <v>3060</v>
      </c>
      <c r="D1393" s="9" t="s">
        <v>3061</v>
      </c>
      <c r="E1393" s="9" t="s">
        <v>1020</v>
      </c>
      <c r="F1393" s="9" t="s">
        <v>1032</v>
      </c>
      <c r="G1393" s="9" t="s">
        <v>1136</v>
      </c>
      <c r="H1393" s="10">
        <v>42159</v>
      </c>
      <c r="I1393" s="10">
        <v>42165</v>
      </c>
      <c r="J1393" s="10">
        <v>42157</v>
      </c>
      <c r="K1393" s="9" t="s">
        <v>1023</v>
      </c>
      <c r="L1393" s="9" t="s">
        <v>1272</v>
      </c>
      <c r="M1393" s="9" t="s">
        <v>1025</v>
      </c>
      <c r="N1393" s="9" t="s">
        <v>1026</v>
      </c>
      <c r="O1393" s="9" t="s">
        <v>1034</v>
      </c>
      <c r="P1393" s="9" t="s">
        <v>1028</v>
      </c>
    </row>
    <row r="1394" spans="1:16" x14ac:dyDescent="0.25">
      <c r="A1394" t="s">
        <v>3062</v>
      </c>
      <c r="B1394" t="s">
        <v>3063</v>
      </c>
      <c r="C1394" t="s">
        <v>3064</v>
      </c>
      <c r="D1394" t="s">
        <v>3063</v>
      </c>
      <c r="E1394" t="s">
        <v>1020</v>
      </c>
      <c r="F1394" t="s">
        <v>1659</v>
      </c>
      <c r="G1394" t="s">
        <v>2460</v>
      </c>
      <c r="H1394" s="11">
        <v>42158</v>
      </c>
      <c r="I1394" s="11">
        <v>42161</v>
      </c>
      <c r="J1394" s="11">
        <v>42158</v>
      </c>
      <c r="K1394" t="s">
        <v>1023</v>
      </c>
      <c r="L1394" t="s">
        <v>2311</v>
      </c>
      <c r="M1394" t="s">
        <v>1025</v>
      </c>
      <c r="N1394" t="s">
        <v>1026</v>
      </c>
      <c r="O1394" t="s">
        <v>1034</v>
      </c>
      <c r="P1394" t="s">
        <v>1113</v>
      </c>
    </row>
    <row r="1395" spans="1:16" x14ac:dyDescent="0.25">
      <c r="A1395" s="9" t="s">
        <v>71</v>
      </c>
      <c r="B1395" s="9" t="s">
        <v>1956</v>
      </c>
      <c r="C1395" s="9" t="s">
        <v>1957</v>
      </c>
      <c r="D1395" s="9" t="s">
        <v>1956</v>
      </c>
      <c r="E1395" s="9" t="s">
        <v>1020</v>
      </c>
      <c r="F1395" s="9" t="s">
        <v>1021</v>
      </c>
      <c r="G1395" s="9" t="s">
        <v>1041</v>
      </c>
      <c r="H1395" s="10">
        <v>42157</v>
      </c>
      <c r="I1395" s="10">
        <v>42160</v>
      </c>
      <c r="J1395" s="10">
        <v>42156</v>
      </c>
      <c r="K1395" s="9" t="s">
        <v>1023</v>
      </c>
      <c r="L1395" s="9" t="s">
        <v>1054</v>
      </c>
      <c r="M1395" s="9" t="s">
        <v>1025</v>
      </c>
      <c r="N1395" s="9" t="s">
        <v>1026</v>
      </c>
      <c r="O1395" s="9" t="s">
        <v>1034</v>
      </c>
      <c r="P1395" s="9" t="s">
        <v>1028</v>
      </c>
    </row>
    <row r="1396" spans="1:16" x14ac:dyDescent="0.25">
      <c r="A1396" t="s">
        <v>1340</v>
      </c>
      <c r="B1396" t="s">
        <v>1341</v>
      </c>
      <c r="C1396" t="s">
        <v>1342</v>
      </c>
      <c r="D1396" t="s">
        <v>1343</v>
      </c>
      <c r="E1396" t="s">
        <v>1020</v>
      </c>
      <c r="F1396" t="s">
        <v>1032</v>
      </c>
      <c r="G1396" t="s">
        <v>533</v>
      </c>
      <c r="H1396" s="11">
        <v>42156</v>
      </c>
      <c r="I1396" s="11">
        <v>42177</v>
      </c>
      <c r="J1396" s="11">
        <v>42156</v>
      </c>
      <c r="K1396" t="s">
        <v>1023</v>
      </c>
      <c r="L1396" t="s">
        <v>1272</v>
      </c>
      <c r="M1396" t="s">
        <v>1025</v>
      </c>
      <c r="N1396" t="s">
        <v>1026</v>
      </c>
      <c r="O1396" t="s">
        <v>1034</v>
      </c>
      <c r="P1396" t="s">
        <v>1028</v>
      </c>
    </row>
    <row r="1397" spans="1:16" x14ac:dyDescent="0.25">
      <c r="A1397" s="9" t="s">
        <v>1924</v>
      </c>
      <c r="B1397" s="9" t="s">
        <v>1925</v>
      </c>
      <c r="C1397" s="9" t="s">
        <v>1926</v>
      </c>
      <c r="D1397" s="9" t="s">
        <v>1927</v>
      </c>
      <c r="E1397" s="9" t="s">
        <v>1020</v>
      </c>
      <c r="F1397" s="9" t="s">
        <v>1659</v>
      </c>
      <c r="G1397" s="9" t="s">
        <v>1660</v>
      </c>
      <c r="H1397" s="10">
        <v>42155</v>
      </c>
      <c r="I1397" s="10">
        <v>42158</v>
      </c>
      <c r="J1397" s="10">
        <v>42155</v>
      </c>
      <c r="K1397" s="9" t="s">
        <v>1023</v>
      </c>
      <c r="L1397" s="9" t="s">
        <v>1272</v>
      </c>
      <c r="M1397" s="9" t="s">
        <v>1025</v>
      </c>
      <c r="N1397" s="9" t="s">
        <v>1026</v>
      </c>
      <c r="O1397" s="9" t="s">
        <v>1034</v>
      </c>
      <c r="P1397" s="9" t="s">
        <v>1028</v>
      </c>
    </row>
    <row r="1398" spans="1:16" x14ac:dyDescent="0.25">
      <c r="A1398" t="s">
        <v>3065</v>
      </c>
      <c r="B1398" t="s">
        <v>3066</v>
      </c>
      <c r="C1398" t="s">
        <v>3067</v>
      </c>
      <c r="D1398" t="s">
        <v>3068</v>
      </c>
      <c r="E1398" t="s">
        <v>1020</v>
      </c>
      <c r="F1398" t="s">
        <v>1659</v>
      </c>
      <c r="G1398" t="s">
        <v>1660</v>
      </c>
      <c r="H1398" s="11">
        <v>42155</v>
      </c>
      <c r="I1398" s="11">
        <v>42165</v>
      </c>
      <c r="J1398" s="11">
        <v>42155</v>
      </c>
      <c r="K1398" t="s">
        <v>1023</v>
      </c>
      <c r="L1398" t="s">
        <v>2159</v>
      </c>
      <c r="M1398" t="s">
        <v>1025</v>
      </c>
      <c r="N1398" t="s">
        <v>1026</v>
      </c>
      <c r="O1398" t="s">
        <v>1273</v>
      </c>
    </row>
    <row r="1399" spans="1:16" x14ac:dyDescent="0.25">
      <c r="A1399" s="9" t="s">
        <v>273</v>
      </c>
      <c r="B1399" s="9" t="s">
        <v>1100</v>
      </c>
      <c r="C1399" s="9" t="s">
        <v>1101</v>
      </c>
      <c r="D1399" s="9" t="s">
        <v>1102</v>
      </c>
      <c r="E1399" s="9" t="s">
        <v>1020</v>
      </c>
      <c r="F1399" s="9" t="s">
        <v>1021</v>
      </c>
      <c r="G1399" s="9" t="s">
        <v>1022</v>
      </c>
      <c r="H1399" s="10">
        <v>42155</v>
      </c>
      <c r="I1399" s="10">
        <v>42157</v>
      </c>
      <c r="J1399" s="10">
        <v>42150</v>
      </c>
      <c r="K1399" s="9" t="s">
        <v>1023</v>
      </c>
      <c r="L1399" s="9" t="s">
        <v>1054</v>
      </c>
      <c r="M1399" s="9" t="s">
        <v>1025</v>
      </c>
      <c r="N1399" s="9" t="s">
        <v>1026</v>
      </c>
      <c r="O1399" s="9" t="s">
        <v>1034</v>
      </c>
      <c r="P1399" s="9" t="s">
        <v>1028</v>
      </c>
    </row>
    <row r="1400" spans="1:16" x14ac:dyDescent="0.25">
      <c r="A1400" t="s">
        <v>2954</v>
      </c>
      <c r="B1400" t="s">
        <v>2955</v>
      </c>
      <c r="C1400" t="s">
        <v>2956</v>
      </c>
      <c r="D1400" t="s">
        <v>2957</v>
      </c>
      <c r="E1400" t="s">
        <v>1020</v>
      </c>
      <c r="F1400" t="s">
        <v>1032</v>
      </c>
      <c r="G1400" t="s">
        <v>1157</v>
      </c>
      <c r="H1400" s="11">
        <v>42154</v>
      </c>
      <c r="I1400" s="11">
        <v>42156</v>
      </c>
      <c r="J1400" s="11">
        <v>42154</v>
      </c>
      <c r="K1400" t="s">
        <v>1358</v>
      </c>
      <c r="L1400" t="s">
        <v>1272</v>
      </c>
      <c r="M1400" t="s">
        <v>1025</v>
      </c>
      <c r="N1400" t="s">
        <v>1026</v>
      </c>
      <c r="O1400" t="s">
        <v>1273</v>
      </c>
    </row>
    <row r="1401" spans="1:16" x14ac:dyDescent="0.25">
      <c r="A1401" s="9" t="s">
        <v>120</v>
      </c>
      <c r="B1401" s="9" t="s">
        <v>1066</v>
      </c>
      <c r="C1401" s="9" t="s">
        <v>1067</v>
      </c>
      <c r="D1401" s="9" t="s">
        <v>1066</v>
      </c>
      <c r="E1401" s="9" t="s">
        <v>1020</v>
      </c>
      <c r="F1401" s="9" t="s">
        <v>1021</v>
      </c>
      <c r="G1401" s="9" t="s">
        <v>1059</v>
      </c>
      <c r="H1401" s="10">
        <v>42153</v>
      </c>
      <c r="I1401" s="10">
        <v>42155</v>
      </c>
      <c r="J1401" s="10">
        <v>42149</v>
      </c>
      <c r="K1401" s="9" t="s">
        <v>1023</v>
      </c>
      <c r="L1401" s="9" t="s">
        <v>1054</v>
      </c>
      <c r="M1401" s="9" t="s">
        <v>1025</v>
      </c>
      <c r="N1401" s="9" t="s">
        <v>1026</v>
      </c>
      <c r="O1401" s="9" t="s">
        <v>1034</v>
      </c>
      <c r="P1401" s="9" t="s">
        <v>1028</v>
      </c>
    </row>
    <row r="1402" spans="1:16" x14ac:dyDescent="0.25">
      <c r="A1402" t="s">
        <v>2375</v>
      </c>
      <c r="B1402" t="s">
        <v>2376</v>
      </c>
      <c r="C1402" t="s">
        <v>2377</v>
      </c>
      <c r="D1402" t="s">
        <v>2378</v>
      </c>
      <c r="E1402" t="s">
        <v>1020</v>
      </c>
      <c r="F1402" t="s">
        <v>1659</v>
      </c>
      <c r="G1402" t="s">
        <v>1660</v>
      </c>
      <c r="H1402" s="11">
        <v>42153</v>
      </c>
      <c r="I1402" s="11">
        <v>42155</v>
      </c>
      <c r="J1402" s="11">
        <v>42153</v>
      </c>
      <c r="K1402" t="s">
        <v>1023</v>
      </c>
      <c r="L1402" t="s">
        <v>1272</v>
      </c>
      <c r="M1402" t="s">
        <v>1025</v>
      </c>
      <c r="N1402" t="s">
        <v>1026</v>
      </c>
      <c r="O1402" t="s">
        <v>1034</v>
      </c>
      <c r="P1402" t="s">
        <v>1028</v>
      </c>
    </row>
    <row r="1403" spans="1:16" x14ac:dyDescent="0.25">
      <c r="A1403" s="9" t="s">
        <v>3069</v>
      </c>
      <c r="B1403" s="9" t="s">
        <v>3070</v>
      </c>
      <c r="C1403" s="9" t="s">
        <v>3071</v>
      </c>
      <c r="D1403" s="9" t="s">
        <v>3070</v>
      </c>
      <c r="E1403" s="9" t="s">
        <v>1020</v>
      </c>
      <c r="F1403" s="9" t="s">
        <v>1021</v>
      </c>
      <c r="G1403" s="9" t="s">
        <v>1121</v>
      </c>
      <c r="H1403" s="10">
        <v>42151</v>
      </c>
      <c r="I1403" s="10">
        <v>42155</v>
      </c>
      <c r="J1403" s="10">
        <v>42149</v>
      </c>
      <c r="K1403" s="9" t="s">
        <v>1023</v>
      </c>
      <c r="L1403" s="9" t="s">
        <v>1272</v>
      </c>
      <c r="M1403" s="9" t="s">
        <v>1025</v>
      </c>
      <c r="N1403" s="9" t="s">
        <v>1026</v>
      </c>
      <c r="O1403" s="9" t="s">
        <v>1273</v>
      </c>
      <c r="P1403" s="9"/>
    </row>
    <row r="1404" spans="1:16" x14ac:dyDescent="0.25">
      <c r="A1404" t="s">
        <v>262</v>
      </c>
      <c r="B1404" t="s">
        <v>2089</v>
      </c>
      <c r="C1404" t="s">
        <v>2090</v>
      </c>
      <c r="D1404" t="s">
        <v>2091</v>
      </c>
      <c r="E1404" t="s">
        <v>1020</v>
      </c>
      <c r="F1404" t="s">
        <v>1021</v>
      </c>
      <c r="G1404" t="s">
        <v>1022</v>
      </c>
      <c r="H1404" s="11">
        <v>42150</v>
      </c>
      <c r="I1404" s="11">
        <v>42153</v>
      </c>
      <c r="J1404" s="11">
        <v>42147</v>
      </c>
      <c r="K1404" t="s">
        <v>1023</v>
      </c>
      <c r="L1404" t="s">
        <v>1054</v>
      </c>
      <c r="M1404" t="s">
        <v>1025</v>
      </c>
      <c r="N1404" t="s">
        <v>1026</v>
      </c>
      <c r="O1404" t="s">
        <v>1034</v>
      </c>
      <c r="P1404" t="s">
        <v>1028</v>
      </c>
    </row>
    <row r="1405" spans="1:16" x14ac:dyDescent="0.25">
      <c r="A1405" s="9" t="s">
        <v>3072</v>
      </c>
      <c r="B1405" s="9" t="s">
        <v>3073</v>
      </c>
      <c r="C1405" s="9" t="s">
        <v>3074</v>
      </c>
      <c r="D1405" s="9" t="s">
        <v>3075</v>
      </c>
      <c r="E1405" s="9" t="s">
        <v>1020</v>
      </c>
      <c r="F1405" s="9" t="s">
        <v>1032</v>
      </c>
      <c r="G1405" s="9" t="s">
        <v>1136</v>
      </c>
      <c r="H1405" s="10">
        <v>42150</v>
      </c>
      <c r="I1405" s="10">
        <v>42152</v>
      </c>
      <c r="J1405" s="10">
        <v>42150</v>
      </c>
      <c r="K1405" s="9" t="s">
        <v>1023</v>
      </c>
      <c r="L1405" s="9" t="s">
        <v>2155</v>
      </c>
      <c r="M1405" s="9" t="s">
        <v>1025</v>
      </c>
      <c r="N1405" s="9" t="s">
        <v>1026</v>
      </c>
      <c r="O1405" s="9" t="s">
        <v>1273</v>
      </c>
      <c r="P1405" s="9"/>
    </row>
    <row r="1406" spans="1:16" x14ac:dyDescent="0.25">
      <c r="A1406" t="s">
        <v>492</v>
      </c>
      <c r="B1406" t="s">
        <v>1204</v>
      </c>
      <c r="C1406" t="s">
        <v>1205</v>
      </c>
      <c r="D1406" t="s">
        <v>1206</v>
      </c>
      <c r="E1406" t="s">
        <v>1020</v>
      </c>
      <c r="F1406" t="s">
        <v>1032</v>
      </c>
      <c r="G1406" t="s">
        <v>533</v>
      </c>
      <c r="H1406" s="11">
        <v>42148</v>
      </c>
      <c r="I1406" s="11">
        <v>42150</v>
      </c>
      <c r="J1406" s="11">
        <v>42143</v>
      </c>
      <c r="K1406" t="s">
        <v>1023</v>
      </c>
      <c r="L1406" t="s">
        <v>1272</v>
      </c>
      <c r="M1406" t="s">
        <v>1025</v>
      </c>
      <c r="N1406" t="s">
        <v>1026</v>
      </c>
      <c r="O1406" t="s">
        <v>1034</v>
      </c>
      <c r="P1406" t="s">
        <v>1676</v>
      </c>
    </row>
    <row r="1407" spans="1:16" x14ac:dyDescent="0.25">
      <c r="A1407" s="9" t="s">
        <v>131</v>
      </c>
      <c r="B1407" s="9" t="s">
        <v>1607</v>
      </c>
      <c r="C1407" s="9" t="s">
        <v>1608</v>
      </c>
      <c r="D1407" s="9" t="s">
        <v>1607</v>
      </c>
      <c r="E1407" s="9" t="s">
        <v>1020</v>
      </c>
      <c r="F1407" s="9" t="s">
        <v>1021</v>
      </c>
      <c r="G1407" s="9" t="s">
        <v>1059</v>
      </c>
      <c r="H1407" s="10">
        <v>42148</v>
      </c>
      <c r="I1407" s="10">
        <v>42150</v>
      </c>
      <c r="J1407" s="10">
        <v>42144</v>
      </c>
      <c r="K1407" s="9" t="s">
        <v>1023</v>
      </c>
      <c r="L1407" s="9" t="s">
        <v>1272</v>
      </c>
      <c r="M1407" s="9" t="s">
        <v>1025</v>
      </c>
      <c r="N1407" s="9" t="s">
        <v>1026</v>
      </c>
      <c r="O1407" s="9" t="s">
        <v>1273</v>
      </c>
      <c r="P1407" s="9"/>
    </row>
    <row r="1408" spans="1:16" x14ac:dyDescent="0.25">
      <c r="A1408" t="s">
        <v>188</v>
      </c>
      <c r="B1408" t="s">
        <v>2119</v>
      </c>
      <c r="C1408" t="s">
        <v>2120</v>
      </c>
      <c r="D1408" t="s">
        <v>2121</v>
      </c>
      <c r="E1408" t="s">
        <v>1020</v>
      </c>
      <c r="F1408" t="s">
        <v>1021</v>
      </c>
      <c r="G1408" t="s">
        <v>1121</v>
      </c>
      <c r="H1408" s="11">
        <v>42147</v>
      </c>
      <c r="I1408" s="11">
        <v>42148</v>
      </c>
      <c r="J1408" s="11">
        <v>42144</v>
      </c>
      <c r="K1408" t="s">
        <v>1023</v>
      </c>
      <c r="L1408" t="s">
        <v>1054</v>
      </c>
      <c r="M1408" t="s">
        <v>1025</v>
      </c>
      <c r="N1408" t="s">
        <v>1026</v>
      </c>
      <c r="O1408" t="s">
        <v>1273</v>
      </c>
    </row>
    <row r="1409" spans="1:16" x14ac:dyDescent="0.25">
      <c r="A1409" s="9" t="s">
        <v>1677</v>
      </c>
      <c r="B1409" s="9" t="s">
        <v>1678</v>
      </c>
      <c r="C1409" s="9" t="s">
        <v>1679</v>
      </c>
      <c r="D1409" s="9" t="s">
        <v>1678</v>
      </c>
      <c r="E1409" s="9" t="s">
        <v>1020</v>
      </c>
      <c r="F1409" s="9" t="s">
        <v>1659</v>
      </c>
      <c r="G1409" s="9" t="s">
        <v>1660</v>
      </c>
      <c r="H1409" s="10">
        <v>42146</v>
      </c>
      <c r="I1409" s="10">
        <v>42153</v>
      </c>
      <c r="J1409" s="10">
        <v>42146</v>
      </c>
      <c r="K1409" s="9" t="s">
        <v>1023</v>
      </c>
      <c r="L1409" s="9" t="s">
        <v>1272</v>
      </c>
      <c r="M1409" s="9" t="s">
        <v>1025</v>
      </c>
      <c r="N1409" s="9" t="s">
        <v>1026</v>
      </c>
      <c r="O1409" s="9" t="s">
        <v>1034</v>
      </c>
      <c r="P1409" s="9" t="s">
        <v>1028</v>
      </c>
    </row>
    <row r="1410" spans="1:16" x14ac:dyDescent="0.25">
      <c r="A1410" t="s">
        <v>3076</v>
      </c>
      <c r="B1410" t="s">
        <v>3077</v>
      </c>
      <c r="C1410" t="s">
        <v>3078</v>
      </c>
      <c r="D1410" t="s">
        <v>3077</v>
      </c>
      <c r="E1410" t="s">
        <v>1020</v>
      </c>
      <c r="F1410" t="s">
        <v>1021</v>
      </c>
      <c r="G1410" t="s">
        <v>1130</v>
      </c>
      <c r="H1410" s="11">
        <v>42146</v>
      </c>
      <c r="I1410" s="11">
        <v>42150</v>
      </c>
      <c r="J1410" s="11">
        <v>42131</v>
      </c>
      <c r="K1410" t="s">
        <v>1023</v>
      </c>
      <c r="L1410" t="s">
        <v>2159</v>
      </c>
      <c r="M1410" t="s">
        <v>1025</v>
      </c>
      <c r="N1410" t="s">
        <v>1026</v>
      </c>
      <c r="O1410" t="s">
        <v>1034</v>
      </c>
      <c r="P1410" t="s">
        <v>1113</v>
      </c>
    </row>
    <row r="1411" spans="1:16" x14ac:dyDescent="0.25">
      <c r="A1411" s="9" t="s">
        <v>478</v>
      </c>
      <c r="B1411" s="9" t="s">
        <v>1090</v>
      </c>
      <c r="C1411" s="9" t="s">
        <v>1091</v>
      </c>
      <c r="D1411" s="9" t="s">
        <v>1092</v>
      </c>
      <c r="E1411" s="9" t="s">
        <v>1020</v>
      </c>
      <c r="F1411" s="9" t="s">
        <v>1032</v>
      </c>
      <c r="G1411" s="9" t="s">
        <v>533</v>
      </c>
      <c r="H1411" s="10">
        <v>42146</v>
      </c>
      <c r="I1411" s="10">
        <v>42149</v>
      </c>
      <c r="J1411" s="10">
        <v>42142</v>
      </c>
      <c r="K1411" s="9" t="s">
        <v>1023</v>
      </c>
      <c r="L1411" s="9" t="s">
        <v>1272</v>
      </c>
      <c r="M1411" s="9" t="s">
        <v>1025</v>
      </c>
      <c r="N1411" s="9" t="s">
        <v>1026</v>
      </c>
      <c r="O1411" s="9" t="s">
        <v>1034</v>
      </c>
      <c r="P1411" s="9" t="s">
        <v>1028</v>
      </c>
    </row>
    <row r="1412" spans="1:16" x14ac:dyDescent="0.25">
      <c r="A1412" t="s">
        <v>2830</v>
      </c>
      <c r="B1412" t="s">
        <v>2831</v>
      </c>
      <c r="C1412" t="s">
        <v>2832</v>
      </c>
      <c r="D1412" t="s">
        <v>2833</v>
      </c>
      <c r="E1412" t="s">
        <v>1020</v>
      </c>
      <c r="F1412" t="s">
        <v>1021</v>
      </c>
      <c r="G1412" t="s">
        <v>1071</v>
      </c>
      <c r="H1412" s="11">
        <v>42145</v>
      </c>
      <c r="I1412" s="11">
        <v>42146</v>
      </c>
      <c r="J1412" s="11">
        <v>42142</v>
      </c>
      <c r="K1412" t="s">
        <v>1023</v>
      </c>
      <c r="L1412" t="s">
        <v>2159</v>
      </c>
      <c r="M1412" t="s">
        <v>1025</v>
      </c>
      <c r="N1412" t="s">
        <v>1026</v>
      </c>
      <c r="O1412" t="s">
        <v>1273</v>
      </c>
    </row>
    <row r="1413" spans="1:16" x14ac:dyDescent="0.25">
      <c r="A1413" s="9" t="s">
        <v>365</v>
      </c>
      <c r="B1413" s="9" t="s">
        <v>1864</v>
      </c>
      <c r="C1413" s="9" t="s">
        <v>1865</v>
      </c>
      <c r="D1413" s="9" t="s">
        <v>1866</v>
      </c>
      <c r="E1413" s="9" t="s">
        <v>1020</v>
      </c>
      <c r="F1413" s="9" t="s">
        <v>1021</v>
      </c>
      <c r="G1413" s="9" t="s">
        <v>1071</v>
      </c>
      <c r="H1413" s="10">
        <v>42144</v>
      </c>
      <c r="I1413" s="10">
        <v>42146</v>
      </c>
      <c r="J1413" s="10">
        <v>42139</v>
      </c>
      <c r="K1413" s="9" t="s">
        <v>1023</v>
      </c>
      <c r="L1413" s="9" t="s">
        <v>2159</v>
      </c>
      <c r="M1413" s="9" t="s">
        <v>1025</v>
      </c>
      <c r="N1413" s="9" t="s">
        <v>1026</v>
      </c>
      <c r="O1413" s="9" t="s">
        <v>1273</v>
      </c>
      <c r="P1413" s="9"/>
    </row>
    <row r="1414" spans="1:16" x14ac:dyDescent="0.25">
      <c r="A1414" t="s">
        <v>2182</v>
      </c>
      <c r="B1414" t="s">
        <v>2183</v>
      </c>
      <c r="C1414" t="s">
        <v>2184</v>
      </c>
      <c r="D1414" t="s">
        <v>2185</v>
      </c>
      <c r="E1414" t="s">
        <v>1020</v>
      </c>
      <c r="F1414" t="s">
        <v>1659</v>
      </c>
      <c r="G1414" t="s">
        <v>1660</v>
      </c>
      <c r="H1414" s="11">
        <v>42144</v>
      </c>
      <c r="I1414" s="11">
        <v>42146</v>
      </c>
      <c r="J1414" s="11">
        <v>42144</v>
      </c>
      <c r="K1414" t="s">
        <v>1023</v>
      </c>
      <c r="L1414" t="s">
        <v>1272</v>
      </c>
      <c r="M1414" t="s">
        <v>1025</v>
      </c>
      <c r="N1414" t="s">
        <v>1026</v>
      </c>
      <c r="O1414" t="s">
        <v>1034</v>
      </c>
      <c r="P1414" t="s">
        <v>1028</v>
      </c>
    </row>
    <row r="1415" spans="1:16" x14ac:dyDescent="0.25">
      <c r="A1415" s="9" t="s">
        <v>438</v>
      </c>
      <c r="B1415" s="9" t="s">
        <v>1573</v>
      </c>
      <c r="C1415" s="9" t="s">
        <v>1574</v>
      </c>
      <c r="D1415" s="9" t="s">
        <v>1575</v>
      </c>
      <c r="E1415" s="9" t="s">
        <v>1020</v>
      </c>
      <c r="F1415" s="9" t="s">
        <v>1032</v>
      </c>
      <c r="G1415" s="9" t="s">
        <v>1136</v>
      </c>
      <c r="H1415" s="10">
        <v>42143</v>
      </c>
      <c r="I1415" s="10">
        <v>42146</v>
      </c>
      <c r="J1415" s="10">
        <v>42141</v>
      </c>
      <c r="K1415" s="9" t="s">
        <v>1023</v>
      </c>
      <c r="L1415" s="9" t="s">
        <v>1272</v>
      </c>
      <c r="M1415" s="9" t="s">
        <v>1025</v>
      </c>
      <c r="N1415" s="9" t="s">
        <v>1026</v>
      </c>
      <c r="O1415" s="9" t="s">
        <v>1034</v>
      </c>
      <c r="P1415" s="9" t="s">
        <v>1676</v>
      </c>
    </row>
    <row r="1416" spans="1:16" x14ac:dyDescent="0.25">
      <c r="A1416" t="s">
        <v>200</v>
      </c>
      <c r="B1416" t="s">
        <v>2345</v>
      </c>
      <c r="C1416" t="s">
        <v>2346</v>
      </c>
      <c r="D1416" t="s">
        <v>2347</v>
      </c>
      <c r="E1416" t="s">
        <v>1020</v>
      </c>
      <c r="F1416" t="s">
        <v>1021</v>
      </c>
      <c r="G1416" t="s">
        <v>1353</v>
      </c>
      <c r="H1416" s="11">
        <v>42142</v>
      </c>
      <c r="I1416" s="11">
        <v>42144</v>
      </c>
      <c r="J1416" s="11">
        <v>42140</v>
      </c>
      <c r="K1416" t="s">
        <v>1023</v>
      </c>
      <c r="L1416" t="s">
        <v>1272</v>
      </c>
      <c r="M1416" t="s">
        <v>1025</v>
      </c>
      <c r="N1416" t="s">
        <v>1026</v>
      </c>
      <c r="O1416" t="s">
        <v>1273</v>
      </c>
    </row>
    <row r="1417" spans="1:16" x14ac:dyDescent="0.25">
      <c r="A1417" s="9" t="s">
        <v>287</v>
      </c>
      <c r="B1417" s="9" t="s">
        <v>2766</v>
      </c>
      <c r="C1417" s="9" t="s">
        <v>2767</v>
      </c>
      <c r="D1417" s="9" t="s">
        <v>2768</v>
      </c>
      <c r="E1417" s="9" t="s">
        <v>1020</v>
      </c>
      <c r="F1417" s="9" t="s">
        <v>1021</v>
      </c>
      <c r="G1417" s="9" t="s">
        <v>1022</v>
      </c>
      <c r="H1417" s="10">
        <v>42142</v>
      </c>
      <c r="I1417" s="10">
        <v>42145</v>
      </c>
      <c r="J1417" s="10">
        <v>42139</v>
      </c>
      <c r="K1417" s="9" t="s">
        <v>1023</v>
      </c>
      <c r="L1417" s="9" t="s">
        <v>2159</v>
      </c>
      <c r="M1417" s="9" t="s">
        <v>1025</v>
      </c>
      <c r="N1417" s="9" t="s">
        <v>1026</v>
      </c>
      <c r="O1417" s="9" t="s">
        <v>1273</v>
      </c>
      <c r="P1417" s="9"/>
    </row>
    <row r="1418" spans="1:16" x14ac:dyDescent="0.25">
      <c r="A1418" t="s">
        <v>3079</v>
      </c>
      <c r="B1418" t="s">
        <v>3080</v>
      </c>
      <c r="C1418" t="s">
        <v>3081</v>
      </c>
      <c r="D1418" t="s">
        <v>3080</v>
      </c>
      <c r="E1418" t="s">
        <v>1020</v>
      </c>
      <c r="F1418" t="s">
        <v>1659</v>
      </c>
      <c r="G1418" t="s">
        <v>1660</v>
      </c>
      <c r="H1418" s="11">
        <v>42141</v>
      </c>
      <c r="I1418" s="11">
        <v>42144</v>
      </c>
      <c r="J1418" s="11">
        <v>42141</v>
      </c>
      <c r="K1418" t="s">
        <v>1023</v>
      </c>
      <c r="L1418" t="s">
        <v>1272</v>
      </c>
      <c r="M1418" t="s">
        <v>1025</v>
      </c>
      <c r="N1418" t="s">
        <v>1026</v>
      </c>
      <c r="O1418" t="s">
        <v>1034</v>
      </c>
      <c r="P1418" t="s">
        <v>1028</v>
      </c>
    </row>
    <row r="1419" spans="1:16" x14ac:dyDescent="0.25">
      <c r="A1419" s="9" t="s">
        <v>2923</v>
      </c>
      <c r="B1419" s="9" t="s">
        <v>2924</v>
      </c>
      <c r="C1419" s="9" t="s">
        <v>2925</v>
      </c>
      <c r="D1419" s="9" t="s">
        <v>2926</v>
      </c>
      <c r="E1419" s="9" t="s">
        <v>1020</v>
      </c>
      <c r="F1419" s="9" t="s">
        <v>1659</v>
      </c>
      <c r="G1419" s="9" t="s">
        <v>1660</v>
      </c>
      <c r="H1419" s="10">
        <v>42140</v>
      </c>
      <c r="I1419" s="10">
        <v>42141</v>
      </c>
      <c r="J1419" s="10">
        <v>42138</v>
      </c>
      <c r="K1419" s="9" t="s">
        <v>1358</v>
      </c>
      <c r="L1419" s="9" t="s">
        <v>1272</v>
      </c>
      <c r="M1419" s="9" t="s">
        <v>1025</v>
      </c>
      <c r="N1419" s="9" t="s">
        <v>1026</v>
      </c>
      <c r="O1419" s="9" t="s">
        <v>1034</v>
      </c>
      <c r="P1419" s="9" t="s">
        <v>1028</v>
      </c>
    </row>
    <row r="1420" spans="1:16" x14ac:dyDescent="0.25">
      <c r="A1420" t="s">
        <v>212</v>
      </c>
      <c r="B1420" t="s">
        <v>2009</v>
      </c>
      <c r="C1420" t="s">
        <v>2010</v>
      </c>
      <c r="D1420" t="s">
        <v>2009</v>
      </c>
      <c r="E1420" t="s">
        <v>1020</v>
      </c>
      <c r="F1420" t="s">
        <v>1021</v>
      </c>
      <c r="G1420" t="s">
        <v>1353</v>
      </c>
      <c r="H1420" s="11">
        <v>42138</v>
      </c>
      <c r="I1420" s="11">
        <v>42142</v>
      </c>
      <c r="J1420" s="11">
        <v>42134</v>
      </c>
      <c r="K1420" t="s">
        <v>1023</v>
      </c>
      <c r="L1420" t="s">
        <v>1054</v>
      </c>
      <c r="M1420" t="s">
        <v>1025</v>
      </c>
      <c r="N1420" t="s">
        <v>1026</v>
      </c>
      <c r="O1420" t="s">
        <v>1034</v>
      </c>
      <c r="P1420" t="s">
        <v>1028</v>
      </c>
    </row>
    <row r="1421" spans="1:16" x14ac:dyDescent="0.25">
      <c r="A1421" s="9" t="s">
        <v>504</v>
      </c>
      <c r="B1421" s="9" t="s">
        <v>1775</v>
      </c>
      <c r="C1421" s="9" t="s">
        <v>1776</v>
      </c>
      <c r="D1421" s="9" t="s">
        <v>1777</v>
      </c>
      <c r="E1421" s="9" t="s">
        <v>1020</v>
      </c>
      <c r="F1421" s="9" t="s">
        <v>1032</v>
      </c>
      <c r="G1421" s="9" t="s">
        <v>533</v>
      </c>
      <c r="H1421" s="10">
        <v>42138</v>
      </c>
      <c r="I1421" s="10">
        <v>42146</v>
      </c>
      <c r="J1421" s="10">
        <v>42138</v>
      </c>
      <c r="K1421" s="9" t="s">
        <v>1023</v>
      </c>
      <c r="L1421" s="9" t="s">
        <v>1272</v>
      </c>
      <c r="M1421" s="9" t="s">
        <v>1025</v>
      </c>
      <c r="N1421" s="9" t="s">
        <v>1026</v>
      </c>
      <c r="O1421" s="9" t="s">
        <v>1034</v>
      </c>
      <c r="P1421" s="9" t="s">
        <v>1028</v>
      </c>
    </row>
    <row r="1422" spans="1:16" x14ac:dyDescent="0.25">
      <c r="A1422" t="s">
        <v>2431</v>
      </c>
      <c r="B1422" t="s">
        <v>2432</v>
      </c>
      <c r="C1422" t="s">
        <v>2433</v>
      </c>
      <c r="D1422" t="s">
        <v>2432</v>
      </c>
      <c r="E1422" t="s">
        <v>1020</v>
      </c>
      <c r="F1422" t="s">
        <v>1659</v>
      </c>
      <c r="G1422" t="s">
        <v>1660</v>
      </c>
      <c r="H1422" s="11">
        <v>42137</v>
      </c>
      <c r="I1422" s="11">
        <v>42140</v>
      </c>
      <c r="J1422" s="11">
        <v>42137</v>
      </c>
      <c r="K1422" t="s">
        <v>1023</v>
      </c>
      <c r="L1422" t="s">
        <v>1272</v>
      </c>
      <c r="M1422" t="s">
        <v>1025</v>
      </c>
      <c r="N1422" t="s">
        <v>1026</v>
      </c>
      <c r="O1422" t="s">
        <v>1034</v>
      </c>
      <c r="P1422" t="s">
        <v>1028</v>
      </c>
    </row>
    <row r="1423" spans="1:16" x14ac:dyDescent="0.25">
      <c r="A1423" s="9" t="s">
        <v>2954</v>
      </c>
      <c r="B1423" s="9" t="s">
        <v>2955</v>
      </c>
      <c r="C1423" s="9" t="s">
        <v>2956</v>
      </c>
      <c r="D1423" s="9" t="s">
        <v>2957</v>
      </c>
      <c r="E1423" s="9" t="s">
        <v>1020</v>
      </c>
      <c r="F1423" s="9" t="s">
        <v>1032</v>
      </c>
      <c r="G1423" s="9" t="s">
        <v>1157</v>
      </c>
      <c r="H1423" s="10">
        <v>42136</v>
      </c>
      <c r="I1423" s="10">
        <v>42136</v>
      </c>
      <c r="J1423" s="10">
        <v>42136</v>
      </c>
      <c r="K1423" s="9"/>
      <c r="L1423" s="9" t="s">
        <v>1272</v>
      </c>
      <c r="M1423" s="9" t="s">
        <v>1025</v>
      </c>
      <c r="N1423" s="9" t="s">
        <v>1026</v>
      </c>
      <c r="O1423" s="9" t="s">
        <v>1273</v>
      </c>
      <c r="P1423" s="9"/>
    </row>
    <row r="1424" spans="1:16" x14ac:dyDescent="0.25">
      <c r="A1424" t="s">
        <v>450</v>
      </c>
      <c r="B1424" t="s">
        <v>2062</v>
      </c>
      <c r="C1424" t="s">
        <v>450</v>
      </c>
      <c r="D1424" t="s">
        <v>2062</v>
      </c>
      <c r="E1424" t="s">
        <v>1020</v>
      </c>
      <c r="F1424" t="s">
        <v>1032</v>
      </c>
      <c r="G1424" t="s">
        <v>1136</v>
      </c>
      <c r="H1424" s="11">
        <v>42136</v>
      </c>
      <c r="I1424" s="11">
        <v>42148</v>
      </c>
      <c r="J1424" s="11">
        <v>42136</v>
      </c>
      <c r="K1424" t="s">
        <v>1023</v>
      </c>
      <c r="L1424" t="s">
        <v>1272</v>
      </c>
      <c r="M1424" t="s">
        <v>1025</v>
      </c>
      <c r="N1424" t="s">
        <v>1026</v>
      </c>
      <c r="O1424" t="s">
        <v>1034</v>
      </c>
      <c r="P1424" t="s">
        <v>1676</v>
      </c>
    </row>
    <row r="1425" spans="1:16" x14ac:dyDescent="0.25">
      <c r="A1425" s="9" t="s">
        <v>121</v>
      </c>
      <c r="B1425" s="9" t="s">
        <v>3082</v>
      </c>
      <c r="C1425" s="9" t="s">
        <v>3083</v>
      </c>
      <c r="D1425" s="9" t="s">
        <v>3084</v>
      </c>
      <c r="E1425" s="9" t="s">
        <v>1020</v>
      </c>
      <c r="F1425" s="9" t="s">
        <v>1021</v>
      </c>
      <c r="G1425" s="9" t="s">
        <v>1059</v>
      </c>
      <c r="H1425" s="10">
        <v>42136</v>
      </c>
      <c r="I1425" s="10">
        <v>42138</v>
      </c>
      <c r="J1425" s="10">
        <v>42125</v>
      </c>
      <c r="K1425" s="9" t="s">
        <v>1023</v>
      </c>
      <c r="L1425" s="9" t="s">
        <v>1982</v>
      </c>
      <c r="M1425" s="9" t="s">
        <v>1025</v>
      </c>
      <c r="N1425" s="9" t="s">
        <v>1026</v>
      </c>
      <c r="O1425" s="9" t="s">
        <v>1034</v>
      </c>
      <c r="P1425" s="9" t="s">
        <v>1028</v>
      </c>
    </row>
    <row r="1426" spans="1:16" x14ac:dyDescent="0.25">
      <c r="A1426" t="s">
        <v>3085</v>
      </c>
      <c r="B1426" t="s">
        <v>3086</v>
      </c>
      <c r="C1426" t="s">
        <v>3087</v>
      </c>
      <c r="D1426" t="s">
        <v>3088</v>
      </c>
      <c r="E1426" t="s">
        <v>1020</v>
      </c>
      <c r="F1426" t="s">
        <v>1021</v>
      </c>
      <c r="G1426" t="s">
        <v>1022</v>
      </c>
      <c r="H1426" s="11">
        <v>42136</v>
      </c>
      <c r="I1426" s="11">
        <v>42142</v>
      </c>
      <c r="J1426" s="11">
        <v>42125</v>
      </c>
      <c r="K1426" t="s">
        <v>1023</v>
      </c>
      <c r="L1426" t="s">
        <v>1272</v>
      </c>
      <c r="M1426" t="s">
        <v>1025</v>
      </c>
      <c r="N1426" t="s">
        <v>1026</v>
      </c>
      <c r="O1426" t="s">
        <v>1273</v>
      </c>
    </row>
    <row r="1427" spans="1:16" x14ac:dyDescent="0.25">
      <c r="A1427" s="9" t="s">
        <v>286</v>
      </c>
      <c r="B1427" s="9" t="s">
        <v>1769</v>
      </c>
      <c r="C1427" s="9" t="s">
        <v>1770</v>
      </c>
      <c r="D1427" s="9" t="s">
        <v>1771</v>
      </c>
      <c r="E1427" s="9" t="s">
        <v>1020</v>
      </c>
      <c r="F1427" s="9" t="s">
        <v>1021</v>
      </c>
      <c r="G1427" s="9" t="s">
        <v>1022</v>
      </c>
      <c r="H1427" s="10">
        <v>42135</v>
      </c>
      <c r="I1427" s="10">
        <v>42136</v>
      </c>
      <c r="J1427" s="10">
        <v>42131</v>
      </c>
      <c r="K1427" s="9" t="s">
        <v>1023</v>
      </c>
      <c r="L1427" s="9" t="s">
        <v>1054</v>
      </c>
      <c r="M1427" s="9" t="s">
        <v>1025</v>
      </c>
      <c r="N1427" s="9" t="s">
        <v>1026</v>
      </c>
      <c r="O1427" s="9" t="s">
        <v>1034</v>
      </c>
      <c r="P1427" s="9" t="s">
        <v>1028</v>
      </c>
    </row>
    <row r="1428" spans="1:16" x14ac:dyDescent="0.25">
      <c r="A1428" t="s">
        <v>2110</v>
      </c>
      <c r="B1428" t="s">
        <v>2111</v>
      </c>
      <c r="C1428" t="s">
        <v>2112</v>
      </c>
      <c r="D1428" t="s">
        <v>2111</v>
      </c>
      <c r="E1428" t="s">
        <v>1020</v>
      </c>
      <c r="F1428" t="s">
        <v>1021</v>
      </c>
      <c r="G1428" t="s">
        <v>1121</v>
      </c>
      <c r="H1428" s="11">
        <v>42134</v>
      </c>
      <c r="I1428" s="11">
        <v>42136</v>
      </c>
      <c r="J1428" s="11">
        <v>42129</v>
      </c>
      <c r="K1428" t="s">
        <v>1023</v>
      </c>
      <c r="L1428" t="s">
        <v>1272</v>
      </c>
      <c r="M1428" t="s">
        <v>1025</v>
      </c>
      <c r="N1428" t="s">
        <v>1026</v>
      </c>
      <c r="O1428" t="s">
        <v>1034</v>
      </c>
      <c r="P1428" t="s">
        <v>1028</v>
      </c>
    </row>
    <row r="1429" spans="1:16" x14ac:dyDescent="0.25">
      <c r="A1429" s="9" t="s">
        <v>433</v>
      </c>
      <c r="B1429" s="9" t="s">
        <v>3089</v>
      </c>
      <c r="C1429" s="9" t="s">
        <v>3090</v>
      </c>
      <c r="D1429" s="9" t="s">
        <v>3091</v>
      </c>
      <c r="E1429" s="9" t="s">
        <v>1020</v>
      </c>
      <c r="F1429" s="9" t="s">
        <v>1032</v>
      </c>
      <c r="G1429" s="9" t="s">
        <v>1136</v>
      </c>
      <c r="H1429" s="10">
        <v>42133</v>
      </c>
      <c r="I1429" s="10">
        <v>42136</v>
      </c>
      <c r="J1429" s="10">
        <v>42047</v>
      </c>
      <c r="K1429" s="9" t="s">
        <v>1023</v>
      </c>
      <c r="L1429" s="9" t="s">
        <v>1272</v>
      </c>
      <c r="M1429" s="9" t="s">
        <v>1025</v>
      </c>
      <c r="N1429" s="9" t="s">
        <v>1026</v>
      </c>
      <c r="O1429" s="9" t="s">
        <v>1034</v>
      </c>
      <c r="P1429" s="9" t="s">
        <v>1028</v>
      </c>
    </row>
    <row r="1430" spans="1:16" x14ac:dyDescent="0.25">
      <c r="A1430" t="s">
        <v>407</v>
      </c>
      <c r="B1430" t="s">
        <v>1795</v>
      </c>
      <c r="C1430" t="s">
        <v>1796</v>
      </c>
      <c r="D1430" t="s">
        <v>1797</v>
      </c>
      <c r="E1430" t="s">
        <v>1020</v>
      </c>
      <c r="F1430" t="s">
        <v>1032</v>
      </c>
      <c r="G1430" t="s">
        <v>1348</v>
      </c>
      <c r="H1430" s="11">
        <v>42133</v>
      </c>
      <c r="I1430" s="11">
        <v>42135</v>
      </c>
      <c r="J1430" s="11">
        <v>42133</v>
      </c>
      <c r="K1430" t="s">
        <v>1023</v>
      </c>
      <c r="L1430" t="s">
        <v>1272</v>
      </c>
      <c r="M1430" t="s">
        <v>1025</v>
      </c>
      <c r="N1430" t="s">
        <v>1026</v>
      </c>
      <c r="O1430" t="s">
        <v>1034</v>
      </c>
      <c r="P1430" t="s">
        <v>1676</v>
      </c>
    </row>
    <row r="1431" spans="1:16" x14ac:dyDescent="0.25">
      <c r="A1431" s="9" t="s">
        <v>340</v>
      </c>
      <c r="B1431" s="9" t="s">
        <v>2531</v>
      </c>
      <c r="C1431" s="9" t="s">
        <v>2532</v>
      </c>
      <c r="D1431" s="9" t="s">
        <v>2531</v>
      </c>
      <c r="E1431" s="9" t="s">
        <v>1020</v>
      </c>
      <c r="F1431" s="9" t="s">
        <v>1021</v>
      </c>
      <c r="G1431" s="9" t="s">
        <v>1130</v>
      </c>
      <c r="H1431" s="10">
        <v>42133</v>
      </c>
      <c r="I1431" s="10">
        <v>42135</v>
      </c>
      <c r="J1431" s="10">
        <v>42129</v>
      </c>
      <c r="K1431" s="9" t="s">
        <v>1023</v>
      </c>
      <c r="L1431" s="9" t="s">
        <v>1272</v>
      </c>
      <c r="M1431" s="9" t="s">
        <v>1025</v>
      </c>
      <c r="N1431" s="9" t="s">
        <v>1026</v>
      </c>
      <c r="O1431" s="9" t="s">
        <v>1034</v>
      </c>
      <c r="P1431" s="9" t="s">
        <v>1028</v>
      </c>
    </row>
    <row r="1432" spans="1:16" x14ac:dyDescent="0.25">
      <c r="A1432" t="s">
        <v>289</v>
      </c>
      <c r="B1432" t="s">
        <v>2205</v>
      </c>
      <c r="C1432" t="s">
        <v>2206</v>
      </c>
      <c r="D1432" t="s">
        <v>2207</v>
      </c>
      <c r="E1432" t="s">
        <v>1020</v>
      </c>
      <c r="F1432" t="s">
        <v>1021</v>
      </c>
      <c r="G1432" t="s">
        <v>1022</v>
      </c>
      <c r="H1432" s="11">
        <v>42132</v>
      </c>
      <c r="I1432" s="11">
        <v>42134</v>
      </c>
      <c r="J1432" s="11">
        <v>42130</v>
      </c>
      <c r="K1432" t="s">
        <v>1023</v>
      </c>
      <c r="L1432" t="s">
        <v>1054</v>
      </c>
      <c r="M1432" t="s">
        <v>1025</v>
      </c>
      <c r="N1432" t="s">
        <v>1026</v>
      </c>
      <c r="O1432" t="s">
        <v>1034</v>
      </c>
      <c r="P1432" t="s">
        <v>1028</v>
      </c>
    </row>
    <row r="1433" spans="1:16" x14ac:dyDescent="0.25">
      <c r="A1433" s="9" t="s">
        <v>3092</v>
      </c>
      <c r="B1433" s="9" t="s">
        <v>3093</v>
      </c>
      <c r="C1433" s="9" t="s">
        <v>3094</v>
      </c>
      <c r="D1433" s="9" t="s">
        <v>3093</v>
      </c>
      <c r="E1433" s="9" t="s">
        <v>1020</v>
      </c>
      <c r="F1433" s="9" t="s">
        <v>1659</v>
      </c>
      <c r="G1433" s="9" t="s">
        <v>1660</v>
      </c>
      <c r="H1433" s="10">
        <v>42132</v>
      </c>
      <c r="I1433" s="10">
        <v>42137</v>
      </c>
      <c r="J1433" s="10">
        <v>42132</v>
      </c>
      <c r="K1433" s="9" t="s">
        <v>1023</v>
      </c>
      <c r="L1433" s="9" t="s">
        <v>1272</v>
      </c>
      <c r="M1433" s="9" t="s">
        <v>1025</v>
      </c>
      <c r="N1433" s="9" t="s">
        <v>1026</v>
      </c>
      <c r="O1433" s="9" t="s">
        <v>1034</v>
      </c>
      <c r="P1433" s="9" t="s">
        <v>1113</v>
      </c>
    </row>
    <row r="1434" spans="1:16" x14ac:dyDescent="0.25">
      <c r="A1434" t="s">
        <v>2982</v>
      </c>
      <c r="B1434" t="s">
        <v>2983</v>
      </c>
      <c r="C1434" t="s">
        <v>2984</v>
      </c>
      <c r="D1434" t="s">
        <v>2985</v>
      </c>
      <c r="E1434" t="s">
        <v>1020</v>
      </c>
      <c r="F1434" t="s">
        <v>1659</v>
      </c>
      <c r="G1434" t="s">
        <v>1660</v>
      </c>
      <c r="H1434" s="11">
        <v>42131</v>
      </c>
      <c r="I1434" s="11">
        <v>42132</v>
      </c>
      <c r="J1434" s="11">
        <v>42131</v>
      </c>
      <c r="K1434" t="s">
        <v>1023</v>
      </c>
      <c r="L1434" t="s">
        <v>1272</v>
      </c>
      <c r="M1434" t="s">
        <v>1025</v>
      </c>
      <c r="N1434" t="s">
        <v>1026</v>
      </c>
      <c r="O1434" t="s">
        <v>1273</v>
      </c>
    </row>
    <row r="1435" spans="1:16" x14ac:dyDescent="0.25">
      <c r="A1435" s="9" t="s">
        <v>360</v>
      </c>
      <c r="B1435" s="9" t="s">
        <v>1627</v>
      </c>
      <c r="C1435" s="9" t="s">
        <v>1628</v>
      </c>
      <c r="D1435" s="9" t="s">
        <v>1629</v>
      </c>
      <c r="E1435" s="9" t="s">
        <v>1020</v>
      </c>
      <c r="F1435" s="9" t="s">
        <v>1021</v>
      </c>
      <c r="G1435" s="9" t="s">
        <v>1071</v>
      </c>
      <c r="H1435" s="10">
        <v>42131</v>
      </c>
      <c r="I1435" s="10">
        <v>42133</v>
      </c>
      <c r="J1435" s="10">
        <v>42128</v>
      </c>
      <c r="K1435" s="9" t="s">
        <v>1023</v>
      </c>
      <c r="L1435" s="9" t="s">
        <v>2159</v>
      </c>
      <c r="M1435" s="9" t="s">
        <v>1025</v>
      </c>
      <c r="N1435" s="9" t="s">
        <v>1026</v>
      </c>
      <c r="O1435" s="9" t="s">
        <v>1273</v>
      </c>
      <c r="P1435" s="9"/>
    </row>
    <row r="1436" spans="1:16" x14ac:dyDescent="0.25">
      <c r="A1436" t="s">
        <v>195</v>
      </c>
      <c r="B1436" t="s">
        <v>1384</v>
      </c>
      <c r="C1436" t="s">
        <v>1385</v>
      </c>
      <c r="D1436" t="s">
        <v>1386</v>
      </c>
      <c r="E1436" t="s">
        <v>1020</v>
      </c>
      <c r="F1436" t="s">
        <v>1021</v>
      </c>
      <c r="G1436" t="s">
        <v>1121</v>
      </c>
      <c r="H1436" s="11">
        <v>42131</v>
      </c>
      <c r="I1436" s="11">
        <v>42131</v>
      </c>
      <c r="J1436" s="11">
        <v>42129</v>
      </c>
      <c r="K1436" t="s">
        <v>1023</v>
      </c>
      <c r="L1436" t="s">
        <v>1272</v>
      </c>
      <c r="M1436" t="s">
        <v>1025</v>
      </c>
      <c r="N1436" t="s">
        <v>1026</v>
      </c>
      <c r="O1436" t="s">
        <v>1273</v>
      </c>
    </row>
    <row r="1437" spans="1:16" x14ac:dyDescent="0.25">
      <c r="A1437" s="9" t="s">
        <v>3095</v>
      </c>
      <c r="B1437" s="9" t="s">
        <v>3096</v>
      </c>
      <c r="C1437" s="9" t="s">
        <v>3097</v>
      </c>
      <c r="D1437" s="9" t="s">
        <v>3098</v>
      </c>
      <c r="E1437" s="9" t="s">
        <v>1020</v>
      </c>
      <c r="F1437" s="9" t="s">
        <v>1659</v>
      </c>
      <c r="G1437" s="9" t="s">
        <v>1660</v>
      </c>
      <c r="H1437" s="10">
        <v>42131</v>
      </c>
      <c r="I1437" s="10">
        <v>42131</v>
      </c>
      <c r="J1437" s="10">
        <v>42131</v>
      </c>
      <c r="K1437" s="9" t="s">
        <v>1023</v>
      </c>
      <c r="L1437" s="9" t="s">
        <v>1272</v>
      </c>
      <c r="M1437" s="9" t="s">
        <v>1025</v>
      </c>
      <c r="N1437" s="9" t="s">
        <v>1026</v>
      </c>
      <c r="O1437" s="9" t="s">
        <v>1273</v>
      </c>
      <c r="P1437" s="9"/>
    </row>
    <row r="1438" spans="1:16" x14ac:dyDescent="0.25">
      <c r="A1438" t="s">
        <v>2986</v>
      </c>
      <c r="B1438" t="s">
        <v>2987</v>
      </c>
      <c r="C1438" t="s">
        <v>2988</v>
      </c>
      <c r="D1438" t="s">
        <v>2987</v>
      </c>
      <c r="E1438" t="s">
        <v>1020</v>
      </c>
      <c r="F1438" t="s">
        <v>1021</v>
      </c>
      <c r="G1438" t="s">
        <v>1353</v>
      </c>
      <c r="H1438" s="11">
        <v>42130</v>
      </c>
      <c r="I1438" s="11">
        <v>42130</v>
      </c>
      <c r="J1438" s="11">
        <v>42127</v>
      </c>
      <c r="L1438" t="s">
        <v>1272</v>
      </c>
      <c r="M1438" t="s">
        <v>1025</v>
      </c>
      <c r="N1438" t="s">
        <v>1026</v>
      </c>
      <c r="O1438" t="s">
        <v>1273</v>
      </c>
    </row>
    <row r="1439" spans="1:16" x14ac:dyDescent="0.25">
      <c r="A1439" s="9" t="s">
        <v>1801</v>
      </c>
      <c r="B1439" s="9" t="s">
        <v>1802</v>
      </c>
      <c r="C1439" s="9" t="s">
        <v>1803</v>
      </c>
      <c r="D1439" s="9" t="s">
        <v>1804</v>
      </c>
      <c r="E1439" s="9" t="s">
        <v>1020</v>
      </c>
      <c r="F1439" s="9" t="s">
        <v>1021</v>
      </c>
      <c r="G1439" s="9" t="s">
        <v>1022</v>
      </c>
      <c r="H1439" s="10">
        <v>42130</v>
      </c>
      <c r="I1439" s="10">
        <v>42131</v>
      </c>
      <c r="J1439" s="10">
        <v>42128</v>
      </c>
      <c r="K1439" s="9" t="s">
        <v>1023</v>
      </c>
      <c r="L1439" s="9" t="s">
        <v>1272</v>
      </c>
      <c r="M1439" s="9" t="s">
        <v>1025</v>
      </c>
      <c r="N1439" s="9" t="s">
        <v>1026</v>
      </c>
      <c r="O1439" s="9" t="s">
        <v>1273</v>
      </c>
      <c r="P1439" s="9"/>
    </row>
    <row r="1440" spans="1:16" x14ac:dyDescent="0.25">
      <c r="A1440" t="s">
        <v>3099</v>
      </c>
      <c r="B1440" t="s">
        <v>3100</v>
      </c>
      <c r="C1440" t="s">
        <v>3101</v>
      </c>
      <c r="D1440" t="s">
        <v>3102</v>
      </c>
      <c r="E1440" t="s">
        <v>1020</v>
      </c>
      <c r="F1440" t="s">
        <v>1659</v>
      </c>
      <c r="G1440" t="s">
        <v>1660</v>
      </c>
      <c r="H1440" s="11">
        <v>42129</v>
      </c>
      <c r="I1440" s="11">
        <v>42131</v>
      </c>
      <c r="J1440" s="11">
        <v>42129</v>
      </c>
      <c r="K1440" t="s">
        <v>1023</v>
      </c>
      <c r="L1440" t="s">
        <v>1272</v>
      </c>
      <c r="M1440" t="s">
        <v>1025</v>
      </c>
      <c r="N1440" t="s">
        <v>1026</v>
      </c>
      <c r="O1440" t="s">
        <v>1034</v>
      </c>
      <c r="P1440" t="s">
        <v>1028</v>
      </c>
    </row>
    <row r="1441" spans="1:16" x14ac:dyDescent="0.25">
      <c r="A1441" s="9" t="s">
        <v>3103</v>
      </c>
      <c r="B1441" s="9" t="s">
        <v>3104</v>
      </c>
      <c r="C1441" s="9" t="s">
        <v>3105</v>
      </c>
      <c r="D1441" s="9" t="s">
        <v>3104</v>
      </c>
      <c r="E1441" s="9" t="s">
        <v>1020</v>
      </c>
      <c r="F1441" s="9" t="s">
        <v>1021</v>
      </c>
      <c r="G1441" s="9" t="s">
        <v>1088</v>
      </c>
      <c r="H1441" s="10">
        <v>42128</v>
      </c>
      <c r="I1441" s="10">
        <v>42132</v>
      </c>
      <c r="J1441" s="10">
        <v>42127</v>
      </c>
      <c r="K1441" s="9" t="s">
        <v>1358</v>
      </c>
      <c r="L1441" s="9" t="s">
        <v>1272</v>
      </c>
      <c r="M1441" s="9" t="s">
        <v>1025</v>
      </c>
      <c r="N1441" s="9" t="s">
        <v>1026</v>
      </c>
      <c r="O1441" s="9" t="s">
        <v>1034</v>
      </c>
      <c r="P1441" s="9" t="s">
        <v>1028</v>
      </c>
    </row>
    <row r="1442" spans="1:16" x14ac:dyDescent="0.25">
      <c r="A1442" t="s">
        <v>349</v>
      </c>
      <c r="B1442" t="s">
        <v>2927</v>
      </c>
      <c r="C1442" t="s">
        <v>2928</v>
      </c>
      <c r="D1442" t="s">
        <v>2929</v>
      </c>
      <c r="E1442" t="s">
        <v>1020</v>
      </c>
      <c r="F1442" t="s">
        <v>1021</v>
      </c>
      <c r="G1442" t="s">
        <v>1130</v>
      </c>
      <c r="H1442" s="11">
        <v>42128</v>
      </c>
      <c r="I1442" s="11">
        <v>42130</v>
      </c>
      <c r="J1442" s="11">
        <v>42126</v>
      </c>
      <c r="K1442" t="s">
        <v>1023</v>
      </c>
      <c r="L1442" t="s">
        <v>1272</v>
      </c>
      <c r="M1442" t="s">
        <v>1025</v>
      </c>
      <c r="N1442" t="s">
        <v>1026</v>
      </c>
      <c r="O1442" t="s">
        <v>1034</v>
      </c>
      <c r="P1442" t="s">
        <v>1028</v>
      </c>
    </row>
    <row r="1443" spans="1:16" x14ac:dyDescent="0.25">
      <c r="A1443" s="9" t="s">
        <v>442</v>
      </c>
      <c r="B1443" s="9" t="s">
        <v>1449</v>
      </c>
      <c r="C1443" s="9" t="s">
        <v>1450</v>
      </c>
      <c r="D1443" s="9" t="s">
        <v>1451</v>
      </c>
      <c r="E1443" s="9" t="s">
        <v>1020</v>
      </c>
      <c r="F1443" s="9" t="s">
        <v>1032</v>
      </c>
      <c r="G1443" s="9" t="s">
        <v>1136</v>
      </c>
      <c r="H1443" s="10">
        <v>42128</v>
      </c>
      <c r="I1443" s="10">
        <v>42133</v>
      </c>
      <c r="J1443" s="10">
        <v>42128</v>
      </c>
      <c r="K1443" s="9" t="s">
        <v>1023</v>
      </c>
      <c r="L1443" s="9" t="s">
        <v>1272</v>
      </c>
      <c r="M1443" s="9" t="s">
        <v>1025</v>
      </c>
      <c r="N1443" s="9" t="s">
        <v>1026</v>
      </c>
      <c r="O1443" s="9" t="s">
        <v>1273</v>
      </c>
      <c r="P1443" s="9"/>
    </row>
    <row r="1444" spans="1:16" x14ac:dyDescent="0.25">
      <c r="A1444" t="s">
        <v>132</v>
      </c>
      <c r="B1444" t="s">
        <v>3106</v>
      </c>
      <c r="C1444" t="s">
        <v>3107</v>
      </c>
      <c r="D1444" t="s">
        <v>3106</v>
      </c>
      <c r="E1444" t="s">
        <v>1020</v>
      </c>
      <c r="F1444" t="s">
        <v>1021</v>
      </c>
      <c r="G1444" t="s">
        <v>1059</v>
      </c>
      <c r="H1444" s="11">
        <v>42125</v>
      </c>
      <c r="I1444" s="11">
        <v>42128</v>
      </c>
      <c r="J1444" s="11">
        <v>42123</v>
      </c>
      <c r="K1444" t="s">
        <v>1023</v>
      </c>
      <c r="L1444" t="s">
        <v>1272</v>
      </c>
      <c r="M1444" t="s">
        <v>1025</v>
      </c>
      <c r="N1444" t="s">
        <v>1026</v>
      </c>
      <c r="O1444" t="s">
        <v>1034</v>
      </c>
      <c r="P1444" t="s">
        <v>1028</v>
      </c>
    </row>
    <row r="1445" spans="1:16" x14ac:dyDescent="0.25">
      <c r="A1445" s="9" t="s">
        <v>492</v>
      </c>
      <c r="B1445" s="9" t="s">
        <v>1204</v>
      </c>
      <c r="C1445" s="9" t="s">
        <v>1205</v>
      </c>
      <c r="D1445" s="9" t="s">
        <v>1206</v>
      </c>
      <c r="E1445" s="9" t="s">
        <v>1020</v>
      </c>
      <c r="F1445" s="9" t="s">
        <v>1032</v>
      </c>
      <c r="G1445" s="9" t="s">
        <v>533</v>
      </c>
      <c r="H1445" s="10">
        <v>42125</v>
      </c>
      <c r="I1445" s="10">
        <v>42130</v>
      </c>
      <c r="J1445" s="10">
        <v>42091</v>
      </c>
      <c r="K1445" s="9" t="s">
        <v>1023</v>
      </c>
      <c r="L1445" s="9" t="s">
        <v>1272</v>
      </c>
      <c r="M1445" s="9" t="s">
        <v>1025</v>
      </c>
      <c r="N1445" s="9" t="s">
        <v>1026</v>
      </c>
      <c r="O1445" s="9" t="s">
        <v>1034</v>
      </c>
      <c r="P1445" s="9" t="s">
        <v>1028</v>
      </c>
    </row>
    <row r="1446" spans="1:16" x14ac:dyDescent="0.25">
      <c r="A1446" t="s">
        <v>3108</v>
      </c>
      <c r="B1446" t="s">
        <v>3109</v>
      </c>
      <c r="C1446" t="s">
        <v>3108</v>
      </c>
      <c r="D1446" t="s">
        <v>3109</v>
      </c>
      <c r="E1446" t="s">
        <v>1020</v>
      </c>
      <c r="F1446" t="s">
        <v>1659</v>
      </c>
      <c r="G1446" t="s">
        <v>1758</v>
      </c>
      <c r="H1446" s="11">
        <v>42124</v>
      </c>
      <c r="I1446" s="11">
        <v>42127</v>
      </c>
      <c r="J1446" s="11">
        <v>42124</v>
      </c>
      <c r="K1446" t="s">
        <v>1023</v>
      </c>
      <c r="L1446" t="s">
        <v>1272</v>
      </c>
      <c r="M1446" t="s">
        <v>1025</v>
      </c>
      <c r="N1446" t="s">
        <v>1026</v>
      </c>
      <c r="O1446" t="s">
        <v>1034</v>
      </c>
      <c r="P1446" t="s">
        <v>1028</v>
      </c>
    </row>
    <row r="1447" spans="1:16" x14ac:dyDescent="0.25">
      <c r="A1447" s="9" t="s">
        <v>188</v>
      </c>
      <c r="B1447" s="9" t="s">
        <v>2119</v>
      </c>
      <c r="C1447" s="9" t="s">
        <v>2120</v>
      </c>
      <c r="D1447" s="9" t="s">
        <v>2121</v>
      </c>
      <c r="E1447" s="9" t="s">
        <v>1020</v>
      </c>
      <c r="F1447" s="9" t="s">
        <v>1021</v>
      </c>
      <c r="G1447" s="9" t="s">
        <v>1121</v>
      </c>
      <c r="H1447" s="10">
        <v>42123</v>
      </c>
      <c r="I1447" s="10">
        <v>42128</v>
      </c>
      <c r="J1447" s="10">
        <v>42118</v>
      </c>
      <c r="K1447" s="9" t="s">
        <v>1023</v>
      </c>
      <c r="L1447" s="9" t="s">
        <v>1272</v>
      </c>
      <c r="M1447" s="9" t="s">
        <v>1025</v>
      </c>
      <c r="N1447" s="9" t="s">
        <v>1026</v>
      </c>
      <c r="O1447" s="9" t="s">
        <v>1034</v>
      </c>
      <c r="P1447" s="9" t="s">
        <v>1676</v>
      </c>
    </row>
    <row r="1448" spans="1:16" x14ac:dyDescent="0.25">
      <c r="A1448" t="s">
        <v>401</v>
      </c>
      <c r="B1448" t="s">
        <v>1649</v>
      </c>
      <c r="C1448" t="s">
        <v>1650</v>
      </c>
      <c r="D1448" t="s">
        <v>1649</v>
      </c>
      <c r="E1448" t="s">
        <v>1020</v>
      </c>
      <c r="F1448" t="s">
        <v>1032</v>
      </c>
      <c r="G1448" t="s">
        <v>1157</v>
      </c>
      <c r="H1448" s="11">
        <v>42123</v>
      </c>
      <c r="I1448" s="11">
        <v>42128</v>
      </c>
      <c r="J1448" s="11">
        <v>42122</v>
      </c>
      <c r="K1448" t="s">
        <v>1023</v>
      </c>
      <c r="L1448" t="s">
        <v>1272</v>
      </c>
      <c r="M1448" t="s">
        <v>1025</v>
      </c>
      <c r="N1448" t="s">
        <v>1026</v>
      </c>
      <c r="O1448" t="s">
        <v>1034</v>
      </c>
      <c r="P1448" t="s">
        <v>1028</v>
      </c>
    </row>
    <row r="1449" spans="1:16" x14ac:dyDescent="0.25">
      <c r="A1449" s="9" t="s">
        <v>509</v>
      </c>
      <c r="B1449" s="9" t="s">
        <v>1700</v>
      </c>
      <c r="C1449" s="9" t="s">
        <v>1701</v>
      </c>
      <c r="D1449" s="9" t="s">
        <v>1702</v>
      </c>
      <c r="E1449" s="9" t="s">
        <v>1020</v>
      </c>
      <c r="F1449" s="9" t="s">
        <v>1032</v>
      </c>
      <c r="G1449" s="9" t="s">
        <v>533</v>
      </c>
      <c r="H1449" s="10">
        <v>42122</v>
      </c>
      <c r="I1449" s="10">
        <v>42125</v>
      </c>
      <c r="J1449" s="10">
        <v>42122</v>
      </c>
      <c r="K1449" s="9" t="s">
        <v>1023</v>
      </c>
      <c r="L1449" s="9" t="s">
        <v>1272</v>
      </c>
      <c r="M1449" s="9" t="s">
        <v>1025</v>
      </c>
      <c r="N1449" s="9" t="s">
        <v>1026</v>
      </c>
      <c r="O1449" s="9" t="s">
        <v>1034</v>
      </c>
      <c r="P1449" s="9" t="s">
        <v>1676</v>
      </c>
    </row>
    <row r="1450" spans="1:16" x14ac:dyDescent="0.25">
      <c r="A1450" t="s">
        <v>336</v>
      </c>
      <c r="B1450" t="s">
        <v>2582</v>
      </c>
      <c r="C1450" t="s">
        <v>2583</v>
      </c>
      <c r="D1450" t="s">
        <v>2584</v>
      </c>
      <c r="E1450" t="s">
        <v>1020</v>
      </c>
      <c r="F1450" t="s">
        <v>1021</v>
      </c>
      <c r="G1450" t="s">
        <v>1130</v>
      </c>
      <c r="H1450" s="11">
        <v>42121</v>
      </c>
      <c r="I1450" s="11">
        <v>42124</v>
      </c>
      <c r="J1450" s="11">
        <v>42074</v>
      </c>
      <c r="K1450" t="s">
        <v>1023</v>
      </c>
      <c r="L1450" t="s">
        <v>1272</v>
      </c>
      <c r="M1450" t="s">
        <v>1025</v>
      </c>
      <c r="N1450" t="s">
        <v>1026</v>
      </c>
      <c r="O1450" t="s">
        <v>1034</v>
      </c>
      <c r="P1450" t="s">
        <v>1028</v>
      </c>
    </row>
    <row r="1451" spans="1:16" x14ac:dyDescent="0.25">
      <c r="A1451" s="9" t="s">
        <v>2775</v>
      </c>
      <c r="B1451" s="9" t="s">
        <v>2776</v>
      </c>
      <c r="C1451" s="9" t="s">
        <v>2777</v>
      </c>
      <c r="D1451" s="9" t="s">
        <v>2776</v>
      </c>
      <c r="E1451" s="9" t="s">
        <v>1020</v>
      </c>
      <c r="F1451" s="9" t="s">
        <v>1659</v>
      </c>
      <c r="G1451" s="9" t="s">
        <v>1758</v>
      </c>
      <c r="H1451" s="10">
        <v>42121</v>
      </c>
      <c r="I1451" s="10">
        <v>42124</v>
      </c>
      <c r="J1451" s="10">
        <v>42121</v>
      </c>
      <c r="K1451" s="9" t="s">
        <v>1023</v>
      </c>
      <c r="L1451" s="9" t="s">
        <v>1272</v>
      </c>
      <c r="M1451" s="9" t="s">
        <v>1025</v>
      </c>
      <c r="N1451" s="9" t="s">
        <v>1026</v>
      </c>
      <c r="O1451" s="9" t="s">
        <v>1034</v>
      </c>
      <c r="P1451" s="9" t="s">
        <v>1028</v>
      </c>
    </row>
    <row r="1452" spans="1:16" x14ac:dyDescent="0.25">
      <c r="A1452" t="s">
        <v>297</v>
      </c>
      <c r="B1452" t="s">
        <v>1604</v>
      </c>
      <c r="C1452" t="s">
        <v>1605</v>
      </c>
      <c r="D1452" t="s">
        <v>1606</v>
      </c>
      <c r="E1452" t="s">
        <v>1020</v>
      </c>
      <c r="F1452" t="s">
        <v>1021</v>
      </c>
      <c r="G1452" t="s">
        <v>1037</v>
      </c>
      <c r="H1452" s="11">
        <v>42121</v>
      </c>
      <c r="I1452" s="11">
        <v>42123</v>
      </c>
      <c r="J1452" s="11">
        <v>42114</v>
      </c>
      <c r="K1452" t="s">
        <v>1023</v>
      </c>
      <c r="L1452" t="s">
        <v>1272</v>
      </c>
      <c r="M1452" t="s">
        <v>1025</v>
      </c>
      <c r="N1452" t="s">
        <v>1026</v>
      </c>
      <c r="O1452" t="s">
        <v>1034</v>
      </c>
      <c r="P1452" t="s">
        <v>1028</v>
      </c>
    </row>
    <row r="1453" spans="1:16" x14ac:dyDescent="0.25">
      <c r="A1453" s="9" t="s">
        <v>375</v>
      </c>
      <c r="B1453" s="9" t="s">
        <v>1162</v>
      </c>
      <c r="C1453" s="9" t="s">
        <v>1163</v>
      </c>
      <c r="D1453" s="9" t="s">
        <v>1164</v>
      </c>
      <c r="E1453" s="9" t="s">
        <v>1020</v>
      </c>
      <c r="F1453" s="9" t="s">
        <v>1021</v>
      </c>
      <c r="G1453" s="9" t="s">
        <v>1071</v>
      </c>
      <c r="H1453" s="10">
        <v>42120</v>
      </c>
      <c r="I1453" s="10">
        <v>42121</v>
      </c>
      <c r="J1453" s="10">
        <v>42117</v>
      </c>
      <c r="K1453" s="9" t="s">
        <v>1023</v>
      </c>
      <c r="L1453" s="9" t="s">
        <v>1272</v>
      </c>
      <c r="M1453" s="9" t="s">
        <v>1025</v>
      </c>
      <c r="N1453" s="9" t="s">
        <v>1026</v>
      </c>
      <c r="O1453" s="9" t="s">
        <v>1034</v>
      </c>
      <c r="P1453" s="9" t="s">
        <v>1028</v>
      </c>
    </row>
    <row r="1454" spans="1:16" x14ac:dyDescent="0.25">
      <c r="A1454" t="s">
        <v>2578</v>
      </c>
      <c r="B1454" t="s">
        <v>2579</v>
      </c>
      <c r="C1454" t="s">
        <v>2578</v>
      </c>
      <c r="D1454" t="s">
        <v>2579</v>
      </c>
      <c r="E1454" t="s">
        <v>1020</v>
      </c>
      <c r="F1454" t="s">
        <v>1032</v>
      </c>
      <c r="G1454" t="s">
        <v>1157</v>
      </c>
      <c r="H1454" s="11">
        <v>42120</v>
      </c>
      <c r="I1454" s="11">
        <v>42123</v>
      </c>
      <c r="J1454" s="11">
        <v>42119</v>
      </c>
      <c r="K1454" t="s">
        <v>1023</v>
      </c>
      <c r="L1454" t="s">
        <v>1272</v>
      </c>
      <c r="M1454" t="s">
        <v>1025</v>
      </c>
      <c r="N1454" t="s">
        <v>1026</v>
      </c>
      <c r="O1454" t="s">
        <v>1034</v>
      </c>
      <c r="P1454" t="s">
        <v>1676</v>
      </c>
    </row>
    <row r="1455" spans="1:16" x14ac:dyDescent="0.25">
      <c r="A1455" s="9" t="s">
        <v>229</v>
      </c>
      <c r="B1455" s="9" t="s">
        <v>1183</v>
      </c>
      <c r="C1455" s="9" t="s">
        <v>1184</v>
      </c>
      <c r="D1455" s="9" t="s">
        <v>1183</v>
      </c>
      <c r="E1455" s="9" t="s">
        <v>1020</v>
      </c>
      <c r="F1455" s="9" t="s">
        <v>1021</v>
      </c>
      <c r="G1455" s="9" t="s">
        <v>1022</v>
      </c>
      <c r="H1455" s="10">
        <v>42118</v>
      </c>
      <c r="I1455" s="10">
        <v>42120</v>
      </c>
      <c r="J1455" s="10">
        <v>42112</v>
      </c>
      <c r="K1455" s="9" t="s">
        <v>1023</v>
      </c>
      <c r="L1455" s="9" t="s">
        <v>1272</v>
      </c>
      <c r="M1455" s="9" t="s">
        <v>1025</v>
      </c>
      <c r="N1455" s="9" t="s">
        <v>1026</v>
      </c>
      <c r="O1455" s="9" t="s">
        <v>1034</v>
      </c>
      <c r="P1455" s="9" t="s">
        <v>1028</v>
      </c>
    </row>
    <row r="1456" spans="1:16" x14ac:dyDescent="0.25">
      <c r="A1456" t="s">
        <v>302</v>
      </c>
      <c r="B1456" t="s">
        <v>1198</v>
      </c>
      <c r="C1456" t="s">
        <v>1199</v>
      </c>
      <c r="D1456" t="s">
        <v>1200</v>
      </c>
      <c r="E1456" t="s">
        <v>1020</v>
      </c>
      <c r="F1456" t="s">
        <v>1021</v>
      </c>
      <c r="G1456" t="s">
        <v>1037</v>
      </c>
      <c r="H1456" s="11">
        <v>42118</v>
      </c>
      <c r="I1456" s="11">
        <v>42118</v>
      </c>
      <c r="J1456" s="11">
        <v>42112</v>
      </c>
      <c r="K1456" t="s">
        <v>1023</v>
      </c>
      <c r="L1456" t="s">
        <v>1272</v>
      </c>
      <c r="M1456" t="s">
        <v>1025</v>
      </c>
      <c r="N1456" t="s">
        <v>1026</v>
      </c>
      <c r="O1456" t="s">
        <v>1273</v>
      </c>
    </row>
    <row r="1457" spans="1:16" x14ac:dyDescent="0.25">
      <c r="A1457" s="9" t="s">
        <v>263</v>
      </c>
      <c r="B1457" s="9" t="s">
        <v>1491</v>
      </c>
      <c r="C1457" s="9" t="s">
        <v>1492</v>
      </c>
      <c r="D1457" s="9" t="s">
        <v>1493</v>
      </c>
      <c r="E1457" s="9" t="s">
        <v>1020</v>
      </c>
      <c r="F1457" s="9" t="s">
        <v>1021</v>
      </c>
      <c r="G1457" s="9" t="s">
        <v>1022</v>
      </c>
      <c r="H1457" s="10">
        <v>42118</v>
      </c>
      <c r="I1457" s="10">
        <v>42121</v>
      </c>
      <c r="J1457" s="10">
        <v>42115</v>
      </c>
      <c r="K1457" s="9" t="s">
        <v>1023</v>
      </c>
      <c r="L1457" s="9" t="s">
        <v>1272</v>
      </c>
      <c r="M1457" s="9" t="s">
        <v>1025</v>
      </c>
      <c r="N1457" s="9" t="s">
        <v>1026</v>
      </c>
      <c r="O1457" s="9" t="s">
        <v>1034</v>
      </c>
      <c r="P1457" s="9" t="s">
        <v>1028</v>
      </c>
    </row>
    <row r="1458" spans="1:16" x14ac:dyDescent="0.25">
      <c r="A1458" t="s">
        <v>2940</v>
      </c>
      <c r="B1458" t="s">
        <v>2941</v>
      </c>
      <c r="C1458" t="s">
        <v>2942</v>
      </c>
      <c r="D1458" t="s">
        <v>2943</v>
      </c>
      <c r="E1458" t="s">
        <v>1020</v>
      </c>
      <c r="F1458" t="s">
        <v>1659</v>
      </c>
      <c r="G1458" t="s">
        <v>1660</v>
      </c>
      <c r="H1458" s="11">
        <v>42118</v>
      </c>
      <c r="I1458" s="11">
        <v>42129</v>
      </c>
      <c r="J1458" s="11">
        <v>42118</v>
      </c>
      <c r="K1458" t="s">
        <v>1023</v>
      </c>
      <c r="L1458" t="s">
        <v>1272</v>
      </c>
      <c r="M1458" t="s">
        <v>1025</v>
      </c>
      <c r="N1458" t="s">
        <v>1026</v>
      </c>
      <c r="O1458" t="s">
        <v>1034</v>
      </c>
      <c r="P1458" t="s">
        <v>1118</v>
      </c>
    </row>
    <row r="1459" spans="1:16" x14ac:dyDescent="0.25">
      <c r="A1459" s="9" t="s">
        <v>496</v>
      </c>
      <c r="B1459" s="9" t="s">
        <v>1029</v>
      </c>
      <c r="C1459" s="9" t="s">
        <v>1030</v>
      </c>
      <c r="D1459" s="9" t="s">
        <v>1031</v>
      </c>
      <c r="E1459" s="9" t="s">
        <v>1020</v>
      </c>
      <c r="F1459" s="9" t="s">
        <v>1032</v>
      </c>
      <c r="G1459" s="9" t="s">
        <v>533</v>
      </c>
      <c r="H1459" s="10">
        <v>42117</v>
      </c>
      <c r="I1459" s="10">
        <v>42122</v>
      </c>
      <c r="J1459" s="10">
        <v>42111</v>
      </c>
      <c r="K1459" s="9" t="s">
        <v>1023</v>
      </c>
      <c r="L1459" s="9" t="s">
        <v>1272</v>
      </c>
      <c r="M1459" s="9" t="s">
        <v>1025</v>
      </c>
      <c r="N1459" s="9" t="s">
        <v>1026</v>
      </c>
      <c r="O1459" s="9" t="s">
        <v>1034</v>
      </c>
      <c r="P1459" s="9" t="s">
        <v>1028</v>
      </c>
    </row>
    <row r="1460" spans="1:16" x14ac:dyDescent="0.25">
      <c r="A1460" t="s">
        <v>382</v>
      </c>
      <c r="B1460" t="s">
        <v>1842</v>
      </c>
      <c r="C1460" t="s">
        <v>1843</v>
      </c>
      <c r="D1460" t="s">
        <v>1844</v>
      </c>
      <c r="E1460" t="s">
        <v>1020</v>
      </c>
      <c r="F1460" t="s">
        <v>1021</v>
      </c>
      <c r="G1460" t="s">
        <v>1071</v>
      </c>
      <c r="H1460" s="11">
        <v>42116</v>
      </c>
      <c r="I1460" s="11">
        <v>42118</v>
      </c>
      <c r="J1460" s="11">
        <v>42109</v>
      </c>
      <c r="K1460" t="s">
        <v>1023</v>
      </c>
      <c r="L1460" t="s">
        <v>1272</v>
      </c>
      <c r="M1460" t="s">
        <v>1025</v>
      </c>
      <c r="N1460" t="s">
        <v>1026</v>
      </c>
      <c r="O1460" t="s">
        <v>1034</v>
      </c>
      <c r="P1460" t="s">
        <v>1028</v>
      </c>
    </row>
    <row r="1461" spans="1:16" x14ac:dyDescent="0.25">
      <c r="A1461" s="9" t="s">
        <v>1236</v>
      </c>
      <c r="B1461" s="9" t="s">
        <v>1237</v>
      </c>
      <c r="C1461" s="9" t="s">
        <v>1238</v>
      </c>
      <c r="D1461" s="9" t="s">
        <v>1239</v>
      </c>
      <c r="E1461" s="9" t="s">
        <v>1020</v>
      </c>
      <c r="F1461" s="9" t="s">
        <v>1032</v>
      </c>
      <c r="G1461" s="9" t="s">
        <v>1136</v>
      </c>
      <c r="H1461" s="10">
        <v>42116</v>
      </c>
      <c r="I1461" s="10">
        <v>42120</v>
      </c>
      <c r="J1461" s="10">
        <v>42116</v>
      </c>
      <c r="K1461" s="9" t="s">
        <v>1023</v>
      </c>
      <c r="L1461" s="9" t="s">
        <v>1272</v>
      </c>
      <c r="M1461" s="9" t="s">
        <v>1025</v>
      </c>
      <c r="N1461" s="9" t="s">
        <v>1026</v>
      </c>
      <c r="O1461" s="9" t="s">
        <v>1034</v>
      </c>
      <c r="P1461" s="9" t="s">
        <v>1028</v>
      </c>
    </row>
    <row r="1462" spans="1:16" x14ac:dyDescent="0.25">
      <c r="A1462" t="s">
        <v>354</v>
      </c>
      <c r="B1462" t="s">
        <v>1531</v>
      </c>
      <c r="C1462" t="s">
        <v>1532</v>
      </c>
      <c r="D1462" t="s">
        <v>1533</v>
      </c>
      <c r="E1462" t="s">
        <v>1020</v>
      </c>
      <c r="F1462" t="s">
        <v>1021</v>
      </c>
      <c r="G1462" t="s">
        <v>1130</v>
      </c>
      <c r="H1462" s="11">
        <v>42116</v>
      </c>
      <c r="I1462" s="11">
        <v>42118</v>
      </c>
      <c r="J1462" s="11">
        <v>42113</v>
      </c>
      <c r="K1462" t="s">
        <v>1023</v>
      </c>
      <c r="L1462" t="s">
        <v>1272</v>
      </c>
      <c r="M1462" t="s">
        <v>1025</v>
      </c>
      <c r="N1462" t="s">
        <v>1026</v>
      </c>
      <c r="O1462" t="s">
        <v>1034</v>
      </c>
      <c r="P1462" t="s">
        <v>1028</v>
      </c>
    </row>
    <row r="1463" spans="1:16" x14ac:dyDescent="0.25">
      <c r="A1463" s="9" t="s">
        <v>3110</v>
      </c>
      <c r="B1463" s="9" t="s">
        <v>3111</v>
      </c>
      <c r="C1463" s="9" t="s">
        <v>3112</v>
      </c>
      <c r="D1463" s="9" t="s">
        <v>3111</v>
      </c>
      <c r="E1463" s="9" t="s">
        <v>1020</v>
      </c>
      <c r="F1463" s="9" t="s">
        <v>1659</v>
      </c>
      <c r="G1463" s="9" t="s">
        <v>1758</v>
      </c>
      <c r="H1463" s="10">
        <v>42115</v>
      </c>
      <c r="I1463" s="10">
        <v>42118</v>
      </c>
      <c r="J1463" s="10">
        <v>42115</v>
      </c>
      <c r="K1463" s="9" t="s">
        <v>1023</v>
      </c>
      <c r="L1463" s="9" t="s">
        <v>1272</v>
      </c>
      <c r="M1463" s="9" t="s">
        <v>1025</v>
      </c>
      <c r="N1463" s="9" t="s">
        <v>1026</v>
      </c>
      <c r="O1463" s="9" t="s">
        <v>1034</v>
      </c>
      <c r="P1463" s="9" t="s">
        <v>1028</v>
      </c>
    </row>
    <row r="1464" spans="1:16" x14ac:dyDescent="0.25">
      <c r="A1464" t="s">
        <v>327</v>
      </c>
      <c r="B1464" t="s">
        <v>2152</v>
      </c>
      <c r="C1464" t="s">
        <v>2153</v>
      </c>
      <c r="D1464" t="s">
        <v>2154</v>
      </c>
      <c r="E1464" t="s">
        <v>1020</v>
      </c>
      <c r="F1464" t="s">
        <v>1021</v>
      </c>
      <c r="G1464" t="s">
        <v>1037</v>
      </c>
      <c r="H1464" s="11">
        <v>42114</v>
      </c>
      <c r="I1464" s="11">
        <v>42116</v>
      </c>
      <c r="J1464" s="11">
        <v>42107</v>
      </c>
      <c r="K1464" t="s">
        <v>1023</v>
      </c>
      <c r="L1464" t="s">
        <v>1272</v>
      </c>
      <c r="M1464" t="s">
        <v>1025</v>
      </c>
      <c r="N1464" t="s">
        <v>1026</v>
      </c>
      <c r="O1464" t="s">
        <v>1273</v>
      </c>
    </row>
    <row r="1465" spans="1:16" x14ac:dyDescent="0.25">
      <c r="A1465" s="9" t="s">
        <v>133</v>
      </c>
      <c r="B1465" s="9" t="s">
        <v>3113</v>
      </c>
      <c r="C1465" s="9" t="s">
        <v>3114</v>
      </c>
      <c r="D1465" s="9" t="s">
        <v>3115</v>
      </c>
      <c r="E1465" s="9" t="s">
        <v>1020</v>
      </c>
      <c r="F1465" s="9" t="s">
        <v>1021</v>
      </c>
      <c r="G1465" s="9" t="s">
        <v>1059</v>
      </c>
      <c r="H1465" s="10">
        <v>42113</v>
      </c>
      <c r="I1465" s="10">
        <v>42116</v>
      </c>
      <c r="J1465" s="10">
        <v>42109</v>
      </c>
      <c r="K1465" s="9" t="s">
        <v>1023</v>
      </c>
      <c r="L1465" s="9" t="s">
        <v>1272</v>
      </c>
      <c r="M1465" s="9" t="s">
        <v>1025</v>
      </c>
      <c r="N1465" s="9" t="s">
        <v>1026</v>
      </c>
      <c r="O1465" s="9" t="s">
        <v>1034</v>
      </c>
      <c r="P1465" s="9" t="s">
        <v>1028</v>
      </c>
    </row>
    <row r="1466" spans="1:16" x14ac:dyDescent="0.25">
      <c r="A1466" t="s">
        <v>1924</v>
      </c>
      <c r="B1466" t="s">
        <v>1925</v>
      </c>
      <c r="C1466" t="s">
        <v>1926</v>
      </c>
      <c r="D1466" t="s">
        <v>1927</v>
      </c>
      <c r="E1466" t="s">
        <v>1020</v>
      </c>
      <c r="F1466" t="s">
        <v>1659</v>
      </c>
      <c r="G1466" t="s">
        <v>1660</v>
      </c>
      <c r="H1466" s="11">
        <v>42112</v>
      </c>
      <c r="I1466" s="11">
        <v>42115</v>
      </c>
      <c r="J1466" s="11">
        <v>42112</v>
      </c>
      <c r="K1466" t="s">
        <v>1023</v>
      </c>
      <c r="L1466" t="s">
        <v>1272</v>
      </c>
      <c r="M1466" t="s">
        <v>1025</v>
      </c>
      <c r="N1466" t="s">
        <v>1026</v>
      </c>
      <c r="O1466" t="s">
        <v>1034</v>
      </c>
      <c r="P1466" t="s">
        <v>1118</v>
      </c>
    </row>
    <row r="1467" spans="1:16" x14ac:dyDescent="0.25">
      <c r="A1467" s="9" t="s">
        <v>227</v>
      </c>
      <c r="B1467" s="9" t="s">
        <v>1415</v>
      </c>
      <c r="C1467" s="9" t="s">
        <v>1416</v>
      </c>
      <c r="D1467" s="9" t="s">
        <v>1415</v>
      </c>
      <c r="E1467" s="9" t="s">
        <v>1020</v>
      </c>
      <c r="F1467" s="9" t="s">
        <v>1021</v>
      </c>
      <c r="G1467" s="9" t="s">
        <v>1022</v>
      </c>
      <c r="H1467" s="10">
        <v>42111</v>
      </c>
      <c r="I1467" s="10">
        <v>42114</v>
      </c>
      <c r="J1467" s="10">
        <v>42108</v>
      </c>
      <c r="K1467" s="9" t="s">
        <v>1023</v>
      </c>
      <c r="L1467" s="9" t="s">
        <v>1272</v>
      </c>
      <c r="M1467" s="9" t="s">
        <v>1025</v>
      </c>
      <c r="N1467" s="9" t="s">
        <v>1026</v>
      </c>
      <c r="O1467" s="9" t="s">
        <v>1034</v>
      </c>
      <c r="P1467" s="9" t="s">
        <v>1028</v>
      </c>
    </row>
    <row r="1468" spans="1:16" x14ac:dyDescent="0.25">
      <c r="A1468" t="s">
        <v>1579</v>
      </c>
      <c r="B1468" t="s">
        <v>1580</v>
      </c>
      <c r="C1468" t="s">
        <v>1581</v>
      </c>
      <c r="D1468" t="s">
        <v>1582</v>
      </c>
      <c r="E1468" t="s">
        <v>1020</v>
      </c>
      <c r="F1468" t="s">
        <v>1021</v>
      </c>
      <c r="G1468" t="s">
        <v>1109</v>
      </c>
      <c r="H1468" s="11">
        <v>42109</v>
      </c>
      <c r="I1468" s="11">
        <v>42113</v>
      </c>
      <c r="J1468" s="11">
        <v>42102</v>
      </c>
      <c r="K1468" t="s">
        <v>1023</v>
      </c>
      <c r="L1468" t="s">
        <v>1272</v>
      </c>
      <c r="M1468" t="s">
        <v>1025</v>
      </c>
      <c r="N1468" t="s">
        <v>1026</v>
      </c>
      <c r="O1468" t="s">
        <v>1034</v>
      </c>
      <c r="P1468" t="s">
        <v>1028</v>
      </c>
    </row>
    <row r="1469" spans="1:16" x14ac:dyDescent="0.25">
      <c r="A1469" s="9" t="s">
        <v>337</v>
      </c>
      <c r="B1469" s="9" t="s">
        <v>1668</v>
      </c>
      <c r="C1469" s="9" t="s">
        <v>1669</v>
      </c>
      <c r="D1469" s="9" t="s">
        <v>1668</v>
      </c>
      <c r="E1469" s="9" t="s">
        <v>1020</v>
      </c>
      <c r="F1469" s="9" t="s">
        <v>1021</v>
      </c>
      <c r="G1469" s="9" t="s">
        <v>1130</v>
      </c>
      <c r="H1469" s="10">
        <v>42109</v>
      </c>
      <c r="I1469" s="10">
        <v>42111</v>
      </c>
      <c r="J1469" s="10">
        <v>42102</v>
      </c>
      <c r="K1469" s="9" t="s">
        <v>1023</v>
      </c>
      <c r="L1469" s="9" t="s">
        <v>1272</v>
      </c>
      <c r="M1469" s="9" t="s">
        <v>1025</v>
      </c>
      <c r="N1469" s="9" t="s">
        <v>1026</v>
      </c>
      <c r="O1469" s="9" t="s">
        <v>1034</v>
      </c>
      <c r="P1469" s="9" t="s">
        <v>1028</v>
      </c>
    </row>
    <row r="1470" spans="1:16" x14ac:dyDescent="0.25">
      <c r="A1470" t="s">
        <v>367</v>
      </c>
      <c r="B1470" t="s">
        <v>2027</v>
      </c>
      <c r="C1470" t="s">
        <v>2028</v>
      </c>
      <c r="D1470" t="s">
        <v>2029</v>
      </c>
      <c r="E1470" t="s">
        <v>1020</v>
      </c>
      <c r="F1470" t="s">
        <v>1021</v>
      </c>
      <c r="G1470" t="s">
        <v>1071</v>
      </c>
      <c r="H1470" s="11">
        <v>42107</v>
      </c>
      <c r="I1470" s="11">
        <v>42109</v>
      </c>
      <c r="J1470" s="11">
        <v>42102</v>
      </c>
      <c r="K1470" t="s">
        <v>1023</v>
      </c>
      <c r="L1470" t="s">
        <v>1272</v>
      </c>
      <c r="M1470" t="s">
        <v>1025</v>
      </c>
      <c r="N1470" t="s">
        <v>1026</v>
      </c>
      <c r="O1470" t="s">
        <v>1034</v>
      </c>
      <c r="P1470" t="s">
        <v>1028</v>
      </c>
    </row>
    <row r="1471" spans="1:16" x14ac:dyDescent="0.25">
      <c r="A1471" s="9" t="s">
        <v>2539</v>
      </c>
      <c r="B1471" s="9" t="s">
        <v>2540</v>
      </c>
      <c r="C1471" s="9" t="s">
        <v>2541</v>
      </c>
      <c r="D1471" s="9" t="s">
        <v>2542</v>
      </c>
      <c r="E1471" s="9" t="s">
        <v>1020</v>
      </c>
      <c r="F1471" s="9" t="s">
        <v>1659</v>
      </c>
      <c r="G1471" s="9" t="s">
        <v>1660</v>
      </c>
      <c r="H1471" s="10">
        <v>42107</v>
      </c>
      <c r="I1471" s="10">
        <v>42112</v>
      </c>
      <c r="J1471" s="10">
        <v>42107</v>
      </c>
      <c r="K1471" s="9" t="s">
        <v>1023</v>
      </c>
      <c r="L1471" s="9" t="s">
        <v>1272</v>
      </c>
      <c r="M1471" s="9" t="s">
        <v>1025</v>
      </c>
      <c r="N1471" s="9" t="s">
        <v>1026</v>
      </c>
      <c r="O1471" s="9" t="s">
        <v>1273</v>
      </c>
      <c r="P1471" s="9"/>
    </row>
    <row r="1472" spans="1:16" x14ac:dyDescent="0.25">
      <c r="A1472" t="s">
        <v>290</v>
      </c>
      <c r="B1472" t="s">
        <v>1476</v>
      </c>
      <c r="C1472" t="s">
        <v>1477</v>
      </c>
      <c r="D1472" t="s">
        <v>1478</v>
      </c>
      <c r="E1472" t="s">
        <v>1020</v>
      </c>
      <c r="F1472" t="s">
        <v>1021</v>
      </c>
      <c r="G1472" t="s">
        <v>1022</v>
      </c>
      <c r="H1472" s="11">
        <v>42107</v>
      </c>
      <c r="I1472" s="11">
        <v>42109</v>
      </c>
      <c r="J1472" s="11">
        <v>42102</v>
      </c>
      <c r="K1472" t="s">
        <v>1023</v>
      </c>
      <c r="L1472" t="s">
        <v>1272</v>
      </c>
      <c r="M1472" t="s">
        <v>1025</v>
      </c>
      <c r="N1472" t="s">
        <v>1026</v>
      </c>
      <c r="O1472" t="s">
        <v>1034</v>
      </c>
      <c r="P1472" t="s">
        <v>1028</v>
      </c>
    </row>
    <row r="1473" spans="1:16" x14ac:dyDescent="0.25">
      <c r="A1473" s="9" t="s">
        <v>161</v>
      </c>
      <c r="B1473" s="9" t="s">
        <v>1401</v>
      </c>
      <c r="C1473" s="9" t="s">
        <v>1402</v>
      </c>
      <c r="D1473" s="9" t="s">
        <v>1401</v>
      </c>
      <c r="E1473" s="9" t="s">
        <v>1020</v>
      </c>
      <c r="F1473" s="9" t="s">
        <v>1021</v>
      </c>
      <c r="G1473" s="9" t="s">
        <v>1109</v>
      </c>
      <c r="H1473" s="10">
        <v>42106</v>
      </c>
      <c r="I1473" s="10">
        <v>42107</v>
      </c>
      <c r="J1473" s="10">
        <v>42103</v>
      </c>
      <c r="K1473" s="9" t="s">
        <v>1023</v>
      </c>
      <c r="L1473" s="9" t="s">
        <v>1272</v>
      </c>
      <c r="M1473" s="9" t="s">
        <v>1025</v>
      </c>
      <c r="N1473" s="9" t="s">
        <v>1026</v>
      </c>
      <c r="O1473" s="9" t="s">
        <v>1034</v>
      </c>
      <c r="P1473" s="9" t="s">
        <v>1028</v>
      </c>
    </row>
    <row r="1474" spans="1:16" x14ac:dyDescent="0.25">
      <c r="A1474" t="s">
        <v>489</v>
      </c>
      <c r="B1474" t="s">
        <v>1473</v>
      </c>
      <c r="C1474" t="s">
        <v>1474</v>
      </c>
      <c r="D1474" t="s">
        <v>1475</v>
      </c>
      <c r="E1474" t="s">
        <v>1020</v>
      </c>
      <c r="F1474" t="s">
        <v>1032</v>
      </c>
      <c r="G1474" t="s">
        <v>533</v>
      </c>
      <c r="H1474" s="11">
        <v>42105</v>
      </c>
      <c r="I1474" s="11">
        <v>42116</v>
      </c>
      <c r="J1474" s="11">
        <v>42037</v>
      </c>
      <c r="K1474" t="s">
        <v>1023</v>
      </c>
      <c r="L1474" t="s">
        <v>1272</v>
      </c>
      <c r="M1474" t="s">
        <v>1025</v>
      </c>
      <c r="N1474" t="s">
        <v>1026</v>
      </c>
      <c r="O1474" t="s">
        <v>1034</v>
      </c>
      <c r="P1474" t="s">
        <v>1028</v>
      </c>
    </row>
    <row r="1475" spans="1:16" x14ac:dyDescent="0.25">
      <c r="A1475" s="9" t="s">
        <v>1566</v>
      </c>
      <c r="B1475" s="9" t="s">
        <v>1567</v>
      </c>
      <c r="C1475" s="9" t="s">
        <v>1568</v>
      </c>
      <c r="D1475" s="9" t="s">
        <v>1569</v>
      </c>
      <c r="E1475" s="9" t="s">
        <v>1020</v>
      </c>
      <c r="F1475" s="9" t="s">
        <v>1032</v>
      </c>
      <c r="G1475" s="9" t="s">
        <v>533</v>
      </c>
      <c r="H1475" s="10">
        <v>42105</v>
      </c>
      <c r="I1475" s="10">
        <v>42117</v>
      </c>
      <c r="J1475" s="10">
        <v>42105</v>
      </c>
      <c r="K1475" s="9" t="s">
        <v>1023</v>
      </c>
      <c r="L1475" s="9" t="s">
        <v>1272</v>
      </c>
      <c r="M1475" s="9" t="s">
        <v>1025</v>
      </c>
      <c r="N1475" s="9" t="s">
        <v>1026</v>
      </c>
      <c r="O1475" s="9" t="s">
        <v>1034</v>
      </c>
      <c r="P1475" s="9" t="s">
        <v>1676</v>
      </c>
    </row>
    <row r="1476" spans="1:16" x14ac:dyDescent="0.25">
      <c r="A1476" t="s">
        <v>201</v>
      </c>
      <c r="B1476" t="s">
        <v>1944</v>
      </c>
      <c r="C1476" t="s">
        <v>1945</v>
      </c>
      <c r="D1476" t="s">
        <v>1944</v>
      </c>
      <c r="E1476" t="s">
        <v>1020</v>
      </c>
      <c r="F1476" t="s">
        <v>1021</v>
      </c>
      <c r="G1476" t="s">
        <v>1353</v>
      </c>
      <c r="H1476" s="11">
        <v>42105</v>
      </c>
      <c r="I1476" s="11">
        <v>42107</v>
      </c>
      <c r="J1476" s="11">
        <v>42101</v>
      </c>
      <c r="K1476" t="s">
        <v>1023</v>
      </c>
      <c r="L1476" t="s">
        <v>1272</v>
      </c>
      <c r="M1476" t="s">
        <v>1025</v>
      </c>
      <c r="N1476" t="s">
        <v>1026</v>
      </c>
      <c r="O1476" t="s">
        <v>1034</v>
      </c>
      <c r="P1476" t="s">
        <v>1028</v>
      </c>
    </row>
    <row r="1477" spans="1:16" x14ac:dyDescent="0.25">
      <c r="A1477" s="9" t="s">
        <v>274</v>
      </c>
      <c r="B1477" s="9" t="s">
        <v>1221</v>
      </c>
      <c r="C1477" s="9" t="s">
        <v>1222</v>
      </c>
      <c r="D1477" s="9" t="s">
        <v>1223</v>
      </c>
      <c r="E1477" s="9" t="s">
        <v>1020</v>
      </c>
      <c r="F1477" s="9" t="s">
        <v>1021</v>
      </c>
      <c r="G1477" s="9" t="s">
        <v>1022</v>
      </c>
      <c r="H1477" s="10">
        <v>42105</v>
      </c>
      <c r="I1477" s="10">
        <v>42115</v>
      </c>
      <c r="J1477" s="10">
        <v>42097</v>
      </c>
      <c r="K1477" s="9" t="s">
        <v>1023</v>
      </c>
      <c r="L1477" s="9" t="s">
        <v>1272</v>
      </c>
      <c r="M1477" s="9" t="s">
        <v>1025</v>
      </c>
      <c r="N1477" s="9" t="s">
        <v>1026</v>
      </c>
      <c r="O1477" s="9" t="s">
        <v>1273</v>
      </c>
      <c r="P1477" s="9"/>
    </row>
    <row r="1478" spans="1:16" x14ac:dyDescent="0.25">
      <c r="A1478" t="s">
        <v>312</v>
      </c>
      <c r="B1478" t="s">
        <v>1318</v>
      </c>
      <c r="C1478" t="s">
        <v>1319</v>
      </c>
      <c r="D1478" t="s">
        <v>1320</v>
      </c>
      <c r="E1478" t="s">
        <v>1020</v>
      </c>
      <c r="F1478" t="s">
        <v>1021</v>
      </c>
      <c r="G1478" t="s">
        <v>1037</v>
      </c>
      <c r="H1478" s="11">
        <v>42104</v>
      </c>
      <c r="I1478" s="11">
        <v>42106</v>
      </c>
      <c r="J1478" s="11">
        <v>42100</v>
      </c>
      <c r="K1478" t="s">
        <v>1023</v>
      </c>
      <c r="L1478" t="s">
        <v>1272</v>
      </c>
      <c r="M1478" t="s">
        <v>1025</v>
      </c>
      <c r="N1478" t="s">
        <v>1026</v>
      </c>
      <c r="O1478" t="s">
        <v>1034</v>
      </c>
      <c r="P1478" t="s">
        <v>1028</v>
      </c>
    </row>
    <row r="1479" spans="1:16" x14ac:dyDescent="0.25">
      <c r="A1479" s="9" t="s">
        <v>226</v>
      </c>
      <c r="B1479" s="9" t="s">
        <v>1312</v>
      </c>
      <c r="C1479" s="9" t="s">
        <v>1313</v>
      </c>
      <c r="D1479" s="9" t="s">
        <v>1314</v>
      </c>
      <c r="E1479" s="9" t="s">
        <v>1020</v>
      </c>
      <c r="F1479" s="9" t="s">
        <v>1021</v>
      </c>
      <c r="G1479" s="9" t="s">
        <v>1022</v>
      </c>
      <c r="H1479" s="10">
        <v>42102</v>
      </c>
      <c r="I1479" s="10">
        <v>42104</v>
      </c>
      <c r="J1479" s="10">
        <v>42100</v>
      </c>
      <c r="K1479" s="9" t="s">
        <v>1023</v>
      </c>
      <c r="L1479" s="9" t="s">
        <v>1272</v>
      </c>
      <c r="M1479" s="9" t="s">
        <v>1025</v>
      </c>
      <c r="N1479" s="9" t="s">
        <v>1026</v>
      </c>
      <c r="O1479" s="9" t="s">
        <v>1034</v>
      </c>
      <c r="P1479" s="9" t="s">
        <v>1028</v>
      </c>
    </row>
    <row r="1480" spans="1:16" x14ac:dyDescent="0.25">
      <c r="A1480" t="s">
        <v>407</v>
      </c>
      <c r="B1480" t="s">
        <v>1795</v>
      </c>
      <c r="C1480" t="s">
        <v>1796</v>
      </c>
      <c r="D1480" t="s">
        <v>1797</v>
      </c>
      <c r="E1480" t="s">
        <v>1020</v>
      </c>
      <c r="F1480" t="s">
        <v>1032</v>
      </c>
      <c r="G1480" t="s">
        <v>1348</v>
      </c>
      <c r="H1480" s="11">
        <v>42102</v>
      </c>
      <c r="I1480" s="11">
        <v>42105</v>
      </c>
      <c r="J1480" s="11">
        <v>42102</v>
      </c>
      <c r="K1480" t="s">
        <v>1023</v>
      </c>
      <c r="L1480" t="s">
        <v>1272</v>
      </c>
      <c r="M1480" t="s">
        <v>1025</v>
      </c>
      <c r="N1480" t="s">
        <v>1026</v>
      </c>
      <c r="O1480" t="s">
        <v>1273</v>
      </c>
    </row>
    <row r="1481" spans="1:16" x14ac:dyDescent="0.25">
      <c r="A1481" s="9" t="s">
        <v>2221</v>
      </c>
      <c r="B1481" s="9" t="s">
        <v>2222</v>
      </c>
      <c r="C1481" s="9" t="s">
        <v>2223</v>
      </c>
      <c r="D1481" s="9" t="s">
        <v>2224</v>
      </c>
      <c r="E1481" s="9" t="s">
        <v>1020</v>
      </c>
      <c r="F1481" s="9" t="s">
        <v>1659</v>
      </c>
      <c r="G1481" s="9" t="s">
        <v>1660</v>
      </c>
      <c r="H1481" s="10">
        <v>42101</v>
      </c>
      <c r="I1481" s="10">
        <v>42105</v>
      </c>
      <c r="J1481" s="10">
        <v>42101</v>
      </c>
      <c r="K1481" s="9" t="s">
        <v>1023</v>
      </c>
      <c r="L1481" s="9" t="s">
        <v>1272</v>
      </c>
      <c r="M1481" s="9" t="s">
        <v>1025</v>
      </c>
      <c r="N1481" s="9" t="s">
        <v>1026</v>
      </c>
      <c r="O1481" s="9" t="s">
        <v>1034</v>
      </c>
      <c r="P1481" s="9" t="s">
        <v>1028</v>
      </c>
    </row>
    <row r="1482" spans="1:16" x14ac:dyDescent="0.25">
      <c r="A1482" t="s">
        <v>694</v>
      </c>
      <c r="B1482" t="s">
        <v>2363</v>
      </c>
      <c r="C1482" t="s">
        <v>2364</v>
      </c>
      <c r="D1482" t="s">
        <v>2365</v>
      </c>
      <c r="E1482" t="s">
        <v>1020</v>
      </c>
      <c r="F1482" t="s">
        <v>1032</v>
      </c>
      <c r="G1482" t="s">
        <v>1136</v>
      </c>
      <c r="H1482" s="11">
        <v>42101</v>
      </c>
      <c r="I1482" s="11">
        <v>42105</v>
      </c>
      <c r="J1482" s="11">
        <v>42101</v>
      </c>
      <c r="K1482" t="s">
        <v>1023</v>
      </c>
      <c r="L1482" t="s">
        <v>1272</v>
      </c>
      <c r="M1482" t="s">
        <v>1025</v>
      </c>
      <c r="N1482" t="s">
        <v>1026</v>
      </c>
      <c r="O1482" t="s">
        <v>1273</v>
      </c>
    </row>
    <row r="1483" spans="1:16" x14ac:dyDescent="0.25">
      <c r="A1483" s="9" t="s">
        <v>88</v>
      </c>
      <c r="B1483" s="9" t="s">
        <v>1417</v>
      </c>
      <c r="C1483" s="9" t="s">
        <v>1418</v>
      </c>
      <c r="D1483" s="9" t="s">
        <v>1419</v>
      </c>
      <c r="E1483" s="9" t="s">
        <v>1020</v>
      </c>
      <c r="F1483" s="9" t="s">
        <v>1021</v>
      </c>
      <c r="G1483" s="9" t="s">
        <v>1045</v>
      </c>
      <c r="H1483" s="10">
        <v>42099</v>
      </c>
      <c r="I1483" s="10">
        <v>42102</v>
      </c>
      <c r="J1483" s="10">
        <v>42095</v>
      </c>
      <c r="K1483" s="9" t="s">
        <v>1023</v>
      </c>
      <c r="L1483" s="9" t="s">
        <v>1272</v>
      </c>
      <c r="M1483" s="9" t="s">
        <v>1025</v>
      </c>
      <c r="N1483" s="9" t="s">
        <v>1026</v>
      </c>
      <c r="O1483" s="9" t="s">
        <v>1034</v>
      </c>
      <c r="P1483" s="9" t="s">
        <v>1028</v>
      </c>
    </row>
    <row r="1484" spans="1:16" x14ac:dyDescent="0.25">
      <c r="A1484" t="s">
        <v>46</v>
      </c>
      <c r="B1484" t="s">
        <v>2870</v>
      </c>
      <c r="C1484" t="s">
        <v>46</v>
      </c>
      <c r="D1484" t="s">
        <v>2870</v>
      </c>
      <c r="E1484" t="s">
        <v>1020</v>
      </c>
      <c r="F1484" t="s">
        <v>1021</v>
      </c>
      <c r="G1484" t="s">
        <v>1194</v>
      </c>
      <c r="H1484" s="11">
        <v>42099</v>
      </c>
      <c r="I1484" s="11">
        <v>42103</v>
      </c>
      <c r="J1484" s="11">
        <v>42095</v>
      </c>
      <c r="K1484" t="s">
        <v>1023</v>
      </c>
      <c r="L1484" t="s">
        <v>1272</v>
      </c>
      <c r="M1484" t="s">
        <v>1025</v>
      </c>
      <c r="N1484" t="s">
        <v>1026</v>
      </c>
      <c r="O1484" t="s">
        <v>1034</v>
      </c>
      <c r="P1484" t="s">
        <v>1028</v>
      </c>
    </row>
    <row r="1485" spans="1:16" x14ac:dyDescent="0.25">
      <c r="A1485" s="9" t="s">
        <v>452</v>
      </c>
      <c r="B1485" s="9" t="s">
        <v>1169</v>
      </c>
      <c r="C1485" s="9" t="s">
        <v>1170</v>
      </c>
      <c r="D1485" s="9" t="s">
        <v>1169</v>
      </c>
      <c r="E1485" s="9" t="s">
        <v>1020</v>
      </c>
      <c r="F1485" s="9" t="s">
        <v>1032</v>
      </c>
      <c r="G1485" s="9" t="s">
        <v>1136</v>
      </c>
      <c r="H1485" s="10">
        <v>42099</v>
      </c>
      <c r="I1485" s="10">
        <v>42102</v>
      </c>
      <c r="J1485" s="10">
        <v>42098</v>
      </c>
      <c r="K1485" s="9" t="s">
        <v>1023</v>
      </c>
      <c r="L1485" s="9" t="s">
        <v>1272</v>
      </c>
      <c r="M1485" s="9" t="s">
        <v>1025</v>
      </c>
      <c r="N1485" s="9" t="s">
        <v>1026</v>
      </c>
      <c r="O1485" s="9" t="s">
        <v>1034</v>
      </c>
      <c r="P1485" s="9" t="s">
        <v>1676</v>
      </c>
    </row>
    <row r="1486" spans="1:16" x14ac:dyDescent="0.25">
      <c r="A1486" t="s">
        <v>2966</v>
      </c>
      <c r="B1486" t="s">
        <v>2967</v>
      </c>
      <c r="C1486" t="s">
        <v>2968</v>
      </c>
      <c r="D1486" t="s">
        <v>2967</v>
      </c>
      <c r="E1486" t="s">
        <v>1020</v>
      </c>
      <c r="F1486" t="s">
        <v>1021</v>
      </c>
      <c r="G1486" t="s">
        <v>1353</v>
      </c>
      <c r="H1486" s="11">
        <v>42099</v>
      </c>
      <c r="I1486" s="11">
        <v>42105</v>
      </c>
      <c r="J1486" s="11">
        <v>42095</v>
      </c>
      <c r="K1486" t="s">
        <v>1023</v>
      </c>
      <c r="L1486" t="s">
        <v>1272</v>
      </c>
      <c r="M1486" t="s">
        <v>1025</v>
      </c>
      <c r="N1486" t="s">
        <v>1026</v>
      </c>
      <c r="O1486" t="s">
        <v>1034</v>
      </c>
      <c r="P1486" t="s">
        <v>1118</v>
      </c>
    </row>
    <row r="1487" spans="1:16" x14ac:dyDescent="0.25">
      <c r="A1487" s="9" t="s">
        <v>431</v>
      </c>
      <c r="B1487" s="9" t="s">
        <v>1742</v>
      </c>
      <c r="C1487" s="9" t="s">
        <v>1743</v>
      </c>
      <c r="D1487" s="9" t="s">
        <v>1744</v>
      </c>
      <c r="E1487" s="9" t="s">
        <v>1020</v>
      </c>
      <c r="F1487" s="9" t="s">
        <v>1032</v>
      </c>
      <c r="G1487" s="9" t="s">
        <v>1136</v>
      </c>
      <c r="H1487" s="10">
        <v>42098</v>
      </c>
      <c r="I1487" s="10">
        <v>42100</v>
      </c>
      <c r="J1487" s="10">
        <v>42098</v>
      </c>
      <c r="K1487" s="9" t="s">
        <v>1023</v>
      </c>
      <c r="L1487" s="9" t="s">
        <v>1272</v>
      </c>
      <c r="M1487" s="9" t="s">
        <v>1025</v>
      </c>
      <c r="N1487" s="9" t="s">
        <v>1026</v>
      </c>
      <c r="O1487" s="9" t="s">
        <v>1034</v>
      </c>
      <c r="P1487" s="9" t="s">
        <v>1676</v>
      </c>
    </row>
    <row r="1488" spans="1:16" x14ac:dyDescent="0.25">
      <c r="A1488" t="s">
        <v>245</v>
      </c>
      <c r="B1488" t="s">
        <v>1227</v>
      </c>
      <c r="C1488" t="s">
        <v>1228</v>
      </c>
      <c r="D1488" t="s">
        <v>1229</v>
      </c>
      <c r="E1488" t="s">
        <v>1020</v>
      </c>
      <c r="F1488" t="s">
        <v>1021</v>
      </c>
      <c r="G1488" t="s">
        <v>1022</v>
      </c>
      <c r="H1488" s="11">
        <v>42097</v>
      </c>
      <c r="I1488" s="11">
        <v>42099</v>
      </c>
      <c r="J1488" s="11">
        <v>42095</v>
      </c>
      <c r="K1488" t="s">
        <v>1023</v>
      </c>
      <c r="L1488" t="s">
        <v>1272</v>
      </c>
      <c r="M1488" t="s">
        <v>1025</v>
      </c>
      <c r="N1488" t="s">
        <v>1026</v>
      </c>
      <c r="O1488" t="s">
        <v>1034</v>
      </c>
      <c r="P1488" t="s">
        <v>1028</v>
      </c>
    </row>
    <row r="1489" spans="1:16" x14ac:dyDescent="0.25">
      <c r="A1489" s="9" t="s">
        <v>2819</v>
      </c>
      <c r="B1489" s="9" t="s">
        <v>2820</v>
      </c>
      <c r="C1489" s="9" t="s">
        <v>2821</v>
      </c>
      <c r="D1489" s="9" t="s">
        <v>2822</v>
      </c>
      <c r="E1489" s="9" t="s">
        <v>1020</v>
      </c>
      <c r="F1489" s="9" t="s">
        <v>1659</v>
      </c>
      <c r="G1489" s="9" t="s">
        <v>1660</v>
      </c>
      <c r="H1489" s="10">
        <v>42097</v>
      </c>
      <c r="I1489" s="10">
        <v>42101</v>
      </c>
      <c r="J1489" s="10">
        <v>42097</v>
      </c>
      <c r="K1489" s="9" t="s">
        <v>1023</v>
      </c>
      <c r="L1489" s="9" t="s">
        <v>1272</v>
      </c>
      <c r="M1489" s="9" t="s">
        <v>1025</v>
      </c>
      <c r="N1489" s="9" t="s">
        <v>1026</v>
      </c>
      <c r="O1489" s="9" t="s">
        <v>1034</v>
      </c>
      <c r="P1489" s="9" t="s">
        <v>1028</v>
      </c>
    </row>
    <row r="1490" spans="1:16" x14ac:dyDescent="0.25">
      <c r="A1490" t="s">
        <v>3116</v>
      </c>
      <c r="B1490" t="s">
        <v>3117</v>
      </c>
      <c r="C1490" t="s">
        <v>3118</v>
      </c>
      <c r="D1490" t="s">
        <v>3119</v>
      </c>
      <c r="E1490" t="s">
        <v>1020</v>
      </c>
      <c r="F1490" t="s">
        <v>1659</v>
      </c>
      <c r="G1490" t="s">
        <v>1660</v>
      </c>
      <c r="H1490" s="11">
        <v>42096</v>
      </c>
      <c r="I1490" s="11">
        <v>42097</v>
      </c>
      <c r="J1490" s="11">
        <v>42096</v>
      </c>
      <c r="K1490" t="s">
        <v>1023</v>
      </c>
      <c r="L1490" t="s">
        <v>1272</v>
      </c>
      <c r="M1490" t="s">
        <v>1025</v>
      </c>
      <c r="N1490" t="s">
        <v>1026</v>
      </c>
      <c r="O1490" t="s">
        <v>1034</v>
      </c>
      <c r="P1490" t="s">
        <v>1028</v>
      </c>
    </row>
    <row r="1491" spans="1:16" x14ac:dyDescent="0.25">
      <c r="A1491" s="9" t="s">
        <v>332</v>
      </c>
      <c r="B1491" s="9" t="s">
        <v>1778</v>
      </c>
      <c r="C1491" s="9" t="s">
        <v>1779</v>
      </c>
      <c r="D1491" s="9" t="s">
        <v>1780</v>
      </c>
      <c r="E1491" s="9" t="s">
        <v>1020</v>
      </c>
      <c r="F1491" s="9" t="s">
        <v>1021</v>
      </c>
      <c r="G1491" s="9" t="s">
        <v>1130</v>
      </c>
      <c r="H1491" s="10">
        <v>42096</v>
      </c>
      <c r="I1491" s="10">
        <v>42099</v>
      </c>
      <c r="J1491" s="10">
        <v>42066</v>
      </c>
      <c r="K1491" s="9" t="s">
        <v>1023</v>
      </c>
      <c r="L1491" s="9" t="s">
        <v>1272</v>
      </c>
      <c r="M1491" s="9" t="s">
        <v>1025</v>
      </c>
      <c r="N1491" s="9" t="s">
        <v>1026</v>
      </c>
      <c r="O1491" s="9" t="s">
        <v>1034</v>
      </c>
      <c r="P1491" s="9" t="s">
        <v>1118</v>
      </c>
    </row>
    <row r="1492" spans="1:16" x14ac:dyDescent="0.25">
      <c r="A1492" t="s">
        <v>372</v>
      </c>
      <c r="B1492" t="s">
        <v>1786</v>
      </c>
      <c r="C1492" t="s">
        <v>1787</v>
      </c>
      <c r="D1492" t="s">
        <v>1788</v>
      </c>
      <c r="E1492" t="s">
        <v>1020</v>
      </c>
      <c r="F1492" t="s">
        <v>1021</v>
      </c>
      <c r="G1492" t="s">
        <v>1071</v>
      </c>
      <c r="H1492" s="11">
        <v>42095</v>
      </c>
      <c r="I1492" s="11">
        <v>42097</v>
      </c>
      <c r="J1492" s="11">
        <v>42095</v>
      </c>
      <c r="K1492" t="s">
        <v>1023</v>
      </c>
      <c r="L1492" t="s">
        <v>1272</v>
      </c>
      <c r="M1492" t="s">
        <v>1025</v>
      </c>
      <c r="N1492" t="s">
        <v>1026</v>
      </c>
      <c r="O1492" t="s">
        <v>1034</v>
      </c>
      <c r="P1492" t="s">
        <v>1028</v>
      </c>
    </row>
    <row r="1493" spans="1:16" x14ac:dyDescent="0.25">
      <c r="A1493" s="9" t="s">
        <v>417</v>
      </c>
      <c r="B1493" s="9" t="s">
        <v>3059</v>
      </c>
      <c r="C1493" s="9" t="s">
        <v>3060</v>
      </c>
      <c r="D1493" s="9" t="s">
        <v>3061</v>
      </c>
      <c r="E1493" s="9" t="s">
        <v>1020</v>
      </c>
      <c r="F1493" s="9" t="s">
        <v>1032</v>
      </c>
      <c r="G1493" s="9" t="s">
        <v>1136</v>
      </c>
      <c r="H1493" s="10">
        <v>42093</v>
      </c>
      <c r="I1493" s="10">
        <v>42099</v>
      </c>
      <c r="J1493" s="10">
        <v>42091</v>
      </c>
      <c r="K1493" s="9" t="s">
        <v>1023</v>
      </c>
      <c r="L1493" s="9" t="s">
        <v>1272</v>
      </c>
      <c r="M1493" s="9" t="s">
        <v>1025</v>
      </c>
      <c r="N1493" s="9" t="s">
        <v>1026</v>
      </c>
      <c r="O1493" s="9" t="s">
        <v>1034</v>
      </c>
      <c r="P1493" s="9" t="s">
        <v>1028</v>
      </c>
    </row>
    <row r="1494" spans="1:16" x14ac:dyDescent="0.25">
      <c r="A1494" t="s">
        <v>368</v>
      </c>
      <c r="B1494" t="s">
        <v>3120</v>
      </c>
      <c r="C1494" t="s">
        <v>3121</v>
      </c>
      <c r="D1494" t="s">
        <v>3122</v>
      </c>
      <c r="E1494" t="s">
        <v>1020</v>
      </c>
      <c r="F1494" t="s">
        <v>1021</v>
      </c>
      <c r="G1494" t="s">
        <v>1071</v>
      </c>
      <c r="H1494" s="11">
        <v>42092</v>
      </c>
      <c r="I1494" s="11">
        <v>42095</v>
      </c>
      <c r="J1494" s="11">
        <v>42088</v>
      </c>
      <c r="K1494" t="s">
        <v>1023</v>
      </c>
      <c r="L1494" t="s">
        <v>1272</v>
      </c>
      <c r="M1494" t="s">
        <v>1025</v>
      </c>
      <c r="N1494" t="s">
        <v>1026</v>
      </c>
      <c r="O1494" t="s">
        <v>1273</v>
      </c>
    </row>
    <row r="1495" spans="1:16" x14ac:dyDescent="0.25">
      <c r="A1495" s="9" t="s">
        <v>2940</v>
      </c>
      <c r="B1495" s="9" t="s">
        <v>2941</v>
      </c>
      <c r="C1495" s="9" t="s">
        <v>2942</v>
      </c>
      <c r="D1495" s="9" t="s">
        <v>2943</v>
      </c>
      <c r="E1495" s="9" t="s">
        <v>1020</v>
      </c>
      <c r="F1495" s="9" t="s">
        <v>1659</v>
      </c>
      <c r="G1495" s="9" t="s">
        <v>1660</v>
      </c>
      <c r="H1495" s="10">
        <v>42092</v>
      </c>
      <c r="I1495" s="10">
        <v>42096</v>
      </c>
      <c r="J1495" s="10">
        <v>42092</v>
      </c>
      <c r="K1495" s="9" t="s">
        <v>1023</v>
      </c>
      <c r="L1495" s="9" t="s">
        <v>1272</v>
      </c>
      <c r="M1495" s="9" t="s">
        <v>1025</v>
      </c>
      <c r="N1495" s="9" t="s">
        <v>1026</v>
      </c>
      <c r="O1495" s="9" t="s">
        <v>1273</v>
      </c>
      <c r="P1495" s="9"/>
    </row>
    <row r="1496" spans="1:16" x14ac:dyDescent="0.25">
      <c r="A1496" t="s">
        <v>497</v>
      </c>
      <c r="B1496" t="s">
        <v>1362</v>
      </c>
      <c r="C1496" t="s">
        <v>1363</v>
      </c>
      <c r="D1496" t="s">
        <v>1364</v>
      </c>
      <c r="E1496" t="s">
        <v>1020</v>
      </c>
      <c r="F1496" t="s">
        <v>1032</v>
      </c>
      <c r="G1496" t="s">
        <v>533</v>
      </c>
      <c r="H1496" s="11">
        <v>42091</v>
      </c>
      <c r="I1496" s="11">
        <v>42098</v>
      </c>
      <c r="J1496" s="11">
        <v>42091</v>
      </c>
      <c r="K1496" t="s">
        <v>1023</v>
      </c>
      <c r="L1496" t="s">
        <v>1272</v>
      </c>
      <c r="M1496" t="s">
        <v>1025</v>
      </c>
      <c r="N1496" t="s">
        <v>1026</v>
      </c>
      <c r="O1496" t="s">
        <v>1034</v>
      </c>
      <c r="P1496" t="s">
        <v>1676</v>
      </c>
    </row>
    <row r="1497" spans="1:16" x14ac:dyDescent="0.25">
      <c r="A1497" s="9" t="s">
        <v>523</v>
      </c>
      <c r="B1497" s="9" t="s">
        <v>1550</v>
      </c>
      <c r="C1497" s="9" t="s">
        <v>1551</v>
      </c>
      <c r="D1497" s="9" t="s">
        <v>1552</v>
      </c>
      <c r="E1497" s="9" t="s">
        <v>1020</v>
      </c>
      <c r="F1497" s="9" t="s">
        <v>1032</v>
      </c>
      <c r="G1497" s="9" t="s">
        <v>533</v>
      </c>
      <c r="H1497" s="10">
        <v>42090</v>
      </c>
      <c r="I1497" s="10">
        <v>42091</v>
      </c>
      <c r="J1497" s="10">
        <v>42090</v>
      </c>
      <c r="K1497" s="9" t="s">
        <v>1023</v>
      </c>
      <c r="L1497" s="9" t="s">
        <v>1272</v>
      </c>
      <c r="M1497" s="9" t="s">
        <v>1025</v>
      </c>
      <c r="N1497" s="9" t="s">
        <v>1026</v>
      </c>
      <c r="O1497" s="9" t="s">
        <v>1273</v>
      </c>
      <c r="P1497" s="9"/>
    </row>
    <row r="1498" spans="1:16" x14ac:dyDescent="0.25">
      <c r="A1498" t="s">
        <v>2140</v>
      </c>
      <c r="B1498" t="s">
        <v>2141</v>
      </c>
      <c r="C1498" t="s">
        <v>2142</v>
      </c>
      <c r="D1498" t="s">
        <v>2143</v>
      </c>
      <c r="E1498" t="s">
        <v>1020</v>
      </c>
      <c r="F1498" t="s">
        <v>1659</v>
      </c>
      <c r="G1498" t="s">
        <v>1660</v>
      </c>
      <c r="H1498" s="11">
        <v>42089</v>
      </c>
      <c r="I1498" s="11">
        <v>42096</v>
      </c>
      <c r="J1498" s="11">
        <v>42089</v>
      </c>
      <c r="K1498" t="s">
        <v>1023</v>
      </c>
      <c r="L1498" t="s">
        <v>2159</v>
      </c>
      <c r="M1498" t="s">
        <v>1025</v>
      </c>
      <c r="N1498" t="s">
        <v>1026</v>
      </c>
      <c r="O1498" t="s">
        <v>1034</v>
      </c>
      <c r="P1498" t="s">
        <v>1028</v>
      </c>
    </row>
    <row r="1499" spans="1:16" x14ac:dyDescent="0.25">
      <c r="A1499" s="9" t="s">
        <v>419</v>
      </c>
      <c r="B1499" s="9" t="s">
        <v>2476</v>
      </c>
      <c r="C1499" s="9" t="s">
        <v>2477</v>
      </c>
      <c r="D1499" s="9" t="s">
        <v>2478</v>
      </c>
      <c r="E1499" s="9" t="s">
        <v>1020</v>
      </c>
      <c r="F1499" s="9" t="s">
        <v>1032</v>
      </c>
      <c r="G1499" s="9" t="s">
        <v>1136</v>
      </c>
      <c r="H1499" s="10">
        <v>42089</v>
      </c>
      <c r="I1499" s="10">
        <v>42093</v>
      </c>
      <c r="J1499" s="10">
        <v>42082</v>
      </c>
      <c r="K1499" s="9" t="s">
        <v>1023</v>
      </c>
      <c r="L1499" s="9" t="s">
        <v>1272</v>
      </c>
      <c r="M1499" s="9" t="s">
        <v>1025</v>
      </c>
      <c r="N1499" s="9" t="s">
        <v>1026</v>
      </c>
      <c r="O1499" s="9" t="s">
        <v>1034</v>
      </c>
      <c r="P1499" s="9" t="s">
        <v>1118</v>
      </c>
    </row>
    <row r="1500" spans="1:16" x14ac:dyDescent="0.25">
      <c r="A1500" t="s">
        <v>526</v>
      </c>
      <c r="B1500" t="s">
        <v>2326</v>
      </c>
      <c r="C1500" t="s">
        <v>2327</v>
      </c>
      <c r="D1500" t="s">
        <v>2328</v>
      </c>
      <c r="E1500" t="s">
        <v>1020</v>
      </c>
      <c r="F1500" t="s">
        <v>1032</v>
      </c>
      <c r="G1500" t="s">
        <v>533</v>
      </c>
      <c r="H1500" s="11">
        <v>42089</v>
      </c>
      <c r="I1500" s="11">
        <v>42134</v>
      </c>
      <c r="J1500" s="11">
        <v>42089</v>
      </c>
      <c r="K1500" t="s">
        <v>1023</v>
      </c>
      <c r="L1500" t="s">
        <v>1272</v>
      </c>
      <c r="M1500" t="s">
        <v>1025</v>
      </c>
      <c r="N1500" t="s">
        <v>1026</v>
      </c>
      <c r="O1500" t="s">
        <v>1034</v>
      </c>
      <c r="P1500" t="s">
        <v>1676</v>
      </c>
    </row>
    <row r="1501" spans="1:16" x14ac:dyDescent="0.25">
      <c r="A1501" s="9" t="s">
        <v>268</v>
      </c>
      <c r="B1501" s="9" t="s">
        <v>2356</v>
      </c>
      <c r="C1501" s="9" t="s">
        <v>2357</v>
      </c>
      <c r="D1501" s="9" t="s">
        <v>2358</v>
      </c>
      <c r="E1501" s="9" t="s">
        <v>1020</v>
      </c>
      <c r="F1501" s="9" t="s">
        <v>1021</v>
      </c>
      <c r="G1501" s="9" t="s">
        <v>1022</v>
      </c>
      <c r="H1501" s="10">
        <v>42089</v>
      </c>
      <c r="I1501" s="10">
        <v>42092</v>
      </c>
      <c r="J1501" s="10">
        <v>42086</v>
      </c>
      <c r="K1501" s="9" t="s">
        <v>1023</v>
      </c>
      <c r="L1501" s="9" t="s">
        <v>1272</v>
      </c>
      <c r="M1501" s="9" t="s">
        <v>1025</v>
      </c>
      <c r="N1501" s="9" t="s">
        <v>1026</v>
      </c>
      <c r="O1501" s="9" t="s">
        <v>1273</v>
      </c>
      <c r="P1501" s="9"/>
    </row>
    <row r="1502" spans="1:16" x14ac:dyDescent="0.25">
      <c r="A1502" t="s">
        <v>2707</v>
      </c>
      <c r="B1502" t="s">
        <v>2708</v>
      </c>
      <c r="C1502" t="s">
        <v>2709</v>
      </c>
      <c r="D1502" t="s">
        <v>2708</v>
      </c>
      <c r="E1502" t="s">
        <v>1020</v>
      </c>
      <c r="F1502" t="s">
        <v>1659</v>
      </c>
      <c r="G1502" t="s">
        <v>1758</v>
      </c>
      <c r="H1502" s="11">
        <v>42089</v>
      </c>
      <c r="I1502" s="11">
        <v>42092</v>
      </c>
      <c r="J1502" s="11">
        <v>42089</v>
      </c>
      <c r="K1502" t="s">
        <v>1023</v>
      </c>
      <c r="L1502" t="s">
        <v>1272</v>
      </c>
      <c r="M1502" t="s">
        <v>1025</v>
      </c>
      <c r="N1502" t="s">
        <v>1026</v>
      </c>
      <c r="O1502" t="s">
        <v>1034</v>
      </c>
      <c r="P1502" t="s">
        <v>1028</v>
      </c>
    </row>
    <row r="1503" spans="1:16" x14ac:dyDescent="0.25">
      <c r="A1503" s="9" t="s">
        <v>2874</v>
      </c>
      <c r="B1503" s="9" t="s">
        <v>2875</v>
      </c>
      <c r="C1503" s="9" t="s">
        <v>2876</v>
      </c>
      <c r="D1503" s="9" t="s">
        <v>2875</v>
      </c>
      <c r="E1503" s="9" t="s">
        <v>1020</v>
      </c>
      <c r="F1503" s="9" t="s">
        <v>1659</v>
      </c>
      <c r="G1503" s="9" t="s">
        <v>1660</v>
      </c>
      <c r="H1503" s="10">
        <v>42088</v>
      </c>
      <c r="I1503" s="10">
        <v>42095</v>
      </c>
      <c r="J1503" s="10">
        <v>42086</v>
      </c>
      <c r="K1503" s="9" t="s">
        <v>1023</v>
      </c>
      <c r="L1503" s="9" t="s">
        <v>3123</v>
      </c>
      <c r="M1503" s="9" t="s">
        <v>1025</v>
      </c>
      <c r="N1503" s="9" t="s">
        <v>1026</v>
      </c>
      <c r="O1503" s="9" t="s">
        <v>1273</v>
      </c>
      <c r="P1503" s="9"/>
    </row>
    <row r="1504" spans="1:16" x14ac:dyDescent="0.25">
      <c r="A1504" t="s">
        <v>75</v>
      </c>
      <c r="B1504" t="s">
        <v>1683</v>
      </c>
      <c r="C1504" t="s">
        <v>1684</v>
      </c>
      <c r="D1504" t="s">
        <v>1683</v>
      </c>
      <c r="E1504" t="s">
        <v>1020</v>
      </c>
      <c r="F1504" t="s">
        <v>1021</v>
      </c>
      <c r="G1504" t="s">
        <v>1041</v>
      </c>
      <c r="H1504" s="11">
        <v>42087</v>
      </c>
      <c r="I1504" s="11">
        <v>42089</v>
      </c>
      <c r="J1504" s="11">
        <v>42087</v>
      </c>
      <c r="K1504" t="s">
        <v>1023</v>
      </c>
      <c r="L1504" t="s">
        <v>1272</v>
      </c>
      <c r="M1504" t="s">
        <v>1025</v>
      </c>
      <c r="N1504" t="s">
        <v>1026</v>
      </c>
      <c r="O1504" t="s">
        <v>1034</v>
      </c>
      <c r="P1504" t="s">
        <v>1028</v>
      </c>
    </row>
    <row r="1505" spans="1:16" x14ac:dyDescent="0.25">
      <c r="A1505" s="9" t="s">
        <v>2743</v>
      </c>
      <c r="B1505" s="9" t="s">
        <v>2744</v>
      </c>
      <c r="C1505" s="9" t="s">
        <v>2745</v>
      </c>
      <c r="D1505" s="9" t="s">
        <v>2744</v>
      </c>
      <c r="E1505" s="9" t="s">
        <v>1020</v>
      </c>
      <c r="F1505" s="9" t="s">
        <v>1659</v>
      </c>
      <c r="G1505" s="9" t="s">
        <v>1660</v>
      </c>
      <c r="H1505" s="10">
        <v>42086</v>
      </c>
      <c r="I1505" s="10">
        <v>42088</v>
      </c>
      <c r="J1505" s="10">
        <v>42086</v>
      </c>
      <c r="K1505" s="9" t="s">
        <v>1023</v>
      </c>
      <c r="L1505" s="9" t="s">
        <v>1272</v>
      </c>
      <c r="M1505" s="9" t="s">
        <v>1025</v>
      </c>
      <c r="N1505" s="9" t="s">
        <v>1026</v>
      </c>
      <c r="O1505" s="9" t="s">
        <v>1034</v>
      </c>
      <c r="P1505" s="9" t="s">
        <v>1028</v>
      </c>
    </row>
    <row r="1506" spans="1:16" x14ac:dyDescent="0.25">
      <c r="A1506" t="s">
        <v>3124</v>
      </c>
      <c r="B1506" t="s">
        <v>3125</v>
      </c>
      <c r="C1506" t="s">
        <v>3126</v>
      </c>
      <c r="D1506" t="s">
        <v>3127</v>
      </c>
      <c r="E1506" t="s">
        <v>1020</v>
      </c>
      <c r="F1506" t="s">
        <v>1659</v>
      </c>
      <c r="G1506" t="s">
        <v>1660</v>
      </c>
      <c r="H1506" s="11">
        <v>42086</v>
      </c>
      <c r="I1506" s="11">
        <v>42089</v>
      </c>
      <c r="J1506" s="11">
        <v>42086</v>
      </c>
      <c r="K1506" t="s">
        <v>1023</v>
      </c>
      <c r="L1506" t="s">
        <v>1272</v>
      </c>
      <c r="M1506" t="s">
        <v>1025</v>
      </c>
      <c r="N1506" t="s">
        <v>1026</v>
      </c>
      <c r="O1506" t="s">
        <v>1273</v>
      </c>
    </row>
    <row r="1507" spans="1:16" x14ac:dyDescent="0.25">
      <c r="A1507" s="9" t="s">
        <v>431</v>
      </c>
      <c r="B1507" s="9" t="s">
        <v>1742</v>
      </c>
      <c r="C1507" s="9" t="s">
        <v>1743</v>
      </c>
      <c r="D1507" s="9" t="s">
        <v>1744</v>
      </c>
      <c r="E1507" s="9" t="s">
        <v>1020</v>
      </c>
      <c r="F1507" s="9" t="s">
        <v>1032</v>
      </c>
      <c r="G1507" s="9" t="s">
        <v>1136</v>
      </c>
      <c r="H1507" s="10">
        <v>42085</v>
      </c>
      <c r="I1507" s="10">
        <v>42089</v>
      </c>
      <c r="J1507" s="10">
        <v>42083</v>
      </c>
      <c r="K1507" s="9" t="s">
        <v>1023</v>
      </c>
      <c r="L1507" s="9" t="s">
        <v>1272</v>
      </c>
      <c r="M1507" s="9" t="s">
        <v>1025</v>
      </c>
      <c r="N1507" s="9" t="s">
        <v>1026</v>
      </c>
      <c r="O1507" s="9" t="s">
        <v>1034</v>
      </c>
      <c r="P1507" s="9" t="s">
        <v>1676</v>
      </c>
    </row>
    <row r="1508" spans="1:16" x14ac:dyDescent="0.25">
      <c r="A1508" t="s">
        <v>2973</v>
      </c>
      <c r="B1508" t="s">
        <v>2974</v>
      </c>
      <c r="C1508" t="s">
        <v>2973</v>
      </c>
      <c r="D1508" t="s">
        <v>2974</v>
      </c>
      <c r="E1508" t="s">
        <v>1020</v>
      </c>
      <c r="F1508" t="s">
        <v>1021</v>
      </c>
      <c r="G1508" t="s">
        <v>1194</v>
      </c>
      <c r="H1508" s="11">
        <v>42084</v>
      </c>
      <c r="I1508" s="11">
        <v>42087</v>
      </c>
      <c r="J1508" s="11">
        <v>42083</v>
      </c>
      <c r="K1508" t="s">
        <v>1023</v>
      </c>
      <c r="L1508" t="s">
        <v>1272</v>
      </c>
      <c r="M1508" t="s">
        <v>1025</v>
      </c>
      <c r="N1508" t="s">
        <v>1026</v>
      </c>
      <c r="O1508" t="s">
        <v>1273</v>
      </c>
    </row>
    <row r="1509" spans="1:16" x14ac:dyDescent="0.25">
      <c r="A1509" s="9" t="s">
        <v>505</v>
      </c>
      <c r="B1509" s="9" t="s">
        <v>1375</v>
      </c>
      <c r="C1509" s="9" t="s">
        <v>1376</v>
      </c>
      <c r="D1509" s="9" t="s">
        <v>1377</v>
      </c>
      <c r="E1509" s="9" t="s">
        <v>1020</v>
      </c>
      <c r="F1509" s="9" t="s">
        <v>1032</v>
      </c>
      <c r="G1509" s="9" t="s">
        <v>533</v>
      </c>
      <c r="H1509" s="10">
        <v>42084</v>
      </c>
      <c r="I1509" s="10">
        <v>42090</v>
      </c>
      <c r="J1509" s="10">
        <v>42062</v>
      </c>
      <c r="K1509" s="9" t="s">
        <v>1023</v>
      </c>
      <c r="L1509" s="9" t="s">
        <v>1272</v>
      </c>
      <c r="M1509" s="9" t="s">
        <v>1025</v>
      </c>
      <c r="N1509" s="9" t="s">
        <v>1026</v>
      </c>
      <c r="O1509" s="9" t="s">
        <v>1034</v>
      </c>
      <c r="P1509" s="9" t="s">
        <v>1676</v>
      </c>
    </row>
    <row r="1510" spans="1:16" x14ac:dyDescent="0.25">
      <c r="A1510" t="s">
        <v>2247</v>
      </c>
      <c r="B1510" t="s">
        <v>2248</v>
      </c>
      <c r="C1510" t="s">
        <v>2249</v>
      </c>
      <c r="D1510" t="s">
        <v>2250</v>
      </c>
      <c r="E1510" t="s">
        <v>1020</v>
      </c>
      <c r="F1510" t="s">
        <v>1659</v>
      </c>
      <c r="G1510" t="s">
        <v>1660</v>
      </c>
      <c r="H1510" s="11">
        <v>42083</v>
      </c>
      <c r="I1510" s="11">
        <v>42086</v>
      </c>
      <c r="J1510" s="11">
        <v>42083</v>
      </c>
      <c r="K1510" t="s">
        <v>1023</v>
      </c>
      <c r="L1510" t="s">
        <v>1272</v>
      </c>
      <c r="M1510" t="s">
        <v>1025</v>
      </c>
      <c r="N1510" t="s">
        <v>1026</v>
      </c>
      <c r="O1510" t="s">
        <v>1034</v>
      </c>
      <c r="P1510" t="s">
        <v>1028</v>
      </c>
    </row>
    <row r="1511" spans="1:16" x14ac:dyDescent="0.25">
      <c r="A1511" s="9" t="s">
        <v>103</v>
      </c>
      <c r="B1511" s="9" t="s">
        <v>1548</v>
      </c>
      <c r="C1511" s="9" t="s">
        <v>1549</v>
      </c>
      <c r="D1511" s="9" t="s">
        <v>1548</v>
      </c>
      <c r="E1511" s="9" t="s">
        <v>1020</v>
      </c>
      <c r="F1511" s="9" t="s">
        <v>1021</v>
      </c>
      <c r="G1511" s="9" t="s">
        <v>1045</v>
      </c>
      <c r="H1511" s="10">
        <v>42082</v>
      </c>
      <c r="I1511" s="10">
        <v>42084</v>
      </c>
      <c r="J1511" s="10">
        <v>42065</v>
      </c>
      <c r="K1511" s="9" t="s">
        <v>1023</v>
      </c>
      <c r="L1511" s="9" t="s">
        <v>1272</v>
      </c>
      <c r="M1511" s="9" t="s">
        <v>1025</v>
      </c>
      <c r="N1511" s="9" t="s">
        <v>1026</v>
      </c>
      <c r="O1511" s="9" t="s">
        <v>1034</v>
      </c>
      <c r="P1511" s="9" t="s">
        <v>1676</v>
      </c>
    </row>
    <row r="1512" spans="1:16" x14ac:dyDescent="0.25">
      <c r="A1512" t="s">
        <v>497</v>
      </c>
      <c r="B1512" t="s">
        <v>1362</v>
      </c>
      <c r="C1512" t="s">
        <v>1363</v>
      </c>
      <c r="D1512" t="s">
        <v>1364</v>
      </c>
      <c r="E1512" t="s">
        <v>1020</v>
      </c>
      <c r="F1512" t="s">
        <v>1032</v>
      </c>
      <c r="G1512" t="s">
        <v>533</v>
      </c>
      <c r="H1512" s="11">
        <v>42081</v>
      </c>
      <c r="I1512" s="11">
        <v>42085</v>
      </c>
      <c r="J1512" s="11">
        <v>42081</v>
      </c>
      <c r="K1512" t="s">
        <v>1023</v>
      </c>
      <c r="L1512" t="s">
        <v>1272</v>
      </c>
      <c r="M1512" t="s">
        <v>1025</v>
      </c>
      <c r="N1512" t="s">
        <v>1026</v>
      </c>
      <c r="O1512" t="s">
        <v>1034</v>
      </c>
      <c r="P1512" t="s">
        <v>1676</v>
      </c>
    </row>
    <row r="1513" spans="1:16" x14ac:dyDescent="0.25">
      <c r="A1513" s="9" t="s">
        <v>3128</v>
      </c>
      <c r="B1513" s="9" t="s">
        <v>3129</v>
      </c>
      <c r="C1513" s="9" t="s">
        <v>3130</v>
      </c>
      <c r="D1513" s="9" t="s">
        <v>3131</v>
      </c>
      <c r="E1513" s="9" t="s">
        <v>1020</v>
      </c>
      <c r="F1513" s="9" t="s">
        <v>1032</v>
      </c>
      <c r="G1513" s="9" t="s">
        <v>1348</v>
      </c>
      <c r="H1513" s="10">
        <v>42081</v>
      </c>
      <c r="I1513" s="10">
        <v>42084</v>
      </c>
      <c r="J1513" s="10">
        <v>42081</v>
      </c>
      <c r="K1513" s="9" t="s">
        <v>1023</v>
      </c>
      <c r="L1513" s="9" t="s">
        <v>1272</v>
      </c>
      <c r="M1513" s="9" t="s">
        <v>1025</v>
      </c>
      <c r="N1513" s="9" t="s">
        <v>1026</v>
      </c>
      <c r="O1513" s="9" t="s">
        <v>1273</v>
      </c>
      <c r="P1513" s="9"/>
    </row>
    <row r="1514" spans="1:16" x14ac:dyDescent="0.25">
      <c r="A1514" t="s">
        <v>3132</v>
      </c>
      <c r="B1514" t="s">
        <v>3133</v>
      </c>
      <c r="C1514" t="s">
        <v>3134</v>
      </c>
      <c r="D1514" t="s">
        <v>3135</v>
      </c>
      <c r="E1514" t="s">
        <v>1020</v>
      </c>
      <c r="F1514" t="s">
        <v>1021</v>
      </c>
      <c r="G1514" t="s">
        <v>1353</v>
      </c>
      <c r="H1514" s="11">
        <v>42080</v>
      </c>
      <c r="I1514" s="11">
        <v>42083</v>
      </c>
      <c r="J1514" s="11">
        <v>42073</v>
      </c>
      <c r="K1514" t="s">
        <v>1023</v>
      </c>
      <c r="L1514" t="s">
        <v>1272</v>
      </c>
      <c r="M1514" t="s">
        <v>1025</v>
      </c>
      <c r="N1514" t="s">
        <v>1026</v>
      </c>
      <c r="O1514" t="s">
        <v>1034</v>
      </c>
      <c r="P1514" t="s">
        <v>1113</v>
      </c>
    </row>
    <row r="1515" spans="1:16" x14ac:dyDescent="0.25">
      <c r="A1515" s="9" t="s">
        <v>2834</v>
      </c>
      <c r="B1515" s="9" t="s">
        <v>2835</v>
      </c>
      <c r="C1515" s="9" t="s">
        <v>2836</v>
      </c>
      <c r="D1515" s="9" t="s">
        <v>2837</v>
      </c>
      <c r="E1515" s="9" t="s">
        <v>1020</v>
      </c>
      <c r="F1515" s="9" t="s">
        <v>1659</v>
      </c>
      <c r="G1515" s="9" t="s">
        <v>1660</v>
      </c>
      <c r="H1515" s="10">
        <v>42080</v>
      </c>
      <c r="I1515" s="10">
        <v>42086</v>
      </c>
      <c r="J1515" s="10">
        <v>42080</v>
      </c>
      <c r="K1515" s="9" t="s">
        <v>1023</v>
      </c>
      <c r="L1515" s="9" t="s">
        <v>2003</v>
      </c>
      <c r="M1515" s="9" t="s">
        <v>1025</v>
      </c>
      <c r="N1515" s="9" t="s">
        <v>1026</v>
      </c>
      <c r="O1515" s="9" t="s">
        <v>1273</v>
      </c>
      <c r="P1515" s="9"/>
    </row>
    <row r="1516" spans="1:16" x14ac:dyDescent="0.25">
      <c r="A1516" t="s">
        <v>2201</v>
      </c>
      <c r="B1516" t="s">
        <v>2202</v>
      </c>
      <c r="C1516" t="s">
        <v>2203</v>
      </c>
      <c r="D1516" t="s">
        <v>2204</v>
      </c>
      <c r="E1516" t="s">
        <v>1020</v>
      </c>
      <c r="F1516" t="s">
        <v>1021</v>
      </c>
      <c r="G1516" t="s">
        <v>1071</v>
      </c>
      <c r="H1516" s="11">
        <v>42080</v>
      </c>
      <c r="I1516" s="11">
        <v>42082</v>
      </c>
      <c r="J1516" s="11">
        <v>42073</v>
      </c>
      <c r="K1516" t="s">
        <v>1023</v>
      </c>
      <c r="L1516" t="s">
        <v>1272</v>
      </c>
      <c r="M1516" t="s">
        <v>1025</v>
      </c>
      <c r="N1516" t="s">
        <v>1026</v>
      </c>
      <c r="O1516" t="s">
        <v>1034</v>
      </c>
      <c r="P1516" t="s">
        <v>1028</v>
      </c>
    </row>
    <row r="1517" spans="1:16" x14ac:dyDescent="0.25">
      <c r="A1517" s="9" t="s">
        <v>312</v>
      </c>
      <c r="B1517" s="9" t="s">
        <v>1318</v>
      </c>
      <c r="C1517" s="9" t="s">
        <v>1319</v>
      </c>
      <c r="D1517" s="9" t="s">
        <v>1320</v>
      </c>
      <c r="E1517" s="9" t="s">
        <v>1020</v>
      </c>
      <c r="F1517" s="9" t="s">
        <v>1021</v>
      </c>
      <c r="G1517" s="9" t="s">
        <v>1037</v>
      </c>
      <c r="H1517" s="10">
        <v>42079</v>
      </c>
      <c r="I1517" s="10">
        <v>42080</v>
      </c>
      <c r="J1517" s="10">
        <v>42077</v>
      </c>
      <c r="K1517" s="9" t="s">
        <v>1023</v>
      </c>
      <c r="L1517" s="9" t="s">
        <v>1272</v>
      </c>
      <c r="M1517" s="9" t="s">
        <v>1025</v>
      </c>
      <c r="N1517" s="9" t="s">
        <v>1026</v>
      </c>
      <c r="O1517" s="9" t="s">
        <v>1273</v>
      </c>
      <c r="P1517" s="9"/>
    </row>
    <row r="1518" spans="1:16" x14ac:dyDescent="0.25">
      <c r="A1518" t="s">
        <v>2808</v>
      </c>
      <c r="B1518" t="s">
        <v>2809</v>
      </c>
      <c r="C1518" t="s">
        <v>2810</v>
      </c>
      <c r="D1518" t="s">
        <v>2811</v>
      </c>
      <c r="E1518" t="s">
        <v>1020</v>
      </c>
      <c r="F1518" t="s">
        <v>1032</v>
      </c>
      <c r="G1518" t="s">
        <v>1155</v>
      </c>
      <c r="H1518" s="11">
        <v>42078</v>
      </c>
      <c r="I1518" s="11">
        <v>42080</v>
      </c>
      <c r="J1518" s="11">
        <v>42078</v>
      </c>
      <c r="K1518" t="s">
        <v>1023</v>
      </c>
      <c r="L1518" t="s">
        <v>2912</v>
      </c>
      <c r="M1518" t="s">
        <v>1025</v>
      </c>
      <c r="N1518" t="s">
        <v>1026</v>
      </c>
      <c r="O1518" t="s">
        <v>1273</v>
      </c>
    </row>
    <row r="1519" spans="1:16" x14ac:dyDescent="0.25">
      <c r="A1519" s="9" t="s">
        <v>2283</v>
      </c>
      <c r="B1519" s="9" t="s">
        <v>2284</v>
      </c>
      <c r="C1519" s="9" t="s">
        <v>2285</v>
      </c>
      <c r="D1519" s="9" t="s">
        <v>2284</v>
      </c>
      <c r="E1519" s="9" t="s">
        <v>1020</v>
      </c>
      <c r="F1519" s="9" t="s">
        <v>1659</v>
      </c>
      <c r="G1519" s="9" t="s">
        <v>1660</v>
      </c>
      <c r="H1519" s="10">
        <v>42078</v>
      </c>
      <c r="I1519" s="10">
        <v>42080</v>
      </c>
      <c r="J1519" s="10">
        <v>42078</v>
      </c>
      <c r="K1519" s="9" t="s">
        <v>1023</v>
      </c>
      <c r="L1519" s="9" t="s">
        <v>1272</v>
      </c>
      <c r="M1519" s="9" t="s">
        <v>1025</v>
      </c>
      <c r="N1519" s="9" t="s">
        <v>1026</v>
      </c>
      <c r="O1519" s="9" t="s">
        <v>1034</v>
      </c>
      <c r="P1519" s="9" t="s">
        <v>1028</v>
      </c>
    </row>
    <row r="1520" spans="1:16" x14ac:dyDescent="0.25">
      <c r="A1520" t="s">
        <v>1975</v>
      </c>
      <c r="B1520" t="s">
        <v>1976</v>
      </c>
      <c r="C1520" t="s">
        <v>1977</v>
      </c>
      <c r="D1520" t="s">
        <v>1978</v>
      </c>
      <c r="E1520" t="s">
        <v>1020</v>
      </c>
      <c r="F1520" t="s">
        <v>1032</v>
      </c>
      <c r="G1520" t="s">
        <v>533</v>
      </c>
      <c r="H1520" s="11">
        <v>42078</v>
      </c>
      <c r="I1520" s="11">
        <v>42106</v>
      </c>
      <c r="J1520" s="11">
        <v>42078</v>
      </c>
      <c r="K1520" t="s">
        <v>1023</v>
      </c>
      <c r="L1520" t="s">
        <v>3136</v>
      </c>
      <c r="M1520" t="s">
        <v>1025</v>
      </c>
      <c r="N1520" t="s">
        <v>1026</v>
      </c>
      <c r="O1520" t="s">
        <v>1273</v>
      </c>
    </row>
    <row r="1521" spans="1:16" x14ac:dyDescent="0.25">
      <c r="A1521" s="9" t="s">
        <v>185</v>
      </c>
      <c r="B1521" s="9" t="s">
        <v>3137</v>
      </c>
      <c r="C1521" s="9" t="s">
        <v>3138</v>
      </c>
      <c r="D1521" s="9" t="s">
        <v>3137</v>
      </c>
      <c r="E1521" s="9" t="s">
        <v>1020</v>
      </c>
      <c r="F1521" s="9" t="s">
        <v>1021</v>
      </c>
      <c r="G1521" s="9" t="s">
        <v>1121</v>
      </c>
      <c r="H1521" s="10">
        <v>42077</v>
      </c>
      <c r="I1521" s="10">
        <v>42080</v>
      </c>
      <c r="J1521" s="10">
        <v>42073</v>
      </c>
      <c r="K1521" s="9" t="s">
        <v>1023</v>
      </c>
      <c r="L1521" s="9" t="s">
        <v>1272</v>
      </c>
      <c r="M1521" s="9" t="s">
        <v>1025</v>
      </c>
      <c r="N1521" s="9" t="s">
        <v>1026</v>
      </c>
      <c r="O1521" s="9" t="s">
        <v>1034</v>
      </c>
      <c r="P1521" s="9" t="s">
        <v>1028</v>
      </c>
    </row>
    <row r="1522" spans="1:16" x14ac:dyDescent="0.25">
      <c r="A1522" t="s">
        <v>326</v>
      </c>
      <c r="B1522" t="s">
        <v>2014</v>
      </c>
      <c r="C1522" t="s">
        <v>2015</v>
      </c>
      <c r="D1522" t="s">
        <v>2016</v>
      </c>
      <c r="E1522" t="s">
        <v>1020</v>
      </c>
      <c r="F1522" t="s">
        <v>1021</v>
      </c>
      <c r="G1522" t="s">
        <v>1037</v>
      </c>
      <c r="H1522" s="11">
        <v>42077</v>
      </c>
      <c r="I1522" s="11">
        <v>42079</v>
      </c>
      <c r="J1522" s="11">
        <v>42075</v>
      </c>
      <c r="K1522" t="s">
        <v>1023</v>
      </c>
      <c r="L1522" t="s">
        <v>1272</v>
      </c>
      <c r="M1522" t="s">
        <v>1025</v>
      </c>
      <c r="N1522" t="s">
        <v>1026</v>
      </c>
      <c r="O1522" t="s">
        <v>1034</v>
      </c>
      <c r="P1522" t="s">
        <v>1028</v>
      </c>
    </row>
    <row r="1523" spans="1:16" x14ac:dyDescent="0.25">
      <c r="A1523" s="9" t="s">
        <v>1655</v>
      </c>
      <c r="B1523" s="9" t="s">
        <v>1656</v>
      </c>
      <c r="C1523" s="9" t="s">
        <v>1657</v>
      </c>
      <c r="D1523" s="9" t="s">
        <v>1658</v>
      </c>
      <c r="E1523" s="9" t="s">
        <v>1020</v>
      </c>
      <c r="F1523" s="9" t="s">
        <v>1659</v>
      </c>
      <c r="G1523" s="9" t="s">
        <v>1660</v>
      </c>
      <c r="H1523" s="10">
        <v>42075</v>
      </c>
      <c r="I1523" s="10">
        <v>42078</v>
      </c>
      <c r="J1523" s="10">
        <v>42075</v>
      </c>
      <c r="K1523" s="9" t="s">
        <v>1023</v>
      </c>
      <c r="L1523" s="9" t="s">
        <v>1272</v>
      </c>
      <c r="M1523" s="9" t="s">
        <v>1025</v>
      </c>
      <c r="N1523" s="9" t="s">
        <v>1026</v>
      </c>
      <c r="O1523" s="9" t="s">
        <v>1034</v>
      </c>
      <c r="P1523" s="9" t="s">
        <v>1028</v>
      </c>
    </row>
    <row r="1524" spans="1:16" x14ac:dyDescent="0.25">
      <c r="A1524" t="s">
        <v>261</v>
      </c>
      <c r="B1524" t="s">
        <v>1705</v>
      </c>
      <c r="C1524" t="s">
        <v>1706</v>
      </c>
      <c r="D1524" t="s">
        <v>1707</v>
      </c>
      <c r="E1524" t="s">
        <v>1020</v>
      </c>
      <c r="F1524" t="s">
        <v>1021</v>
      </c>
      <c r="G1524" t="s">
        <v>1022</v>
      </c>
      <c r="H1524" s="11">
        <v>42075</v>
      </c>
      <c r="I1524" s="11">
        <v>42077</v>
      </c>
      <c r="J1524" s="11">
        <v>42068</v>
      </c>
      <c r="K1524" t="s">
        <v>1023</v>
      </c>
      <c r="L1524" t="s">
        <v>1272</v>
      </c>
      <c r="M1524" t="s">
        <v>1025</v>
      </c>
      <c r="N1524" t="s">
        <v>1026</v>
      </c>
      <c r="O1524" t="s">
        <v>1034</v>
      </c>
      <c r="P1524" t="s">
        <v>1028</v>
      </c>
    </row>
    <row r="1525" spans="1:16" x14ac:dyDescent="0.25">
      <c r="A1525" s="9" t="s">
        <v>111</v>
      </c>
      <c r="B1525" s="9" t="s">
        <v>1103</v>
      </c>
      <c r="C1525" s="9" t="s">
        <v>1104</v>
      </c>
      <c r="D1525" s="9" t="s">
        <v>1105</v>
      </c>
      <c r="E1525" s="9" t="s">
        <v>1020</v>
      </c>
      <c r="F1525" s="9" t="s">
        <v>1021</v>
      </c>
      <c r="G1525" s="9" t="s">
        <v>1106</v>
      </c>
      <c r="H1525" s="10">
        <v>42075</v>
      </c>
      <c r="I1525" s="10">
        <v>42077</v>
      </c>
      <c r="J1525" s="10">
        <v>42075</v>
      </c>
      <c r="K1525" s="9" t="s">
        <v>1023</v>
      </c>
      <c r="L1525" s="9" t="s">
        <v>1272</v>
      </c>
      <c r="M1525" s="9" t="s">
        <v>1025</v>
      </c>
      <c r="N1525" s="9" t="s">
        <v>1026</v>
      </c>
      <c r="O1525" s="9" t="s">
        <v>1034</v>
      </c>
      <c r="P1525" s="9" t="s">
        <v>1028</v>
      </c>
    </row>
    <row r="1526" spans="1:16" x14ac:dyDescent="0.25">
      <c r="A1526" t="s">
        <v>3139</v>
      </c>
      <c r="B1526" t="s">
        <v>3140</v>
      </c>
      <c r="C1526" t="s">
        <v>3141</v>
      </c>
      <c r="D1526" t="s">
        <v>3142</v>
      </c>
      <c r="E1526" t="s">
        <v>1020</v>
      </c>
      <c r="F1526" t="s">
        <v>1032</v>
      </c>
      <c r="G1526" t="s">
        <v>533</v>
      </c>
      <c r="H1526" s="11">
        <v>42074</v>
      </c>
      <c r="I1526" s="11">
        <v>42076</v>
      </c>
      <c r="J1526" s="11">
        <v>42053</v>
      </c>
      <c r="K1526" t="s">
        <v>1023</v>
      </c>
      <c r="L1526" t="s">
        <v>1272</v>
      </c>
      <c r="M1526" t="s">
        <v>1025</v>
      </c>
      <c r="N1526" t="s">
        <v>1026</v>
      </c>
      <c r="O1526" t="s">
        <v>1034</v>
      </c>
      <c r="P1526" t="s">
        <v>1028</v>
      </c>
    </row>
    <row r="1527" spans="1:16" x14ac:dyDescent="0.25">
      <c r="A1527" s="9" t="s">
        <v>501</v>
      </c>
      <c r="B1527" s="9" t="s">
        <v>2208</v>
      </c>
      <c r="C1527" s="9" t="s">
        <v>2209</v>
      </c>
      <c r="D1527" s="9" t="s">
        <v>2210</v>
      </c>
      <c r="E1527" s="9" t="s">
        <v>1020</v>
      </c>
      <c r="F1527" s="9" t="s">
        <v>1032</v>
      </c>
      <c r="G1527" s="9" t="s">
        <v>533</v>
      </c>
      <c r="H1527" s="10">
        <v>42072</v>
      </c>
      <c r="I1527" s="10">
        <v>42078</v>
      </c>
      <c r="J1527" s="10">
        <v>42069</v>
      </c>
      <c r="K1527" s="9" t="s">
        <v>1023</v>
      </c>
      <c r="L1527" s="9" t="s">
        <v>1272</v>
      </c>
      <c r="M1527" s="9" t="s">
        <v>1025</v>
      </c>
      <c r="N1527" s="9" t="s">
        <v>1026</v>
      </c>
      <c r="O1527" s="9" t="s">
        <v>1034</v>
      </c>
      <c r="P1527" s="9" t="s">
        <v>1028</v>
      </c>
    </row>
    <row r="1528" spans="1:16" x14ac:dyDescent="0.25">
      <c r="A1528" t="s">
        <v>2533</v>
      </c>
      <c r="B1528" t="s">
        <v>2534</v>
      </c>
      <c r="C1528" t="s">
        <v>2535</v>
      </c>
      <c r="D1528" t="s">
        <v>2534</v>
      </c>
      <c r="E1528" t="s">
        <v>1020</v>
      </c>
      <c r="F1528" t="s">
        <v>1659</v>
      </c>
      <c r="G1528" t="s">
        <v>1758</v>
      </c>
      <c r="H1528" s="11">
        <v>42072</v>
      </c>
      <c r="I1528" s="11">
        <v>42075</v>
      </c>
      <c r="J1528" s="11">
        <v>42072</v>
      </c>
      <c r="K1528" t="s">
        <v>1023</v>
      </c>
      <c r="L1528" t="s">
        <v>2159</v>
      </c>
      <c r="M1528" t="s">
        <v>1025</v>
      </c>
      <c r="N1528" t="s">
        <v>1026</v>
      </c>
      <c r="O1528" t="s">
        <v>1034</v>
      </c>
      <c r="P1528" t="s">
        <v>1028</v>
      </c>
    </row>
    <row r="1529" spans="1:16" x14ac:dyDescent="0.25">
      <c r="A1529" s="9" t="s">
        <v>358</v>
      </c>
      <c r="B1529" s="9" t="s">
        <v>1185</v>
      </c>
      <c r="C1529" s="9" t="s">
        <v>1186</v>
      </c>
      <c r="D1529" s="9" t="s">
        <v>1185</v>
      </c>
      <c r="E1529" s="9" t="s">
        <v>1020</v>
      </c>
      <c r="F1529" s="9" t="s">
        <v>1021</v>
      </c>
      <c r="G1529" s="9" t="s">
        <v>1130</v>
      </c>
      <c r="H1529" s="10">
        <v>42072</v>
      </c>
      <c r="I1529" s="10">
        <v>42075</v>
      </c>
      <c r="J1529" s="10">
        <v>42071</v>
      </c>
      <c r="K1529" s="9" t="s">
        <v>1023</v>
      </c>
      <c r="L1529" s="9" t="s">
        <v>1272</v>
      </c>
      <c r="M1529" s="9" t="s">
        <v>1025</v>
      </c>
      <c r="N1529" s="9" t="s">
        <v>1026</v>
      </c>
      <c r="O1529" s="9" t="s">
        <v>1034</v>
      </c>
      <c r="P1529" s="9" t="s">
        <v>1118</v>
      </c>
    </row>
    <row r="1530" spans="1:16" x14ac:dyDescent="0.25">
      <c r="A1530" t="s">
        <v>794</v>
      </c>
      <c r="B1530" t="s">
        <v>1266</v>
      </c>
      <c r="C1530" t="s">
        <v>1267</v>
      </c>
      <c r="D1530" t="s">
        <v>1268</v>
      </c>
      <c r="E1530" t="s">
        <v>1020</v>
      </c>
      <c r="F1530" t="s">
        <v>1032</v>
      </c>
      <c r="G1530" t="s">
        <v>533</v>
      </c>
      <c r="H1530" s="11">
        <v>42072</v>
      </c>
      <c r="I1530" s="11">
        <v>42074</v>
      </c>
      <c r="J1530" s="11">
        <v>42072</v>
      </c>
      <c r="K1530" t="s">
        <v>1023</v>
      </c>
      <c r="L1530" t="s">
        <v>1272</v>
      </c>
      <c r="M1530" t="s">
        <v>1025</v>
      </c>
      <c r="N1530" t="s">
        <v>1026</v>
      </c>
      <c r="O1530" t="s">
        <v>1273</v>
      </c>
    </row>
    <row r="1531" spans="1:16" x14ac:dyDescent="0.25">
      <c r="A1531" s="9" t="s">
        <v>2815</v>
      </c>
      <c r="B1531" s="9" t="s">
        <v>2816</v>
      </c>
      <c r="C1531" s="9" t="s">
        <v>2817</v>
      </c>
      <c r="D1531" s="9" t="s">
        <v>2818</v>
      </c>
      <c r="E1531" s="9" t="s">
        <v>1020</v>
      </c>
      <c r="F1531" s="9" t="s">
        <v>1021</v>
      </c>
      <c r="G1531" s="9" t="s">
        <v>1022</v>
      </c>
      <c r="H1531" s="10">
        <v>42071</v>
      </c>
      <c r="I1531" s="10">
        <v>42075</v>
      </c>
      <c r="J1531" s="10">
        <v>42064</v>
      </c>
      <c r="K1531" s="9" t="s">
        <v>1023</v>
      </c>
      <c r="L1531" s="9" t="s">
        <v>1272</v>
      </c>
      <c r="M1531" s="9" t="s">
        <v>1025</v>
      </c>
      <c r="N1531" s="9" t="s">
        <v>1026</v>
      </c>
      <c r="O1531" s="9" t="s">
        <v>1273</v>
      </c>
      <c r="P1531" s="9"/>
    </row>
    <row r="1532" spans="1:16" x14ac:dyDescent="0.25">
      <c r="A1532" t="s">
        <v>2126</v>
      </c>
      <c r="B1532" t="s">
        <v>2127</v>
      </c>
      <c r="C1532" t="s">
        <v>2128</v>
      </c>
      <c r="D1532" t="s">
        <v>2127</v>
      </c>
      <c r="E1532" t="s">
        <v>1020</v>
      </c>
      <c r="F1532" t="s">
        <v>1659</v>
      </c>
      <c r="G1532" t="s">
        <v>1758</v>
      </c>
      <c r="H1532" s="11">
        <v>42070</v>
      </c>
      <c r="I1532" s="11">
        <v>42072</v>
      </c>
      <c r="J1532" s="11">
        <v>42070</v>
      </c>
      <c r="K1532" t="s">
        <v>1023</v>
      </c>
      <c r="L1532" t="s">
        <v>1272</v>
      </c>
      <c r="M1532" t="s">
        <v>1025</v>
      </c>
      <c r="N1532" t="s">
        <v>1026</v>
      </c>
      <c r="O1532" t="s">
        <v>1034</v>
      </c>
      <c r="P1532" t="s">
        <v>1028</v>
      </c>
    </row>
    <row r="1533" spans="1:16" x14ac:dyDescent="0.25">
      <c r="A1533" s="9" t="s">
        <v>445</v>
      </c>
      <c r="B1533" s="9" t="s">
        <v>2240</v>
      </c>
      <c r="C1533" s="9" t="s">
        <v>2241</v>
      </c>
      <c r="D1533" s="9" t="s">
        <v>2242</v>
      </c>
      <c r="E1533" s="9" t="s">
        <v>1020</v>
      </c>
      <c r="F1533" s="9" t="s">
        <v>1032</v>
      </c>
      <c r="G1533" s="9" t="s">
        <v>1136</v>
      </c>
      <c r="H1533" s="10">
        <v>42070</v>
      </c>
      <c r="I1533" s="10">
        <v>42072</v>
      </c>
      <c r="J1533" s="10">
        <v>42066</v>
      </c>
      <c r="K1533" s="9" t="s">
        <v>1023</v>
      </c>
      <c r="L1533" s="9" t="s">
        <v>1272</v>
      </c>
      <c r="M1533" s="9" t="s">
        <v>1025</v>
      </c>
      <c r="N1533" s="9" t="s">
        <v>1026</v>
      </c>
      <c r="O1533" s="9" t="s">
        <v>1034</v>
      </c>
      <c r="P1533" s="9" t="s">
        <v>1676</v>
      </c>
    </row>
    <row r="1534" spans="1:16" x14ac:dyDescent="0.25">
      <c r="A1534" t="s">
        <v>371</v>
      </c>
      <c r="B1534" t="s">
        <v>1293</v>
      </c>
      <c r="C1534" t="s">
        <v>1294</v>
      </c>
      <c r="D1534" t="s">
        <v>1295</v>
      </c>
      <c r="E1534" t="s">
        <v>1020</v>
      </c>
      <c r="F1534" t="s">
        <v>1021</v>
      </c>
      <c r="G1534" t="s">
        <v>1071</v>
      </c>
      <c r="H1534" s="11">
        <v>42069</v>
      </c>
      <c r="I1534" s="11">
        <v>42071</v>
      </c>
      <c r="J1534" s="11">
        <v>42068</v>
      </c>
      <c r="K1534" t="s">
        <v>1023</v>
      </c>
      <c r="L1534" t="s">
        <v>1272</v>
      </c>
      <c r="M1534" t="s">
        <v>1025</v>
      </c>
      <c r="N1534" t="s">
        <v>1026</v>
      </c>
      <c r="O1534" t="s">
        <v>1034</v>
      </c>
      <c r="P1534" t="s">
        <v>1028</v>
      </c>
    </row>
    <row r="1535" spans="1:16" x14ac:dyDescent="0.25">
      <c r="A1535" s="9" t="s">
        <v>136</v>
      </c>
      <c r="B1535" s="9" t="s">
        <v>3143</v>
      </c>
      <c r="C1535" s="9" t="s">
        <v>3144</v>
      </c>
      <c r="D1535" s="9" t="s">
        <v>3145</v>
      </c>
      <c r="E1535" s="9" t="s">
        <v>1020</v>
      </c>
      <c r="F1535" s="9" t="s">
        <v>1021</v>
      </c>
      <c r="G1535" s="9" t="s">
        <v>1059</v>
      </c>
      <c r="H1535" s="10">
        <v>42069</v>
      </c>
      <c r="I1535" s="10">
        <v>42072</v>
      </c>
      <c r="J1535" s="10">
        <v>42068</v>
      </c>
      <c r="K1535" s="9" t="s">
        <v>1023</v>
      </c>
      <c r="L1535" s="9" t="s">
        <v>1272</v>
      </c>
      <c r="M1535" s="9" t="s">
        <v>1025</v>
      </c>
      <c r="N1535" s="9" t="s">
        <v>1026</v>
      </c>
      <c r="O1535" s="9" t="s">
        <v>1034</v>
      </c>
      <c r="P1535" s="9" t="s">
        <v>1118</v>
      </c>
    </row>
    <row r="1536" spans="1:16" x14ac:dyDescent="0.25">
      <c r="A1536" t="s">
        <v>2543</v>
      </c>
      <c r="B1536" t="s">
        <v>2544</v>
      </c>
      <c r="C1536" t="s">
        <v>2545</v>
      </c>
      <c r="D1536" t="s">
        <v>2546</v>
      </c>
      <c r="E1536" t="s">
        <v>1020</v>
      </c>
      <c r="F1536" t="s">
        <v>1659</v>
      </c>
      <c r="G1536" t="s">
        <v>1660</v>
      </c>
      <c r="H1536" s="11">
        <v>42068</v>
      </c>
      <c r="I1536" s="11">
        <v>42070</v>
      </c>
      <c r="J1536" s="11">
        <v>42068</v>
      </c>
      <c r="K1536" t="s">
        <v>1023</v>
      </c>
      <c r="L1536" t="s">
        <v>1272</v>
      </c>
      <c r="M1536" t="s">
        <v>1025</v>
      </c>
      <c r="N1536" t="s">
        <v>1026</v>
      </c>
      <c r="O1536" t="s">
        <v>1034</v>
      </c>
      <c r="P1536" t="s">
        <v>1028</v>
      </c>
    </row>
    <row r="1537" spans="1:16" x14ac:dyDescent="0.25">
      <c r="A1537" s="9" t="s">
        <v>154</v>
      </c>
      <c r="B1537" s="9" t="s">
        <v>1534</v>
      </c>
      <c r="C1537" s="9" t="s">
        <v>1535</v>
      </c>
      <c r="D1537" s="9" t="s">
        <v>1536</v>
      </c>
      <c r="E1537" s="9" t="s">
        <v>1020</v>
      </c>
      <c r="F1537" s="9" t="s">
        <v>1021</v>
      </c>
      <c r="G1537" s="9" t="s">
        <v>1109</v>
      </c>
      <c r="H1537" s="10">
        <v>42067</v>
      </c>
      <c r="I1537" s="10">
        <v>42069</v>
      </c>
      <c r="J1537" s="10">
        <v>42065</v>
      </c>
      <c r="K1537" s="9" t="s">
        <v>1023</v>
      </c>
      <c r="L1537" s="9" t="s">
        <v>1272</v>
      </c>
      <c r="M1537" s="9" t="s">
        <v>1025</v>
      </c>
      <c r="N1537" s="9" t="s">
        <v>1026</v>
      </c>
      <c r="O1537" s="9" t="s">
        <v>1034</v>
      </c>
      <c r="P1537" s="9" t="s">
        <v>1676</v>
      </c>
    </row>
    <row r="1538" spans="1:16" x14ac:dyDescent="0.25">
      <c r="A1538" t="s">
        <v>3055</v>
      </c>
      <c r="B1538" t="s">
        <v>3056</v>
      </c>
      <c r="C1538" t="s">
        <v>3057</v>
      </c>
      <c r="D1538" t="s">
        <v>3058</v>
      </c>
      <c r="E1538" t="s">
        <v>1020</v>
      </c>
      <c r="F1538" t="s">
        <v>1659</v>
      </c>
      <c r="G1538" t="s">
        <v>1660</v>
      </c>
      <c r="H1538" s="11">
        <v>42067</v>
      </c>
      <c r="I1538" s="11">
        <v>42068</v>
      </c>
      <c r="J1538" s="11">
        <v>42067</v>
      </c>
      <c r="K1538" t="s">
        <v>1023</v>
      </c>
      <c r="L1538" t="s">
        <v>1272</v>
      </c>
      <c r="M1538" t="s">
        <v>1025</v>
      </c>
      <c r="N1538" t="s">
        <v>1026</v>
      </c>
      <c r="O1538" t="s">
        <v>1034</v>
      </c>
      <c r="P1538" t="s">
        <v>1028</v>
      </c>
    </row>
    <row r="1539" spans="1:16" x14ac:dyDescent="0.25">
      <c r="A1539" s="9" t="s">
        <v>462</v>
      </c>
      <c r="B1539" s="9" t="s">
        <v>1444</v>
      </c>
      <c r="C1539" s="9" t="s">
        <v>1445</v>
      </c>
      <c r="D1539" s="9" t="s">
        <v>1446</v>
      </c>
      <c r="E1539" s="9" t="s">
        <v>1020</v>
      </c>
      <c r="F1539" s="9" t="s">
        <v>1032</v>
      </c>
      <c r="G1539" s="9" t="s">
        <v>1136</v>
      </c>
      <c r="H1539" s="10">
        <v>42066</v>
      </c>
      <c r="I1539" s="10">
        <v>42070</v>
      </c>
      <c r="J1539" s="10">
        <v>42056</v>
      </c>
      <c r="K1539" s="9" t="s">
        <v>1023</v>
      </c>
      <c r="L1539" s="9" t="s">
        <v>1272</v>
      </c>
      <c r="M1539" s="9" t="s">
        <v>1025</v>
      </c>
      <c r="N1539" s="9" t="s">
        <v>1026</v>
      </c>
      <c r="O1539" s="9" t="s">
        <v>1034</v>
      </c>
      <c r="P1539" s="9" t="s">
        <v>1676</v>
      </c>
    </row>
    <row r="1540" spans="1:16" x14ac:dyDescent="0.25">
      <c r="A1540" t="s">
        <v>253</v>
      </c>
      <c r="B1540" t="s">
        <v>2195</v>
      </c>
      <c r="C1540" t="s">
        <v>2196</v>
      </c>
      <c r="D1540" t="s">
        <v>2197</v>
      </c>
      <c r="E1540" t="s">
        <v>1020</v>
      </c>
      <c r="F1540" t="s">
        <v>1021</v>
      </c>
      <c r="G1540" t="s">
        <v>1022</v>
      </c>
      <c r="H1540" s="11">
        <v>42066</v>
      </c>
      <c r="I1540" s="11">
        <v>42070</v>
      </c>
      <c r="J1540" s="11">
        <v>42060</v>
      </c>
      <c r="K1540" t="s">
        <v>1023</v>
      </c>
      <c r="L1540" t="s">
        <v>1272</v>
      </c>
      <c r="M1540" t="s">
        <v>1025</v>
      </c>
      <c r="N1540" t="s">
        <v>1026</v>
      </c>
      <c r="O1540" t="s">
        <v>1034</v>
      </c>
      <c r="P1540" t="s">
        <v>1028</v>
      </c>
    </row>
    <row r="1541" spans="1:16" x14ac:dyDescent="0.25">
      <c r="A1541" s="9" t="s">
        <v>2896</v>
      </c>
      <c r="B1541" s="9" t="s">
        <v>2897</v>
      </c>
      <c r="C1541" s="9" t="s">
        <v>2898</v>
      </c>
      <c r="D1541" s="9" t="s">
        <v>2899</v>
      </c>
      <c r="E1541" s="9" t="s">
        <v>1020</v>
      </c>
      <c r="F1541" s="9" t="s">
        <v>1659</v>
      </c>
      <c r="G1541" s="9" t="s">
        <v>1660</v>
      </c>
      <c r="H1541" s="10">
        <v>42066</v>
      </c>
      <c r="I1541" s="10">
        <v>42067</v>
      </c>
      <c r="J1541" s="10">
        <v>42066</v>
      </c>
      <c r="K1541" s="9" t="s">
        <v>1023</v>
      </c>
      <c r="L1541" s="9" t="s">
        <v>1272</v>
      </c>
      <c r="M1541" s="9" t="s">
        <v>1025</v>
      </c>
      <c r="N1541" s="9" t="s">
        <v>1026</v>
      </c>
      <c r="O1541" s="9" t="s">
        <v>1273</v>
      </c>
      <c r="P1541" s="9"/>
    </row>
    <row r="1542" spans="1:16" x14ac:dyDescent="0.25">
      <c r="A1542" t="s">
        <v>497</v>
      </c>
      <c r="B1542" t="s">
        <v>1362</v>
      </c>
      <c r="C1542" t="s">
        <v>1363</v>
      </c>
      <c r="D1542" t="s">
        <v>1364</v>
      </c>
      <c r="E1542" t="s">
        <v>1020</v>
      </c>
      <c r="F1542" t="s">
        <v>1032</v>
      </c>
      <c r="G1542" t="s">
        <v>533</v>
      </c>
      <c r="H1542" s="11">
        <v>42065</v>
      </c>
      <c r="I1542" s="11">
        <v>42072</v>
      </c>
      <c r="J1542" s="11">
        <v>42061</v>
      </c>
      <c r="K1542" t="s">
        <v>1023</v>
      </c>
      <c r="L1542" t="s">
        <v>1272</v>
      </c>
      <c r="M1542" t="s">
        <v>1025</v>
      </c>
      <c r="N1542" t="s">
        <v>1026</v>
      </c>
      <c r="O1542" t="s">
        <v>1034</v>
      </c>
      <c r="P1542" t="s">
        <v>1028</v>
      </c>
    </row>
    <row r="1543" spans="1:16" x14ac:dyDescent="0.25">
      <c r="A1543" s="9" t="s">
        <v>3146</v>
      </c>
      <c r="B1543" s="9" t="s">
        <v>3147</v>
      </c>
      <c r="C1543" s="9" t="s">
        <v>3148</v>
      </c>
      <c r="D1543" s="9" t="s">
        <v>3149</v>
      </c>
      <c r="E1543" s="9" t="s">
        <v>1020</v>
      </c>
      <c r="F1543" s="9" t="s">
        <v>1021</v>
      </c>
      <c r="G1543" s="9" t="s">
        <v>1022</v>
      </c>
      <c r="H1543" s="10">
        <v>42065</v>
      </c>
      <c r="I1543" s="10">
        <v>42067</v>
      </c>
      <c r="J1543" s="10">
        <v>42058</v>
      </c>
      <c r="K1543" s="9" t="s">
        <v>1023</v>
      </c>
      <c r="L1543" s="9" t="s">
        <v>1272</v>
      </c>
      <c r="M1543" s="9" t="s">
        <v>1025</v>
      </c>
      <c r="N1543" s="9" t="s">
        <v>1026</v>
      </c>
      <c r="O1543" s="9" t="s">
        <v>1034</v>
      </c>
      <c r="P1543" s="9" t="s">
        <v>1028</v>
      </c>
    </row>
    <row r="1544" spans="1:16" x14ac:dyDescent="0.25">
      <c r="A1544" t="s">
        <v>2384</v>
      </c>
      <c r="B1544" t="s">
        <v>2385</v>
      </c>
      <c r="C1544" t="s">
        <v>2386</v>
      </c>
      <c r="D1544" t="s">
        <v>2387</v>
      </c>
      <c r="E1544" t="s">
        <v>1020</v>
      </c>
      <c r="F1544" t="s">
        <v>1659</v>
      </c>
      <c r="G1544" t="s">
        <v>1660</v>
      </c>
      <c r="H1544" s="11">
        <v>42065</v>
      </c>
      <c r="I1544" s="11">
        <v>42066</v>
      </c>
      <c r="J1544" s="11">
        <v>42065</v>
      </c>
      <c r="K1544" t="s">
        <v>1023</v>
      </c>
      <c r="L1544" t="s">
        <v>1272</v>
      </c>
      <c r="M1544" t="s">
        <v>1025</v>
      </c>
      <c r="N1544" t="s">
        <v>1026</v>
      </c>
      <c r="O1544" t="s">
        <v>1034</v>
      </c>
      <c r="P1544" t="s">
        <v>1028</v>
      </c>
    </row>
    <row r="1545" spans="1:16" x14ac:dyDescent="0.25">
      <c r="A1545" s="9" t="s">
        <v>294</v>
      </c>
      <c r="B1545" s="9" t="s">
        <v>1142</v>
      </c>
      <c r="C1545" s="9" t="s">
        <v>1143</v>
      </c>
      <c r="D1545" s="9" t="s">
        <v>1144</v>
      </c>
      <c r="E1545" s="9" t="s">
        <v>1020</v>
      </c>
      <c r="F1545" s="9" t="s">
        <v>1021</v>
      </c>
      <c r="G1545" s="9" t="s">
        <v>1022</v>
      </c>
      <c r="H1545" s="10">
        <v>42065</v>
      </c>
      <c r="I1545" s="10">
        <v>42081</v>
      </c>
      <c r="J1545" s="10">
        <v>42064</v>
      </c>
      <c r="K1545" s="9" t="s">
        <v>1023</v>
      </c>
      <c r="L1545" s="9" t="s">
        <v>1272</v>
      </c>
      <c r="M1545" s="9" t="s">
        <v>1025</v>
      </c>
      <c r="N1545" s="9" t="s">
        <v>1026</v>
      </c>
      <c r="O1545" s="9" t="s">
        <v>1273</v>
      </c>
      <c r="P1545" s="9"/>
    </row>
    <row r="1546" spans="1:16" x14ac:dyDescent="0.25">
      <c r="A1546" t="s">
        <v>80</v>
      </c>
      <c r="B1546" t="s">
        <v>2551</v>
      </c>
      <c r="C1546" t="s">
        <v>2552</v>
      </c>
      <c r="D1546" t="s">
        <v>2551</v>
      </c>
      <c r="E1546" t="s">
        <v>1020</v>
      </c>
      <c r="F1546" t="s">
        <v>1021</v>
      </c>
      <c r="G1546" t="s">
        <v>1045</v>
      </c>
      <c r="H1546" s="11">
        <v>42064</v>
      </c>
      <c r="I1546" s="11">
        <v>42066</v>
      </c>
      <c r="J1546" s="11">
        <v>42060</v>
      </c>
      <c r="K1546" t="s">
        <v>1023</v>
      </c>
      <c r="L1546" t="s">
        <v>1272</v>
      </c>
      <c r="M1546" t="s">
        <v>1025</v>
      </c>
      <c r="N1546" t="s">
        <v>1026</v>
      </c>
      <c r="O1546" t="s">
        <v>1034</v>
      </c>
      <c r="P1546" t="s">
        <v>1028</v>
      </c>
    </row>
    <row r="1547" spans="1:16" x14ac:dyDescent="0.25">
      <c r="A1547" s="9" t="s">
        <v>226</v>
      </c>
      <c r="B1547" s="9" t="s">
        <v>1312</v>
      </c>
      <c r="C1547" s="9" t="s">
        <v>1313</v>
      </c>
      <c r="D1547" s="9" t="s">
        <v>1314</v>
      </c>
      <c r="E1547" s="9" t="s">
        <v>1020</v>
      </c>
      <c r="F1547" s="9" t="s">
        <v>1021</v>
      </c>
      <c r="G1547" s="9" t="s">
        <v>1022</v>
      </c>
      <c r="H1547" s="10">
        <v>42063</v>
      </c>
      <c r="I1547" s="10">
        <v>42064</v>
      </c>
      <c r="J1547" s="10">
        <v>42061</v>
      </c>
      <c r="K1547" s="9" t="s">
        <v>1023</v>
      </c>
      <c r="L1547" s="9" t="s">
        <v>1272</v>
      </c>
      <c r="M1547" s="9" t="s">
        <v>1025</v>
      </c>
      <c r="N1547" s="9" t="s">
        <v>1026</v>
      </c>
      <c r="O1547" s="9" t="s">
        <v>1034</v>
      </c>
      <c r="P1547" s="9" t="s">
        <v>1028</v>
      </c>
    </row>
    <row r="1548" spans="1:16" x14ac:dyDescent="0.25">
      <c r="A1548" t="s">
        <v>469</v>
      </c>
      <c r="B1548" t="s">
        <v>1338</v>
      </c>
      <c r="C1548" t="s">
        <v>1339</v>
      </c>
      <c r="D1548" t="s">
        <v>1338</v>
      </c>
      <c r="E1548" t="s">
        <v>1020</v>
      </c>
      <c r="F1548" t="s">
        <v>1032</v>
      </c>
      <c r="G1548" t="s">
        <v>1136</v>
      </c>
      <c r="H1548" s="11">
        <v>42063</v>
      </c>
      <c r="I1548" s="11">
        <v>42066</v>
      </c>
      <c r="J1548" s="11">
        <v>42056</v>
      </c>
      <c r="K1548" t="s">
        <v>1023</v>
      </c>
      <c r="L1548" t="s">
        <v>1272</v>
      </c>
      <c r="M1548" t="s">
        <v>1025</v>
      </c>
      <c r="N1548" t="s">
        <v>1026</v>
      </c>
      <c r="O1548" t="s">
        <v>1034</v>
      </c>
      <c r="P1548" t="s">
        <v>1028</v>
      </c>
    </row>
    <row r="1549" spans="1:16" x14ac:dyDescent="0.25">
      <c r="A1549" s="9" t="s">
        <v>1126</v>
      </c>
      <c r="B1549" s="9" t="s">
        <v>1127</v>
      </c>
      <c r="C1549" s="9" t="s">
        <v>1128</v>
      </c>
      <c r="D1549" s="9" t="s">
        <v>1129</v>
      </c>
      <c r="E1549" s="9" t="s">
        <v>1020</v>
      </c>
      <c r="F1549" s="9" t="s">
        <v>1021</v>
      </c>
      <c r="G1549" s="9" t="s">
        <v>1130</v>
      </c>
      <c r="H1549" s="10">
        <v>42063</v>
      </c>
      <c r="I1549" s="10">
        <v>42065</v>
      </c>
      <c r="J1549" s="10">
        <v>42059</v>
      </c>
      <c r="K1549" s="9" t="s">
        <v>1023</v>
      </c>
      <c r="L1549" s="9" t="s">
        <v>1272</v>
      </c>
      <c r="M1549" s="9" t="s">
        <v>1025</v>
      </c>
      <c r="N1549" s="9" t="s">
        <v>1026</v>
      </c>
      <c r="O1549" s="9" t="s">
        <v>1034</v>
      </c>
      <c r="P1549" s="9" t="s">
        <v>1028</v>
      </c>
    </row>
    <row r="1550" spans="1:16" x14ac:dyDescent="0.25">
      <c r="A1550" t="s">
        <v>2655</v>
      </c>
      <c r="B1550" t="s">
        <v>2656</v>
      </c>
      <c r="C1550" t="s">
        <v>2657</v>
      </c>
      <c r="D1550" t="s">
        <v>2658</v>
      </c>
      <c r="E1550" t="s">
        <v>1020</v>
      </c>
      <c r="F1550" t="s">
        <v>1659</v>
      </c>
      <c r="G1550" t="s">
        <v>1660</v>
      </c>
      <c r="H1550" s="11">
        <v>42063</v>
      </c>
      <c r="I1550" s="11">
        <v>42065</v>
      </c>
      <c r="J1550" s="11">
        <v>42063</v>
      </c>
      <c r="K1550" t="s">
        <v>1023</v>
      </c>
      <c r="L1550" t="s">
        <v>1272</v>
      </c>
      <c r="M1550" t="s">
        <v>1025</v>
      </c>
      <c r="N1550" t="s">
        <v>1026</v>
      </c>
      <c r="O1550" t="s">
        <v>1034</v>
      </c>
      <c r="P1550" t="s">
        <v>1028</v>
      </c>
    </row>
    <row r="1551" spans="1:16" x14ac:dyDescent="0.25">
      <c r="A1551" s="9" t="s">
        <v>2017</v>
      </c>
      <c r="B1551" s="9" t="s">
        <v>2018</v>
      </c>
      <c r="C1551" s="9" t="s">
        <v>2019</v>
      </c>
      <c r="D1551" s="9" t="s">
        <v>2020</v>
      </c>
      <c r="E1551" s="9" t="s">
        <v>1020</v>
      </c>
      <c r="F1551" s="9" t="s">
        <v>1021</v>
      </c>
      <c r="G1551" s="9" t="s">
        <v>1045</v>
      </c>
      <c r="H1551" s="10">
        <v>42061</v>
      </c>
      <c r="I1551" s="10">
        <v>42063</v>
      </c>
      <c r="J1551" s="10">
        <v>42059</v>
      </c>
      <c r="K1551" s="9" t="s">
        <v>1023</v>
      </c>
      <c r="L1551" s="9" t="s">
        <v>1272</v>
      </c>
      <c r="M1551" s="9" t="s">
        <v>1025</v>
      </c>
      <c r="N1551" s="9" t="s">
        <v>1026</v>
      </c>
      <c r="O1551" s="9" t="s">
        <v>1034</v>
      </c>
      <c r="P1551" s="9" t="s">
        <v>1028</v>
      </c>
    </row>
    <row r="1552" spans="1:16" x14ac:dyDescent="0.25">
      <c r="A1552" t="s">
        <v>478</v>
      </c>
      <c r="B1552" t="s">
        <v>1090</v>
      </c>
      <c r="C1552" t="s">
        <v>1091</v>
      </c>
      <c r="D1552" t="s">
        <v>1092</v>
      </c>
      <c r="E1552" t="s">
        <v>1020</v>
      </c>
      <c r="F1552" t="s">
        <v>1032</v>
      </c>
      <c r="G1552" t="s">
        <v>533</v>
      </c>
      <c r="H1552" s="11">
        <v>42061</v>
      </c>
      <c r="I1552" s="11">
        <v>42065</v>
      </c>
      <c r="J1552" s="11">
        <v>42061</v>
      </c>
      <c r="K1552" t="s">
        <v>1023</v>
      </c>
      <c r="L1552" t="s">
        <v>1272</v>
      </c>
      <c r="M1552" t="s">
        <v>1025</v>
      </c>
      <c r="N1552" t="s">
        <v>1026</v>
      </c>
      <c r="O1552" t="s">
        <v>1034</v>
      </c>
      <c r="P1552" t="s">
        <v>1676</v>
      </c>
    </row>
    <row r="1553" spans="1:16" x14ac:dyDescent="0.25">
      <c r="A1553" s="9" t="s">
        <v>276</v>
      </c>
      <c r="B1553" s="9" t="s">
        <v>1335</v>
      </c>
      <c r="C1553" s="9" t="s">
        <v>1336</v>
      </c>
      <c r="D1553" s="9" t="s">
        <v>1337</v>
      </c>
      <c r="E1553" s="9" t="s">
        <v>1020</v>
      </c>
      <c r="F1553" s="9" t="s">
        <v>1021</v>
      </c>
      <c r="G1553" s="9" t="s">
        <v>1022</v>
      </c>
      <c r="H1553" s="10">
        <v>42061</v>
      </c>
      <c r="I1553" s="10">
        <v>42063</v>
      </c>
      <c r="J1553" s="10">
        <v>42059</v>
      </c>
      <c r="K1553" s="9" t="s">
        <v>1023</v>
      </c>
      <c r="L1553" s="9" t="s">
        <v>1272</v>
      </c>
      <c r="M1553" s="9" t="s">
        <v>1025</v>
      </c>
      <c r="N1553" s="9" t="s">
        <v>1026</v>
      </c>
      <c r="O1553" s="9" t="s">
        <v>1034</v>
      </c>
      <c r="P1553" s="9" t="s">
        <v>1028</v>
      </c>
    </row>
    <row r="1554" spans="1:16" x14ac:dyDescent="0.25">
      <c r="A1554" t="s">
        <v>169</v>
      </c>
      <c r="B1554" t="s">
        <v>1488</v>
      </c>
      <c r="C1554" t="s">
        <v>1489</v>
      </c>
      <c r="D1554" t="s">
        <v>1490</v>
      </c>
      <c r="E1554" t="s">
        <v>1020</v>
      </c>
      <c r="F1554" t="s">
        <v>1021</v>
      </c>
      <c r="G1554" t="s">
        <v>1109</v>
      </c>
      <c r="H1554" s="11">
        <v>42058</v>
      </c>
      <c r="I1554" s="11">
        <v>42061</v>
      </c>
      <c r="J1554" s="11">
        <v>42055</v>
      </c>
      <c r="K1554" t="s">
        <v>1023</v>
      </c>
      <c r="L1554" t="s">
        <v>1272</v>
      </c>
      <c r="M1554" t="s">
        <v>1025</v>
      </c>
      <c r="N1554" t="s">
        <v>1026</v>
      </c>
      <c r="O1554" t="s">
        <v>1034</v>
      </c>
      <c r="P1554" t="s">
        <v>1028</v>
      </c>
    </row>
    <row r="1555" spans="1:16" x14ac:dyDescent="0.25">
      <c r="A1555" s="9" t="s">
        <v>170</v>
      </c>
      <c r="B1555" s="9" t="s">
        <v>1539</v>
      </c>
      <c r="C1555" s="9" t="s">
        <v>1540</v>
      </c>
      <c r="D1555" s="9" t="s">
        <v>1541</v>
      </c>
      <c r="E1555" s="9" t="s">
        <v>1020</v>
      </c>
      <c r="F1555" s="9" t="s">
        <v>1021</v>
      </c>
      <c r="G1555" s="9" t="s">
        <v>1109</v>
      </c>
      <c r="H1555" s="10">
        <v>42058</v>
      </c>
      <c r="I1555" s="10">
        <v>42061</v>
      </c>
      <c r="J1555" s="10">
        <v>42055</v>
      </c>
      <c r="K1555" s="9" t="s">
        <v>1023</v>
      </c>
      <c r="L1555" s="9" t="s">
        <v>1272</v>
      </c>
      <c r="M1555" s="9" t="s">
        <v>1025</v>
      </c>
      <c r="N1555" s="9" t="s">
        <v>1026</v>
      </c>
      <c r="O1555" s="9" t="s">
        <v>1034</v>
      </c>
      <c r="P1555" s="9" t="s">
        <v>1028</v>
      </c>
    </row>
    <row r="1556" spans="1:16" x14ac:dyDescent="0.25">
      <c r="A1556" t="s">
        <v>424</v>
      </c>
      <c r="B1556" t="s">
        <v>2160</v>
      </c>
      <c r="C1556" t="s">
        <v>2161</v>
      </c>
      <c r="D1556" t="s">
        <v>2162</v>
      </c>
      <c r="E1556" t="s">
        <v>1020</v>
      </c>
      <c r="F1556" t="s">
        <v>1032</v>
      </c>
      <c r="G1556" t="s">
        <v>1136</v>
      </c>
      <c r="H1556" s="11">
        <v>42056</v>
      </c>
      <c r="I1556" s="11">
        <v>42063</v>
      </c>
      <c r="J1556" s="11">
        <v>42056</v>
      </c>
      <c r="K1556" t="s">
        <v>1023</v>
      </c>
      <c r="L1556" t="s">
        <v>1272</v>
      </c>
      <c r="M1556" t="s">
        <v>1025</v>
      </c>
      <c r="N1556" t="s">
        <v>1026</v>
      </c>
      <c r="O1556" t="s">
        <v>1273</v>
      </c>
    </row>
    <row r="1557" spans="1:16" x14ac:dyDescent="0.25">
      <c r="A1557" s="9" t="s">
        <v>2557</v>
      </c>
      <c r="B1557" s="9" t="s">
        <v>2558</v>
      </c>
      <c r="C1557" s="9" t="s">
        <v>2559</v>
      </c>
      <c r="D1557" s="9" t="s">
        <v>2558</v>
      </c>
      <c r="E1557" s="9" t="s">
        <v>1020</v>
      </c>
      <c r="F1557" s="9" t="s">
        <v>1032</v>
      </c>
      <c r="G1557" s="9" t="s">
        <v>533</v>
      </c>
      <c r="H1557" s="10">
        <v>42056</v>
      </c>
      <c r="I1557" s="10">
        <v>42061</v>
      </c>
      <c r="J1557" s="10">
        <v>42032</v>
      </c>
      <c r="K1557" s="9" t="s">
        <v>1023</v>
      </c>
      <c r="L1557" s="9" t="s">
        <v>1272</v>
      </c>
      <c r="M1557" s="9" t="s">
        <v>1025</v>
      </c>
      <c r="N1557" s="9" t="s">
        <v>1026</v>
      </c>
      <c r="O1557" s="9" t="s">
        <v>1034</v>
      </c>
      <c r="P1557" s="9" t="s">
        <v>1028</v>
      </c>
    </row>
    <row r="1558" spans="1:16" x14ac:dyDescent="0.25">
      <c r="A1558" t="s">
        <v>145</v>
      </c>
      <c r="B1558" t="s">
        <v>2734</v>
      </c>
      <c r="C1558" t="s">
        <v>2735</v>
      </c>
      <c r="D1558" t="s">
        <v>2736</v>
      </c>
      <c r="E1558" t="s">
        <v>1020</v>
      </c>
      <c r="F1558" t="s">
        <v>1021</v>
      </c>
      <c r="G1558" t="s">
        <v>1109</v>
      </c>
      <c r="H1558" s="11">
        <v>42055</v>
      </c>
      <c r="I1558" s="11">
        <v>42058</v>
      </c>
      <c r="J1558" s="11">
        <v>42050</v>
      </c>
      <c r="K1558" t="s">
        <v>1023</v>
      </c>
      <c r="L1558" t="s">
        <v>1272</v>
      </c>
      <c r="M1558" t="s">
        <v>1025</v>
      </c>
      <c r="N1558" t="s">
        <v>1026</v>
      </c>
      <c r="O1558" t="s">
        <v>1273</v>
      </c>
    </row>
    <row r="1559" spans="1:16" x14ac:dyDescent="0.25">
      <c r="A1559" s="9" t="s">
        <v>412</v>
      </c>
      <c r="B1559" s="9" t="s">
        <v>1145</v>
      </c>
      <c r="C1559" s="9" t="s">
        <v>1146</v>
      </c>
      <c r="D1559" s="9" t="s">
        <v>1147</v>
      </c>
      <c r="E1559" s="9" t="s">
        <v>1020</v>
      </c>
      <c r="F1559" s="9" t="s">
        <v>1032</v>
      </c>
      <c r="G1559" s="9" t="s">
        <v>1136</v>
      </c>
      <c r="H1559" s="10">
        <v>42054</v>
      </c>
      <c r="I1559" s="10">
        <v>42056</v>
      </c>
      <c r="J1559" s="10">
        <v>42046</v>
      </c>
      <c r="K1559" s="9" t="s">
        <v>1023</v>
      </c>
      <c r="L1559" s="9" t="s">
        <v>1272</v>
      </c>
      <c r="M1559" s="9" t="s">
        <v>1025</v>
      </c>
      <c r="N1559" s="9" t="s">
        <v>1026</v>
      </c>
      <c r="O1559" s="9" t="s">
        <v>1034</v>
      </c>
      <c r="P1559" s="9" t="s">
        <v>1028</v>
      </c>
    </row>
    <row r="1560" spans="1:16" x14ac:dyDescent="0.25">
      <c r="A1560" t="s">
        <v>3150</v>
      </c>
      <c r="B1560" t="s">
        <v>3151</v>
      </c>
      <c r="C1560" t="s">
        <v>3152</v>
      </c>
      <c r="D1560" t="s">
        <v>3151</v>
      </c>
      <c r="E1560" t="s">
        <v>1020</v>
      </c>
      <c r="F1560" t="s">
        <v>1659</v>
      </c>
      <c r="G1560" t="s">
        <v>1758</v>
      </c>
      <c r="H1560" s="11">
        <v>42052</v>
      </c>
      <c r="I1560" s="11">
        <v>42063</v>
      </c>
      <c r="J1560" s="11">
        <v>42052</v>
      </c>
      <c r="K1560" t="s">
        <v>1023</v>
      </c>
      <c r="L1560" t="s">
        <v>1272</v>
      </c>
      <c r="M1560" t="s">
        <v>1025</v>
      </c>
      <c r="N1560" t="s">
        <v>1026</v>
      </c>
      <c r="O1560" t="s">
        <v>1034</v>
      </c>
      <c r="P1560" t="s">
        <v>1028</v>
      </c>
    </row>
    <row r="1561" spans="1:16" x14ac:dyDescent="0.25">
      <c r="A1561" s="9" t="s">
        <v>367</v>
      </c>
      <c r="B1561" s="9" t="s">
        <v>2027</v>
      </c>
      <c r="C1561" s="9" t="s">
        <v>2028</v>
      </c>
      <c r="D1561" s="9" t="s">
        <v>2029</v>
      </c>
      <c r="E1561" s="9" t="s">
        <v>1020</v>
      </c>
      <c r="F1561" s="9" t="s">
        <v>1021</v>
      </c>
      <c r="G1561" s="9" t="s">
        <v>1071</v>
      </c>
      <c r="H1561" s="10">
        <v>42052</v>
      </c>
      <c r="I1561" s="10">
        <v>42056</v>
      </c>
      <c r="J1561" s="10">
        <v>42049</v>
      </c>
      <c r="K1561" s="9" t="s">
        <v>1023</v>
      </c>
      <c r="L1561" s="9" t="s">
        <v>1272</v>
      </c>
      <c r="M1561" s="9" t="s">
        <v>1025</v>
      </c>
      <c r="N1561" s="9" t="s">
        <v>1026</v>
      </c>
      <c r="O1561" s="9" t="s">
        <v>1273</v>
      </c>
      <c r="P1561" s="9"/>
    </row>
    <row r="1562" spans="1:16" x14ac:dyDescent="0.25">
      <c r="A1562" t="s">
        <v>1635</v>
      </c>
      <c r="B1562" t="s">
        <v>1636</v>
      </c>
      <c r="C1562" t="s">
        <v>1637</v>
      </c>
      <c r="D1562" t="s">
        <v>1638</v>
      </c>
      <c r="E1562" t="s">
        <v>1020</v>
      </c>
      <c r="F1562" t="s">
        <v>1032</v>
      </c>
      <c r="G1562" t="s">
        <v>1155</v>
      </c>
      <c r="H1562" s="11">
        <v>42052</v>
      </c>
      <c r="I1562" s="11">
        <v>42056</v>
      </c>
      <c r="J1562" s="11">
        <v>42052</v>
      </c>
      <c r="K1562" t="s">
        <v>1023</v>
      </c>
      <c r="L1562" t="s">
        <v>1272</v>
      </c>
      <c r="M1562" t="s">
        <v>1025</v>
      </c>
      <c r="N1562" t="s">
        <v>1026</v>
      </c>
      <c r="O1562" t="s">
        <v>1034</v>
      </c>
      <c r="P1562" t="s">
        <v>1676</v>
      </c>
    </row>
    <row r="1563" spans="1:16" x14ac:dyDescent="0.25">
      <c r="A1563" s="9" t="s">
        <v>243</v>
      </c>
      <c r="B1563" s="9" t="s">
        <v>1958</v>
      </c>
      <c r="C1563" s="9" t="s">
        <v>1959</v>
      </c>
      <c r="D1563" s="9" t="s">
        <v>1960</v>
      </c>
      <c r="E1563" s="9" t="s">
        <v>1020</v>
      </c>
      <c r="F1563" s="9" t="s">
        <v>1021</v>
      </c>
      <c r="G1563" s="9" t="s">
        <v>1022</v>
      </c>
      <c r="H1563" s="10">
        <v>42050</v>
      </c>
      <c r="I1563" s="10">
        <v>42055</v>
      </c>
      <c r="J1563" s="10">
        <v>42045</v>
      </c>
      <c r="K1563" s="9" t="s">
        <v>1023</v>
      </c>
      <c r="L1563" s="9" t="s">
        <v>1272</v>
      </c>
      <c r="M1563" s="9" t="s">
        <v>1025</v>
      </c>
      <c r="N1563" s="9" t="s">
        <v>1026</v>
      </c>
      <c r="O1563" s="9" t="s">
        <v>1034</v>
      </c>
      <c r="P1563" s="9" t="s">
        <v>1028</v>
      </c>
    </row>
    <row r="1564" spans="1:16" x14ac:dyDescent="0.25">
      <c r="A1564" t="s">
        <v>241</v>
      </c>
      <c r="B1564" t="s">
        <v>1941</v>
      </c>
      <c r="C1564" t="s">
        <v>1942</v>
      </c>
      <c r="D1564" t="s">
        <v>1943</v>
      </c>
      <c r="E1564" t="s">
        <v>1020</v>
      </c>
      <c r="F1564" t="s">
        <v>1021</v>
      </c>
      <c r="G1564" t="s">
        <v>1022</v>
      </c>
      <c r="H1564" s="11">
        <v>42050</v>
      </c>
      <c r="I1564" s="11">
        <v>42052</v>
      </c>
      <c r="J1564" s="11">
        <v>42045</v>
      </c>
      <c r="K1564" t="s">
        <v>1023</v>
      </c>
      <c r="L1564" t="s">
        <v>1272</v>
      </c>
      <c r="M1564" t="s">
        <v>1025</v>
      </c>
      <c r="N1564" t="s">
        <v>1026</v>
      </c>
      <c r="O1564" t="s">
        <v>1034</v>
      </c>
      <c r="P1564" t="s">
        <v>1028</v>
      </c>
    </row>
    <row r="1565" spans="1:16" x14ac:dyDescent="0.25">
      <c r="A1565" s="9" t="s">
        <v>445</v>
      </c>
      <c r="B1565" s="9" t="s">
        <v>2240</v>
      </c>
      <c r="C1565" s="9" t="s">
        <v>2241</v>
      </c>
      <c r="D1565" s="9" t="s">
        <v>2242</v>
      </c>
      <c r="E1565" s="9" t="s">
        <v>1020</v>
      </c>
      <c r="F1565" s="9" t="s">
        <v>1032</v>
      </c>
      <c r="G1565" s="9" t="s">
        <v>1136</v>
      </c>
      <c r="H1565" s="10">
        <v>42048</v>
      </c>
      <c r="I1565" s="10">
        <v>42054</v>
      </c>
      <c r="J1565" s="10">
        <v>42048</v>
      </c>
      <c r="K1565" s="9" t="s">
        <v>1023</v>
      </c>
      <c r="L1565" s="9" t="s">
        <v>1272</v>
      </c>
      <c r="M1565" s="9" t="s">
        <v>1025</v>
      </c>
      <c r="N1565" s="9" t="s">
        <v>1026</v>
      </c>
      <c r="O1565" s="9" t="s">
        <v>1034</v>
      </c>
      <c r="P1565" s="9" t="s">
        <v>1028</v>
      </c>
    </row>
    <row r="1566" spans="1:16" x14ac:dyDescent="0.25">
      <c r="A1566" t="s">
        <v>438</v>
      </c>
      <c r="B1566" t="s">
        <v>1573</v>
      </c>
      <c r="C1566" t="s">
        <v>1574</v>
      </c>
      <c r="D1566" t="s">
        <v>1575</v>
      </c>
      <c r="E1566" t="s">
        <v>1020</v>
      </c>
      <c r="F1566" t="s">
        <v>1032</v>
      </c>
      <c r="G1566" t="s">
        <v>1136</v>
      </c>
      <c r="H1566" s="11">
        <v>42048</v>
      </c>
      <c r="I1566" s="11">
        <v>42052</v>
      </c>
      <c r="J1566" s="11">
        <v>42040</v>
      </c>
      <c r="K1566" t="s">
        <v>1023</v>
      </c>
      <c r="L1566" t="s">
        <v>1272</v>
      </c>
      <c r="M1566" t="s">
        <v>1025</v>
      </c>
      <c r="N1566" t="s">
        <v>1026</v>
      </c>
      <c r="O1566" t="s">
        <v>1034</v>
      </c>
      <c r="P1566" t="s">
        <v>1676</v>
      </c>
    </row>
    <row r="1567" spans="1:16" x14ac:dyDescent="0.25">
      <c r="A1567" s="9" t="s">
        <v>234</v>
      </c>
      <c r="B1567" s="9" t="s">
        <v>2163</v>
      </c>
      <c r="C1567" s="9" t="s">
        <v>2164</v>
      </c>
      <c r="D1567" s="9" t="s">
        <v>2165</v>
      </c>
      <c r="E1567" s="9" t="s">
        <v>1020</v>
      </c>
      <c r="F1567" s="9" t="s">
        <v>1021</v>
      </c>
      <c r="G1567" s="9" t="s">
        <v>1022</v>
      </c>
      <c r="H1567" s="10">
        <v>42047</v>
      </c>
      <c r="I1567" s="10">
        <v>42050</v>
      </c>
      <c r="J1567" s="10">
        <v>42041</v>
      </c>
      <c r="K1567" s="9" t="s">
        <v>1023</v>
      </c>
      <c r="L1567" s="9" t="s">
        <v>2159</v>
      </c>
      <c r="M1567" s="9" t="s">
        <v>1025</v>
      </c>
      <c r="N1567" s="9" t="s">
        <v>1026</v>
      </c>
      <c r="O1567" s="9" t="s">
        <v>1034</v>
      </c>
      <c r="P1567" s="9" t="s">
        <v>1028</v>
      </c>
    </row>
    <row r="1568" spans="1:16" x14ac:dyDescent="0.25">
      <c r="A1568" t="s">
        <v>2643</v>
      </c>
      <c r="B1568" t="s">
        <v>2644</v>
      </c>
      <c r="C1568" t="s">
        <v>2645</v>
      </c>
      <c r="D1568" t="s">
        <v>2644</v>
      </c>
      <c r="E1568" t="s">
        <v>1020</v>
      </c>
      <c r="F1568" t="s">
        <v>1021</v>
      </c>
      <c r="G1568" t="s">
        <v>1037</v>
      </c>
      <c r="H1568" s="11">
        <v>42046</v>
      </c>
      <c r="I1568" s="11">
        <v>42065</v>
      </c>
      <c r="J1568" s="11">
        <v>42037</v>
      </c>
      <c r="K1568" t="s">
        <v>1023</v>
      </c>
      <c r="L1568" t="s">
        <v>1272</v>
      </c>
      <c r="M1568" t="s">
        <v>1025</v>
      </c>
      <c r="N1568" t="s">
        <v>1026</v>
      </c>
      <c r="O1568" t="s">
        <v>1273</v>
      </c>
    </row>
    <row r="1569" spans="1:16" x14ac:dyDescent="0.25">
      <c r="A1569" s="9" t="s">
        <v>2750</v>
      </c>
      <c r="B1569" s="9" t="s">
        <v>2751</v>
      </c>
      <c r="C1569" s="9" t="s">
        <v>2752</v>
      </c>
      <c r="D1569" s="9" t="s">
        <v>2753</v>
      </c>
      <c r="E1569" s="9" t="s">
        <v>1020</v>
      </c>
      <c r="F1569" s="9" t="s">
        <v>1021</v>
      </c>
      <c r="G1569" s="9" t="s">
        <v>1071</v>
      </c>
      <c r="H1569" s="10">
        <v>42045</v>
      </c>
      <c r="I1569" s="10">
        <v>42050</v>
      </c>
      <c r="J1569" s="10">
        <v>42040</v>
      </c>
      <c r="K1569" s="9" t="s">
        <v>1023</v>
      </c>
      <c r="L1569" s="9" t="s">
        <v>1272</v>
      </c>
      <c r="M1569" s="9" t="s">
        <v>1025</v>
      </c>
      <c r="N1569" s="9" t="s">
        <v>1026</v>
      </c>
      <c r="O1569" s="9" t="s">
        <v>1034</v>
      </c>
      <c r="P1569" s="9" t="s">
        <v>1676</v>
      </c>
    </row>
    <row r="1570" spans="1:16" x14ac:dyDescent="0.25">
      <c r="A1570" t="s">
        <v>283</v>
      </c>
      <c r="B1570" t="s">
        <v>1507</v>
      </c>
      <c r="C1570" t="s">
        <v>1508</v>
      </c>
      <c r="D1570" t="s">
        <v>1509</v>
      </c>
      <c r="E1570" t="s">
        <v>1020</v>
      </c>
      <c r="F1570" t="s">
        <v>1021</v>
      </c>
      <c r="G1570" t="s">
        <v>1022</v>
      </c>
      <c r="H1570" s="11">
        <v>42045</v>
      </c>
      <c r="I1570" s="11">
        <v>42047</v>
      </c>
      <c r="J1570" s="11">
        <v>42040</v>
      </c>
      <c r="K1570" t="s">
        <v>1023</v>
      </c>
      <c r="L1570" t="s">
        <v>1272</v>
      </c>
      <c r="M1570" t="s">
        <v>1025</v>
      </c>
      <c r="N1570" t="s">
        <v>1026</v>
      </c>
      <c r="O1570" t="s">
        <v>1034</v>
      </c>
      <c r="P1570" t="s">
        <v>1028</v>
      </c>
    </row>
    <row r="1571" spans="1:16" x14ac:dyDescent="0.25">
      <c r="A1571" s="9" t="s">
        <v>3153</v>
      </c>
      <c r="B1571" s="9" t="s">
        <v>3154</v>
      </c>
      <c r="C1571" s="9" t="s">
        <v>3155</v>
      </c>
      <c r="D1571" s="9" t="s">
        <v>3154</v>
      </c>
      <c r="E1571" s="9" t="s">
        <v>1020</v>
      </c>
      <c r="F1571" s="9" t="s">
        <v>1659</v>
      </c>
      <c r="G1571" s="9" t="s">
        <v>1758</v>
      </c>
      <c r="H1571" s="10">
        <v>42045</v>
      </c>
      <c r="I1571" s="10">
        <v>42052</v>
      </c>
      <c r="J1571" s="10">
        <v>42045</v>
      </c>
      <c r="K1571" s="9" t="s">
        <v>1023</v>
      </c>
      <c r="L1571" s="9" t="s">
        <v>1272</v>
      </c>
      <c r="M1571" s="9" t="s">
        <v>1025</v>
      </c>
      <c r="N1571" s="9" t="s">
        <v>1026</v>
      </c>
      <c r="O1571" s="9" t="s">
        <v>1034</v>
      </c>
      <c r="P1571" s="9" t="s">
        <v>1028</v>
      </c>
    </row>
    <row r="1572" spans="1:16" x14ac:dyDescent="0.25">
      <c r="A1572" t="s">
        <v>303</v>
      </c>
      <c r="B1572" t="s">
        <v>3156</v>
      </c>
      <c r="C1572" t="s">
        <v>3157</v>
      </c>
      <c r="D1572" t="s">
        <v>3158</v>
      </c>
      <c r="E1572" t="s">
        <v>1020</v>
      </c>
      <c r="F1572" t="s">
        <v>1021</v>
      </c>
      <c r="G1572" t="s">
        <v>1037</v>
      </c>
      <c r="H1572" s="11">
        <v>42042</v>
      </c>
      <c r="I1572" s="11">
        <v>42045</v>
      </c>
      <c r="J1572" s="11">
        <v>42038</v>
      </c>
      <c r="K1572" t="s">
        <v>1023</v>
      </c>
      <c r="L1572" t="s">
        <v>1272</v>
      </c>
      <c r="M1572" t="s">
        <v>1025</v>
      </c>
      <c r="N1572" t="s">
        <v>1026</v>
      </c>
      <c r="O1572" t="s">
        <v>1273</v>
      </c>
    </row>
    <row r="1573" spans="1:16" x14ac:dyDescent="0.25">
      <c r="A1573" s="9" t="s">
        <v>423</v>
      </c>
      <c r="B1573" s="9" t="s">
        <v>1187</v>
      </c>
      <c r="C1573" s="9" t="s">
        <v>1188</v>
      </c>
      <c r="D1573" s="9" t="s">
        <v>1189</v>
      </c>
      <c r="E1573" s="9" t="s">
        <v>1020</v>
      </c>
      <c r="F1573" s="9" t="s">
        <v>1032</v>
      </c>
      <c r="G1573" s="9" t="s">
        <v>1136</v>
      </c>
      <c r="H1573" s="10">
        <v>42042</v>
      </c>
      <c r="I1573" s="10">
        <v>42048</v>
      </c>
      <c r="J1573" s="10">
        <v>42038</v>
      </c>
      <c r="K1573" s="9" t="s">
        <v>1023</v>
      </c>
      <c r="L1573" s="9" t="s">
        <v>1272</v>
      </c>
      <c r="M1573" s="9" t="s">
        <v>1025</v>
      </c>
      <c r="N1573" s="9" t="s">
        <v>1026</v>
      </c>
      <c r="O1573" s="9" t="s">
        <v>1034</v>
      </c>
      <c r="P1573" s="9" t="s">
        <v>1118</v>
      </c>
    </row>
    <row r="1574" spans="1:16" x14ac:dyDescent="0.25">
      <c r="A1574" t="s">
        <v>2384</v>
      </c>
      <c r="B1574" t="s">
        <v>2385</v>
      </c>
      <c r="C1574" t="s">
        <v>2386</v>
      </c>
      <c r="D1574" t="s">
        <v>2387</v>
      </c>
      <c r="E1574" t="s">
        <v>1020</v>
      </c>
      <c r="F1574" t="s">
        <v>1659</v>
      </c>
      <c r="G1574" t="s">
        <v>1660</v>
      </c>
      <c r="H1574" s="11">
        <v>42041</v>
      </c>
      <c r="I1574" s="11">
        <v>42045</v>
      </c>
      <c r="J1574" s="11">
        <v>42041</v>
      </c>
      <c r="K1574" t="s">
        <v>1023</v>
      </c>
      <c r="L1574" t="s">
        <v>1272</v>
      </c>
      <c r="M1574" t="s">
        <v>1025</v>
      </c>
      <c r="N1574" t="s">
        <v>1026</v>
      </c>
      <c r="O1574" t="s">
        <v>1034</v>
      </c>
      <c r="P1574" t="s">
        <v>1028</v>
      </c>
    </row>
    <row r="1575" spans="1:16" x14ac:dyDescent="0.25">
      <c r="A1575" s="9" t="s">
        <v>257</v>
      </c>
      <c r="B1575" s="9" t="s">
        <v>1632</v>
      </c>
      <c r="C1575" s="9" t="s">
        <v>1633</v>
      </c>
      <c r="D1575" s="9" t="s">
        <v>1634</v>
      </c>
      <c r="E1575" s="9" t="s">
        <v>1020</v>
      </c>
      <c r="F1575" s="9" t="s">
        <v>1021</v>
      </c>
      <c r="G1575" s="9" t="s">
        <v>1022</v>
      </c>
      <c r="H1575" s="10">
        <v>42039</v>
      </c>
      <c r="I1575" s="10">
        <v>42045</v>
      </c>
      <c r="J1575" s="10">
        <v>42037</v>
      </c>
      <c r="K1575" s="9" t="s">
        <v>1023</v>
      </c>
      <c r="L1575" s="9" t="s">
        <v>1272</v>
      </c>
      <c r="M1575" s="9" t="s">
        <v>1025</v>
      </c>
      <c r="N1575" s="9" t="s">
        <v>1026</v>
      </c>
      <c r="O1575" s="9" t="s">
        <v>1273</v>
      </c>
      <c r="P1575" s="9"/>
    </row>
    <row r="1576" spans="1:16" x14ac:dyDescent="0.25">
      <c r="A1576" t="s">
        <v>502</v>
      </c>
      <c r="B1576" t="s">
        <v>2903</v>
      </c>
      <c r="C1576" t="s">
        <v>2904</v>
      </c>
      <c r="D1576" t="s">
        <v>2905</v>
      </c>
      <c r="E1576" t="s">
        <v>1020</v>
      </c>
      <c r="F1576" t="s">
        <v>1032</v>
      </c>
      <c r="G1576" t="s">
        <v>533</v>
      </c>
      <c r="H1576" s="11">
        <v>42038</v>
      </c>
      <c r="I1576" s="11">
        <v>42042</v>
      </c>
      <c r="J1576" s="11">
        <v>42033</v>
      </c>
      <c r="K1576" t="s">
        <v>1023</v>
      </c>
      <c r="L1576" t="s">
        <v>1272</v>
      </c>
      <c r="M1576" t="s">
        <v>1025</v>
      </c>
      <c r="N1576" t="s">
        <v>1026</v>
      </c>
      <c r="O1576" t="s">
        <v>1034</v>
      </c>
      <c r="P1576" t="s">
        <v>1676</v>
      </c>
    </row>
    <row r="1577" spans="1:16" x14ac:dyDescent="0.25">
      <c r="A1577" s="9" t="s">
        <v>109</v>
      </c>
      <c r="B1577" s="9" t="s">
        <v>2278</v>
      </c>
      <c r="C1577" s="9" t="s">
        <v>2279</v>
      </c>
      <c r="D1577" s="9" t="s">
        <v>2278</v>
      </c>
      <c r="E1577" s="9" t="s">
        <v>1020</v>
      </c>
      <c r="F1577" s="9" t="s">
        <v>1021</v>
      </c>
      <c r="G1577" s="9" t="s">
        <v>1045</v>
      </c>
      <c r="H1577" s="10">
        <v>42036</v>
      </c>
      <c r="I1577" s="10">
        <v>42042</v>
      </c>
      <c r="J1577" s="10">
        <v>42019</v>
      </c>
      <c r="K1577" s="9" t="s">
        <v>1023</v>
      </c>
      <c r="L1577" s="9" t="s">
        <v>1272</v>
      </c>
      <c r="M1577" s="9" t="s">
        <v>1025</v>
      </c>
      <c r="N1577" s="9" t="s">
        <v>1026</v>
      </c>
      <c r="O1577" s="9" t="s">
        <v>1273</v>
      </c>
      <c r="P1577" s="9"/>
    </row>
    <row r="1578" spans="1:16" x14ac:dyDescent="0.25">
      <c r="A1578" t="s">
        <v>482</v>
      </c>
      <c r="B1578" t="s">
        <v>1845</v>
      </c>
      <c r="C1578" t="s">
        <v>1846</v>
      </c>
      <c r="D1578" t="s">
        <v>1847</v>
      </c>
      <c r="E1578" t="s">
        <v>1020</v>
      </c>
      <c r="F1578" t="s">
        <v>1032</v>
      </c>
      <c r="G1578" t="s">
        <v>533</v>
      </c>
      <c r="H1578" s="11">
        <v>42036</v>
      </c>
      <c r="I1578" s="11">
        <v>42044</v>
      </c>
      <c r="J1578" s="11">
        <v>42036</v>
      </c>
      <c r="K1578" t="s">
        <v>1023</v>
      </c>
      <c r="L1578" t="s">
        <v>1272</v>
      </c>
      <c r="M1578" t="s">
        <v>1025</v>
      </c>
      <c r="N1578" t="s">
        <v>1026</v>
      </c>
      <c r="O1578" t="s">
        <v>1034</v>
      </c>
      <c r="P1578" t="s">
        <v>1028</v>
      </c>
    </row>
    <row r="1579" spans="1:16" x14ac:dyDescent="0.25">
      <c r="A1579" s="9" t="s">
        <v>3159</v>
      </c>
      <c r="B1579" s="9" t="s">
        <v>3160</v>
      </c>
      <c r="C1579" s="9" t="s">
        <v>3161</v>
      </c>
      <c r="D1579" s="9" t="s">
        <v>3160</v>
      </c>
      <c r="E1579" s="9" t="s">
        <v>1020</v>
      </c>
      <c r="F1579" s="9" t="s">
        <v>1659</v>
      </c>
      <c r="G1579" s="9" t="s">
        <v>2460</v>
      </c>
      <c r="H1579" s="10">
        <v>42035</v>
      </c>
      <c r="I1579" s="10">
        <v>42107</v>
      </c>
      <c r="J1579" s="10">
        <v>42035</v>
      </c>
      <c r="K1579" s="9" t="s">
        <v>1023</v>
      </c>
      <c r="L1579" s="9" t="s">
        <v>1272</v>
      </c>
      <c r="M1579" s="9" t="s">
        <v>1025</v>
      </c>
      <c r="N1579" s="9" t="s">
        <v>1026</v>
      </c>
      <c r="O1579" s="9" t="s">
        <v>1034</v>
      </c>
      <c r="P1579" s="9" t="s">
        <v>1028</v>
      </c>
    </row>
    <row r="1580" spans="1:16" x14ac:dyDescent="0.25">
      <c r="A1580" t="s">
        <v>183</v>
      </c>
      <c r="B1580" t="s">
        <v>2382</v>
      </c>
      <c r="C1580" t="s">
        <v>2383</v>
      </c>
      <c r="D1580" t="s">
        <v>2382</v>
      </c>
      <c r="E1580" t="s">
        <v>1020</v>
      </c>
      <c r="F1580" t="s">
        <v>1021</v>
      </c>
      <c r="G1580" t="s">
        <v>1121</v>
      </c>
      <c r="H1580" s="11">
        <v>42032</v>
      </c>
      <c r="I1580" s="11">
        <v>42036</v>
      </c>
      <c r="J1580" s="11">
        <v>42026</v>
      </c>
      <c r="K1580" t="s">
        <v>1023</v>
      </c>
      <c r="L1580" t="s">
        <v>1272</v>
      </c>
      <c r="M1580" t="s">
        <v>1025</v>
      </c>
      <c r="N1580" t="s">
        <v>1026</v>
      </c>
      <c r="O1580" t="s">
        <v>1273</v>
      </c>
    </row>
    <row r="1581" spans="1:16" x14ac:dyDescent="0.25">
      <c r="A1581" s="9" t="s">
        <v>2613</v>
      </c>
      <c r="B1581" s="9" t="s">
        <v>2614</v>
      </c>
      <c r="C1581" s="9" t="s">
        <v>2615</v>
      </c>
      <c r="D1581" s="9" t="s">
        <v>2616</v>
      </c>
      <c r="E1581" s="9" t="s">
        <v>1020</v>
      </c>
      <c r="F1581" s="9" t="s">
        <v>1659</v>
      </c>
      <c r="G1581" s="9" t="s">
        <v>1660</v>
      </c>
      <c r="H1581" s="10">
        <v>42031</v>
      </c>
      <c r="I1581" s="10">
        <v>42035</v>
      </c>
      <c r="J1581" s="10">
        <v>42031</v>
      </c>
      <c r="K1581" s="9" t="s">
        <v>1023</v>
      </c>
      <c r="L1581" s="9" t="s">
        <v>1272</v>
      </c>
      <c r="M1581" s="9" t="s">
        <v>1025</v>
      </c>
      <c r="N1581" s="9" t="s">
        <v>1026</v>
      </c>
      <c r="O1581" s="9" t="s">
        <v>1034</v>
      </c>
      <c r="P1581" s="9" t="s">
        <v>1118</v>
      </c>
    </row>
    <row r="1582" spans="1:16" x14ac:dyDescent="0.25">
      <c r="A1582" t="s">
        <v>478</v>
      </c>
      <c r="B1582" t="s">
        <v>1090</v>
      </c>
      <c r="C1582" t="s">
        <v>1091</v>
      </c>
      <c r="D1582" t="s">
        <v>1092</v>
      </c>
      <c r="E1582" t="s">
        <v>1020</v>
      </c>
      <c r="F1582" t="s">
        <v>1032</v>
      </c>
      <c r="G1582" t="s">
        <v>533</v>
      </c>
      <c r="H1582" s="11">
        <v>42031</v>
      </c>
      <c r="I1582" s="11">
        <v>42036</v>
      </c>
      <c r="J1582" s="11">
        <v>42028</v>
      </c>
      <c r="K1582" t="s">
        <v>1023</v>
      </c>
      <c r="L1582" t="s">
        <v>1272</v>
      </c>
      <c r="M1582" t="s">
        <v>1025</v>
      </c>
      <c r="N1582" t="s">
        <v>1026</v>
      </c>
      <c r="O1582" t="s">
        <v>1034</v>
      </c>
      <c r="P1582" t="s">
        <v>1028</v>
      </c>
    </row>
    <row r="1583" spans="1:16" x14ac:dyDescent="0.25">
      <c r="A1583" s="9" t="s">
        <v>1708</v>
      </c>
      <c r="B1583" s="9" t="s">
        <v>1709</v>
      </c>
      <c r="C1583" s="9" t="s">
        <v>1710</v>
      </c>
      <c r="D1583" s="9" t="s">
        <v>1711</v>
      </c>
      <c r="E1583" s="9" t="s">
        <v>1020</v>
      </c>
      <c r="F1583" s="9" t="s">
        <v>1021</v>
      </c>
      <c r="G1583" s="9" t="s">
        <v>1059</v>
      </c>
      <c r="H1583" s="10">
        <v>42030</v>
      </c>
      <c r="I1583" s="10">
        <v>42032</v>
      </c>
      <c r="J1583" s="10">
        <v>42028</v>
      </c>
      <c r="K1583" s="9" t="s">
        <v>1023</v>
      </c>
      <c r="L1583" s="9" t="s">
        <v>2159</v>
      </c>
      <c r="M1583" s="9" t="s">
        <v>1025</v>
      </c>
      <c r="N1583" s="9" t="s">
        <v>1026</v>
      </c>
      <c r="O1583" s="9" t="s">
        <v>1034</v>
      </c>
      <c r="P1583" s="9" t="s">
        <v>1028</v>
      </c>
    </row>
    <row r="1584" spans="1:16" x14ac:dyDescent="0.25">
      <c r="A1584" t="s">
        <v>3162</v>
      </c>
      <c r="B1584" t="s">
        <v>3163</v>
      </c>
      <c r="C1584" t="s">
        <v>3164</v>
      </c>
      <c r="D1584" t="s">
        <v>3165</v>
      </c>
      <c r="E1584" t="s">
        <v>1020</v>
      </c>
      <c r="F1584" t="s">
        <v>1659</v>
      </c>
      <c r="G1584" t="s">
        <v>1660</v>
      </c>
      <c r="H1584" s="11">
        <v>42028</v>
      </c>
      <c r="I1584" s="11">
        <v>42031</v>
      </c>
      <c r="J1584" s="11">
        <v>42028</v>
      </c>
      <c r="K1584" t="s">
        <v>1023</v>
      </c>
      <c r="L1584" t="s">
        <v>1272</v>
      </c>
      <c r="M1584" t="s">
        <v>1025</v>
      </c>
      <c r="N1584" t="s">
        <v>1026</v>
      </c>
      <c r="O1584" t="s">
        <v>1034</v>
      </c>
      <c r="P1584" t="s">
        <v>1028</v>
      </c>
    </row>
    <row r="1585" spans="1:16" x14ac:dyDescent="0.25">
      <c r="A1585" s="9" t="s">
        <v>2543</v>
      </c>
      <c r="B1585" s="9" t="s">
        <v>2544</v>
      </c>
      <c r="C1585" s="9" t="s">
        <v>2545</v>
      </c>
      <c r="D1585" s="9" t="s">
        <v>2546</v>
      </c>
      <c r="E1585" s="9" t="s">
        <v>1020</v>
      </c>
      <c r="F1585" s="9" t="s">
        <v>1659</v>
      </c>
      <c r="G1585" s="9" t="s">
        <v>1660</v>
      </c>
      <c r="H1585" s="10">
        <v>42027</v>
      </c>
      <c r="I1585" s="10">
        <v>42028</v>
      </c>
      <c r="J1585" s="10">
        <v>42027</v>
      </c>
      <c r="K1585" s="9" t="s">
        <v>1023</v>
      </c>
      <c r="L1585" s="9" t="s">
        <v>1272</v>
      </c>
      <c r="M1585" s="9" t="s">
        <v>1025</v>
      </c>
      <c r="N1585" s="9" t="s">
        <v>1026</v>
      </c>
      <c r="O1585" s="9" t="s">
        <v>1273</v>
      </c>
      <c r="P1585" s="9"/>
    </row>
    <row r="1586" spans="1:16" x14ac:dyDescent="0.25">
      <c r="A1586" t="s">
        <v>209</v>
      </c>
      <c r="B1586" t="s">
        <v>3166</v>
      </c>
      <c r="C1586" t="s">
        <v>3167</v>
      </c>
      <c r="D1586" t="s">
        <v>3166</v>
      </c>
      <c r="E1586" t="s">
        <v>1020</v>
      </c>
      <c r="F1586" t="s">
        <v>1021</v>
      </c>
      <c r="G1586" t="s">
        <v>1353</v>
      </c>
      <c r="H1586" s="11">
        <v>42026</v>
      </c>
      <c r="I1586" s="11">
        <v>42030</v>
      </c>
      <c r="J1586" s="11">
        <v>42022</v>
      </c>
      <c r="K1586" t="s">
        <v>1023</v>
      </c>
      <c r="L1586" t="s">
        <v>1272</v>
      </c>
      <c r="M1586" t="s">
        <v>1025</v>
      </c>
      <c r="N1586" t="s">
        <v>1026</v>
      </c>
      <c r="O1586" t="s">
        <v>1034</v>
      </c>
      <c r="P1586" t="s">
        <v>1028</v>
      </c>
    </row>
    <row r="1587" spans="1:16" x14ac:dyDescent="0.25">
      <c r="A1587" s="9" t="s">
        <v>238</v>
      </c>
      <c r="B1587" s="9" t="s">
        <v>1426</v>
      </c>
      <c r="C1587" s="9" t="s">
        <v>1427</v>
      </c>
      <c r="D1587" s="9" t="s">
        <v>1428</v>
      </c>
      <c r="E1587" s="9" t="s">
        <v>1020</v>
      </c>
      <c r="F1587" s="9" t="s">
        <v>1021</v>
      </c>
      <c r="G1587" s="9" t="s">
        <v>1022</v>
      </c>
      <c r="H1587" s="10">
        <v>42025</v>
      </c>
      <c r="I1587" s="10">
        <v>42026</v>
      </c>
      <c r="J1587" s="10">
        <v>42024</v>
      </c>
      <c r="K1587" s="9" t="s">
        <v>1023</v>
      </c>
      <c r="L1587" s="9" t="s">
        <v>1272</v>
      </c>
      <c r="M1587" s="9" t="s">
        <v>1025</v>
      </c>
      <c r="N1587" s="9" t="s">
        <v>1026</v>
      </c>
      <c r="O1587" s="9" t="s">
        <v>1273</v>
      </c>
      <c r="P1587" s="9"/>
    </row>
    <row r="1588" spans="1:16" x14ac:dyDescent="0.25">
      <c r="A1588" t="s">
        <v>507</v>
      </c>
      <c r="B1588" t="s">
        <v>1482</v>
      </c>
      <c r="C1588" t="s">
        <v>1483</v>
      </c>
      <c r="D1588" t="s">
        <v>1484</v>
      </c>
      <c r="E1588" t="s">
        <v>1020</v>
      </c>
      <c r="F1588" t="s">
        <v>1032</v>
      </c>
      <c r="G1588" t="s">
        <v>533</v>
      </c>
      <c r="H1588" s="11">
        <v>42024</v>
      </c>
      <c r="I1588" s="11">
        <v>42031</v>
      </c>
      <c r="J1588" s="11">
        <v>42024</v>
      </c>
      <c r="K1588" t="s">
        <v>1023</v>
      </c>
      <c r="L1588" t="s">
        <v>1272</v>
      </c>
      <c r="M1588" t="s">
        <v>1025</v>
      </c>
      <c r="N1588" t="s">
        <v>1026</v>
      </c>
      <c r="O1588" t="s">
        <v>1034</v>
      </c>
      <c r="P1588" t="s">
        <v>1028</v>
      </c>
    </row>
    <row r="1589" spans="1:16" x14ac:dyDescent="0.25">
      <c r="A1589" s="9" t="s">
        <v>3030</v>
      </c>
      <c r="B1589" s="9" t="s">
        <v>3031</v>
      </c>
      <c r="C1589" s="9" t="s">
        <v>3032</v>
      </c>
      <c r="D1589" s="9" t="s">
        <v>3033</v>
      </c>
      <c r="E1589" s="9" t="s">
        <v>1020</v>
      </c>
      <c r="F1589" s="9" t="s">
        <v>1659</v>
      </c>
      <c r="G1589" s="9" t="s">
        <v>1660</v>
      </c>
      <c r="H1589" s="10">
        <v>42023</v>
      </c>
      <c r="I1589" s="10">
        <v>42027</v>
      </c>
      <c r="J1589" s="10">
        <v>42023</v>
      </c>
      <c r="K1589" s="9" t="s">
        <v>1023</v>
      </c>
      <c r="L1589" s="9" t="s">
        <v>1272</v>
      </c>
      <c r="M1589" s="9" t="s">
        <v>1025</v>
      </c>
      <c r="N1589" s="9" t="s">
        <v>1026</v>
      </c>
      <c r="O1589" s="9" t="s">
        <v>1034</v>
      </c>
      <c r="P1589" s="9" t="s">
        <v>1028</v>
      </c>
    </row>
    <row r="1590" spans="1:16" x14ac:dyDescent="0.25">
      <c r="A1590" t="s">
        <v>2392</v>
      </c>
      <c r="B1590" t="s">
        <v>2393</v>
      </c>
      <c r="C1590" t="s">
        <v>2394</v>
      </c>
      <c r="D1590" t="s">
        <v>2395</v>
      </c>
      <c r="E1590" t="s">
        <v>1020</v>
      </c>
      <c r="F1590" t="s">
        <v>1021</v>
      </c>
      <c r="G1590" t="s">
        <v>1022</v>
      </c>
      <c r="H1590" s="11">
        <v>42023</v>
      </c>
      <c r="I1590" s="11">
        <v>42036</v>
      </c>
      <c r="J1590" s="11">
        <v>42014</v>
      </c>
      <c r="K1590" t="s">
        <v>1023</v>
      </c>
      <c r="L1590" t="s">
        <v>1272</v>
      </c>
      <c r="M1590" t="s">
        <v>1025</v>
      </c>
      <c r="N1590" t="s">
        <v>1026</v>
      </c>
      <c r="O1590" t="s">
        <v>1273</v>
      </c>
    </row>
    <row r="1591" spans="1:16" x14ac:dyDescent="0.25">
      <c r="A1591" s="9" t="s">
        <v>2916</v>
      </c>
      <c r="B1591" s="9" t="s">
        <v>2917</v>
      </c>
      <c r="C1591" s="9" t="s">
        <v>2918</v>
      </c>
      <c r="D1591" s="9" t="s">
        <v>2917</v>
      </c>
      <c r="E1591" s="9" t="s">
        <v>1020</v>
      </c>
      <c r="F1591" s="9" t="s">
        <v>1021</v>
      </c>
      <c r="G1591" s="9" t="s">
        <v>1109</v>
      </c>
      <c r="H1591" s="10">
        <v>42019</v>
      </c>
      <c r="I1591" s="10">
        <v>42022</v>
      </c>
      <c r="J1591" s="10">
        <v>42011</v>
      </c>
      <c r="K1591" s="9" t="s">
        <v>1023</v>
      </c>
      <c r="L1591" s="9" t="s">
        <v>1272</v>
      </c>
      <c r="M1591" s="9" t="s">
        <v>1025</v>
      </c>
      <c r="N1591" s="9" t="s">
        <v>1026</v>
      </c>
      <c r="O1591" s="9" t="s">
        <v>1034</v>
      </c>
      <c r="P1591" s="9" t="s">
        <v>1118</v>
      </c>
    </row>
    <row r="1592" spans="1:16" x14ac:dyDescent="0.25">
      <c r="A1592" t="s">
        <v>2710</v>
      </c>
      <c r="B1592" t="s">
        <v>2711</v>
      </c>
      <c r="C1592" t="s">
        <v>2712</v>
      </c>
      <c r="D1592" t="s">
        <v>2713</v>
      </c>
      <c r="E1592" t="s">
        <v>1020</v>
      </c>
      <c r="F1592" t="s">
        <v>1659</v>
      </c>
      <c r="G1592" t="s">
        <v>1660</v>
      </c>
      <c r="H1592" s="11">
        <v>42018</v>
      </c>
      <c r="I1592" s="11">
        <v>42021</v>
      </c>
      <c r="J1592" s="11">
        <v>42018</v>
      </c>
      <c r="K1592" t="s">
        <v>1023</v>
      </c>
      <c r="L1592" t="s">
        <v>1272</v>
      </c>
      <c r="M1592" t="s">
        <v>1025</v>
      </c>
      <c r="N1592" t="s">
        <v>1026</v>
      </c>
      <c r="O1592" t="s">
        <v>1273</v>
      </c>
    </row>
    <row r="1593" spans="1:16" x14ac:dyDescent="0.25">
      <c r="A1593" s="9" t="s">
        <v>411</v>
      </c>
      <c r="B1593" s="9" t="s">
        <v>1501</v>
      </c>
      <c r="C1593" s="9" t="s">
        <v>1502</v>
      </c>
      <c r="D1593" s="9" t="s">
        <v>1503</v>
      </c>
      <c r="E1593" s="9" t="s">
        <v>1020</v>
      </c>
      <c r="F1593" s="9" t="s">
        <v>1032</v>
      </c>
      <c r="G1593" s="9" t="s">
        <v>1348</v>
      </c>
      <c r="H1593" s="10">
        <v>42017</v>
      </c>
      <c r="I1593" s="10">
        <v>42018</v>
      </c>
      <c r="J1593" s="10">
        <v>42017</v>
      </c>
      <c r="K1593" s="9" t="s">
        <v>1023</v>
      </c>
      <c r="L1593" s="9" t="s">
        <v>1272</v>
      </c>
      <c r="M1593" s="9" t="s">
        <v>1025</v>
      </c>
      <c r="N1593" s="9" t="s">
        <v>1026</v>
      </c>
      <c r="O1593" s="9" t="s">
        <v>1034</v>
      </c>
      <c r="P1593" s="9" t="s">
        <v>1028</v>
      </c>
    </row>
    <row r="1594" spans="1:16" x14ac:dyDescent="0.25">
      <c r="A1594" t="s">
        <v>181</v>
      </c>
      <c r="B1594" t="s">
        <v>2575</v>
      </c>
      <c r="C1594" t="s">
        <v>2576</v>
      </c>
      <c r="D1594" t="s">
        <v>2577</v>
      </c>
      <c r="E1594" t="s">
        <v>1020</v>
      </c>
      <c r="F1594" t="s">
        <v>1021</v>
      </c>
      <c r="G1594" t="s">
        <v>1121</v>
      </c>
      <c r="H1594" s="11">
        <v>42016</v>
      </c>
      <c r="I1594" s="11">
        <v>42019</v>
      </c>
      <c r="J1594" s="11">
        <v>42010</v>
      </c>
      <c r="K1594" t="s">
        <v>1023</v>
      </c>
      <c r="L1594" t="s">
        <v>1272</v>
      </c>
      <c r="M1594" t="s">
        <v>1025</v>
      </c>
      <c r="N1594" t="s">
        <v>1026</v>
      </c>
      <c r="O1594" t="s">
        <v>1273</v>
      </c>
    </row>
    <row r="1595" spans="1:16" x14ac:dyDescent="0.25">
      <c r="A1595" s="9" t="s">
        <v>3168</v>
      </c>
      <c r="B1595" s="9" t="s">
        <v>3169</v>
      </c>
      <c r="C1595" s="9" t="s">
        <v>3170</v>
      </c>
      <c r="D1595" s="9" t="s">
        <v>3171</v>
      </c>
      <c r="E1595" s="9" t="s">
        <v>1020</v>
      </c>
      <c r="F1595" s="9" t="s">
        <v>1659</v>
      </c>
      <c r="G1595" s="9" t="s">
        <v>1660</v>
      </c>
      <c r="H1595" s="10">
        <v>42015</v>
      </c>
      <c r="I1595" s="10">
        <v>42018</v>
      </c>
      <c r="J1595" s="10">
        <v>42015</v>
      </c>
      <c r="K1595" s="9" t="s">
        <v>1023</v>
      </c>
      <c r="L1595" s="9" t="s">
        <v>1272</v>
      </c>
      <c r="M1595" s="9" t="s">
        <v>1025</v>
      </c>
      <c r="N1595" s="9" t="s">
        <v>1026</v>
      </c>
      <c r="O1595" s="9" t="s">
        <v>1034</v>
      </c>
      <c r="P1595" s="9" t="s">
        <v>1028</v>
      </c>
    </row>
    <row r="1596" spans="1:16" x14ac:dyDescent="0.25">
      <c r="A1596" t="s">
        <v>364</v>
      </c>
      <c r="B1596" t="s">
        <v>2156</v>
      </c>
      <c r="C1596" t="s">
        <v>2157</v>
      </c>
      <c r="D1596" t="s">
        <v>2158</v>
      </c>
      <c r="E1596" t="s">
        <v>1020</v>
      </c>
      <c r="F1596" t="s">
        <v>1021</v>
      </c>
      <c r="G1596" t="s">
        <v>1071</v>
      </c>
      <c r="H1596" s="11">
        <v>42014</v>
      </c>
      <c r="I1596" s="11">
        <v>42017</v>
      </c>
      <c r="J1596" s="11">
        <v>42010</v>
      </c>
      <c r="K1596" t="s">
        <v>1023</v>
      </c>
      <c r="L1596" t="s">
        <v>1272</v>
      </c>
      <c r="M1596" t="s">
        <v>1025</v>
      </c>
      <c r="N1596" t="s">
        <v>1026</v>
      </c>
      <c r="O1596" t="s">
        <v>1034</v>
      </c>
      <c r="P1596" t="s">
        <v>1028</v>
      </c>
    </row>
    <row r="1597" spans="1:16" x14ac:dyDescent="0.25">
      <c r="A1597" s="9" t="s">
        <v>2173</v>
      </c>
      <c r="B1597" s="9" t="s">
        <v>2174</v>
      </c>
      <c r="C1597" s="9" t="s">
        <v>2175</v>
      </c>
      <c r="D1597" s="9" t="s">
        <v>2174</v>
      </c>
      <c r="E1597" s="9" t="s">
        <v>1020</v>
      </c>
      <c r="F1597" s="9" t="s">
        <v>1021</v>
      </c>
      <c r="G1597" s="9" t="s">
        <v>1059</v>
      </c>
      <c r="H1597" s="10">
        <v>42012</v>
      </c>
      <c r="I1597" s="10">
        <v>42014</v>
      </c>
      <c r="J1597" s="10">
        <v>42010</v>
      </c>
      <c r="K1597" s="9" t="s">
        <v>1023</v>
      </c>
      <c r="L1597" s="9" t="s">
        <v>1272</v>
      </c>
      <c r="M1597" s="9" t="s">
        <v>1025</v>
      </c>
      <c r="N1597" s="9" t="s">
        <v>1026</v>
      </c>
      <c r="O1597" s="9" t="s">
        <v>1034</v>
      </c>
      <c r="P1597" s="9" t="s">
        <v>1028</v>
      </c>
    </row>
    <row r="1598" spans="1:16" x14ac:dyDescent="0.25">
      <c r="A1598" t="s">
        <v>1883</v>
      </c>
      <c r="B1598" t="s">
        <v>1884</v>
      </c>
      <c r="C1598" t="s">
        <v>1885</v>
      </c>
      <c r="D1598" t="s">
        <v>1886</v>
      </c>
      <c r="E1598" t="s">
        <v>1020</v>
      </c>
      <c r="F1598" t="s">
        <v>1021</v>
      </c>
      <c r="G1598" t="s">
        <v>1059</v>
      </c>
      <c r="H1598" s="11">
        <v>42010</v>
      </c>
      <c r="I1598" s="11">
        <v>42012</v>
      </c>
      <c r="J1598" s="11">
        <v>42008</v>
      </c>
      <c r="K1598" t="s">
        <v>1023</v>
      </c>
      <c r="L1598" t="s">
        <v>1272</v>
      </c>
      <c r="M1598" t="s">
        <v>1025</v>
      </c>
      <c r="N1598" t="s">
        <v>1026</v>
      </c>
      <c r="O1598" t="s">
        <v>1034</v>
      </c>
      <c r="P1598" t="s">
        <v>1028</v>
      </c>
    </row>
    <row r="1599" spans="1:16" x14ac:dyDescent="0.25">
      <c r="A1599" s="9" t="s">
        <v>505</v>
      </c>
      <c r="B1599" s="9" t="s">
        <v>1375</v>
      </c>
      <c r="C1599" s="9" t="s">
        <v>1376</v>
      </c>
      <c r="D1599" s="9" t="s">
        <v>1377</v>
      </c>
      <c r="E1599" s="9" t="s">
        <v>1020</v>
      </c>
      <c r="F1599" s="9" t="s">
        <v>1032</v>
      </c>
      <c r="G1599" s="9" t="s">
        <v>533</v>
      </c>
      <c r="H1599" s="10">
        <v>42010</v>
      </c>
      <c r="I1599" s="10">
        <v>42017</v>
      </c>
      <c r="J1599" s="10">
        <v>42010</v>
      </c>
      <c r="K1599" s="9" t="s">
        <v>1023</v>
      </c>
      <c r="L1599" s="9" t="s">
        <v>1272</v>
      </c>
      <c r="M1599" s="9" t="s">
        <v>1025</v>
      </c>
      <c r="N1599" s="9" t="s">
        <v>1026</v>
      </c>
      <c r="O1599" s="9" t="s">
        <v>1034</v>
      </c>
      <c r="P1599" s="9" t="s">
        <v>1028</v>
      </c>
    </row>
    <row r="1600" spans="1:16" x14ac:dyDescent="0.25">
      <c r="A1600" t="s">
        <v>268</v>
      </c>
      <c r="B1600" t="s">
        <v>2356</v>
      </c>
      <c r="C1600" t="s">
        <v>2357</v>
      </c>
      <c r="D1600" t="s">
        <v>2358</v>
      </c>
      <c r="E1600" t="s">
        <v>1020</v>
      </c>
      <c r="F1600" t="s">
        <v>1021</v>
      </c>
      <c r="G1600" t="s">
        <v>1022</v>
      </c>
      <c r="H1600" s="11">
        <v>42009</v>
      </c>
      <c r="I1600" s="11">
        <v>42010</v>
      </c>
      <c r="J1600" s="11">
        <v>42006</v>
      </c>
      <c r="K1600" t="s">
        <v>1023</v>
      </c>
      <c r="L1600" t="s">
        <v>1272</v>
      </c>
      <c r="M1600" t="s">
        <v>1025</v>
      </c>
      <c r="N1600" t="s">
        <v>1026</v>
      </c>
      <c r="O1600" t="s">
        <v>1034</v>
      </c>
      <c r="P1600" t="s">
        <v>1028</v>
      </c>
    </row>
    <row r="1601" spans="1:16" x14ac:dyDescent="0.25">
      <c r="A1601" s="9" t="s">
        <v>1905</v>
      </c>
      <c r="B1601" s="9" t="s">
        <v>1906</v>
      </c>
      <c r="C1601" s="9" t="s">
        <v>1907</v>
      </c>
      <c r="D1601" s="9" t="s">
        <v>1906</v>
      </c>
      <c r="E1601" s="9" t="s">
        <v>1020</v>
      </c>
      <c r="F1601" s="9" t="s">
        <v>1659</v>
      </c>
      <c r="G1601" s="9" t="s">
        <v>1758</v>
      </c>
      <c r="H1601" s="10">
        <v>42008</v>
      </c>
      <c r="I1601" s="10">
        <v>42011</v>
      </c>
      <c r="J1601" s="10">
        <v>42008</v>
      </c>
      <c r="K1601" s="9" t="s">
        <v>1023</v>
      </c>
      <c r="L1601" s="9" t="s">
        <v>1272</v>
      </c>
      <c r="M1601" s="9" t="s">
        <v>1025</v>
      </c>
      <c r="N1601" s="9" t="s">
        <v>1026</v>
      </c>
      <c r="O1601" s="9" t="s">
        <v>1034</v>
      </c>
      <c r="P1601" s="9" t="s">
        <v>1028</v>
      </c>
    </row>
    <row r="1602" spans="1:16" x14ac:dyDescent="0.25">
      <c r="A1602" s="12" t="s">
        <v>217</v>
      </c>
      <c r="B1602" s="12" t="s">
        <v>2589</v>
      </c>
      <c r="C1602" s="12" t="s">
        <v>2590</v>
      </c>
      <c r="D1602" s="12" t="s">
        <v>2589</v>
      </c>
      <c r="E1602" s="12" t="s">
        <v>1020</v>
      </c>
      <c r="F1602" s="12" t="s">
        <v>1021</v>
      </c>
      <c r="G1602" s="12" t="s">
        <v>1353</v>
      </c>
      <c r="H1602" s="13">
        <v>42008</v>
      </c>
      <c r="I1602" s="13">
        <v>42010</v>
      </c>
      <c r="J1602" s="13">
        <v>42007</v>
      </c>
      <c r="K1602" s="12" t="s">
        <v>1023</v>
      </c>
      <c r="L1602" s="12" t="s">
        <v>1054</v>
      </c>
      <c r="M1602" s="12" t="s">
        <v>1025</v>
      </c>
      <c r="N1602" s="12" t="s">
        <v>1026</v>
      </c>
      <c r="O1602" s="12" t="s">
        <v>1034</v>
      </c>
      <c r="P1602" s="12" t="s">
        <v>1028</v>
      </c>
    </row>
    <row r="1603" spans="1:16" x14ac:dyDescent="0.25">
      <c r="A1603" t="s">
        <v>87</v>
      </c>
      <c r="B1603" t="s">
        <v>1359</v>
      </c>
      <c r="C1603" t="s">
        <v>1360</v>
      </c>
      <c r="D1603" t="s">
        <v>1361</v>
      </c>
      <c r="E1603" t="s">
        <v>1020</v>
      </c>
      <c r="F1603" t="s">
        <v>1021</v>
      </c>
      <c r="G1603" t="s">
        <v>1045</v>
      </c>
      <c r="H1603" s="11">
        <v>45208</v>
      </c>
      <c r="I1603" s="11">
        <v>45212</v>
      </c>
      <c r="J1603" s="11">
        <v>45212</v>
      </c>
      <c r="K1603" t="s">
        <v>1023</v>
      </c>
      <c r="L1603" t="s">
        <v>3172</v>
      </c>
      <c r="M1603" t="s">
        <v>1025</v>
      </c>
      <c r="N1603" t="s">
        <v>1026</v>
      </c>
    </row>
    <row r="1604" spans="1:16" x14ac:dyDescent="0.25">
      <c r="H1604" s="71"/>
    </row>
    <row r="1605" spans="1:16" x14ac:dyDescent="0.25">
      <c r="H1605" s="71"/>
    </row>
    <row r="1606" spans="1:16" x14ac:dyDescent="0.25">
      <c r="H1606" s="71"/>
    </row>
  </sheetData>
  <autoFilter ref="A6:P1602" xr:uid="{00000000-0009-0000-0000-00001B000000}"/>
  <mergeCells count="1">
    <mergeCell ref="A2:B2"/>
  </mergeCells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>
    <tabColor theme="5" tint="0.59999389629810485"/>
  </sheetPr>
  <dimension ref="A1:Z3899"/>
  <sheetViews>
    <sheetView topLeftCell="A446" zoomScale="70" zoomScaleNormal="70" workbookViewId="0">
      <selection activeCell="E520" sqref="E520"/>
    </sheetView>
  </sheetViews>
  <sheetFormatPr baseColWidth="10" defaultColWidth="11.42578125" defaultRowHeight="15" x14ac:dyDescent="0.25"/>
  <cols>
    <col min="1" max="1" width="35.28515625" bestFit="1" customWidth="1"/>
    <col min="2" max="2" width="39.42578125" customWidth="1"/>
    <col min="3" max="3" width="11.42578125" customWidth="1"/>
    <col min="4" max="4" width="26.7109375" customWidth="1"/>
    <col min="5" max="5" width="43" customWidth="1"/>
    <col min="6" max="6" width="26.5703125" customWidth="1"/>
    <col min="7" max="7" width="17.7109375" customWidth="1"/>
    <col min="8" max="9" width="35.28515625" customWidth="1"/>
    <col min="10" max="10" width="29" customWidth="1"/>
    <col min="11" max="11" width="21.28515625" customWidth="1"/>
    <col min="12" max="12" width="11" customWidth="1"/>
    <col min="13" max="13" width="21.85546875" customWidth="1"/>
    <col min="14" max="14" width="20.42578125" customWidth="1"/>
    <col min="15" max="18" width="11.42578125" customWidth="1"/>
    <col min="19" max="19" width="23.42578125" customWidth="1"/>
    <col min="20" max="20" width="11.42578125" customWidth="1"/>
    <col min="21" max="21" width="9.85546875" customWidth="1"/>
    <col min="22" max="23" width="11.42578125" customWidth="1"/>
    <col min="24" max="24" width="14.42578125" customWidth="1"/>
    <col min="25" max="25" width="30.85546875" customWidth="1"/>
    <col min="26" max="26" width="17.42578125" bestFit="1" customWidth="1"/>
  </cols>
  <sheetData>
    <row r="1" spans="1:26" x14ac:dyDescent="0.25">
      <c r="A1" t="s">
        <v>3173</v>
      </c>
      <c r="B1" t="s">
        <v>38</v>
      </c>
      <c r="C1" t="s">
        <v>32</v>
      </c>
      <c r="D1" t="s">
        <v>28</v>
      </c>
      <c r="E1" t="s">
        <v>3174</v>
      </c>
      <c r="F1" t="s">
        <v>3175</v>
      </c>
      <c r="G1" t="s">
        <v>3176</v>
      </c>
      <c r="H1" t="s">
        <v>3173</v>
      </c>
      <c r="I1" t="s">
        <v>3177</v>
      </c>
      <c r="J1" t="s">
        <v>3178</v>
      </c>
      <c r="K1" t="s">
        <v>817</v>
      </c>
      <c r="L1" t="s">
        <v>3179</v>
      </c>
      <c r="M1" t="s">
        <v>3180</v>
      </c>
      <c r="N1" t="s">
        <v>3181</v>
      </c>
      <c r="O1" t="s">
        <v>3182</v>
      </c>
      <c r="R1" t="s">
        <v>3183</v>
      </c>
    </row>
    <row r="2" spans="1:26" x14ac:dyDescent="0.25">
      <c r="A2" t="s">
        <v>596</v>
      </c>
      <c r="B2" t="s">
        <v>589</v>
      </c>
      <c r="C2" t="s">
        <v>590</v>
      </c>
      <c r="D2" t="s">
        <v>591</v>
      </c>
      <c r="E2" t="s">
        <v>592</v>
      </c>
      <c r="F2" t="s">
        <v>593</v>
      </c>
      <c r="G2" t="s">
        <v>3184</v>
      </c>
      <c r="H2" t="s">
        <v>596</v>
      </c>
      <c r="I2" t="s">
        <v>3185</v>
      </c>
      <c r="J2" t="s">
        <v>3186</v>
      </c>
      <c r="K2" t="s">
        <v>571</v>
      </c>
      <c r="L2" t="s">
        <v>599</v>
      </c>
      <c r="M2" t="s">
        <v>605</v>
      </c>
      <c r="N2" t="s">
        <v>606</v>
      </c>
      <c r="O2" t="s">
        <v>613</v>
      </c>
      <c r="R2" t="s">
        <v>958</v>
      </c>
      <c r="S2" t="s">
        <v>555</v>
      </c>
      <c r="T2" t="s">
        <v>594</v>
      </c>
      <c r="U2" t="s">
        <v>631</v>
      </c>
      <c r="X2" t="s">
        <v>571</v>
      </c>
      <c r="Y2" t="s">
        <v>3186</v>
      </c>
      <c r="Z2" t="s">
        <v>1</v>
      </c>
    </row>
    <row r="3" spans="1:26" x14ac:dyDescent="0.25">
      <c r="A3" s="2" t="s">
        <v>1139</v>
      </c>
      <c r="B3" t="s">
        <v>3187</v>
      </c>
      <c r="C3" s="1">
        <v>43831</v>
      </c>
      <c r="D3" t="s">
        <v>3188</v>
      </c>
      <c r="E3" t="s">
        <v>3189</v>
      </c>
      <c r="F3" s="2" t="s">
        <v>1136</v>
      </c>
      <c r="G3" s="2" t="s">
        <v>3190</v>
      </c>
      <c r="H3" s="2" t="s">
        <v>1139</v>
      </c>
      <c r="I3" t="s">
        <v>640</v>
      </c>
      <c r="J3" t="s">
        <v>3191</v>
      </c>
      <c r="K3" t="s">
        <v>3192</v>
      </c>
      <c r="L3">
        <v>50600314</v>
      </c>
      <c r="M3" t="s">
        <v>654</v>
      </c>
      <c r="N3" t="s">
        <v>668</v>
      </c>
      <c r="O3" t="s">
        <v>3193</v>
      </c>
      <c r="R3" t="s">
        <v>28</v>
      </c>
      <c r="S3" t="s">
        <v>556</v>
      </c>
      <c r="T3">
        <v>222057</v>
      </c>
      <c r="U3" t="s">
        <v>951</v>
      </c>
      <c r="X3" t="s">
        <v>3192</v>
      </c>
      <c r="Y3" t="s">
        <v>3191</v>
      </c>
      <c r="Z3" t="s">
        <v>9</v>
      </c>
    </row>
    <row r="4" spans="1:26" x14ac:dyDescent="0.25">
      <c r="A4" s="2" t="s">
        <v>586</v>
      </c>
      <c r="B4" t="s">
        <v>636</v>
      </c>
      <c r="C4" s="1">
        <v>43862</v>
      </c>
      <c r="D4" t="s">
        <v>3194</v>
      </c>
      <c r="E4" t="s">
        <v>3195</v>
      </c>
      <c r="F4" s="2" t="s">
        <v>1155</v>
      </c>
      <c r="G4" s="2" t="s">
        <v>593</v>
      </c>
      <c r="H4" s="2" t="s">
        <v>586</v>
      </c>
      <c r="I4" t="s">
        <v>3196</v>
      </c>
      <c r="J4" t="s">
        <v>3191</v>
      </c>
      <c r="K4" t="s">
        <v>3197</v>
      </c>
      <c r="L4">
        <v>1000544297</v>
      </c>
      <c r="M4" t="s">
        <v>3198</v>
      </c>
      <c r="N4" t="s">
        <v>804</v>
      </c>
      <c r="O4" t="s">
        <v>643</v>
      </c>
      <c r="R4" t="s">
        <v>810</v>
      </c>
      <c r="S4" t="s">
        <v>807</v>
      </c>
      <c r="T4">
        <v>222058</v>
      </c>
      <c r="U4" t="s">
        <v>681</v>
      </c>
      <c r="X4" t="s">
        <v>3197</v>
      </c>
      <c r="Y4" t="s">
        <v>3191</v>
      </c>
      <c r="Z4" t="s">
        <v>7</v>
      </c>
    </row>
    <row r="5" spans="1:26" x14ac:dyDescent="0.25">
      <c r="A5" s="2" t="s">
        <v>1497</v>
      </c>
      <c r="B5" t="s">
        <v>3199</v>
      </c>
      <c r="C5" s="1">
        <v>43891</v>
      </c>
      <c r="D5" t="s">
        <v>3200</v>
      </c>
      <c r="E5" t="s">
        <v>3201</v>
      </c>
      <c r="F5" s="2" t="s">
        <v>1155</v>
      </c>
      <c r="G5" s="2" t="s">
        <v>773</v>
      </c>
      <c r="H5" s="2" t="s">
        <v>1497</v>
      </c>
      <c r="I5" t="s">
        <v>3202</v>
      </c>
      <c r="J5" t="s">
        <v>3191</v>
      </c>
      <c r="K5" t="s">
        <v>3203</v>
      </c>
      <c r="L5">
        <v>1000037230</v>
      </c>
      <c r="M5" t="s">
        <v>3204</v>
      </c>
      <c r="N5" t="s">
        <v>3205</v>
      </c>
      <c r="O5" t="s">
        <v>617</v>
      </c>
      <c r="R5" t="s">
        <v>669</v>
      </c>
      <c r="S5" t="s">
        <v>684</v>
      </c>
      <c r="T5">
        <v>222058</v>
      </c>
      <c r="U5" t="s">
        <v>533</v>
      </c>
      <c r="X5" t="s">
        <v>3203</v>
      </c>
      <c r="Y5" t="s">
        <v>3191</v>
      </c>
      <c r="Z5" t="s">
        <v>7</v>
      </c>
    </row>
    <row r="6" spans="1:26" x14ac:dyDescent="0.25">
      <c r="A6" s="2" t="s">
        <v>401</v>
      </c>
      <c r="B6" t="s">
        <v>3206</v>
      </c>
      <c r="C6" s="1">
        <v>43922</v>
      </c>
      <c r="D6" t="s">
        <v>3207</v>
      </c>
      <c r="E6" t="s">
        <v>3208</v>
      </c>
      <c r="F6" s="2" t="s">
        <v>1157</v>
      </c>
      <c r="G6" s="2" t="s">
        <v>767</v>
      </c>
      <c r="H6" s="2" t="s">
        <v>401</v>
      </c>
      <c r="I6" t="s">
        <v>652</v>
      </c>
      <c r="J6" t="s">
        <v>3191</v>
      </c>
      <c r="K6" t="s">
        <v>3209</v>
      </c>
      <c r="L6">
        <v>1000544337</v>
      </c>
      <c r="M6" t="s">
        <v>659</v>
      </c>
      <c r="N6" t="s">
        <v>642</v>
      </c>
      <c r="R6" t="s">
        <v>817</v>
      </c>
      <c r="S6" t="s">
        <v>930</v>
      </c>
      <c r="T6">
        <v>222058</v>
      </c>
      <c r="U6" t="s">
        <v>646</v>
      </c>
      <c r="V6" t="s">
        <v>3210</v>
      </c>
      <c r="X6" t="s">
        <v>3209</v>
      </c>
      <c r="Y6" t="s">
        <v>3191</v>
      </c>
      <c r="Z6" t="s">
        <v>7</v>
      </c>
    </row>
    <row r="7" spans="1:26" x14ac:dyDescent="0.25">
      <c r="A7" s="2" t="s">
        <v>2348</v>
      </c>
      <c r="B7" t="s">
        <v>3211</v>
      </c>
      <c r="C7" s="1">
        <v>43952</v>
      </c>
      <c r="D7" t="s">
        <v>3212</v>
      </c>
      <c r="E7" t="s">
        <v>3213</v>
      </c>
      <c r="F7" s="2" t="s">
        <v>1155</v>
      </c>
      <c r="G7" s="2" t="s">
        <v>3214</v>
      </c>
      <c r="H7" s="2" t="s">
        <v>2348</v>
      </c>
      <c r="I7" t="s">
        <v>617</v>
      </c>
      <c r="J7" t="s">
        <v>575</v>
      </c>
      <c r="K7" t="s">
        <v>3215</v>
      </c>
      <c r="L7">
        <v>1000180611</v>
      </c>
      <c r="M7" t="s">
        <v>811</v>
      </c>
      <c r="N7" t="s">
        <v>717</v>
      </c>
      <c r="S7" t="s">
        <v>642</v>
      </c>
      <c r="T7">
        <v>222058</v>
      </c>
      <c r="U7" t="s">
        <v>657</v>
      </c>
      <c r="V7" t="s">
        <v>3216</v>
      </c>
      <c r="X7" t="s">
        <v>3215</v>
      </c>
      <c r="Y7" t="s">
        <v>575</v>
      </c>
      <c r="Z7" t="s">
        <v>7</v>
      </c>
    </row>
    <row r="8" spans="1:26" x14ac:dyDescent="0.25">
      <c r="A8" s="2" t="s">
        <v>1651</v>
      </c>
      <c r="B8" t="s">
        <v>3217</v>
      </c>
      <c r="C8" s="1">
        <v>43983</v>
      </c>
      <c r="D8" t="s">
        <v>3218</v>
      </c>
      <c r="E8" t="s">
        <v>3194</v>
      </c>
      <c r="F8" s="2" t="s">
        <v>1155</v>
      </c>
      <c r="G8" s="2" t="s">
        <v>3219</v>
      </c>
      <c r="H8" s="2" t="s">
        <v>1651</v>
      </c>
      <c r="J8" t="s">
        <v>575</v>
      </c>
      <c r="K8" t="s">
        <v>3220</v>
      </c>
      <c r="L8">
        <v>1000544325</v>
      </c>
      <c r="M8" t="s">
        <v>3221</v>
      </c>
      <c r="N8" t="s">
        <v>3222</v>
      </c>
      <c r="S8" t="s">
        <v>727</v>
      </c>
      <c r="T8">
        <v>222058</v>
      </c>
      <c r="U8" t="s">
        <v>670</v>
      </c>
      <c r="X8" t="s">
        <v>3220</v>
      </c>
      <c r="Y8" t="s">
        <v>575</v>
      </c>
      <c r="Z8" t="s">
        <v>7</v>
      </c>
    </row>
    <row r="9" spans="1:26" x14ac:dyDescent="0.25">
      <c r="A9" s="2" t="s">
        <v>1588</v>
      </c>
      <c r="B9" t="s">
        <v>3223</v>
      </c>
      <c r="C9" s="1">
        <v>44013</v>
      </c>
      <c r="D9" t="s">
        <v>637</v>
      </c>
      <c r="E9" t="s">
        <v>3224</v>
      </c>
      <c r="F9" s="2" t="s">
        <v>1157</v>
      </c>
      <c r="G9" s="2" t="s">
        <v>3225</v>
      </c>
      <c r="H9" s="2" t="s">
        <v>1588</v>
      </c>
      <c r="J9" t="s">
        <v>575</v>
      </c>
      <c r="K9" t="s">
        <v>3226</v>
      </c>
      <c r="L9">
        <v>1000536997</v>
      </c>
      <c r="M9" t="s">
        <v>667</v>
      </c>
      <c r="N9" t="s">
        <v>617</v>
      </c>
      <c r="S9" t="s">
        <v>663</v>
      </c>
      <c r="T9">
        <v>222058</v>
      </c>
      <c r="X9" t="s">
        <v>3226</v>
      </c>
      <c r="Y9" t="s">
        <v>575</v>
      </c>
      <c r="Z9" t="s">
        <v>7</v>
      </c>
    </row>
    <row r="10" spans="1:26" x14ac:dyDescent="0.25">
      <c r="A10" s="2" t="s">
        <v>403</v>
      </c>
      <c r="C10" s="1">
        <v>44044</v>
      </c>
      <c r="D10" t="s">
        <v>3227</v>
      </c>
      <c r="E10" t="s">
        <v>3228</v>
      </c>
      <c r="F10" s="2" t="s">
        <v>1157</v>
      </c>
      <c r="G10" s="2" t="s">
        <v>3229</v>
      </c>
      <c r="H10" s="2" t="s">
        <v>403</v>
      </c>
      <c r="J10" t="s">
        <v>575</v>
      </c>
      <c r="K10" t="s">
        <v>3230</v>
      </c>
      <c r="L10">
        <v>1000544340</v>
      </c>
      <c r="M10" t="s">
        <v>676</v>
      </c>
      <c r="S10" t="s">
        <v>3231</v>
      </c>
      <c r="T10">
        <v>222058</v>
      </c>
      <c r="X10" t="s">
        <v>3230</v>
      </c>
      <c r="Y10" t="s">
        <v>575</v>
      </c>
      <c r="Z10" t="s">
        <v>7</v>
      </c>
    </row>
    <row r="11" spans="1:26" x14ac:dyDescent="0.25">
      <c r="A11" s="2" t="s">
        <v>1290</v>
      </c>
      <c r="C11" s="1">
        <v>44075</v>
      </c>
      <c r="D11" t="s">
        <v>3232</v>
      </c>
      <c r="E11" t="s">
        <v>3233</v>
      </c>
      <c r="F11" s="2" t="s">
        <v>1157</v>
      </c>
      <c r="G11" s="2" t="s">
        <v>639</v>
      </c>
      <c r="H11" s="2" t="s">
        <v>1290</v>
      </c>
      <c r="J11" t="s">
        <v>580</v>
      </c>
      <c r="K11" t="s">
        <v>3234</v>
      </c>
      <c r="L11">
        <v>1000581772</v>
      </c>
      <c r="M11" t="s">
        <v>3235</v>
      </c>
      <c r="S11" t="s">
        <v>721</v>
      </c>
      <c r="T11">
        <v>222058</v>
      </c>
      <c r="X11" t="s">
        <v>3234</v>
      </c>
      <c r="Y11" t="s">
        <v>580</v>
      </c>
      <c r="Z11" t="s">
        <v>7</v>
      </c>
    </row>
    <row r="12" spans="1:26" x14ac:dyDescent="0.25">
      <c r="A12" s="2" t="s">
        <v>2523</v>
      </c>
      <c r="C12" s="1">
        <v>44105</v>
      </c>
      <c r="D12" t="s">
        <v>3236</v>
      </c>
      <c r="E12" t="s">
        <v>3237</v>
      </c>
      <c r="F12" s="2" t="s">
        <v>1157</v>
      </c>
      <c r="G12" s="2" t="s">
        <v>3238</v>
      </c>
      <c r="H12" s="2" t="s">
        <v>2523</v>
      </c>
      <c r="J12" t="s">
        <v>580</v>
      </c>
      <c r="K12" t="s">
        <v>3239</v>
      </c>
      <c r="L12">
        <v>50600943</v>
      </c>
      <c r="M12" t="s">
        <v>3240</v>
      </c>
      <c r="S12" t="s">
        <v>645</v>
      </c>
      <c r="T12">
        <v>222058</v>
      </c>
      <c r="X12" t="s">
        <v>3239</v>
      </c>
      <c r="Y12" t="s">
        <v>580</v>
      </c>
      <c r="Z12" t="s">
        <v>7</v>
      </c>
    </row>
    <row r="13" spans="1:26" x14ac:dyDescent="0.25">
      <c r="A13" s="2" t="s">
        <v>2666</v>
      </c>
      <c r="C13" s="1">
        <v>44136</v>
      </c>
      <c r="E13" t="s">
        <v>3241</v>
      </c>
      <c r="F13" s="2" t="s">
        <v>1157</v>
      </c>
      <c r="G13" s="2" t="s">
        <v>647</v>
      </c>
      <c r="H13" s="2" t="s">
        <v>2666</v>
      </c>
      <c r="I13" s="2"/>
      <c r="J13" t="s">
        <v>580</v>
      </c>
      <c r="K13" t="s">
        <v>579</v>
      </c>
      <c r="L13">
        <v>1000539909</v>
      </c>
      <c r="M13" t="s">
        <v>641</v>
      </c>
      <c r="S13" t="s">
        <v>650</v>
      </c>
      <c r="T13">
        <v>222058</v>
      </c>
      <c r="X13" t="s">
        <v>579</v>
      </c>
      <c r="Y13" t="s">
        <v>580</v>
      </c>
      <c r="Z13" t="s">
        <v>7</v>
      </c>
    </row>
    <row r="14" spans="1:26" x14ac:dyDescent="0.25">
      <c r="A14" s="2" t="s">
        <v>2529</v>
      </c>
      <c r="C14" s="1">
        <v>44166</v>
      </c>
      <c r="E14" t="s">
        <v>3242</v>
      </c>
      <c r="F14" s="2" t="s">
        <v>1157</v>
      </c>
      <c r="G14" s="2" t="s">
        <v>3243</v>
      </c>
      <c r="H14" s="2" t="s">
        <v>2529</v>
      </c>
      <c r="I14" s="2"/>
      <c r="J14" t="s">
        <v>962</v>
      </c>
      <c r="K14" t="s">
        <v>3244</v>
      </c>
      <c r="L14">
        <v>1000544648</v>
      </c>
      <c r="M14" t="s">
        <v>682</v>
      </c>
      <c r="S14" t="s">
        <v>774</v>
      </c>
      <c r="T14">
        <v>222058</v>
      </c>
      <c r="X14" t="s">
        <v>3244</v>
      </c>
      <c r="Y14" t="s">
        <v>962</v>
      </c>
      <c r="Z14" t="s">
        <v>7</v>
      </c>
    </row>
    <row r="15" spans="1:26" x14ac:dyDescent="0.25">
      <c r="A15" s="2" t="s">
        <v>387</v>
      </c>
      <c r="C15" s="1">
        <v>44197</v>
      </c>
      <c r="E15" t="s">
        <v>3245</v>
      </c>
      <c r="F15" s="2" t="s">
        <v>1157</v>
      </c>
      <c r="G15" s="2" t="s">
        <v>651</v>
      </c>
      <c r="H15" s="2" t="s">
        <v>387</v>
      </c>
      <c r="I15" s="2"/>
      <c r="J15" t="s">
        <v>962</v>
      </c>
      <c r="K15" t="s">
        <v>3246</v>
      </c>
      <c r="L15">
        <v>1000558124</v>
      </c>
      <c r="M15" t="s">
        <v>3247</v>
      </c>
      <c r="T15">
        <v>222058</v>
      </c>
      <c r="X15" t="s">
        <v>3246</v>
      </c>
      <c r="Y15" t="s">
        <v>962</v>
      </c>
      <c r="Z15" t="s">
        <v>7</v>
      </c>
    </row>
    <row r="16" spans="1:26" x14ac:dyDescent="0.25">
      <c r="A16" s="2" t="s">
        <v>389</v>
      </c>
      <c r="C16" s="1">
        <v>44228</v>
      </c>
      <c r="E16" t="s">
        <v>3248</v>
      </c>
      <c r="F16" s="2" t="s">
        <v>1157</v>
      </c>
      <c r="G16" s="2" t="s">
        <v>3249</v>
      </c>
      <c r="H16" s="2" t="s">
        <v>389</v>
      </c>
      <c r="I16" s="2"/>
      <c r="J16" t="s">
        <v>962</v>
      </c>
      <c r="K16" t="s">
        <v>3250</v>
      </c>
      <c r="L16">
        <v>1000232727</v>
      </c>
      <c r="M16" t="s">
        <v>3251</v>
      </c>
      <c r="T16">
        <v>222058</v>
      </c>
      <c r="X16" t="s">
        <v>3250</v>
      </c>
      <c r="Y16" t="s">
        <v>962</v>
      </c>
      <c r="Z16" t="s">
        <v>7</v>
      </c>
    </row>
    <row r="17" spans="1:26" x14ac:dyDescent="0.25">
      <c r="A17" s="2" t="s">
        <v>2668</v>
      </c>
      <c r="C17" s="1">
        <v>44256</v>
      </c>
      <c r="E17" t="s">
        <v>3252</v>
      </c>
      <c r="F17" s="2" t="s">
        <v>1157</v>
      </c>
      <c r="G17" s="2" t="s">
        <v>3253</v>
      </c>
      <c r="H17" s="2" t="s">
        <v>2668</v>
      </c>
      <c r="I17" s="2"/>
      <c r="J17" t="s">
        <v>962</v>
      </c>
      <c r="K17" t="s">
        <v>3254</v>
      </c>
      <c r="L17">
        <v>1000544347</v>
      </c>
      <c r="M17" t="s">
        <v>3255</v>
      </c>
      <c r="T17">
        <v>222058</v>
      </c>
      <c r="X17" t="s">
        <v>3254</v>
      </c>
      <c r="Y17" t="s">
        <v>962</v>
      </c>
      <c r="Z17" t="s">
        <v>7</v>
      </c>
    </row>
    <row r="18" spans="1:26" x14ac:dyDescent="0.25">
      <c r="A18" s="2" t="s">
        <v>391</v>
      </c>
      <c r="C18" s="1">
        <v>44287</v>
      </c>
      <c r="E18" t="s">
        <v>3256</v>
      </c>
      <c r="F18" s="2" t="s">
        <v>1157</v>
      </c>
      <c r="G18" s="2" t="s">
        <v>3257</v>
      </c>
      <c r="H18" s="2" t="s">
        <v>391</v>
      </c>
      <c r="I18" s="2"/>
      <c r="J18" t="s">
        <v>3258</v>
      </c>
      <c r="K18" t="s">
        <v>3259</v>
      </c>
      <c r="L18">
        <v>50600319</v>
      </c>
      <c r="M18" t="s">
        <v>3260</v>
      </c>
      <c r="T18">
        <v>222058</v>
      </c>
      <c r="X18" t="s">
        <v>3259</v>
      </c>
      <c r="Y18" t="s">
        <v>3258</v>
      </c>
      <c r="Z18" t="s">
        <v>7</v>
      </c>
    </row>
    <row r="19" spans="1:26" x14ac:dyDescent="0.25">
      <c r="A19" s="2" t="s">
        <v>392</v>
      </c>
      <c r="C19" s="1">
        <v>44317</v>
      </c>
      <c r="E19" t="s">
        <v>3261</v>
      </c>
      <c r="F19" s="2" t="s">
        <v>1157</v>
      </c>
      <c r="G19" s="2" t="s">
        <v>617</v>
      </c>
      <c r="H19" s="2" t="s">
        <v>392</v>
      </c>
      <c r="I19" s="2"/>
      <c r="J19" t="s">
        <v>3258</v>
      </c>
      <c r="K19" t="s">
        <v>3262</v>
      </c>
      <c r="L19">
        <v>1000544339</v>
      </c>
      <c r="M19" t="s">
        <v>3263</v>
      </c>
      <c r="T19">
        <v>222058</v>
      </c>
      <c r="X19" t="s">
        <v>3262</v>
      </c>
      <c r="Y19" t="s">
        <v>3258</v>
      </c>
      <c r="Z19" t="s">
        <v>7</v>
      </c>
    </row>
    <row r="20" spans="1:26" x14ac:dyDescent="0.25">
      <c r="A20" s="2" t="s">
        <v>2823</v>
      </c>
      <c r="C20" s="1">
        <v>44348</v>
      </c>
      <c r="E20" t="s">
        <v>3264</v>
      </c>
      <c r="F20" s="2" t="s">
        <v>1157</v>
      </c>
      <c r="G20" s="2"/>
      <c r="H20" s="2" t="s">
        <v>2823</v>
      </c>
      <c r="I20" s="2"/>
      <c r="J20" t="s">
        <v>962</v>
      </c>
      <c r="K20" t="s">
        <v>3265</v>
      </c>
      <c r="L20">
        <v>1000544350</v>
      </c>
      <c r="M20" t="s">
        <v>3266</v>
      </c>
      <c r="T20">
        <v>222058</v>
      </c>
      <c r="X20" t="s">
        <v>3265</v>
      </c>
      <c r="Y20" t="s">
        <v>962</v>
      </c>
      <c r="Z20" t="s">
        <v>7</v>
      </c>
    </row>
    <row r="21" spans="1:26" x14ac:dyDescent="0.25">
      <c r="A21" s="2" t="s">
        <v>2525</v>
      </c>
      <c r="C21" s="1">
        <v>44378</v>
      </c>
      <c r="E21" t="s">
        <v>3267</v>
      </c>
      <c r="F21" s="2" t="s">
        <v>1157</v>
      </c>
      <c r="G21" s="2"/>
      <c r="H21" s="2" t="s">
        <v>2525</v>
      </c>
      <c r="I21" s="2"/>
      <c r="J21" t="s">
        <v>962</v>
      </c>
      <c r="K21" t="s">
        <v>3268</v>
      </c>
      <c r="L21">
        <v>1000304898</v>
      </c>
      <c r="M21" t="s">
        <v>718</v>
      </c>
      <c r="T21">
        <v>222058</v>
      </c>
      <c r="X21" t="s">
        <v>3268</v>
      </c>
      <c r="Y21" t="s">
        <v>962</v>
      </c>
      <c r="Z21" t="s">
        <v>7</v>
      </c>
    </row>
    <row r="22" spans="1:26" x14ac:dyDescent="0.25">
      <c r="A22" s="2" t="s">
        <v>394</v>
      </c>
      <c r="C22" s="1">
        <v>44409</v>
      </c>
      <c r="E22" t="s">
        <v>3269</v>
      </c>
      <c r="F22" s="2" t="s">
        <v>1157</v>
      </c>
      <c r="G22" s="2"/>
      <c r="H22" s="2" t="s">
        <v>394</v>
      </c>
      <c r="I22" s="2"/>
      <c r="J22" t="s">
        <v>962</v>
      </c>
      <c r="K22" t="s">
        <v>3270</v>
      </c>
      <c r="L22">
        <v>1000555742</v>
      </c>
      <c r="M22" t="s">
        <v>3271</v>
      </c>
      <c r="T22">
        <v>222058</v>
      </c>
      <c r="X22" t="s">
        <v>3270</v>
      </c>
      <c r="Y22" t="s">
        <v>962</v>
      </c>
      <c r="Z22" t="s">
        <v>7</v>
      </c>
    </row>
    <row r="23" spans="1:26" x14ac:dyDescent="0.25">
      <c r="A23" s="2" t="s">
        <v>395</v>
      </c>
      <c r="C23" s="1">
        <v>44440</v>
      </c>
      <c r="E23" t="s">
        <v>3272</v>
      </c>
      <c r="F23" s="2" t="s">
        <v>1157</v>
      </c>
      <c r="G23" s="2"/>
      <c r="H23" s="2" t="s">
        <v>395</v>
      </c>
      <c r="I23" s="2"/>
      <c r="J23" t="s">
        <v>962</v>
      </c>
      <c r="K23" t="s">
        <v>3273</v>
      </c>
      <c r="L23">
        <v>50695315</v>
      </c>
      <c r="M23" t="s">
        <v>617</v>
      </c>
      <c r="T23">
        <v>222058</v>
      </c>
      <c r="X23" t="s">
        <v>3273</v>
      </c>
      <c r="Y23" t="s">
        <v>962</v>
      </c>
      <c r="Z23" t="s">
        <v>7</v>
      </c>
    </row>
    <row r="24" spans="1:26" x14ac:dyDescent="0.25">
      <c r="A24" s="2" t="s">
        <v>1165</v>
      </c>
      <c r="C24" s="1">
        <v>44470</v>
      </c>
      <c r="E24" t="s">
        <v>3274</v>
      </c>
      <c r="F24" s="2" t="s">
        <v>1157</v>
      </c>
      <c r="G24" s="2"/>
      <c r="H24" s="2" t="s">
        <v>1165</v>
      </c>
      <c r="I24" s="2"/>
      <c r="J24" t="s">
        <v>962</v>
      </c>
      <c r="K24" t="s">
        <v>3275</v>
      </c>
      <c r="L24">
        <v>1000544341</v>
      </c>
      <c r="T24">
        <v>222058</v>
      </c>
      <c r="X24" t="s">
        <v>3275</v>
      </c>
      <c r="Y24" t="s">
        <v>962</v>
      </c>
      <c r="Z24" t="s">
        <v>7</v>
      </c>
    </row>
    <row r="25" spans="1:26" x14ac:dyDescent="0.25">
      <c r="A25" s="2" t="s">
        <v>396</v>
      </c>
      <c r="C25" s="1">
        <v>44501</v>
      </c>
      <c r="E25" t="s">
        <v>638</v>
      </c>
      <c r="F25" s="2" t="s">
        <v>1157</v>
      </c>
      <c r="G25" s="2"/>
      <c r="H25" s="2" t="s">
        <v>396</v>
      </c>
      <c r="I25" s="2"/>
      <c r="J25" t="s">
        <v>962</v>
      </c>
      <c r="K25" t="s">
        <v>565</v>
      </c>
      <c r="L25">
        <v>50600926</v>
      </c>
      <c r="T25">
        <v>222058</v>
      </c>
      <c r="X25" t="s">
        <v>565</v>
      </c>
      <c r="Y25" t="s">
        <v>962</v>
      </c>
      <c r="Z25" t="s">
        <v>7</v>
      </c>
    </row>
    <row r="26" spans="1:26" x14ac:dyDescent="0.25">
      <c r="A26" s="2" t="s">
        <v>397</v>
      </c>
      <c r="C26" s="1">
        <v>44531</v>
      </c>
      <c r="E26" t="s">
        <v>3276</v>
      </c>
      <c r="F26" s="2" t="s">
        <v>1157</v>
      </c>
      <c r="G26" s="2"/>
      <c r="H26" s="2" t="s">
        <v>397</v>
      </c>
      <c r="I26" s="2"/>
      <c r="J26" t="s">
        <v>962</v>
      </c>
      <c r="K26" t="s">
        <v>3277</v>
      </c>
      <c r="L26">
        <v>1000544351</v>
      </c>
      <c r="T26">
        <v>222058</v>
      </c>
      <c r="X26" t="s">
        <v>3277</v>
      </c>
      <c r="Y26" t="s">
        <v>962</v>
      </c>
      <c r="Z26" t="s">
        <v>7</v>
      </c>
    </row>
    <row r="27" spans="1:26" x14ac:dyDescent="0.25">
      <c r="A27" s="2" t="s">
        <v>938</v>
      </c>
      <c r="C27" s="1">
        <v>44562</v>
      </c>
      <c r="E27" t="s">
        <v>3236</v>
      </c>
      <c r="F27" s="2" t="s">
        <v>1157</v>
      </c>
      <c r="G27" s="2"/>
      <c r="H27" s="2" t="s">
        <v>938</v>
      </c>
      <c r="I27" s="2"/>
      <c r="J27" t="s">
        <v>962</v>
      </c>
      <c r="K27" t="s">
        <v>3278</v>
      </c>
      <c r="L27">
        <v>1000544348</v>
      </c>
      <c r="T27">
        <v>222058</v>
      </c>
      <c r="X27" t="s">
        <v>3278</v>
      </c>
      <c r="Y27" t="s">
        <v>962</v>
      </c>
      <c r="Z27" t="s">
        <v>7</v>
      </c>
    </row>
    <row r="28" spans="1:26" x14ac:dyDescent="0.25">
      <c r="A28" s="2" t="s">
        <v>1635</v>
      </c>
      <c r="C28" s="1">
        <v>44593</v>
      </c>
      <c r="E28" t="s">
        <v>3279</v>
      </c>
      <c r="F28" s="2" t="s">
        <v>1155</v>
      </c>
      <c r="G28" s="2"/>
      <c r="H28" s="2" t="s">
        <v>1635</v>
      </c>
      <c r="I28" s="2"/>
      <c r="J28" t="s">
        <v>962</v>
      </c>
      <c r="K28" t="s">
        <v>3280</v>
      </c>
      <c r="L28">
        <v>1000044717</v>
      </c>
      <c r="T28">
        <v>222058</v>
      </c>
      <c r="X28" t="s">
        <v>3280</v>
      </c>
      <c r="Y28" t="s">
        <v>962</v>
      </c>
      <c r="Z28" t="s">
        <v>7</v>
      </c>
    </row>
    <row r="29" spans="1:26" x14ac:dyDescent="0.25">
      <c r="A29" s="2" t="s">
        <v>2058</v>
      </c>
      <c r="C29" s="1">
        <v>44621</v>
      </c>
      <c r="F29" s="2" t="s">
        <v>1155</v>
      </c>
      <c r="G29" s="2"/>
      <c r="H29" s="2" t="s">
        <v>2058</v>
      </c>
      <c r="I29" s="2"/>
      <c r="J29" t="s">
        <v>962</v>
      </c>
      <c r="K29" t="s">
        <v>3281</v>
      </c>
      <c r="L29">
        <v>1000544335</v>
      </c>
      <c r="T29">
        <v>222058</v>
      </c>
      <c r="X29" t="s">
        <v>3281</v>
      </c>
      <c r="Y29" t="s">
        <v>962</v>
      </c>
      <c r="Z29" t="s">
        <v>7</v>
      </c>
    </row>
    <row r="30" spans="1:26" x14ac:dyDescent="0.25">
      <c r="A30" s="2" t="s">
        <v>3282</v>
      </c>
      <c r="C30" s="1">
        <v>44652</v>
      </c>
      <c r="F30" s="2" t="s">
        <v>1155</v>
      </c>
      <c r="G30" s="2"/>
      <c r="H30" s="2" t="s">
        <v>3282</v>
      </c>
      <c r="I30" s="2"/>
      <c r="J30" t="s">
        <v>3283</v>
      </c>
      <c r="K30" t="s">
        <v>3284</v>
      </c>
      <c r="L30">
        <v>1000236748</v>
      </c>
      <c r="T30">
        <v>222058</v>
      </c>
      <c r="X30" t="s">
        <v>3284</v>
      </c>
      <c r="Y30" t="s">
        <v>3283</v>
      </c>
      <c r="Z30" t="s">
        <v>7</v>
      </c>
    </row>
    <row r="31" spans="1:26" x14ac:dyDescent="0.25">
      <c r="A31" s="2" t="s">
        <v>1431</v>
      </c>
      <c r="C31" s="1">
        <v>44682</v>
      </c>
      <c r="F31" s="2" t="s">
        <v>1155</v>
      </c>
      <c r="G31" s="2"/>
      <c r="H31" s="2" t="s">
        <v>1431</v>
      </c>
      <c r="I31" s="2"/>
      <c r="J31" t="s">
        <v>3283</v>
      </c>
      <c r="K31" t="s">
        <v>3285</v>
      </c>
      <c r="L31">
        <v>1000544328</v>
      </c>
      <c r="T31">
        <v>222058</v>
      </c>
      <c r="X31" t="s">
        <v>3285</v>
      </c>
      <c r="Y31" t="s">
        <v>3283</v>
      </c>
      <c r="Z31" t="s">
        <v>7</v>
      </c>
    </row>
    <row r="32" spans="1:26" x14ac:dyDescent="0.25">
      <c r="A32" s="2" t="s">
        <v>1151</v>
      </c>
      <c r="C32" s="1">
        <v>44713</v>
      </c>
      <c r="F32" s="2" t="s">
        <v>1155</v>
      </c>
      <c r="G32" s="2"/>
      <c r="H32" s="2" t="s">
        <v>1151</v>
      </c>
      <c r="I32" s="2"/>
      <c r="J32" t="s">
        <v>3283</v>
      </c>
      <c r="K32" t="s">
        <v>566</v>
      </c>
      <c r="L32">
        <v>1000232729</v>
      </c>
      <c r="T32">
        <v>222058</v>
      </c>
      <c r="X32" t="s">
        <v>566</v>
      </c>
      <c r="Y32" t="s">
        <v>3283</v>
      </c>
      <c r="Z32" t="s">
        <v>7</v>
      </c>
    </row>
    <row r="33" spans="1:26" x14ac:dyDescent="0.25">
      <c r="A33" s="2" t="s">
        <v>1696</v>
      </c>
      <c r="C33" s="1">
        <v>44743</v>
      </c>
      <c r="F33" s="2" t="s">
        <v>1155</v>
      </c>
      <c r="G33" s="2"/>
      <c r="H33" s="2" t="s">
        <v>1696</v>
      </c>
      <c r="I33" s="2"/>
      <c r="J33" t="s">
        <v>3283</v>
      </c>
      <c r="K33" t="s">
        <v>3286</v>
      </c>
      <c r="L33">
        <v>50600418</v>
      </c>
      <c r="T33">
        <v>222058</v>
      </c>
      <c r="X33" t="s">
        <v>3286</v>
      </c>
      <c r="Y33" t="s">
        <v>3283</v>
      </c>
      <c r="Z33" t="s">
        <v>7</v>
      </c>
    </row>
    <row r="34" spans="1:26" x14ac:dyDescent="0.25">
      <c r="A34" s="2" t="s">
        <v>1174</v>
      </c>
      <c r="C34" s="1">
        <v>44774</v>
      </c>
      <c r="F34" s="2" t="s">
        <v>1155</v>
      </c>
      <c r="G34" s="2"/>
      <c r="H34" s="2" t="s">
        <v>1174</v>
      </c>
      <c r="I34" s="2"/>
      <c r="J34" t="s">
        <v>3283</v>
      </c>
      <c r="K34" t="s">
        <v>3287</v>
      </c>
      <c r="L34">
        <v>1000544420</v>
      </c>
      <c r="T34">
        <v>222058</v>
      </c>
      <c r="X34" t="s">
        <v>3287</v>
      </c>
      <c r="Y34" t="s">
        <v>3283</v>
      </c>
      <c r="Z34" t="s">
        <v>7</v>
      </c>
    </row>
    <row r="35" spans="1:26" x14ac:dyDescent="0.25">
      <c r="A35" s="2" t="s">
        <v>1286</v>
      </c>
      <c r="C35" s="1">
        <v>44805</v>
      </c>
      <c r="F35" s="2" t="s">
        <v>1155</v>
      </c>
      <c r="G35" s="2"/>
      <c r="H35" s="2" t="s">
        <v>1286</v>
      </c>
      <c r="I35" s="2"/>
      <c r="J35" t="s">
        <v>3283</v>
      </c>
      <c r="K35" t="s">
        <v>3288</v>
      </c>
      <c r="L35">
        <v>1000581775</v>
      </c>
      <c r="T35">
        <v>222058</v>
      </c>
      <c r="X35" t="s">
        <v>3288</v>
      </c>
      <c r="Y35" t="s">
        <v>3283</v>
      </c>
      <c r="Z35" t="s">
        <v>7</v>
      </c>
    </row>
    <row r="36" spans="1:26" x14ac:dyDescent="0.25">
      <c r="A36" s="2" t="s">
        <v>1321</v>
      </c>
      <c r="C36" s="1">
        <v>44835</v>
      </c>
      <c r="F36" s="2" t="s">
        <v>1155</v>
      </c>
      <c r="G36" s="2"/>
      <c r="H36" s="2" t="s">
        <v>1321</v>
      </c>
      <c r="I36" s="2"/>
      <c r="J36" t="s">
        <v>3283</v>
      </c>
      <c r="K36" t="s">
        <v>3289</v>
      </c>
      <c r="L36">
        <v>1000544422</v>
      </c>
      <c r="T36">
        <v>222058</v>
      </c>
      <c r="X36" t="s">
        <v>3289</v>
      </c>
      <c r="Y36" t="s">
        <v>3283</v>
      </c>
      <c r="Z36" t="s">
        <v>7</v>
      </c>
    </row>
    <row r="37" spans="1:26" x14ac:dyDescent="0.25">
      <c r="A37" s="2" t="s">
        <v>1302</v>
      </c>
      <c r="C37" s="1">
        <v>44866</v>
      </c>
      <c r="F37" s="2" t="s">
        <v>1155</v>
      </c>
      <c r="G37" s="2"/>
      <c r="H37" s="2" t="s">
        <v>1302</v>
      </c>
      <c r="I37" s="2"/>
      <c r="J37" t="s">
        <v>3283</v>
      </c>
      <c r="K37" t="s">
        <v>3290</v>
      </c>
      <c r="L37">
        <v>1000544417</v>
      </c>
      <c r="T37">
        <v>222058</v>
      </c>
      <c r="X37" t="s">
        <v>3290</v>
      </c>
      <c r="Y37" t="s">
        <v>3283</v>
      </c>
      <c r="Z37" t="s">
        <v>7</v>
      </c>
    </row>
    <row r="38" spans="1:26" x14ac:dyDescent="0.25">
      <c r="A38" s="2" t="s">
        <v>1661</v>
      </c>
      <c r="C38" s="1">
        <v>44896</v>
      </c>
      <c r="F38" s="2" t="s">
        <v>1155</v>
      </c>
      <c r="G38" s="2"/>
      <c r="H38" s="2" t="s">
        <v>1661</v>
      </c>
      <c r="I38" s="2"/>
      <c r="J38" t="s">
        <v>3291</v>
      </c>
      <c r="K38" t="s">
        <v>3292</v>
      </c>
      <c r="L38">
        <v>1000544323</v>
      </c>
      <c r="T38">
        <v>222058</v>
      </c>
      <c r="X38" t="s">
        <v>3292</v>
      </c>
      <c r="Y38" t="s">
        <v>3291</v>
      </c>
      <c r="Z38" t="s">
        <v>7</v>
      </c>
    </row>
    <row r="39" spans="1:26" x14ac:dyDescent="0.25">
      <c r="A39" s="2" t="s">
        <v>398</v>
      </c>
      <c r="C39" s="1">
        <v>44927</v>
      </c>
      <c r="F39" s="2" t="s">
        <v>1157</v>
      </c>
      <c r="G39" s="2"/>
      <c r="H39" s="2" t="s">
        <v>398</v>
      </c>
      <c r="I39" s="2"/>
      <c r="J39" t="s">
        <v>3291</v>
      </c>
      <c r="K39" t="s">
        <v>3293</v>
      </c>
      <c r="L39">
        <v>1000574896</v>
      </c>
      <c r="T39">
        <v>222058</v>
      </c>
      <c r="X39" t="s">
        <v>3293</v>
      </c>
      <c r="Y39" t="s">
        <v>3291</v>
      </c>
      <c r="Z39" t="s">
        <v>7</v>
      </c>
    </row>
    <row r="40" spans="1:26" x14ac:dyDescent="0.25">
      <c r="A40" s="2" t="s">
        <v>405</v>
      </c>
      <c r="C40" s="1">
        <v>44958</v>
      </c>
      <c r="F40" s="2" t="s">
        <v>1155</v>
      </c>
      <c r="G40" s="2"/>
      <c r="H40" s="2" t="s">
        <v>405</v>
      </c>
      <c r="I40" s="2"/>
      <c r="J40" t="s">
        <v>3291</v>
      </c>
      <c r="K40" t="s">
        <v>3294</v>
      </c>
      <c r="L40">
        <v>1000544640</v>
      </c>
      <c r="T40">
        <v>222058</v>
      </c>
      <c r="X40" t="s">
        <v>3294</v>
      </c>
      <c r="Y40" t="s">
        <v>3291</v>
      </c>
      <c r="Z40" t="s">
        <v>7</v>
      </c>
    </row>
    <row r="41" spans="1:26" x14ac:dyDescent="0.25">
      <c r="A41" s="2" t="s">
        <v>3295</v>
      </c>
      <c r="C41" s="1">
        <v>44986</v>
      </c>
      <c r="F41" s="2" t="s">
        <v>1155</v>
      </c>
      <c r="G41" s="2"/>
      <c r="H41" s="2" t="s">
        <v>3295</v>
      </c>
      <c r="I41" s="2"/>
      <c r="J41" t="s">
        <v>3291</v>
      </c>
      <c r="K41" t="s">
        <v>3296</v>
      </c>
      <c r="L41">
        <v>1000577384</v>
      </c>
      <c r="T41">
        <v>222058</v>
      </c>
      <c r="X41" t="s">
        <v>3296</v>
      </c>
      <c r="Y41" t="s">
        <v>3291</v>
      </c>
      <c r="Z41" t="s">
        <v>7</v>
      </c>
    </row>
    <row r="42" spans="1:26" x14ac:dyDescent="0.25">
      <c r="A42" s="2" t="s">
        <v>1397</v>
      </c>
      <c r="C42" s="1">
        <v>45017</v>
      </c>
      <c r="F42" s="2" t="s">
        <v>1155</v>
      </c>
      <c r="G42" s="2"/>
      <c r="H42" s="2" t="s">
        <v>1397</v>
      </c>
      <c r="I42" s="2"/>
      <c r="J42" t="s">
        <v>3291</v>
      </c>
      <c r="K42" t="s">
        <v>3297</v>
      </c>
      <c r="L42">
        <v>1000550003</v>
      </c>
      <c r="T42">
        <v>222058</v>
      </c>
      <c r="X42" t="s">
        <v>3297</v>
      </c>
      <c r="Y42" t="s">
        <v>3291</v>
      </c>
      <c r="Z42" t="s">
        <v>7</v>
      </c>
    </row>
    <row r="43" spans="1:26" x14ac:dyDescent="0.25">
      <c r="A43" s="2" t="s">
        <v>1791</v>
      </c>
      <c r="C43" s="1">
        <v>45047</v>
      </c>
      <c r="F43" s="2" t="s">
        <v>1155</v>
      </c>
      <c r="G43" s="2"/>
      <c r="H43" s="2" t="s">
        <v>1791</v>
      </c>
      <c r="I43" s="2"/>
      <c r="J43" t="s">
        <v>3291</v>
      </c>
      <c r="K43" t="s">
        <v>3298</v>
      </c>
      <c r="L43">
        <v>1000553127</v>
      </c>
      <c r="T43">
        <v>222058</v>
      </c>
      <c r="X43" t="s">
        <v>3298</v>
      </c>
      <c r="Y43" t="s">
        <v>3291</v>
      </c>
      <c r="Z43" t="s">
        <v>7</v>
      </c>
    </row>
    <row r="44" spans="1:26" x14ac:dyDescent="0.25">
      <c r="A44" s="2" t="s">
        <v>400</v>
      </c>
      <c r="C44" s="1">
        <v>45078</v>
      </c>
      <c r="F44" s="2" t="s">
        <v>1157</v>
      </c>
      <c r="G44" s="2"/>
      <c r="H44" s="2" t="s">
        <v>400</v>
      </c>
      <c r="I44" s="2"/>
      <c r="J44" t="s">
        <v>3291</v>
      </c>
      <c r="K44" t="s">
        <v>3299</v>
      </c>
      <c r="L44">
        <v>50600871</v>
      </c>
      <c r="T44">
        <v>222058</v>
      </c>
      <c r="X44" t="s">
        <v>3299</v>
      </c>
      <c r="Y44" t="s">
        <v>3291</v>
      </c>
      <c r="Z44" t="s">
        <v>7</v>
      </c>
    </row>
    <row r="45" spans="1:26" x14ac:dyDescent="0.25">
      <c r="A45" t="s">
        <v>3300</v>
      </c>
      <c r="C45" s="1">
        <v>45108</v>
      </c>
      <c r="F45" t="s">
        <v>1071</v>
      </c>
      <c r="H45" t="s">
        <v>3300</v>
      </c>
      <c r="I45" s="2"/>
      <c r="J45" t="s">
        <v>3291</v>
      </c>
      <c r="K45" t="s">
        <v>3301</v>
      </c>
      <c r="L45">
        <v>1000550001</v>
      </c>
      <c r="T45">
        <v>222052</v>
      </c>
      <c r="X45" t="s">
        <v>3301</v>
      </c>
      <c r="Y45" t="s">
        <v>3291</v>
      </c>
      <c r="Z45" t="s">
        <v>10</v>
      </c>
    </row>
    <row r="46" spans="1:26" x14ac:dyDescent="0.25">
      <c r="A46" t="s">
        <v>359</v>
      </c>
      <c r="C46" s="1">
        <v>45139</v>
      </c>
      <c r="F46" t="s">
        <v>1071</v>
      </c>
      <c r="H46" t="s">
        <v>359</v>
      </c>
      <c r="I46" s="2"/>
      <c r="J46" t="s">
        <v>3291</v>
      </c>
      <c r="K46" t="s">
        <v>3302</v>
      </c>
      <c r="L46">
        <v>1000544322</v>
      </c>
      <c r="T46">
        <v>222052</v>
      </c>
      <c r="X46" t="s">
        <v>3302</v>
      </c>
      <c r="Y46" t="s">
        <v>3291</v>
      </c>
      <c r="Z46" t="s">
        <v>10</v>
      </c>
    </row>
    <row r="47" spans="1:26" x14ac:dyDescent="0.25">
      <c r="A47" t="s">
        <v>110</v>
      </c>
      <c r="C47" s="1">
        <v>45170</v>
      </c>
      <c r="F47" t="s">
        <v>1064</v>
      </c>
      <c r="H47" t="s">
        <v>110</v>
      </c>
      <c r="I47" s="2"/>
      <c r="J47" t="s">
        <v>3291</v>
      </c>
      <c r="K47" t="s">
        <v>3303</v>
      </c>
      <c r="L47">
        <v>1000561457</v>
      </c>
      <c r="T47">
        <v>222052</v>
      </c>
      <c r="X47" t="s">
        <v>3303</v>
      </c>
      <c r="Y47" t="s">
        <v>3291</v>
      </c>
      <c r="Z47" t="s">
        <v>10</v>
      </c>
    </row>
    <row r="48" spans="1:26" x14ac:dyDescent="0.25">
      <c r="A48" t="s">
        <v>3304</v>
      </c>
      <c r="C48" s="1">
        <v>45200</v>
      </c>
      <c r="F48" t="s">
        <v>3305</v>
      </c>
      <c r="H48" t="s">
        <v>3304</v>
      </c>
      <c r="I48" s="2"/>
      <c r="J48" t="s">
        <v>3291</v>
      </c>
      <c r="K48" t="s">
        <v>3306</v>
      </c>
      <c r="L48">
        <v>1000544637</v>
      </c>
      <c r="T48">
        <v>222052</v>
      </c>
      <c r="X48" t="s">
        <v>3306</v>
      </c>
      <c r="Y48" t="s">
        <v>3291</v>
      </c>
      <c r="Z48" t="s">
        <v>10</v>
      </c>
    </row>
    <row r="49" spans="1:26" x14ac:dyDescent="0.25">
      <c r="A49" t="s">
        <v>1060</v>
      </c>
      <c r="C49" s="1">
        <v>45231</v>
      </c>
      <c r="F49" t="s">
        <v>1064</v>
      </c>
      <c r="H49" t="s">
        <v>1060</v>
      </c>
      <c r="I49" s="2"/>
      <c r="J49" t="s">
        <v>3291</v>
      </c>
      <c r="K49" t="s">
        <v>3307</v>
      </c>
      <c r="L49">
        <v>1000544404</v>
      </c>
      <c r="T49">
        <v>222052</v>
      </c>
      <c r="X49" t="s">
        <v>3307</v>
      </c>
      <c r="Y49" t="s">
        <v>3291</v>
      </c>
      <c r="Z49" t="s">
        <v>10</v>
      </c>
    </row>
    <row r="50" spans="1:26" x14ac:dyDescent="0.25">
      <c r="A50" t="s">
        <v>3308</v>
      </c>
      <c r="C50" s="1">
        <v>45261</v>
      </c>
      <c r="F50" t="s">
        <v>1045</v>
      </c>
      <c r="H50" t="s">
        <v>3308</v>
      </c>
      <c r="I50" s="2"/>
      <c r="J50" t="s">
        <v>3291</v>
      </c>
      <c r="K50" t="s">
        <v>3309</v>
      </c>
      <c r="L50">
        <v>1000544415</v>
      </c>
      <c r="T50">
        <v>222053</v>
      </c>
      <c r="X50" t="s">
        <v>3309</v>
      </c>
      <c r="Y50" t="s">
        <v>3291</v>
      </c>
      <c r="Z50" t="s">
        <v>8</v>
      </c>
    </row>
    <row r="51" spans="1:26" x14ac:dyDescent="0.25">
      <c r="A51" t="s">
        <v>112</v>
      </c>
      <c r="C51" s="1">
        <v>45292</v>
      </c>
      <c r="F51" t="s">
        <v>1106</v>
      </c>
      <c r="H51" t="s">
        <v>112</v>
      </c>
      <c r="I51" s="2"/>
      <c r="J51" t="s">
        <v>3291</v>
      </c>
      <c r="K51" t="s">
        <v>3310</v>
      </c>
      <c r="L51">
        <v>1000191573</v>
      </c>
      <c r="T51">
        <v>222053</v>
      </c>
      <c r="X51" t="s">
        <v>3310</v>
      </c>
      <c r="Y51" t="s">
        <v>3291</v>
      </c>
      <c r="Z51" t="s">
        <v>8</v>
      </c>
    </row>
    <row r="52" spans="1:26" x14ac:dyDescent="0.25">
      <c r="A52" t="s">
        <v>105</v>
      </c>
      <c r="C52" s="1">
        <v>45323</v>
      </c>
      <c r="F52" t="s">
        <v>1045</v>
      </c>
      <c r="H52" t="s">
        <v>105</v>
      </c>
      <c r="I52" s="2"/>
      <c r="J52" t="s">
        <v>3311</v>
      </c>
      <c r="K52" t="s">
        <v>3312</v>
      </c>
      <c r="L52">
        <v>50600764</v>
      </c>
      <c r="T52">
        <v>222053</v>
      </c>
      <c r="X52" t="s">
        <v>3312</v>
      </c>
      <c r="Y52" t="s">
        <v>3311</v>
      </c>
      <c r="Z52" t="s">
        <v>8</v>
      </c>
    </row>
    <row r="53" spans="1:26" x14ac:dyDescent="0.25">
      <c r="A53" t="s">
        <v>44</v>
      </c>
      <c r="C53" s="1">
        <v>45352</v>
      </c>
      <c r="F53" t="s">
        <v>1088</v>
      </c>
      <c r="H53" t="s">
        <v>44</v>
      </c>
      <c r="I53" s="2"/>
      <c r="J53" t="s">
        <v>3313</v>
      </c>
      <c r="K53" t="s">
        <v>3314</v>
      </c>
      <c r="L53">
        <v>1000018345</v>
      </c>
      <c r="T53">
        <v>222053</v>
      </c>
      <c r="X53" t="s">
        <v>3314</v>
      </c>
      <c r="Y53" t="s">
        <v>3313</v>
      </c>
      <c r="Z53" t="s">
        <v>8</v>
      </c>
    </row>
    <row r="54" spans="1:26" x14ac:dyDescent="0.25">
      <c r="A54" t="s">
        <v>106</v>
      </c>
      <c r="C54" s="1">
        <v>45383</v>
      </c>
      <c r="F54" t="s">
        <v>1045</v>
      </c>
      <c r="H54" t="s">
        <v>106</v>
      </c>
      <c r="I54" s="2"/>
      <c r="J54" t="s">
        <v>3313</v>
      </c>
      <c r="K54" t="s">
        <v>3315</v>
      </c>
      <c r="L54">
        <v>1000544509</v>
      </c>
      <c r="T54">
        <v>222053</v>
      </c>
      <c r="X54" t="s">
        <v>3315</v>
      </c>
      <c r="Y54" t="s">
        <v>3313</v>
      </c>
      <c r="Z54" t="s">
        <v>8</v>
      </c>
    </row>
    <row r="55" spans="1:26" x14ac:dyDescent="0.25">
      <c r="A55" t="s">
        <v>107</v>
      </c>
      <c r="C55" s="1">
        <v>45413</v>
      </c>
      <c r="F55" t="s">
        <v>1045</v>
      </c>
      <c r="H55" t="s">
        <v>107</v>
      </c>
      <c r="I55" s="2"/>
      <c r="J55" t="s">
        <v>3313</v>
      </c>
      <c r="K55" t="s">
        <v>3316</v>
      </c>
      <c r="L55">
        <v>50695244</v>
      </c>
      <c r="T55">
        <v>222053</v>
      </c>
      <c r="X55" t="s">
        <v>3316</v>
      </c>
      <c r="Y55" t="s">
        <v>3313</v>
      </c>
      <c r="Z55" t="s">
        <v>8</v>
      </c>
    </row>
    <row r="56" spans="1:26" x14ac:dyDescent="0.25">
      <c r="A56" t="s">
        <v>45</v>
      </c>
      <c r="C56" s="1">
        <v>45444</v>
      </c>
      <c r="F56" t="s">
        <v>1088</v>
      </c>
      <c r="H56" t="s">
        <v>45</v>
      </c>
      <c r="I56" s="2"/>
      <c r="J56" t="s">
        <v>3313</v>
      </c>
      <c r="K56" t="s">
        <v>3317</v>
      </c>
      <c r="L56">
        <v>50695243</v>
      </c>
      <c r="T56">
        <v>222053</v>
      </c>
      <c r="X56" t="s">
        <v>3317</v>
      </c>
      <c r="Y56" t="s">
        <v>3313</v>
      </c>
      <c r="Z56" t="s">
        <v>8</v>
      </c>
    </row>
    <row r="57" spans="1:26" x14ac:dyDescent="0.25">
      <c r="A57" t="s">
        <v>3318</v>
      </c>
      <c r="C57" s="1">
        <v>45474</v>
      </c>
      <c r="F57" t="s">
        <v>3319</v>
      </c>
      <c r="H57" t="s">
        <v>3318</v>
      </c>
      <c r="I57" s="2"/>
      <c r="J57" t="s">
        <v>3313</v>
      </c>
      <c r="K57" t="s">
        <v>3320</v>
      </c>
      <c r="L57">
        <v>1000544326</v>
      </c>
      <c r="T57">
        <v>222053</v>
      </c>
      <c r="X57" t="s">
        <v>3320</v>
      </c>
      <c r="Y57" t="s">
        <v>3313</v>
      </c>
      <c r="Z57" t="s">
        <v>8</v>
      </c>
    </row>
    <row r="58" spans="1:26" x14ac:dyDescent="0.25">
      <c r="A58" t="s">
        <v>3321</v>
      </c>
      <c r="C58" s="1">
        <v>45505</v>
      </c>
      <c r="F58" t="s">
        <v>1041</v>
      </c>
      <c r="H58" t="s">
        <v>3321</v>
      </c>
      <c r="I58" s="2"/>
      <c r="J58" t="s">
        <v>3313</v>
      </c>
      <c r="K58" t="s">
        <v>3322</v>
      </c>
      <c r="L58">
        <v>1000544321</v>
      </c>
      <c r="T58">
        <v>222053</v>
      </c>
      <c r="X58" t="s">
        <v>3322</v>
      </c>
      <c r="Y58" t="s">
        <v>3313</v>
      </c>
      <c r="Z58" t="s">
        <v>8</v>
      </c>
    </row>
    <row r="59" spans="1:26" x14ac:dyDescent="0.25">
      <c r="A59" t="s">
        <v>3323</v>
      </c>
      <c r="C59" s="1">
        <v>45536</v>
      </c>
      <c r="F59" t="s">
        <v>3319</v>
      </c>
      <c r="H59" t="s">
        <v>3323</v>
      </c>
      <c r="I59" s="2"/>
      <c r="J59" t="s">
        <v>3311</v>
      </c>
      <c r="K59" t="s">
        <v>3324</v>
      </c>
      <c r="L59">
        <v>1000544319</v>
      </c>
      <c r="T59">
        <v>222053</v>
      </c>
      <c r="X59" t="s">
        <v>3324</v>
      </c>
      <c r="Y59" t="s">
        <v>3311</v>
      </c>
      <c r="Z59" t="s">
        <v>8</v>
      </c>
    </row>
    <row r="60" spans="1:26" x14ac:dyDescent="0.25">
      <c r="A60" t="s">
        <v>60</v>
      </c>
      <c r="C60" s="1">
        <v>45566</v>
      </c>
      <c r="F60" t="s">
        <v>1194</v>
      </c>
      <c r="H60" t="s">
        <v>60</v>
      </c>
      <c r="I60" s="2"/>
      <c r="J60" t="s">
        <v>3325</v>
      </c>
      <c r="K60" t="s">
        <v>3326</v>
      </c>
      <c r="L60">
        <v>1000544318</v>
      </c>
      <c r="T60">
        <v>222053</v>
      </c>
      <c r="X60" t="s">
        <v>3326</v>
      </c>
      <c r="Y60" t="s">
        <v>3325</v>
      </c>
      <c r="Z60" t="s">
        <v>8</v>
      </c>
    </row>
    <row r="61" spans="1:26" x14ac:dyDescent="0.25">
      <c r="A61" t="s">
        <v>108</v>
      </c>
      <c r="C61" s="1">
        <v>45597</v>
      </c>
      <c r="F61" t="s">
        <v>1045</v>
      </c>
      <c r="H61" t="s">
        <v>108</v>
      </c>
      <c r="I61" s="2"/>
      <c r="J61" t="s">
        <v>3325</v>
      </c>
      <c r="K61" t="s">
        <v>3327</v>
      </c>
      <c r="L61">
        <v>1000276057</v>
      </c>
      <c r="T61">
        <v>222053</v>
      </c>
      <c r="X61" t="s">
        <v>3327</v>
      </c>
      <c r="Y61" t="s">
        <v>3325</v>
      </c>
      <c r="Z61" t="s">
        <v>8</v>
      </c>
    </row>
    <row r="62" spans="1:26" x14ac:dyDescent="0.25">
      <c r="A62" t="s">
        <v>3328</v>
      </c>
      <c r="C62" s="1">
        <v>45627</v>
      </c>
      <c r="F62" t="s">
        <v>1045</v>
      </c>
      <c r="H62" t="s">
        <v>3328</v>
      </c>
      <c r="I62" s="2"/>
      <c r="J62" t="s">
        <v>3325</v>
      </c>
      <c r="K62" t="s">
        <v>3329</v>
      </c>
      <c r="L62">
        <v>50600428</v>
      </c>
      <c r="T62">
        <v>222053</v>
      </c>
      <c r="X62" t="s">
        <v>3329</v>
      </c>
      <c r="Y62" t="s">
        <v>3325</v>
      </c>
      <c r="Z62" t="s">
        <v>8</v>
      </c>
    </row>
    <row r="63" spans="1:26" x14ac:dyDescent="0.25">
      <c r="A63" t="s">
        <v>109</v>
      </c>
      <c r="C63" s="1">
        <v>45658</v>
      </c>
      <c r="F63" t="s">
        <v>1045</v>
      </c>
      <c r="H63" t="s">
        <v>109</v>
      </c>
      <c r="I63" s="2"/>
      <c r="J63" t="s">
        <v>3330</v>
      </c>
      <c r="K63" t="s">
        <v>3331</v>
      </c>
      <c r="L63">
        <v>1000544352</v>
      </c>
      <c r="T63">
        <v>222053</v>
      </c>
      <c r="X63" t="s">
        <v>3331</v>
      </c>
      <c r="Y63" t="s">
        <v>3330</v>
      </c>
      <c r="Z63" t="s">
        <v>8</v>
      </c>
    </row>
    <row r="64" spans="1:26" x14ac:dyDescent="0.25">
      <c r="A64" t="s">
        <v>3332</v>
      </c>
      <c r="C64" s="1">
        <v>45689</v>
      </c>
      <c r="F64" t="s">
        <v>1045</v>
      </c>
      <c r="H64" t="s">
        <v>3332</v>
      </c>
      <c r="I64" s="2"/>
      <c r="J64" t="s">
        <v>3330</v>
      </c>
      <c r="K64" t="s">
        <v>3333</v>
      </c>
      <c r="L64">
        <v>1000549998</v>
      </c>
      <c r="T64">
        <v>222053</v>
      </c>
      <c r="X64" t="s">
        <v>3333</v>
      </c>
      <c r="Y64" t="s">
        <v>3330</v>
      </c>
      <c r="Z64" t="s">
        <v>8</v>
      </c>
    </row>
    <row r="65" spans="1:26" x14ac:dyDescent="0.25">
      <c r="A65" t="s">
        <v>3334</v>
      </c>
      <c r="C65" s="1">
        <v>45717</v>
      </c>
      <c r="F65" t="s">
        <v>1045</v>
      </c>
      <c r="H65" t="s">
        <v>3334</v>
      </c>
      <c r="I65" s="2"/>
      <c r="J65" t="s">
        <v>3335</v>
      </c>
      <c r="K65" t="s">
        <v>3336</v>
      </c>
      <c r="L65">
        <v>1000544294</v>
      </c>
      <c r="T65">
        <v>222053</v>
      </c>
      <c r="X65" t="s">
        <v>3336</v>
      </c>
      <c r="Y65" t="s">
        <v>3335</v>
      </c>
      <c r="Z65" t="s">
        <v>8</v>
      </c>
    </row>
    <row r="66" spans="1:26" x14ac:dyDescent="0.25">
      <c r="A66" t="s">
        <v>3337</v>
      </c>
      <c r="C66" s="1">
        <v>45748</v>
      </c>
      <c r="F66" t="s">
        <v>1194</v>
      </c>
      <c r="H66" t="s">
        <v>3337</v>
      </c>
      <c r="I66" s="2"/>
      <c r="J66" t="s">
        <v>3335</v>
      </c>
      <c r="K66" t="s">
        <v>3338</v>
      </c>
      <c r="L66">
        <v>1000048398</v>
      </c>
      <c r="T66">
        <v>222053</v>
      </c>
      <c r="X66" t="s">
        <v>3338</v>
      </c>
      <c r="Y66" t="s">
        <v>3335</v>
      </c>
      <c r="Z66" t="s">
        <v>8</v>
      </c>
    </row>
    <row r="67" spans="1:26" x14ac:dyDescent="0.25">
      <c r="A67" t="s">
        <v>3339</v>
      </c>
      <c r="C67" s="1">
        <v>45778</v>
      </c>
      <c r="F67" t="s">
        <v>1088</v>
      </c>
      <c r="H67" t="s">
        <v>3339</v>
      </c>
      <c r="I67" s="2"/>
      <c r="J67" t="s">
        <v>3340</v>
      </c>
      <c r="K67" t="s">
        <v>3341</v>
      </c>
      <c r="L67">
        <v>1000544330</v>
      </c>
      <c r="T67">
        <v>222053</v>
      </c>
      <c r="X67" t="s">
        <v>3341</v>
      </c>
      <c r="Y67" t="s">
        <v>3340</v>
      </c>
      <c r="Z67" t="s">
        <v>8</v>
      </c>
    </row>
    <row r="68" spans="1:26" x14ac:dyDescent="0.25">
      <c r="A68" t="s">
        <v>3342</v>
      </c>
      <c r="C68" s="1">
        <v>45809</v>
      </c>
      <c r="F68" t="s">
        <v>1045</v>
      </c>
      <c r="H68" t="s">
        <v>3342</v>
      </c>
      <c r="I68" s="2"/>
      <c r="J68" t="s">
        <v>3340</v>
      </c>
      <c r="K68" t="s">
        <v>3343</v>
      </c>
      <c r="L68">
        <v>1000544403</v>
      </c>
      <c r="T68">
        <v>222053</v>
      </c>
      <c r="X68" t="s">
        <v>3343</v>
      </c>
      <c r="Y68" t="s">
        <v>3340</v>
      </c>
      <c r="Z68" t="s">
        <v>8</v>
      </c>
    </row>
    <row r="69" spans="1:26" x14ac:dyDescent="0.25">
      <c r="A69" t="s">
        <v>3344</v>
      </c>
      <c r="C69" s="1">
        <v>45839</v>
      </c>
      <c r="F69" t="s">
        <v>1088</v>
      </c>
      <c r="H69" t="s">
        <v>3344</v>
      </c>
      <c r="I69" s="2"/>
      <c r="J69" t="s">
        <v>3340</v>
      </c>
      <c r="K69" t="s">
        <v>3345</v>
      </c>
      <c r="L69">
        <v>1000234869</v>
      </c>
      <c r="T69">
        <v>222053</v>
      </c>
      <c r="X69" t="s">
        <v>3345</v>
      </c>
      <c r="Y69" t="s">
        <v>3340</v>
      </c>
      <c r="Z69" t="s">
        <v>8</v>
      </c>
    </row>
    <row r="70" spans="1:26" x14ac:dyDescent="0.25">
      <c r="A70" t="s">
        <v>78</v>
      </c>
      <c r="C70" s="1">
        <v>45870</v>
      </c>
      <c r="F70" t="s">
        <v>1045</v>
      </c>
      <c r="H70" t="s">
        <v>78</v>
      </c>
      <c r="I70" s="2"/>
      <c r="J70" t="s">
        <v>3340</v>
      </c>
      <c r="K70" t="s">
        <v>3346</v>
      </c>
      <c r="L70">
        <v>1000544634</v>
      </c>
      <c r="T70">
        <v>222053</v>
      </c>
      <c r="X70" t="s">
        <v>3346</v>
      </c>
      <c r="Y70" t="s">
        <v>3340</v>
      </c>
      <c r="Z70" t="s">
        <v>8</v>
      </c>
    </row>
    <row r="71" spans="1:26" x14ac:dyDescent="0.25">
      <c r="A71" t="s">
        <v>79</v>
      </c>
      <c r="C71" s="1">
        <v>45901</v>
      </c>
      <c r="F71" t="s">
        <v>1045</v>
      </c>
      <c r="H71" t="s">
        <v>79</v>
      </c>
      <c r="I71" s="2"/>
      <c r="J71" t="s">
        <v>3335</v>
      </c>
      <c r="K71" t="s">
        <v>3347</v>
      </c>
      <c r="L71">
        <v>1000510682</v>
      </c>
      <c r="T71">
        <v>222053</v>
      </c>
      <c r="X71" t="s">
        <v>3347</v>
      </c>
      <c r="Y71" t="s">
        <v>3335</v>
      </c>
      <c r="Z71" t="s">
        <v>8</v>
      </c>
    </row>
    <row r="72" spans="1:26" x14ac:dyDescent="0.25">
      <c r="A72" t="s">
        <v>80</v>
      </c>
      <c r="C72" s="1">
        <v>45931</v>
      </c>
      <c r="F72" t="s">
        <v>1045</v>
      </c>
      <c r="H72" t="s">
        <v>80</v>
      </c>
      <c r="I72" s="2"/>
      <c r="J72" t="s">
        <v>3335</v>
      </c>
      <c r="K72" t="s">
        <v>3348</v>
      </c>
      <c r="L72">
        <v>1000544327</v>
      </c>
      <c r="T72">
        <v>222053</v>
      </c>
      <c r="X72" t="s">
        <v>3348</v>
      </c>
      <c r="Y72" t="s">
        <v>3335</v>
      </c>
      <c r="Z72" t="s">
        <v>8</v>
      </c>
    </row>
    <row r="73" spans="1:26" x14ac:dyDescent="0.25">
      <c r="A73" t="s">
        <v>3349</v>
      </c>
      <c r="C73" s="1">
        <v>45962</v>
      </c>
      <c r="F73" t="s">
        <v>1045</v>
      </c>
      <c r="H73" t="s">
        <v>3349</v>
      </c>
      <c r="I73" s="2"/>
      <c r="J73" t="s">
        <v>3335</v>
      </c>
      <c r="K73" t="s">
        <v>3350</v>
      </c>
      <c r="L73">
        <v>1000544666</v>
      </c>
      <c r="T73">
        <v>222053</v>
      </c>
      <c r="X73" t="s">
        <v>3350</v>
      </c>
      <c r="Y73" t="s">
        <v>3335</v>
      </c>
      <c r="Z73" t="s">
        <v>8</v>
      </c>
    </row>
    <row r="74" spans="1:26" x14ac:dyDescent="0.25">
      <c r="A74" t="s">
        <v>81</v>
      </c>
      <c r="C74" s="1">
        <v>45992</v>
      </c>
      <c r="F74" t="s">
        <v>1045</v>
      </c>
      <c r="H74" t="s">
        <v>81</v>
      </c>
      <c r="I74" s="2"/>
      <c r="J74" t="s">
        <v>3335</v>
      </c>
      <c r="K74" t="s">
        <v>3351</v>
      </c>
      <c r="L74">
        <v>1000572931</v>
      </c>
      <c r="T74">
        <v>222053</v>
      </c>
      <c r="X74" t="s">
        <v>3351</v>
      </c>
      <c r="Y74" t="s">
        <v>3335</v>
      </c>
      <c r="Z74" t="s">
        <v>8</v>
      </c>
    </row>
    <row r="75" spans="1:26" x14ac:dyDescent="0.25">
      <c r="A75" t="s">
        <v>61</v>
      </c>
      <c r="C75" s="1">
        <v>46023</v>
      </c>
      <c r="F75" t="s">
        <v>1041</v>
      </c>
      <c r="H75" t="s">
        <v>61</v>
      </c>
      <c r="I75" s="2"/>
      <c r="J75" t="s">
        <v>3335</v>
      </c>
      <c r="K75" t="s">
        <v>3352</v>
      </c>
      <c r="L75">
        <v>1000572932</v>
      </c>
      <c r="T75">
        <v>222053</v>
      </c>
      <c r="X75" t="s">
        <v>3352</v>
      </c>
      <c r="Y75" t="s">
        <v>3335</v>
      </c>
      <c r="Z75" t="s">
        <v>8</v>
      </c>
    </row>
    <row r="76" spans="1:26" x14ac:dyDescent="0.25">
      <c r="A76" t="s">
        <v>62</v>
      </c>
      <c r="C76" s="1">
        <v>46054</v>
      </c>
      <c r="F76" t="s">
        <v>1041</v>
      </c>
      <c r="H76" t="s">
        <v>62</v>
      </c>
      <c r="I76" s="2"/>
      <c r="J76" t="s">
        <v>3340</v>
      </c>
      <c r="K76" t="s">
        <v>3353</v>
      </c>
      <c r="L76">
        <v>1000544329</v>
      </c>
      <c r="T76">
        <v>222053</v>
      </c>
      <c r="X76" t="s">
        <v>3353</v>
      </c>
      <c r="Y76" t="s">
        <v>3340</v>
      </c>
      <c r="Z76" t="s">
        <v>8</v>
      </c>
    </row>
    <row r="77" spans="1:26" x14ac:dyDescent="0.25">
      <c r="A77" t="s">
        <v>82</v>
      </c>
      <c r="C77" s="1">
        <v>46082</v>
      </c>
      <c r="F77" t="s">
        <v>1045</v>
      </c>
      <c r="H77" t="s">
        <v>82</v>
      </c>
      <c r="I77" s="2"/>
      <c r="J77" t="s">
        <v>3354</v>
      </c>
      <c r="K77" t="s">
        <v>653</v>
      </c>
      <c r="L77">
        <v>50601018</v>
      </c>
      <c r="T77">
        <v>222053</v>
      </c>
      <c r="X77" t="s">
        <v>653</v>
      </c>
      <c r="Y77" t="s">
        <v>3354</v>
      </c>
      <c r="Z77" t="s">
        <v>8</v>
      </c>
    </row>
    <row r="78" spans="1:26" x14ac:dyDescent="0.25">
      <c r="A78" t="s">
        <v>63</v>
      </c>
      <c r="C78" s="1">
        <v>46113</v>
      </c>
      <c r="F78" t="s">
        <v>1041</v>
      </c>
      <c r="H78" t="s">
        <v>63</v>
      </c>
      <c r="I78" s="2"/>
      <c r="J78" t="s">
        <v>3354</v>
      </c>
      <c r="K78" t="s">
        <v>714</v>
      </c>
      <c r="L78">
        <v>1000568102</v>
      </c>
      <c r="T78">
        <v>222053</v>
      </c>
      <c r="X78" t="s">
        <v>714</v>
      </c>
      <c r="Y78" t="s">
        <v>3354</v>
      </c>
      <c r="Z78" t="s">
        <v>8</v>
      </c>
    </row>
    <row r="79" spans="1:26" x14ac:dyDescent="0.25">
      <c r="A79" t="s">
        <v>64</v>
      </c>
      <c r="C79" s="1">
        <v>46143</v>
      </c>
      <c r="F79" t="s">
        <v>1041</v>
      </c>
      <c r="H79" t="s">
        <v>64</v>
      </c>
      <c r="I79" s="2"/>
      <c r="J79" t="s">
        <v>3354</v>
      </c>
      <c r="K79" t="s">
        <v>3355</v>
      </c>
      <c r="L79">
        <v>1000581773</v>
      </c>
      <c r="T79">
        <v>222053</v>
      </c>
      <c r="X79" t="s">
        <v>3355</v>
      </c>
      <c r="Y79" t="s">
        <v>3354</v>
      </c>
      <c r="Z79" t="s">
        <v>8</v>
      </c>
    </row>
    <row r="80" spans="1:26" x14ac:dyDescent="0.25">
      <c r="A80" t="s">
        <v>46</v>
      </c>
      <c r="C80" s="1">
        <v>46174</v>
      </c>
      <c r="F80" t="s">
        <v>1194</v>
      </c>
      <c r="H80" t="s">
        <v>46</v>
      </c>
      <c r="I80" s="2"/>
      <c r="J80" t="s">
        <v>3354</v>
      </c>
      <c r="K80" t="s">
        <v>3356</v>
      </c>
      <c r="L80">
        <v>1000544338</v>
      </c>
      <c r="T80">
        <v>222053</v>
      </c>
      <c r="X80" t="s">
        <v>3356</v>
      </c>
      <c r="Y80" t="s">
        <v>3354</v>
      </c>
      <c r="Z80" t="s">
        <v>8</v>
      </c>
    </row>
    <row r="81" spans="1:26" x14ac:dyDescent="0.25">
      <c r="A81" t="s">
        <v>1212</v>
      </c>
      <c r="C81" s="1">
        <v>46204</v>
      </c>
      <c r="F81" t="s">
        <v>1194</v>
      </c>
      <c r="H81" t="s">
        <v>1212</v>
      </c>
      <c r="I81" s="2"/>
      <c r="J81" t="s">
        <v>3354</v>
      </c>
      <c r="K81" t="s">
        <v>3357</v>
      </c>
      <c r="L81">
        <v>1000204746</v>
      </c>
      <c r="T81">
        <v>222053</v>
      </c>
      <c r="X81" t="s">
        <v>3357</v>
      </c>
      <c r="Y81" t="s">
        <v>3354</v>
      </c>
      <c r="Z81" t="s">
        <v>8</v>
      </c>
    </row>
    <row r="82" spans="1:26" x14ac:dyDescent="0.25">
      <c r="A82" t="s">
        <v>2263</v>
      </c>
      <c r="C82" s="1">
        <v>46235</v>
      </c>
      <c r="F82" t="s">
        <v>1194</v>
      </c>
      <c r="H82" t="s">
        <v>2263</v>
      </c>
      <c r="I82" s="2"/>
      <c r="J82" t="s">
        <v>3354</v>
      </c>
      <c r="K82" t="s">
        <v>3358</v>
      </c>
      <c r="L82">
        <v>1000544333</v>
      </c>
      <c r="T82">
        <v>222053</v>
      </c>
      <c r="X82" t="s">
        <v>3358</v>
      </c>
      <c r="Y82" t="s">
        <v>3354</v>
      </c>
      <c r="Z82" t="s">
        <v>8</v>
      </c>
    </row>
    <row r="83" spans="1:26" x14ac:dyDescent="0.25">
      <c r="A83" t="s">
        <v>29</v>
      </c>
      <c r="C83" s="1">
        <v>46266</v>
      </c>
      <c r="F83" t="s">
        <v>1088</v>
      </c>
      <c r="H83" t="s">
        <v>29</v>
      </c>
      <c r="I83" s="2"/>
      <c r="J83" t="s">
        <v>3354</v>
      </c>
      <c r="K83" t="s">
        <v>700</v>
      </c>
      <c r="L83">
        <v>1000582063</v>
      </c>
      <c r="T83">
        <v>222053</v>
      </c>
      <c r="X83" t="s">
        <v>700</v>
      </c>
      <c r="Y83" t="s">
        <v>3354</v>
      </c>
      <c r="Z83" t="s">
        <v>8</v>
      </c>
    </row>
    <row r="84" spans="1:26" x14ac:dyDescent="0.25">
      <c r="A84" t="s">
        <v>33</v>
      </c>
      <c r="C84" s="1">
        <v>46296</v>
      </c>
      <c r="F84" t="s">
        <v>1088</v>
      </c>
      <c r="H84" t="s">
        <v>33</v>
      </c>
      <c r="I84" s="2"/>
      <c r="J84" t="s">
        <v>3354</v>
      </c>
      <c r="K84" t="s">
        <v>3359</v>
      </c>
      <c r="L84">
        <v>50695619</v>
      </c>
      <c r="T84">
        <v>222053</v>
      </c>
      <c r="X84" t="s">
        <v>3359</v>
      </c>
      <c r="Y84" t="s">
        <v>3354</v>
      </c>
      <c r="Z84" t="s">
        <v>8</v>
      </c>
    </row>
    <row r="85" spans="1:26" x14ac:dyDescent="0.25">
      <c r="A85" t="s">
        <v>48</v>
      </c>
      <c r="C85" s="1">
        <v>46327</v>
      </c>
      <c r="F85" t="s">
        <v>1194</v>
      </c>
      <c r="H85" t="s">
        <v>48</v>
      </c>
      <c r="I85" s="2"/>
      <c r="J85" t="s">
        <v>3354</v>
      </c>
      <c r="K85" t="s">
        <v>3360</v>
      </c>
      <c r="L85">
        <v>50600430</v>
      </c>
      <c r="T85">
        <v>222053</v>
      </c>
      <c r="X85" t="s">
        <v>3360</v>
      </c>
      <c r="Y85" t="s">
        <v>3354</v>
      </c>
      <c r="Z85" t="s">
        <v>8</v>
      </c>
    </row>
    <row r="86" spans="1:26" x14ac:dyDescent="0.25">
      <c r="A86" t="s">
        <v>1282</v>
      </c>
      <c r="C86" s="1">
        <v>46357</v>
      </c>
      <c r="F86" t="s">
        <v>1088</v>
      </c>
      <c r="H86" t="s">
        <v>1282</v>
      </c>
      <c r="I86" s="2"/>
      <c r="J86" t="s">
        <v>3354</v>
      </c>
      <c r="K86" t="s">
        <v>3361</v>
      </c>
      <c r="L86">
        <v>1000544642</v>
      </c>
      <c r="T86">
        <v>222053</v>
      </c>
      <c r="X86" t="s">
        <v>3361</v>
      </c>
      <c r="Y86" t="s">
        <v>3354</v>
      </c>
      <c r="Z86" t="s">
        <v>8</v>
      </c>
    </row>
    <row r="87" spans="1:26" x14ac:dyDescent="0.25">
      <c r="A87" t="s">
        <v>35</v>
      </c>
      <c r="C87" s="1">
        <v>46388</v>
      </c>
      <c r="F87" t="s">
        <v>1088</v>
      </c>
      <c r="H87" t="s">
        <v>35</v>
      </c>
      <c r="I87" s="2"/>
      <c r="J87" t="s">
        <v>3354</v>
      </c>
      <c r="K87" t="s">
        <v>3362</v>
      </c>
      <c r="L87">
        <v>1000544647</v>
      </c>
      <c r="T87">
        <v>222053</v>
      </c>
      <c r="X87" t="s">
        <v>3362</v>
      </c>
      <c r="Y87" t="s">
        <v>3354</v>
      </c>
      <c r="Z87" t="s">
        <v>8</v>
      </c>
    </row>
    <row r="88" spans="1:26" x14ac:dyDescent="0.25">
      <c r="A88" t="s">
        <v>3363</v>
      </c>
      <c r="C88" s="1">
        <v>46419</v>
      </c>
      <c r="F88" t="s">
        <v>1088</v>
      </c>
      <c r="H88" t="s">
        <v>3363</v>
      </c>
      <c r="I88" s="2"/>
      <c r="J88" t="s">
        <v>3354</v>
      </c>
      <c r="K88" t="s">
        <v>3364</v>
      </c>
      <c r="L88">
        <v>1000544353</v>
      </c>
      <c r="T88">
        <v>222053</v>
      </c>
      <c r="X88" t="s">
        <v>3364</v>
      </c>
      <c r="Y88" t="s">
        <v>3354</v>
      </c>
      <c r="Z88" t="s">
        <v>8</v>
      </c>
    </row>
    <row r="89" spans="1:26" x14ac:dyDescent="0.25">
      <c r="A89" t="s">
        <v>3365</v>
      </c>
      <c r="C89" s="1">
        <v>46447</v>
      </c>
      <c r="F89" t="s">
        <v>1194</v>
      </c>
      <c r="H89" t="s">
        <v>3365</v>
      </c>
      <c r="I89" s="2"/>
      <c r="J89" t="s">
        <v>3366</v>
      </c>
      <c r="K89" t="s">
        <v>687</v>
      </c>
      <c r="L89">
        <v>50695199</v>
      </c>
      <c r="T89">
        <v>222053</v>
      </c>
      <c r="X89" t="s">
        <v>687</v>
      </c>
      <c r="Y89" t="s">
        <v>3366</v>
      </c>
      <c r="Z89" t="s">
        <v>8</v>
      </c>
    </row>
    <row r="90" spans="1:26" x14ac:dyDescent="0.25">
      <c r="A90" t="s">
        <v>84</v>
      </c>
      <c r="C90" s="1">
        <v>46478</v>
      </c>
      <c r="F90" t="s">
        <v>1045</v>
      </c>
      <c r="H90" t="s">
        <v>84</v>
      </c>
      <c r="I90" s="2"/>
      <c r="J90" t="s">
        <v>3366</v>
      </c>
      <c r="K90" t="s">
        <v>3367</v>
      </c>
      <c r="L90">
        <v>1000544438</v>
      </c>
      <c r="T90">
        <v>222053</v>
      </c>
      <c r="X90" t="s">
        <v>3367</v>
      </c>
      <c r="Y90" t="s">
        <v>3366</v>
      </c>
      <c r="Z90" t="s">
        <v>8</v>
      </c>
    </row>
    <row r="91" spans="1:26" x14ac:dyDescent="0.25">
      <c r="A91" t="s">
        <v>1365</v>
      </c>
      <c r="C91" s="1">
        <v>46508</v>
      </c>
      <c r="F91" t="s">
        <v>1045</v>
      </c>
      <c r="H91" t="s">
        <v>1365</v>
      </c>
      <c r="I91" s="2"/>
      <c r="J91" t="s">
        <v>3368</v>
      </c>
      <c r="K91" t="s">
        <v>798</v>
      </c>
      <c r="L91">
        <v>1000582064</v>
      </c>
      <c r="T91">
        <v>222053</v>
      </c>
      <c r="X91" t="s">
        <v>798</v>
      </c>
      <c r="Y91" t="s">
        <v>3368</v>
      </c>
      <c r="Z91" t="s">
        <v>8</v>
      </c>
    </row>
    <row r="92" spans="1:26" x14ac:dyDescent="0.25">
      <c r="A92" t="s">
        <v>36</v>
      </c>
      <c r="C92" s="1">
        <v>46539</v>
      </c>
      <c r="F92" t="s">
        <v>1088</v>
      </c>
      <c r="H92" t="s">
        <v>36</v>
      </c>
      <c r="I92" s="2"/>
      <c r="J92" t="s">
        <v>3368</v>
      </c>
      <c r="K92" t="s">
        <v>674</v>
      </c>
      <c r="L92">
        <v>1000020984</v>
      </c>
      <c r="T92">
        <v>222053</v>
      </c>
      <c r="X92" t="s">
        <v>674</v>
      </c>
      <c r="Y92" t="s">
        <v>3368</v>
      </c>
      <c r="Z92" t="s">
        <v>8</v>
      </c>
    </row>
    <row r="93" spans="1:26" x14ac:dyDescent="0.25">
      <c r="A93" t="s">
        <v>3369</v>
      </c>
      <c r="C93" s="1">
        <v>46569</v>
      </c>
      <c r="F93" t="s">
        <v>1194</v>
      </c>
      <c r="H93" t="s">
        <v>3369</v>
      </c>
      <c r="I93" s="2"/>
      <c r="J93" t="s">
        <v>3370</v>
      </c>
      <c r="K93" t="s">
        <v>3371</v>
      </c>
      <c r="L93">
        <v>1000241736</v>
      </c>
      <c r="T93">
        <v>222053</v>
      </c>
      <c r="X93" t="s">
        <v>3371</v>
      </c>
      <c r="Y93" t="s">
        <v>3370</v>
      </c>
      <c r="Z93" t="s">
        <v>8</v>
      </c>
    </row>
    <row r="94" spans="1:26" x14ac:dyDescent="0.25">
      <c r="A94" t="s">
        <v>3372</v>
      </c>
      <c r="C94" s="1">
        <v>46600</v>
      </c>
      <c r="F94" t="s">
        <v>1194</v>
      </c>
      <c r="H94" t="s">
        <v>3372</v>
      </c>
      <c r="I94" s="2"/>
      <c r="J94" t="s">
        <v>3373</v>
      </c>
      <c r="K94" t="s">
        <v>732</v>
      </c>
      <c r="L94">
        <v>1000002542</v>
      </c>
      <c r="T94">
        <v>222053</v>
      </c>
      <c r="X94" t="s">
        <v>732</v>
      </c>
      <c r="Y94" t="s">
        <v>3373</v>
      </c>
      <c r="Z94" t="s">
        <v>8</v>
      </c>
    </row>
    <row r="95" spans="1:26" x14ac:dyDescent="0.25">
      <c r="A95" t="s">
        <v>86</v>
      </c>
      <c r="C95" s="1">
        <v>46631</v>
      </c>
      <c r="F95" t="s">
        <v>1045</v>
      </c>
      <c r="H95" t="s">
        <v>86</v>
      </c>
      <c r="I95" s="2"/>
      <c r="J95" t="s">
        <v>3373</v>
      </c>
      <c r="K95" t="s">
        <v>3374</v>
      </c>
      <c r="L95">
        <v>1000544436</v>
      </c>
      <c r="T95">
        <v>222053</v>
      </c>
      <c r="X95" t="s">
        <v>3374</v>
      </c>
      <c r="Y95" t="s">
        <v>3373</v>
      </c>
      <c r="Z95" t="s">
        <v>8</v>
      </c>
    </row>
    <row r="96" spans="1:26" x14ac:dyDescent="0.25">
      <c r="A96" t="s">
        <v>87</v>
      </c>
      <c r="C96" s="1">
        <v>46661</v>
      </c>
      <c r="F96" t="s">
        <v>1045</v>
      </c>
      <c r="H96" t="s">
        <v>87</v>
      </c>
      <c r="I96" s="2"/>
      <c r="J96" t="s">
        <v>3368</v>
      </c>
      <c r="K96" t="s">
        <v>665</v>
      </c>
      <c r="L96">
        <v>1000518676</v>
      </c>
      <c r="T96">
        <v>222053</v>
      </c>
      <c r="X96" t="s">
        <v>665</v>
      </c>
      <c r="Y96" t="s">
        <v>3368</v>
      </c>
      <c r="Z96" t="s">
        <v>8</v>
      </c>
    </row>
    <row r="97" spans="1:26" x14ac:dyDescent="0.25">
      <c r="A97" t="s">
        <v>49</v>
      </c>
      <c r="C97" s="1">
        <v>46692</v>
      </c>
      <c r="F97" t="s">
        <v>1194</v>
      </c>
      <c r="H97" t="s">
        <v>49</v>
      </c>
      <c r="I97" s="2"/>
      <c r="J97" t="s">
        <v>3370</v>
      </c>
      <c r="K97" t="s">
        <v>3375</v>
      </c>
      <c r="L97">
        <v>1000582014</v>
      </c>
      <c r="T97">
        <v>222053</v>
      </c>
      <c r="X97" t="s">
        <v>3375</v>
      </c>
      <c r="Y97" t="s">
        <v>3370</v>
      </c>
      <c r="Z97" t="s">
        <v>8</v>
      </c>
    </row>
    <row r="98" spans="1:26" x14ac:dyDescent="0.25">
      <c r="A98" t="s">
        <v>51</v>
      </c>
      <c r="C98" s="1">
        <v>46722</v>
      </c>
      <c r="F98" t="s">
        <v>1194</v>
      </c>
      <c r="H98" t="s">
        <v>51</v>
      </c>
      <c r="I98" s="2"/>
      <c r="J98" t="s">
        <v>3368</v>
      </c>
      <c r="K98" t="s">
        <v>678</v>
      </c>
      <c r="L98">
        <v>1000544363</v>
      </c>
      <c r="T98">
        <v>222053</v>
      </c>
      <c r="X98" t="s">
        <v>678</v>
      </c>
      <c r="Y98" t="s">
        <v>3368</v>
      </c>
      <c r="Z98" t="s">
        <v>8</v>
      </c>
    </row>
    <row r="99" spans="1:26" x14ac:dyDescent="0.25">
      <c r="A99" t="s">
        <v>65</v>
      </c>
      <c r="C99" s="1">
        <v>46753</v>
      </c>
      <c r="F99" t="s">
        <v>1041</v>
      </c>
      <c r="H99" t="s">
        <v>65</v>
      </c>
      <c r="I99" s="2"/>
      <c r="J99" t="s">
        <v>3370</v>
      </c>
      <c r="K99" t="s">
        <v>3376</v>
      </c>
      <c r="L99">
        <v>1000544355</v>
      </c>
      <c r="T99">
        <v>222053</v>
      </c>
      <c r="X99" t="s">
        <v>3376</v>
      </c>
      <c r="Y99" t="s">
        <v>3370</v>
      </c>
      <c r="Z99" t="s">
        <v>8</v>
      </c>
    </row>
    <row r="100" spans="1:26" x14ac:dyDescent="0.25">
      <c r="A100" t="s">
        <v>88</v>
      </c>
      <c r="C100" s="1">
        <v>46784</v>
      </c>
      <c r="F100" t="s">
        <v>1045</v>
      </c>
      <c r="H100" t="s">
        <v>88</v>
      </c>
      <c r="I100" s="2"/>
      <c r="J100" t="s">
        <v>3370</v>
      </c>
      <c r="K100" t="s">
        <v>750</v>
      </c>
      <c r="L100">
        <v>50600435</v>
      </c>
      <c r="T100">
        <v>222053</v>
      </c>
      <c r="X100" t="s">
        <v>750</v>
      </c>
      <c r="Y100" t="s">
        <v>3370</v>
      </c>
      <c r="Z100" t="s">
        <v>8</v>
      </c>
    </row>
    <row r="101" spans="1:26" x14ac:dyDescent="0.25">
      <c r="A101" t="s">
        <v>89</v>
      </c>
      <c r="C101" s="1">
        <v>46813</v>
      </c>
      <c r="F101" t="s">
        <v>1045</v>
      </c>
      <c r="H101" t="s">
        <v>89</v>
      </c>
      <c r="I101" s="2"/>
      <c r="J101" t="s">
        <v>3370</v>
      </c>
      <c r="K101" t="s">
        <v>3377</v>
      </c>
      <c r="L101">
        <v>1000544434</v>
      </c>
      <c r="T101">
        <v>222053</v>
      </c>
      <c r="X101" t="s">
        <v>3377</v>
      </c>
      <c r="Y101" t="s">
        <v>3370</v>
      </c>
      <c r="Z101" t="s">
        <v>8</v>
      </c>
    </row>
    <row r="102" spans="1:26" x14ac:dyDescent="0.25">
      <c r="A102" t="s">
        <v>90</v>
      </c>
      <c r="C102" s="1">
        <v>46844</v>
      </c>
      <c r="F102" t="s">
        <v>1045</v>
      </c>
      <c r="H102" t="s">
        <v>90</v>
      </c>
      <c r="I102" s="2"/>
      <c r="J102" t="s">
        <v>3370</v>
      </c>
      <c r="K102" t="s">
        <v>3378</v>
      </c>
      <c r="L102">
        <v>1000304870</v>
      </c>
      <c r="T102">
        <v>222053</v>
      </c>
      <c r="X102" t="s">
        <v>3378</v>
      </c>
      <c r="Y102" t="s">
        <v>3370</v>
      </c>
      <c r="Z102" t="s">
        <v>8</v>
      </c>
    </row>
    <row r="103" spans="1:26" x14ac:dyDescent="0.25">
      <c r="A103" t="s">
        <v>1072</v>
      </c>
      <c r="C103" s="1">
        <v>46874</v>
      </c>
      <c r="F103" t="s">
        <v>1045</v>
      </c>
      <c r="H103" t="s">
        <v>1072</v>
      </c>
      <c r="I103" s="2"/>
      <c r="J103" t="s">
        <v>3370</v>
      </c>
      <c r="K103" t="s">
        <v>3379</v>
      </c>
      <c r="L103">
        <v>1000582003</v>
      </c>
      <c r="T103">
        <v>222053</v>
      </c>
      <c r="X103" t="s">
        <v>3379</v>
      </c>
      <c r="Y103" t="s">
        <v>3370</v>
      </c>
      <c r="Z103" t="s">
        <v>8</v>
      </c>
    </row>
    <row r="104" spans="1:26" x14ac:dyDescent="0.25">
      <c r="A104" t="s">
        <v>1388</v>
      </c>
      <c r="C104" s="1">
        <v>46905</v>
      </c>
      <c r="F104" t="s">
        <v>1045</v>
      </c>
      <c r="H104" t="s">
        <v>1388</v>
      </c>
      <c r="I104" s="2"/>
      <c r="J104" t="s">
        <v>3283</v>
      </c>
      <c r="K104" t="s">
        <v>925</v>
      </c>
      <c r="L104">
        <v>1000544375</v>
      </c>
      <c r="T104">
        <v>222053</v>
      </c>
      <c r="X104" t="s">
        <v>925</v>
      </c>
      <c r="Y104" t="s">
        <v>3283</v>
      </c>
      <c r="Z104" t="s">
        <v>8</v>
      </c>
    </row>
    <row r="105" spans="1:26" x14ac:dyDescent="0.25">
      <c r="A105" t="s">
        <v>91</v>
      </c>
      <c r="C105" s="1">
        <v>46935</v>
      </c>
      <c r="F105" t="s">
        <v>1045</v>
      </c>
      <c r="H105" t="s">
        <v>91</v>
      </c>
      <c r="I105" s="2"/>
      <c r="J105" t="s">
        <v>3325</v>
      </c>
      <c r="K105" t="s">
        <v>3380</v>
      </c>
      <c r="L105">
        <v>1000541237</v>
      </c>
      <c r="T105">
        <v>222053</v>
      </c>
      <c r="X105" t="s">
        <v>3380</v>
      </c>
      <c r="Y105" t="s">
        <v>3325</v>
      </c>
      <c r="Z105" t="s">
        <v>8</v>
      </c>
    </row>
    <row r="106" spans="1:26" x14ac:dyDescent="0.25">
      <c r="A106" t="s">
        <v>92</v>
      </c>
      <c r="C106" s="1">
        <v>46966</v>
      </c>
      <c r="F106" t="s">
        <v>1045</v>
      </c>
      <c r="H106" t="s">
        <v>92</v>
      </c>
      <c r="I106" s="2"/>
      <c r="J106" t="s">
        <v>3325</v>
      </c>
      <c r="K106" t="s">
        <v>3381</v>
      </c>
      <c r="L106">
        <v>1000544421</v>
      </c>
      <c r="T106">
        <v>222053</v>
      </c>
      <c r="X106" t="s">
        <v>3381</v>
      </c>
      <c r="Y106" t="s">
        <v>3325</v>
      </c>
      <c r="Z106" t="s">
        <v>8</v>
      </c>
    </row>
    <row r="107" spans="1:26" x14ac:dyDescent="0.25">
      <c r="A107" t="s">
        <v>93</v>
      </c>
      <c r="C107" s="1">
        <v>46997</v>
      </c>
      <c r="F107" t="s">
        <v>1045</v>
      </c>
      <c r="H107" t="s">
        <v>93</v>
      </c>
      <c r="I107" s="2"/>
      <c r="J107" t="s">
        <v>3382</v>
      </c>
      <c r="K107" t="s">
        <v>3383</v>
      </c>
      <c r="L107">
        <v>1000304874</v>
      </c>
      <c r="T107">
        <v>222053</v>
      </c>
      <c r="X107" t="s">
        <v>3383</v>
      </c>
      <c r="Y107" t="s">
        <v>3382</v>
      </c>
      <c r="Z107" t="s">
        <v>8</v>
      </c>
    </row>
    <row r="108" spans="1:26" x14ac:dyDescent="0.25">
      <c r="A108" t="s">
        <v>94</v>
      </c>
      <c r="C108" s="1">
        <v>47027</v>
      </c>
      <c r="F108" t="s">
        <v>1045</v>
      </c>
      <c r="H108" t="s">
        <v>94</v>
      </c>
      <c r="I108" s="2"/>
      <c r="J108" t="s">
        <v>3382</v>
      </c>
      <c r="K108" t="s">
        <v>3384</v>
      </c>
      <c r="L108">
        <v>1000544366</v>
      </c>
      <c r="T108">
        <v>222053</v>
      </c>
      <c r="X108" t="s">
        <v>3384</v>
      </c>
      <c r="Y108" t="s">
        <v>3382</v>
      </c>
      <c r="Z108" t="s">
        <v>8</v>
      </c>
    </row>
    <row r="109" spans="1:26" x14ac:dyDescent="0.25">
      <c r="A109" t="s">
        <v>52</v>
      </c>
      <c r="C109" s="1">
        <v>47058</v>
      </c>
      <c r="F109" t="s">
        <v>1194</v>
      </c>
      <c r="H109" t="s">
        <v>52</v>
      </c>
      <c r="I109" s="2"/>
      <c r="J109" t="s">
        <v>3382</v>
      </c>
      <c r="K109" t="s">
        <v>3385</v>
      </c>
      <c r="L109">
        <v>1000304875</v>
      </c>
      <c r="T109">
        <v>222053</v>
      </c>
      <c r="X109" t="s">
        <v>3385</v>
      </c>
      <c r="Y109" t="s">
        <v>3382</v>
      </c>
      <c r="Z109" t="s">
        <v>8</v>
      </c>
    </row>
    <row r="110" spans="1:26" x14ac:dyDescent="0.25">
      <c r="A110" t="s">
        <v>66</v>
      </c>
      <c r="C110" s="1">
        <v>47088</v>
      </c>
      <c r="F110" t="s">
        <v>1041</v>
      </c>
      <c r="H110" t="s">
        <v>66</v>
      </c>
      <c r="I110" s="2"/>
      <c r="J110" t="s">
        <v>3382</v>
      </c>
      <c r="K110" t="s">
        <v>3386</v>
      </c>
      <c r="L110">
        <v>1000544419</v>
      </c>
      <c r="T110">
        <v>222053</v>
      </c>
      <c r="X110" t="s">
        <v>3386</v>
      </c>
      <c r="Y110" t="s">
        <v>3382</v>
      </c>
      <c r="Z110" t="s">
        <v>8</v>
      </c>
    </row>
    <row r="111" spans="1:26" x14ac:dyDescent="0.25">
      <c r="A111" t="s">
        <v>111</v>
      </c>
      <c r="C111" s="1">
        <v>47119</v>
      </c>
      <c r="F111" t="s">
        <v>1106</v>
      </c>
      <c r="H111" t="s">
        <v>111</v>
      </c>
      <c r="I111" s="2"/>
      <c r="J111" t="s">
        <v>3382</v>
      </c>
      <c r="K111" t="s">
        <v>3387</v>
      </c>
      <c r="L111">
        <v>50600316</v>
      </c>
      <c r="T111">
        <v>222053</v>
      </c>
      <c r="X111" t="s">
        <v>3387</v>
      </c>
      <c r="Y111" t="s">
        <v>3382</v>
      </c>
      <c r="Z111" t="s">
        <v>8</v>
      </c>
    </row>
    <row r="112" spans="1:26" x14ac:dyDescent="0.25">
      <c r="A112" t="s">
        <v>1093</v>
      </c>
      <c r="C112" s="1">
        <v>47150</v>
      </c>
      <c r="F112" t="s">
        <v>1088</v>
      </c>
      <c r="H112" t="s">
        <v>1093</v>
      </c>
      <c r="I112" s="2"/>
      <c r="J112" t="s">
        <v>3382</v>
      </c>
      <c r="K112" t="s">
        <v>3388</v>
      </c>
      <c r="L112">
        <v>1000544364</v>
      </c>
      <c r="T112">
        <v>222053</v>
      </c>
      <c r="X112" t="s">
        <v>3388</v>
      </c>
      <c r="Y112" t="s">
        <v>3382</v>
      </c>
      <c r="Z112" t="s">
        <v>8</v>
      </c>
    </row>
    <row r="113" spans="1:26" x14ac:dyDescent="0.25">
      <c r="A113" t="s">
        <v>95</v>
      </c>
      <c r="C113" s="1">
        <v>47178</v>
      </c>
      <c r="F113" t="s">
        <v>1045</v>
      </c>
      <c r="H113" t="s">
        <v>95</v>
      </c>
      <c r="I113" s="2"/>
      <c r="J113" t="s">
        <v>3382</v>
      </c>
      <c r="K113" t="s">
        <v>3389</v>
      </c>
      <c r="L113">
        <v>50600317</v>
      </c>
      <c r="T113">
        <v>222053</v>
      </c>
      <c r="X113" t="s">
        <v>3389</v>
      </c>
      <c r="Y113" t="s">
        <v>3382</v>
      </c>
      <c r="Z113" t="s">
        <v>8</v>
      </c>
    </row>
    <row r="114" spans="1:26" x14ac:dyDescent="0.25">
      <c r="A114" t="s">
        <v>1046</v>
      </c>
      <c r="C114" s="1">
        <v>47209</v>
      </c>
      <c r="F114" t="s">
        <v>1045</v>
      </c>
      <c r="H114" t="s">
        <v>1046</v>
      </c>
      <c r="I114" s="2"/>
      <c r="J114" t="s">
        <v>3382</v>
      </c>
      <c r="K114" t="s">
        <v>3390</v>
      </c>
      <c r="L114">
        <v>1000544380</v>
      </c>
      <c r="T114">
        <v>222053</v>
      </c>
      <c r="X114" t="s">
        <v>3390</v>
      </c>
      <c r="Y114" t="s">
        <v>3382</v>
      </c>
      <c r="Z114" t="s">
        <v>8</v>
      </c>
    </row>
    <row r="115" spans="1:26" x14ac:dyDescent="0.25">
      <c r="A115" t="s">
        <v>54</v>
      </c>
      <c r="C115" s="1">
        <v>47239</v>
      </c>
      <c r="F115" t="s">
        <v>1194</v>
      </c>
      <c r="H115" t="s">
        <v>54</v>
      </c>
      <c r="I115" s="2"/>
      <c r="J115" t="s">
        <v>3382</v>
      </c>
      <c r="K115" t="s">
        <v>3391</v>
      </c>
      <c r="L115">
        <v>1000247040</v>
      </c>
      <c r="T115">
        <v>222053</v>
      </c>
      <c r="X115" t="s">
        <v>3391</v>
      </c>
      <c r="Y115" t="s">
        <v>3382</v>
      </c>
      <c r="Z115" t="s">
        <v>8</v>
      </c>
    </row>
    <row r="116" spans="1:26" x14ac:dyDescent="0.25">
      <c r="A116" t="s">
        <v>96</v>
      </c>
      <c r="C116" s="1">
        <v>47270</v>
      </c>
      <c r="F116" t="s">
        <v>1045</v>
      </c>
      <c r="H116" t="s">
        <v>96</v>
      </c>
      <c r="I116" s="2"/>
      <c r="J116" t="s">
        <v>3382</v>
      </c>
      <c r="K116" t="s">
        <v>3392</v>
      </c>
      <c r="L116">
        <v>1000544378</v>
      </c>
      <c r="T116">
        <v>222053</v>
      </c>
      <c r="X116" t="s">
        <v>3392</v>
      </c>
      <c r="Y116" t="s">
        <v>3382</v>
      </c>
      <c r="Z116" t="s">
        <v>8</v>
      </c>
    </row>
    <row r="117" spans="1:26" x14ac:dyDescent="0.25">
      <c r="A117" t="s">
        <v>97</v>
      </c>
      <c r="C117" s="1">
        <v>47300</v>
      </c>
      <c r="F117" t="s">
        <v>1045</v>
      </c>
      <c r="H117" t="s">
        <v>97</v>
      </c>
      <c r="I117" s="2"/>
      <c r="J117" t="s">
        <v>3382</v>
      </c>
      <c r="K117" t="s">
        <v>3393</v>
      </c>
      <c r="L117">
        <v>1000235302</v>
      </c>
      <c r="T117">
        <v>222053</v>
      </c>
      <c r="X117" t="s">
        <v>3393</v>
      </c>
      <c r="Y117" t="s">
        <v>3382</v>
      </c>
      <c r="Z117" t="s">
        <v>8</v>
      </c>
    </row>
    <row r="118" spans="1:26" x14ac:dyDescent="0.25">
      <c r="A118" t="s">
        <v>98</v>
      </c>
      <c r="C118" s="1">
        <v>47331</v>
      </c>
      <c r="F118" t="s">
        <v>1045</v>
      </c>
      <c r="H118" t="s">
        <v>98</v>
      </c>
      <c r="I118" s="2"/>
      <c r="J118" t="s">
        <v>3382</v>
      </c>
      <c r="K118" t="s">
        <v>3394</v>
      </c>
      <c r="L118">
        <v>1000544371</v>
      </c>
      <c r="T118">
        <v>222053</v>
      </c>
      <c r="X118" t="s">
        <v>3394</v>
      </c>
      <c r="Y118" t="s">
        <v>3382</v>
      </c>
      <c r="Z118" t="s">
        <v>8</v>
      </c>
    </row>
    <row r="119" spans="1:26" x14ac:dyDescent="0.25">
      <c r="A119" t="s">
        <v>99</v>
      </c>
      <c r="C119" s="1">
        <v>47362</v>
      </c>
      <c r="F119" t="s">
        <v>1045</v>
      </c>
      <c r="H119" t="s">
        <v>99</v>
      </c>
      <c r="I119" s="2"/>
      <c r="J119" t="s">
        <v>3382</v>
      </c>
      <c r="K119" t="s">
        <v>3395</v>
      </c>
      <c r="L119">
        <v>1000544368</v>
      </c>
      <c r="T119">
        <v>222053</v>
      </c>
      <c r="X119" t="s">
        <v>3395</v>
      </c>
      <c r="Y119" t="s">
        <v>3382</v>
      </c>
      <c r="Z119" t="s">
        <v>8</v>
      </c>
    </row>
    <row r="120" spans="1:26" x14ac:dyDescent="0.25">
      <c r="A120" t="s">
        <v>100</v>
      </c>
      <c r="C120" s="1">
        <v>47392</v>
      </c>
      <c r="F120" t="s">
        <v>1045</v>
      </c>
      <c r="H120" t="s">
        <v>100</v>
      </c>
      <c r="I120" s="2"/>
      <c r="J120" t="s">
        <v>3382</v>
      </c>
      <c r="K120" t="s">
        <v>658</v>
      </c>
      <c r="L120">
        <v>50600814</v>
      </c>
      <c r="T120">
        <v>222053</v>
      </c>
      <c r="X120" t="s">
        <v>658</v>
      </c>
      <c r="Y120" t="s">
        <v>3382</v>
      </c>
      <c r="Z120" t="s">
        <v>8</v>
      </c>
    </row>
    <row r="121" spans="1:26" x14ac:dyDescent="0.25">
      <c r="A121" t="s">
        <v>39</v>
      </c>
      <c r="C121" s="1">
        <v>47423</v>
      </c>
      <c r="F121" t="s">
        <v>1088</v>
      </c>
      <c r="H121" t="s">
        <v>39</v>
      </c>
      <c r="I121" s="2"/>
      <c r="J121" t="s">
        <v>3382</v>
      </c>
      <c r="K121" t="s">
        <v>3396</v>
      </c>
      <c r="L121">
        <v>50600873</v>
      </c>
      <c r="T121">
        <v>222053</v>
      </c>
      <c r="X121" t="s">
        <v>3396</v>
      </c>
      <c r="Y121" t="s">
        <v>3382</v>
      </c>
      <c r="Z121" t="s">
        <v>8</v>
      </c>
    </row>
    <row r="122" spans="1:26" x14ac:dyDescent="0.25">
      <c r="A122" t="s">
        <v>40</v>
      </c>
      <c r="C122" s="1">
        <v>47453</v>
      </c>
      <c r="F122" t="s">
        <v>1088</v>
      </c>
      <c r="H122" t="s">
        <v>40</v>
      </c>
      <c r="I122" s="2"/>
      <c r="J122" t="s">
        <v>3382</v>
      </c>
      <c r="K122" t="s">
        <v>3397</v>
      </c>
      <c r="L122">
        <v>1000544370</v>
      </c>
      <c r="T122">
        <v>222053</v>
      </c>
      <c r="X122" t="s">
        <v>3397</v>
      </c>
      <c r="Y122" t="s">
        <v>3382</v>
      </c>
      <c r="Z122" t="s">
        <v>8</v>
      </c>
    </row>
    <row r="123" spans="1:26" x14ac:dyDescent="0.25">
      <c r="A123" t="s">
        <v>41</v>
      </c>
      <c r="C123" s="1">
        <v>47484</v>
      </c>
      <c r="F123" t="s">
        <v>1088</v>
      </c>
      <c r="H123" t="s">
        <v>41</v>
      </c>
      <c r="I123" s="2"/>
      <c r="J123" t="s">
        <v>3398</v>
      </c>
      <c r="K123" t="s">
        <v>3399</v>
      </c>
      <c r="L123">
        <v>1000224390</v>
      </c>
      <c r="T123">
        <v>222053</v>
      </c>
      <c r="X123" t="s">
        <v>3399</v>
      </c>
      <c r="Y123" t="s">
        <v>3398</v>
      </c>
      <c r="Z123" t="s">
        <v>8</v>
      </c>
    </row>
    <row r="124" spans="1:26" x14ac:dyDescent="0.25">
      <c r="A124" t="s">
        <v>68</v>
      </c>
      <c r="C124" s="1">
        <v>47515</v>
      </c>
      <c r="F124" t="s">
        <v>1041</v>
      </c>
      <c r="H124" t="s">
        <v>68</v>
      </c>
      <c r="I124" s="2"/>
      <c r="J124" t="s">
        <v>3291</v>
      </c>
      <c r="K124" t="s">
        <v>3400</v>
      </c>
      <c r="L124">
        <v>1000015872</v>
      </c>
      <c r="T124">
        <v>222053</v>
      </c>
      <c r="X124" t="s">
        <v>3400</v>
      </c>
      <c r="Y124" t="s">
        <v>3291</v>
      </c>
      <c r="Z124" t="s">
        <v>8</v>
      </c>
    </row>
    <row r="125" spans="1:26" x14ac:dyDescent="0.25">
      <c r="A125" t="s">
        <v>56</v>
      </c>
      <c r="C125" s="1">
        <v>47543</v>
      </c>
      <c r="F125" t="s">
        <v>1194</v>
      </c>
      <c r="H125" t="s">
        <v>56</v>
      </c>
      <c r="I125" s="2"/>
      <c r="J125" t="s">
        <v>3398</v>
      </c>
      <c r="K125" t="s">
        <v>3401</v>
      </c>
      <c r="L125">
        <v>1000544372</v>
      </c>
      <c r="T125">
        <v>222053</v>
      </c>
      <c r="X125" t="s">
        <v>3401</v>
      </c>
      <c r="Y125" t="s">
        <v>3398</v>
      </c>
      <c r="Z125" t="s">
        <v>8</v>
      </c>
    </row>
    <row r="126" spans="1:26" x14ac:dyDescent="0.25">
      <c r="A126" t="s">
        <v>69</v>
      </c>
      <c r="C126" s="1">
        <v>47574</v>
      </c>
      <c r="F126" t="s">
        <v>1041</v>
      </c>
      <c r="H126" t="s">
        <v>69</v>
      </c>
      <c r="I126" s="2"/>
      <c r="J126" t="s">
        <v>3398</v>
      </c>
      <c r="K126" t="s">
        <v>3402</v>
      </c>
      <c r="L126">
        <v>1000544377</v>
      </c>
      <c r="T126">
        <v>222053</v>
      </c>
      <c r="X126" t="s">
        <v>3402</v>
      </c>
      <c r="Y126" t="s">
        <v>3398</v>
      </c>
      <c r="Z126" t="s">
        <v>8</v>
      </c>
    </row>
    <row r="127" spans="1:26" x14ac:dyDescent="0.25">
      <c r="A127" t="s">
        <v>3403</v>
      </c>
      <c r="C127" s="1">
        <v>47604</v>
      </c>
      <c r="F127" t="s">
        <v>1194</v>
      </c>
      <c r="H127" t="s">
        <v>3403</v>
      </c>
      <c r="I127" s="2"/>
      <c r="J127" t="s">
        <v>3291</v>
      </c>
      <c r="K127" t="s">
        <v>3404</v>
      </c>
      <c r="L127">
        <v>50600311</v>
      </c>
      <c r="T127">
        <v>222053</v>
      </c>
      <c r="X127" t="s">
        <v>3404</v>
      </c>
      <c r="Y127" t="s">
        <v>3291</v>
      </c>
      <c r="Z127" t="s">
        <v>8</v>
      </c>
    </row>
    <row r="128" spans="1:26" x14ac:dyDescent="0.25">
      <c r="A128" t="s">
        <v>58</v>
      </c>
      <c r="C128" s="1">
        <v>47635</v>
      </c>
      <c r="F128" t="s">
        <v>1194</v>
      </c>
      <c r="H128" t="s">
        <v>58</v>
      </c>
      <c r="I128" s="2"/>
      <c r="J128" t="s">
        <v>3398</v>
      </c>
      <c r="K128" t="s">
        <v>3405</v>
      </c>
      <c r="L128">
        <v>50695239</v>
      </c>
      <c r="T128">
        <v>222053</v>
      </c>
      <c r="X128" t="s">
        <v>3405</v>
      </c>
      <c r="Y128" t="s">
        <v>3398</v>
      </c>
      <c r="Z128" t="s">
        <v>8</v>
      </c>
    </row>
    <row r="129" spans="1:26" x14ac:dyDescent="0.25">
      <c r="A129" t="s">
        <v>3406</v>
      </c>
      <c r="C129" s="1">
        <v>47665</v>
      </c>
      <c r="F129" t="s">
        <v>1041</v>
      </c>
      <c r="H129" t="s">
        <v>3406</v>
      </c>
      <c r="I129" s="2"/>
      <c r="J129" t="s">
        <v>3291</v>
      </c>
      <c r="K129" t="s">
        <v>3407</v>
      </c>
      <c r="L129">
        <v>1000579471</v>
      </c>
      <c r="T129">
        <v>222053</v>
      </c>
      <c r="X129" t="s">
        <v>3407</v>
      </c>
      <c r="Y129" t="s">
        <v>3291</v>
      </c>
      <c r="Z129" t="s">
        <v>8</v>
      </c>
    </row>
    <row r="130" spans="1:26" x14ac:dyDescent="0.25">
      <c r="A130" t="s">
        <v>3408</v>
      </c>
      <c r="C130" s="1">
        <v>47696</v>
      </c>
      <c r="F130" t="s">
        <v>1088</v>
      </c>
      <c r="H130" t="s">
        <v>3408</v>
      </c>
      <c r="I130" s="2"/>
      <c r="J130" t="s">
        <v>3398</v>
      </c>
      <c r="K130" t="s">
        <v>3409</v>
      </c>
      <c r="L130">
        <v>1000544400</v>
      </c>
      <c r="T130">
        <v>222053</v>
      </c>
      <c r="X130" t="s">
        <v>3409</v>
      </c>
      <c r="Y130" t="s">
        <v>3398</v>
      </c>
      <c r="Z130" t="s">
        <v>8</v>
      </c>
    </row>
    <row r="131" spans="1:26" x14ac:dyDescent="0.25">
      <c r="A131" t="s">
        <v>3410</v>
      </c>
      <c r="C131" s="1">
        <v>47727</v>
      </c>
      <c r="F131" t="s">
        <v>1045</v>
      </c>
      <c r="H131" t="s">
        <v>3410</v>
      </c>
      <c r="I131" s="2"/>
      <c r="J131" t="s">
        <v>3291</v>
      </c>
      <c r="K131" t="s">
        <v>3411</v>
      </c>
      <c r="L131">
        <v>1000561458</v>
      </c>
      <c r="T131">
        <v>222053</v>
      </c>
      <c r="X131" t="s">
        <v>3411</v>
      </c>
      <c r="Y131" t="s">
        <v>3291</v>
      </c>
      <c r="Z131" t="s">
        <v>8</v>
      </c>
    </row>
    <row r="132" spans="1:26" x14ac:dyDescent="0.25">
      <c r="A132" t="s">
        <v>3412</v>
      </c>
      <c r="C132" s="1">
        <v>47757</v>
      </c>
      <c r="F132" t="s">
        <v>1088</v>
      </c>
      <c r="H132" t="s">
        <v>3412</v>
      </c>
      <c r="I132" s="2"/>
      <c r="J132" t="s">
        <v>3291</v>
      </c>
      <c r="K132" t="s">
        <v>3413</v>
      </c>
      <c r="L132">
        <v>1000579481</v>
      </c>
      <c r="T132">
        <v>222053</v>
      </c>
      <c r="X132" t="s">
        <v>3413</v>
      </c>
      <c r="Y132" t="s">
        <v>3291</v>
      </c>
      <c r="Z132" t="s">
        <v>8</v>
      </c>
    </row>
    <row r="133" spans="1:26" x14ac:dyDescent="0.25">
      <c r="A133" t="s">
        <v>3414</v>
      </c>
      <c r="C133" s="1">
        <v>47788</v>
      </c>
      <c r="F133" t="s">
        <v>1041</v>
      </c>
      <c r="H133" t="s">
        <v>3414</v>
      </c>
      <c r="I133" s="2"/>
      <c r="J133" t="s">
        <v>3398</v>
      </c>
      <c r="K133" t="s">
        <v>3415</v>
      </c>
      <c r="L133">
        <v>1000577366</v>
      </c>
      <c r="T133">
        <v>222053</v>
      </c>
      <c r="X133" t="s">
        <v>3415</v>
      </c>
      <c r="Y133" t="s">
        <v>3398</v>
      </c>
      <c r="Z133" t="s">
        <v>8</v>
      </c>
    </row>
    <row r="134" spans="1:26" x14ac:dyDescent="0.25">
      <c r="A134" t="s">
        <v>3416</v>
      </c>
      <c r="C134" s="1">
        <v>47818</v>
      </c>
      <c r="F134" t="s">
        <v>1088</v>
      </c>
      <c r="H134" t="s">
        <v>3416</v>
      </c>
      <c r="I134" s="2"/>
      <c r="J134" t="s">
        <v>575</v>
      </c>
      <c r="K134" t="s">
        <v>574</v>
      </c>
      <c r="L134">
        <v>50600710</v>
      </c>
      <c r="T134">
        <v>222053</v>
      </c>
      <c r="X134" t="s">
        <v>574</v>
      </c>
      <c r="Y134" t="s">
        <v>575</v>
      </c>
      <c r="Z134" t="s">
        <v>8</v>
      </c>
    </row>
    <row r="135" spans="1:26" x14ac:dyDescent="0.25">
      <c r="A135" t="s">
        <v>70</v>
      </c>
      <c r="C135" s="1">
        <v>47849</v>
      </c>
      <c r="F135" t="s">
        <v>1041</v>
      </c>
      <c r="H135" t="s">
        <v>70</v>
      </c>
      <c r="I135" s="2"/>
      <c r="J135" t="s">
        <v>575</v>
      </c>
      <c r="K135" t="s">
        <v>3417</v>
      </c>
      <c r="L135">
        <v>1000544435</v>
      </c>
      <c r="T135">
        <v>222053</v>
      </c>
      <c r="X135" t="s">
        <v>3417</v>
      </c>
      <c r="Y135" t="s">
        <v>575</v>
      </c>
      <c r="Z135" t="s">
        <v>8</v>
      </c>
    </row>
    <row r="136" spans="1:26" x14ac:dyDescent="0.25">
      <c r="A136" t="s">
        <v>59</v>
      </c>
      <c r="C136" s="1">
        <v>47880</v>
      </c>
      <c r="F136" t="s">
        <v>1194</v>
      </c>
      <c r="H136" t="s">
        <v>59</v>
      </c>
      <c r="I136" s="2"/>
      <c r="J136" t="s">
        <v>3418</v>
      </c>
      <c r="K136" t="s">
        <v>3419</v>
      </c>
      <c r="L136">
        <v>1000544401</v>
      </c>
      <c r="T136">
        <v>222053</v>
      </c>
      <c r="X136" t="s">
        <v>3419</v>
      </c>
      <c r="Y136" t="s">
        <v>3418</v>
      </c>
      <c r="Z136" t="s">
        <v>8</v>
      </c>
    </row>
    <row r="137" spans="1:26" x14ac:dyDescent="0.25">
      <c r="A137" t="s">
        <v>71</v>
      </c>
      <c r="C137" s="1">
        <v>47908</v>
      </c>
      <c r="F137" t="s">
        <v>1041</v>
      </c>
      <c r="H137" t="s">
        <v>71</v>
      </c>
      <c r="I137" s="2"/>
      <c r="J137" t="s">
        <v>3420</v>
      </c>
      <c r="K137" t="s">
        <v>3421</v>
      </c>
      <c r="L137">
        <v>50600810</v>
      </c>
      <c r="T137">
        <v>222053</v>
      </c>
      <c r="X137" t="s">
        <v>3421</v>
      </c>
      <c r="Y137" t="s">
        <v>3420</v>
      </c>
      <c r="Z137" t="s">
        <v>8</v>
      </c>
    </row>
    <row r="138" spans="1:26" x14ac:dyDescent="0.25">
      <c r="A138" t="s">
        <v>1195</v>
      </c>
      <c r="C138" s="1">
        <v>47939</v>
      </c>
      <c r="F138" t="s">
        <v>1041</v>
      </c>
      <c r="H138" t="s">
        <v>1195</v>
      </c>
      <c r="I138" s="2"/>
      <c r="J138" t="s">
        <v>617</v>
      </c>
      <c r="K138" t="s">
        <v>617</v>
      </c>
      <c r="L138" t="s">
        <v>617</v>
      </c>
      <c r="T138">
        <v>222053</v>
      </c>
      <c r="X138" t="s">
        <v>617</v>
      </c>
      <c r="Y138" t="s">
        <v>617</v>
      </c>
      <c r="Z138" t="s">
        <v>8</v>
      </c>
    </row>
    <row r="139" spans="1:26" x14ac:dyDescent="0.25">
      <c r="A139" t="s">
        <v>3422</v>
      </c>
      <c r="C139" s="1">
        <v>47969</v>
      </c>
      <c r="F139" t="s">
        <v>1041</v>
      </c>
      <c r="H139" t="s">
        <v>3422</v>
      </c>
      <c r="I139" s="2"/>
      <c r="T139">
        <v>222053</v>
      </c>
      <c r="X139" t="s">
        <v>717</v>
      </c>
      <c r="Y139" t="s">
        <v>717</v>
      </c>
      <c r="Z139" t="s">
        <v>8</v>
      </c>
    </row>
    <row r="140" spans="1:26" x14ac:dyDescent="0.25">
      <c r="A140" t="s">
        <v>567</v>
      </c>
      <c r="C140" s="1">
        <v>48000</v>
      </c>
      <c r="F140" t="s">
        <v>1088</v>
      </c>
      <c r="H140" t="s">
        <v>567</v>
      </c>
      <c r="I140" s="2"/>
      <c r="T140">
        <v>222053</v>
      </c>
      <c r="Z140" t="s">
        <v>8</v>
      </c>
    </row>
    <row r="141" spans="1:26" x14ac:dyDescent="0.25">
      <c r="A141" t="s">
        <v>3423</v>
      </c>
      <c r="C141" s="1">
        <v>48030</v>
      </c>
      <c r="F141" t="s">
        <v>1041</v>
      </c>
      <c r="H141" t="s">
        <v>3423</v>
      </c>
      <c r="I141" s="2"/>
      <c r="T141">
        <v>222053</v>
      </c>
      <c r="Z141" t="s">
        <v>8</v>
      </c>
    </row>
    <row r="142" spans="1:26" x14ac:dyDescent="0.25">
      <c r="A142" t="s">
        <v>3424</v>
      </c>
      <c r="C142" s="1">
        <v>48061</v>
      </c>
      <c r="F142" t="s">
        <v>1041</v>
      </c>
      <c r="H142" t="s">
        <v>3424</v>
      </c>
      <c r="I142" s="2"/>
      <c r="T142">
        <v>222053</v>
      </c>
      <c r="Z142" t="s">
        <v>8</v>
      </c>
    </row>
    <row r="143" spans="1:26" x14ac:dyDescent="0.25">
      <c r="A143" t="s">
        <v>72</v>
      </c>
      <c r="C143" s="1">
        <v>48092</v>
      </c>
      <c r="F143" t="s">
        <v>1041</v>
      </c>
      <c r="H143" t="s">
        <v>72</v>
      </c>
      <c r="I143" s="2"/>
      <c r="T143">
        <v>222053</v>
      </c>
      <c r="Z143" t="s">
        <v>8</v>
      </c>
    </row>
    <row r="144" spans="1:26" x14ac:dyDescent="0.25">
      <c r="A144" t="s">
        <v>3425</v>
      </c>
      <c r="C144" s="1">
        <v>48122</v>
      </c>
      <c r="F144" t="s">
        <v>1041</v>
      </c>
      <c r="H144" t="s">
        <v>3425</v>
      </c>
      <c r="I144" s="2"/>
      <c r="T144">
        <v>222053</v>
      </c>
      <c r="Z144" t="s">
        <v>8</v>
      </c>
    </row>
    <row r="145" spans="1:26" x14ac:dyDescent="0.25">
      <c r="A145" t="s">
        <v>3426</v>
      </c>
      <c r="C145" s="1">
        <v>48153</v>
      </c>
      <c r="F145" t="s">
        <v>1041</v>
      </c>
      <c r="H145" t="s">
        <v>3426</v>
      </c>
      <c r="I145" s="2"/>
      <c r="T145">
        <v>222053</v>
      </c>
      <c r="Z145" t="s">
        <v>8</v>
      </c>
    </row>
    <row r="146" spans="1:26" x14ac:dyDescent="0.25">
      <c r="A146" t="s">
        <v>43</v>
      </c>
      <c r="C146" s="1">
        <v>48183</v>
      </c>
      <c r="F146" t="s">
        <v>1088</v>
      </c>
      <c r="H146" t="s">
        <v>43</v>
      </c>
      <c r="I146" s="2"/>
      <c r="T146">
        <v>222053</v>
      </c>
      <c r="Z146" t="s">
        <v>8</v>
      </c>
    </row>
    <row r="147" spans="1:26" x14ac:dyDescent="0.25">
      <c r="A147" t="s">
        <v>3427</v>
      </c>
      <c r="C147" s="1">
        <v>48214</v>
      </c>
      <c r="F147" t="s">
        <v>1041</v>
      </c>
      <c r="H147" t="s">
        <v>3427</v>
      </c>
      <c r="I147" s="2"/>
      <c r="T147">
        <v>222053</v>
      </c>
      <c r="Z147" t="s">
        <v>8</v>
      </c>
    </row>
    <row r="148" spans="1:26" x14ac:dyDescent="0.25">
      <c r="A148" t="s">
        <v>3428</v>
      </c>
      <c r="C148" s="1">
        <v>48245</v>
      </c>
      <c r="F148" t="s">
        <v>1045</v>
      </c>
      <c r="H148" t="s">
        <v>3428</v>
      </c>
      <c r="I148" s="2"/>
      <c r="T148">
        <v>222053</v>
      </c>
      <c r="Z148" t="s">
        <v>8</v>
      </c>
    </row>
    <row r="149" spans="1:26" x14ac:dyDescent="0.25">
      <c r="A149" t="s">
        <v>3429</v>
      </c>
      <c r="C149" s="1">
        <v>48274</v>
      </c>
      <c r="F149" t="s">
        <v>1088</v>
      </c>
      <c r="H149" t="s">
        <v>3429</v>
      </c>
      <c r="I149" s="2"/>
      <c r="T149">
        <v>222053</v>
      </c>
      <c r="Z149" t="s">
        <v>8</v>
      </c>
    </row>
    <row r="150" spans="1:26" x14ac:dyDescent="0.25">
      <c r="A150" t="s">
        <v>3430</v>
      </c>
      <c r="C150" s="1">
        <v>48305</v>
      </c>
      <c r="F150" t="s">
        <v>1041</v>
      </c>
      <c r="H150" t="s">
        <v>3430</v>
      </c>
      <c r="I150" s="2"/>
      <c r="T150">
        <v>222053</v>
      </c>
      <c r="Z150" t="s">
        <v>8</v>
      </c>
    </row>
    <row r="151" spans="1:26" x14ac:dyDescent="0.25">
      <c r="A151" t="s">
        <v>3431</v>
      </c>
      <c r="C151" s="1">
        <v>48335</v>
      </c>
      <c r="F151" t="s">
        <v>1045</v>
      </c>
      <c r="H151" t="s">
        <v>3431</v>
      </c>
      <c r="I151" s="2"/>
      <c r="T151">
        <v>222053</v>
      </c>
      <c r="Z151" t="s">
        <v>8</v>
      </c>
    </row>
    <row r="152" spans="1:26" x14ac:dyDescent="0.25">
      <c r="A152" t="s">
        <v>101</v>
      </c>
      <c r="C152" s="1">
        <v>48366</v>
      </c>
      <c r="F152" t="s">
        <v>1045</v>
      </c>
      <c r="H152" t="s">
        <v>101</v>
      </c>
      <c r="I152" s="2"/>
      <c r="T152">
        <v>222053</v>
      </c>
      <c r="Z152" t="s">
        <v>8</v>
      </c>
    </row>
    <row r="153" spans="1:26" x14ac:dyDescent="0.25">
      <c r="A153" t="s">
        <v>3432</v>
      </c>
      <c r="C153" s="1">
        <v>48396</v>
      </c>
      <c r="F153" t="s">
        <v>1045</v>
      </c>
      <c r="H153" t="s">
        <v>3432</v>
      </c>
      <c r="I153" s="2"/>
      <c r="T153">
        <v>222053</v>
      </c>
      <c r="Z153" t="s">
        <v>8</v>
      </c>
    </row>
    <row r="154" spans="1:26" x14ac:dyDescent="0.25">
      <c r="A154" t="s">
        <v>3433</v>
      </c>
      <c r="C154" s="1">
        <v>48427</v>
      </c>
      <c r="F154" t="s">
        <v>1194</v>
      </c>
      <c r="H154" t="s">
        <v>3433</v>
      </c>
      <c r="I154" s="2"/>
      <c r="T154">
        <v>222053</v>
      </c>
      <c r="Z154" t="s">
        <v>8</v>
      </c>
    </row>
    <row r="155" spans="1:26" x14ac:dyDescent="0.25">
      <c r="A155" t="s">
        <v>102</v>
      </c>
      <c r="C155" s="1">
        <v>48458</v>
      </c>
      <c r="F155" t="s">
        <v>1045</v>
      </c>
      <c r="H155" t="s">
        <v>102</v>
      </c>
      <c r="I155" s="2"/>
      <c r="T155">
        <v>222053</v>
      </c>
      <c r="Z155" t="s">
        <v>8</v>
      </c>
    </row>
    <row r="156" spans="1:26" x14ac:dyDescent="0.25">
      <c r="A156" t="s">
        <v>73</v>
      </c>
      <c r="C156" s="1">
        <v>48488</v>
      </c>
      <c r="F156" t="s">
        <v>1041</v>
      </c>
      <c r="H156" t="s">
        <v>73</v>
      </c>
      <c r="I156" s="2"/>
      <c r="T156">
        <v>222053</v>
      </c>
      <c r="Z156" t="s">
        <v>8</v>
      </c>
    </row>
    <row r="157" spans="1:26" x14ac:dyDescent="0.25">
      <c r="A157" t="s">
        <v>3434</v>
      </c>
      <c r="C157" s="1">
        <v>48519</v>
      </c>
      <c r="F157" t="s">
        <v>1045</v>
      </c>
      <c r="H157" t="s">
        <v>3434</v>
      </c>
      <c r="I157" s="2"/>
      <c r="T157">
        <v>222053</v>
      </c>
      <c r="Z157" t="s">
        <v>8</v>
      </c>
    </row>
    <row r="158" spans="1:26" x14ac:dyDescent="0.25">
      <c r="A158" t="s">
        <v>3435</v>
      </c>
      <c r="C158" s="1">
        <v>48549</v>
      </c>
      <c r="F158" t="s">
        <v>1088</v>
      </c>
      <c r="H158" t="s">
        <v>3435</v>
      </c>
      <c r="I158" s="2"/>
      <c r="T158">
        <v>222053</v>
      </c>
      <c r="Z158" t="s">
        <v>8</v>
      </c>
    </row>
    <row r="159" spans="1:26" x14ac:dyDescent="0.25">
      <c r="A159" t="s">
        <v>103</v>
      </c>
      <c r="C159" s="1">
        <v>48580</v>
      </c>
      <c r="F159" t="s">
        <v>1045</v>
      </c>
      <c r="H159" t="s">
        <v>103</v>
      </c>
      <c r="I159" s="2"/>
      <c r="T159">
        <v>222053</v>
      </c>
      <c r="Z159" t="s">
        <v>8</v>
      </c>
    </row>
    <row r="160" spans="1:26" x14ac:dyDescent="0.25">
      <c r="A160" t="s">
        <v>74</v>
      </c>
      <c r="C160" s="1">
        <v>48611</v>
      </c>
      <c r="F160" t="s">
        <v>1041</v>
      </c>
      <c r="H160" t="s">
        <v>74</v>
      </c>
      <c r="I160" s="2"/>
      <c r="T160">
        <v>222053</v>
      </c>
      <c r="Z160" t="s">
        <v>8</v>
      </c>
    </row>
    <row r="161" spans="1:26" x14ac:dyDescent="0.25">
      <c r="A161" t="s">
        <v>3436</v>
      </c>
      <c r="C161" s="1">
        <v>48639</v>
      </c>
      <c r="F161" t="s">
        <v>1041</v>
      </c>
      <c r="H161" t="s">
        <v>3436</v>
      </c>
      <c r="I161" s="2"/>
      <c r="T161">
        <v>222053</v>
      </c>
      <c r="Z161" t="s">
        <v>8</v>
      </c>
    </row>
    <row r="162" spans="1:26" x14ac:dyDescent="0.25">
      <c r="A162" t="s">
        <v>3437</v>
      </c>
      <c r="C162" s="1">
        <v>48670</v>
      </c>
      <c r="F162" t="s">
        <v>1045</v>
      </c>
      <c r="H162" t="s">
        <v>3437</v>
      </c>
      <c r="I162" s="2"/>
      <c r="T162">
        <v>222053</v>
      </c>
      <c r="Z162" t="s">
        <v>8</v>
      </c>
    </row>
    <row r="163" spans="1:26" x14ac:dyDescent="0.25">
      <c r="A163" t="s">
        <v>3438</v>
      </c>
      <c r="C163" s="1">
        <v>48700</v>
      </c>
      <c r="F163" t="s">
        <v>1045</v>
      </c>
      <c r="H163" t="s">
        <v>3438</v>
      </c>
      <c r="I163" s="2"/>
      <c r="T163">
        <v>222053</v>
      </c>
      <c r="Z163" t="s">
        <v>8</v>
      </c>
    </row>
    <row r="164" spans="1:26" x14ac:dyDescent="0.25">
      <c r="A164" t="s">
        <v>3439</v>
      </c>
      <c r="C164" s="1">
        <v>48731</v>
      </c>
      <c r="F164" t="s">
        <v>1045</v>
      </c>
      <c r="H164" t="s">
        <v>3439</v>
      </c>
      <c r="I164" s="2"/>
      <c r="T164">
        <v>222053</v>
      </c>
      <c r="Z164" t="s">
        <v>8</v>
      </c>
    </row>
    <row r="165" spans="1:26" x14ac:dyDescent="0.25">
      <c r="A165" t="s">
        <v>75</v>
      </c>
      <c r="C165" s="1">
        <v>48761</v>
      </c>
      <c r="F165" t="s">
        <v>1041</v>
      </c>
      <c r="H165" t="s">
        <v>75</v>
      </c>
      <c r="I165" s="2"/>
      <c r="T165">
        <v>222053</v>
      </c>
      <c r="Z165" t="s">
        <v>8</v>
      </c>
    </row>
    <row r="166" spans="1:26" x14ac:dyDescent="0.25">
      <c r="A166" t="s">
        <v>3440</v>
      </c>
      <c r="C166" s="1">
        <v>48792</v>
      </c>
      <c r="F166" t="s">
        <v>1088</v>
      </c>
      <c r="H166" t="s">
        <v>3440</v>
      </c>
      <c r="I166" s="2"/>
      <c r="T166">
        <v>222053</v>
      </c>
      <c r="Z166" t="s">
        <v>8</v>
      </c>
    </row>
    <row r="167" spans="1:26" x14ac:dyDescent="0.25">
      <c r="A167" t="s">
        <v>76</v>
      </c>
      <c r="C167" s="1">
        <v>48823</v>
      </c>
      <c r="F167" t="s">
        <v>1041</v>
      </c>
      <c r="H167" t="s">
        <v>76</v>
      </c>
      <c r="I167" s="2"/>
      <c r="T167">
        <v>222053</v>
      </c>
      <c r="Z167" t="s">
        <v>8</v>
      </c>
    </row>
    <row r="168" spans="1:26" x14ac:dyDescent="0.25">
      <c r="A168" t="s">
        <v>3441</v>
      </c>
      <c r="C168" s="1">
        <v>48853</v>
      </c>
      <c r="F168" t="s">
        <v>1041</v>
      </c>
      <c r="H168" t="s">
        <v>3441</v>
      </c>
      <c r="I168" s="2"/>
      <c r="T168">
        <v>222053</v>
      </c>
      <c r="Z168" t="s">
        <v>8</v>
      </c>
    </row>
    <row r="169" spans="1:26" x14ac:dyDescent="0.25">
      <c r="A169" t="s">
        <v>3442</v>
      </c>
      <c r="C169" s="1">
        <v>48884</v>
      </c>
      <c r="F169" t="s">
        <v>1045</v>
      </c>
      <c r="H169" t="s">
        <v>3442</v>
      </c>
      <c r="I169" s="2"/>
      <c r="T169">
        <v>222053</v>
      </c>
      <c r="Z169" t="s">
        <v>8</v>
      </c>
    </row>
    <row r="170" spans="1:26" x14ac:dyDescent="0.25">
      <c r="A170" t="s">
        <v>3443</v>
      </c>
      <c r="C170" s="1">
        <v>48914</v>
      </c>
      <c r="F170" t="s">
        <v>1045</v>
      </c>
      <c r="H170" t="s">
        <v>3443</v>
      </c>
      <c r="I170" s="2"/>
      <c r="T170">
        <v>222053</v>
      </c>
      <c r="Z170" t="s">
        <v>8</v>
      </c>
    </row>
    <row r="171" spans="1:26" x14ac:dyDescent="0.25">
      <c r="A171" t="s">
        <v>77</v>
      </c>
      <c r="C171" s="1">
        <v>48945</v>
      </c>
      <c r="F171" t="s">
        <v>1041</v>
      </c>
      <c r="H171" t="s">
        <v>77</v>
      </c>
      <c r="I171" s="2"/>
      <c r="T171">
        <v>222053</v>
      </c>
      <c r="Z171" t="s">
        <v>8</v>
      </c>
    </row>
    <row r="172" spans="1:26" x14ac:dyDescent="0.25">
      <c r="A172" t="s">
        <v>408</v>
      </c>
      <c r="C172" s="1">
        <v>48976</v>
      </c>
      <c r="F172" t="s">
        <v>1348</v>
      </c>
      <c r="H172" t="s">
        <v>408</v>
      </c>
      <c r="I172" s="2"/>
      <c r="T172">
        <v>221169</v>
      </c>
      <c r="Z172" t="s">
        <v>11</v>
      </c>
    </row>
    <row r="173" spans="1:26" x14ac:dyDescent="0.25">
      <c r="A173" t="s">
        <v>410</v>
      </c>
      <c r="C173" s="1">
        <v>49004</v>
      </c>
      <c r="F173" t="s">
        <v>1348</v>
      </c>
      <c r="H173" t="s">
        <v>410</v>
      </c>
      <c r="I173" s="2"/>
      <c r="T173">
        <v>221169</v>
      </c>
      <c r="Z173" t="s">
        <v>11</v>
      </c>
    </row>
    <row r="174" spans="1:26" x14ac:dyDescent="0.25">
      <c r="A174" t="s">
        <v>411</v>
      </c>
      <c r="C174" s="1">
        <v>49035</v>
      </c>
      <c r="F174" t="s">
        <v>1348</v>
      </c>
      <c r="H174" t="s">
        <v>411</v>
      </c>
      <c r="I174" s="2"/>
      <c r="T174">
        <v>221169</v>
      </c>
      <c r="Z174" t="s">
        <v>11</v>
      </c>
    </row>
    <row r="175" spans="1:26" x14ac:dyDescent="0.25">
      <c r="A175" t="s">
        <v>470</v>
      </c>
      <c r="C175" s="1">
        <v>49065</v>
      </c>
      <c r="F175" t="s">
        <v>533</v>
      </c>
      <c r="H175" t="s">
        <v>470</v>
      </c>
      <c r="I175" s="2"/>
      <c r="T175">
        <v>221169</v>
      </c>
      <c r="Z175" t="s">
        <v>11</v>
      </c>
    </row>
    <row r="176" spans="1:26" x14ac:dyDescent="0.25">
      <c r="A176" t="s">
        <v>472</v>
      </c>
      <c r="C176" s="1">
        <v>49096</v>
      </c>
      <c r="F176" t="s">
        <v>533</v>
      </c>
      <c r="H176" t="s">
        <v>472</v>
      </c>
      <c r="I176" s="2"/>
      <c r="T176">
        <v>221169</v>
      </c>
      <c r="Z176" t="s">
        <v>11</v>
      </c>
    </row>
    <row r="177" spans="1:26" x14ac:dyDescent="0.25">
      <c r="A177" t="s">
        <v>3444</v>
      </c>
      <c r="C177" s="1">
        <v>49126</v>
      </c>
      <c r="F177" t="s">
        <v>3445</v>
      </c>
      <c r="H177" t="s">
        <v>3444</v>
      </c>
      <c r="I177" s="2"/>
      <c r="T177">
        <v>222057</v>
      </c>
      <c r="Z177" t="s">
        <v>9</v>
      </c>
    </row>
    <row r="178" spans="1:26" x14ac:dyDescent="0.25">
      <c r="A178" t="s">
        <v>2509</v>
      </c>
      <c r="C178" s="1">
        <v>49157</v>
      </c>
      <c r="F178" t="s">
        <v>1136</v>
      </c>
      <c r="H178" t="s">
        <v>2509</v>
      </c>
      <c r="I178" s="2"/>
      <c r="T178">
        <v>222057</v>
      </c>
      <c r="Z178" t="s">
        <v>9</v>
      </c>
    </row>
    <row r="179" spans="1:26" x14ac:dyDescent="0.25">
      <c r="A179" t="s">
        <v>3446</v>
      </c>
      <c r="C179" s="1">
        <v>49188</v>
      </c>
      <c r="F179" t="s">
        <v>1136</v>
      </c>
      <c r="H179" t="s">
        <v>3446</v>
      </c>
      <c r="I179" s="2"/>
      <c r="T179">
        <v>222057</v>
      </c>
      <c r="Z179" t="s">
        <v>9</v>
      </c>
    </row>
    <row r="180" spans="1:26" x14ac:dyDescent="0.25">
      <c r="A180" t="s">
        <v>469</v>
      </c>
      <c r="C180" s="1">
        <v>49218</v>
      </c>
      <c r="F180" t="s">
        <v>1136</v>
      </c>
      <c r="H180" t="s">
        <v>469</v>
      </c>
      <c r="I180" s="2"/>
      <c r="T180">
        <v>222057</v>
      </c>
      <c r="Z180" t="s">
        <v>9</v>
      </c>
    </row>
    <row r="181" spans="1:26" x14ac:dyDescent="0.25">
      <c r="A181" t="s">
        <v>2272</v>
      </c>
      <c r="C181" s="1">
        <v>49249</v>
      </c>
      <c r="F181" t="s">
        <v>1136</v>
      </c>
      <c r="H181" t="s">
        <v>2272</v>
      </c>
      <c r="I181" s="2"/>
      <c r="T181">
        <v>222057</v>
      </c>
      <c r="Z181" t="s">
        <v>9</v>
      </c>
    </row>
    <row r="182" spans="1:26" x14ac:dyDescent="0.25">
      <c r="A182" t="s">
        <v>412</v>
      </c>
      <c r="C182" s="1">
        <v>49279</v>
      </c>
      <c r="F182" t="s">
        <v>1136</v>
      </c>
      <c r="H182" t="s">
        <v>412</v>
      </c>
      <c r="I182" s="2"/>
      <c r="T182">
        <v>222057</v>
      </c>
      <c r="Z182" t="s">
        <v>9</v>
      </c>
    </row>
    <row r="183" spans="1:26" x14ac:dyDescent="0.25">
      <c r="A183" t="s">
        <v>414</v>
      </c>
      <c r="C183" s="1">
        <v>49310</v>
      </c>
      <c r="F183" t="s">
        <v>1136</v>
      </c>
      <c r="H183" t="s">
        <v>414</v>
      </c>
      <c r="I183" s="2"/>
      <c r="T183">
        <v>222057</v>
      </c>
      <c r="Z183" t="s">
        <v>9</v>
      </c>
    </row>
    <row r="184" spans="1:26" x14ac:dyDescent="0.25">
      <c r="A184" t="s">
        <v>415</v>
      </c>
      <c r="C184" s="1">
        <v>49341</v>
      </c>
      <c r="F184" t="s">
        <v>1136</v>
      </c>
      <c r="H184" t="s">
        <v>415</v>
      </c>
      <c r="I184" s="2"/>
      <c r="T184">
        <v>222057</v>
      </c>
      <c r="Z184" t="s">
        <v>9</v>
      </c>
    </row>
    <row r="185" spans="1:26" x14ac:dyDescent="0.25">
      <c r="A185" t="s">
        <v>416</v>
      </c>
      <c r="C185" s="1">
        <v>49369</v>
      </c>
      <c r="F185" t="s">
        <v>1136</v>
      </c>
      <c r="H185" t="s">
        <v>416</v>
      </c>
      <c r="I185" s="2"/>
      <c r="T185">
        <v>222057</v>
      </c>
      <c r="Z185" t="s">
        <v>9</v>
      </c>
    </row>
    <row r="186" spans="1:26" x14ac:dyDescent="0.25">
      <c r="A186" t="s">
        <v>417</v>
      </c>
      <c r="C186" s="1">
        <v>49400</v>
      </c>
      <c r="F186" t="s">
        <v>1136</v>
      </c>
      <c r="H186" t="s">
        <v>417</v>
      </c>
      <c r="I186" s="2"/>
      <c r="T186">
        <v>222057</v>
      </c>
      <c r="Z186" t="s">
        <v>9</v>
      </c>
    </row>
    <row r="187" spans="1:26" x14ac:dyDescent="0.25">
      <c r="A187" t="s">
        <v>419</v>
      </c>
      <c r="C187" s="1">
        <v>49430</v>
      </c>
      <c r="F187" t="s">
        <v>1136</v>
      </c>
      <c r="H187" t="s">
        <v>419</v>
      </c>
      <c r="I187" s="2"/>
      <c r="T187">
        <v>222057</v>
      </c>
      <c r="Z187" t="s">
        <v>9</v>
      </c>
    </row>
    <row r="188" spans="1:26" x14ac:dyDescent="0.25">
      <c r="A188" t="s">
        <v>3447</v>
      </c>
      <c r="C188" s="1">
        <v>49461</v>
      </c>
      <c r="F188" t="s">
        <v>1136</v>
      </c>
      <c r="H188" t="s">
        <v>3447</v>
      </c>
      <c r="I188" s="2"/>
      <c r="T188">
        <v>222057</v>
      </c>
      <c r="Z188" t="s">
        <v>9</v>
      </c>
    </row>
    <row r="189" spans="1:26" x14ac:dyDescent="0.25">
      <c r="A189" t="s">
        <v>421</v>
      </c>
      <c r="C189" s="1">
        <v>49491</v>
      </c>
      <c r="F189" t="s">
        <v>1136</v>
      </c>
      <c r="H189" t="s">
        <v>421</v>
      </c>
      <c r="I189" s="2"/>
      <c r="T189">
        <v>222057</v>
      </c>
      <c r="Z189" t="s">
        <v>9</v>
      </c>
    </row>
    <row r="190" spans="1:26" x14ac:dyDescent="0.25">
      <c r="A190" t="s">
        <v>423</v>
      </c>
      <c r="C190" s="1">
        <v>49522</v>
      </c>
      <c r="F190" t="s">
        <v>1136</v>
      </c>
      <c r="H190" t="s">
        <v>423</v>
      </c>
      <c r="I190" s="2"/>
      <c r="T190">
        <v>222057</v>
      </c>
      <c r="Z190" t="s">
        <v>9</v>
      </c>
    </row>
    <row r="191" spans="1:26" x14ac:dyDescent="0.25">
      <c r="A191" t="s">
        <v>3448</v>
      </c>
      <c r="C191" s="1">
        <v>49553</v>
      </c>
      <c r="F191" t="s">
        <v>1136</v>
      </c>
      <c r="H191" t="s">
        <v>3448</v>
      </c>
      <c r="I191" s="2"/>
      <c r="T191">
        <v>222057</v>
      </c>
      <c r="Z191" t="s">
        <v>9</v>
      </c>
    </row>
    <row r="192" spans="1:26" x14ac:dyDescent="0.25">
      <c r="A192" t="s">
        <v>424</v>
      </c>
      <c r="C192" s="1">
        <v>49583</v>
      </c>
      <c r="F192" t="s">
        <v>1136</v>
      </c>
      <c r="H192" t="s">
        <v>424</v>
      </c>
      <c r="I192" s="2"/>
      <c r="T192">
        <v>222057</v>
      </c>
      <c r="Z192" t="s">
        <v>9</v>
      </c>
    </row>
    <row r="193" spans="1:26" x14ac:dyDescent="0.25">
      <c r="A193" t="s">
        <v>3449</v>
      </c>
      <c r="C193" s="1">
        <v>49614</v>
      </c>
      <c r="F193" t="s">
        <v>1136</v>
      </c>
      <c r="H193" t="s">
        <v>3449</v>
      </c>
      <c r="I193" s="2"/>
      <c r="T193">
        <v>222057</v>
      </c>
      <c r="Z193" t="s">
        <v>9</v>
      </c>
    </row>
    <row r="194" spans="1:26" x14ac:dyDescent="0.25">
      <c r="A194" t="s">
        <v>3450</v>
      </c>
      <c r="C194" s="1">
        <v>49644</v>
      </c>
      <c r="F194" t="s">
        <v>1136</v>
      </c>
      <c r="H194" t="s">
        <v>3450</v>
      </c>
      <c r="I194" s="2"/>
      <c r="T194">
        <v>222057</v>
      </c>
      <c r="Z194" t="s">
        <v>9</v>
      </c>
    </row>
    <row r="195" spans="1:26" x14ac:dyDescent="0.25">
      <c r="A195" t="s">
        <v>1685</v>
      </c>
      <c r="C195" s="1">
        <v>49675</v>
      </c>
      <c r="F195" t="s">
        <v>1136</v>
      </c>
      <c r="H195" t="s">
        <v>1685</v>
      </c>
      <c r="I195" s="2"/>
      <c r="T195">
        <v>222057</v>
      </c>
      <c r="Z195" t="s">
        <v>9</v>
      </c>
    </row>
    <row r="196" spans="1:26" x14ac:dyDescent="0.25">
      <c r="A196" t="s">
        <v>426</v>
      </c>
      <c r="C196" s="1">
        <v>49706</v>
      </c>
      <c r="F196" t="s">
        <v>1136</v>
      </c>
      <c r="H196" t="s">
        <v>426</v>
      </c>
      <c r="I196" s="2"/>
      <c r="T196">
        <v>222057</v>
      </c>
      <c r="Z196" t="s">
        <v>9</v>
      </c>
    </row>
    <row r="197" spans="1:26" x14ac:dyDescent="0.25">
      <c r="A197" t="s">
        <v>427</v>
      </c>
      <c r="C197" s="1">
        <v>49735</v>
      </c>
      <c r="F197" t="s">
        <v>1136</v>
      </c>
      <c r="H197" t="s">
        <v>427</v>
      </c>
      <c r="I197" s="2"/>
      <c r="T197">
        <v>222057</v>
      </c>
      <c r="Z197" t="s">
        <v>9</v>
      </c>
    </row>
    <row r="198" spans="1:26" x14ac:dyDescent="0.25">
      <c r="A198" t="s">
        <v>429</v>
      </c>
      <c r="C198" s="1">
        <v>49766</v>
      </c>
      <c r="F198" t="s">
        <v>1136</v>
      </c>
      <c r="H198" t="s">
        <v>429</v>
      </c>
      <c r="I198" s="2"/>
      <c r="T198">
        <v>222057</v>
      </c>
      <c r="Z198" t="s">
        <v>9</v>
      </c>
    </row>
    <row r="199" spans="1:26" x14ac:dyDescent="0.25">
      <c r="A199" t="s">
        <v>568</v>
      </c>
      <c r="C199" s="1">
        <v>49796</v>
      </c>
      <c r="F199" t="s">
        <v>1136</v>
      </c>
      <c r="H199" t="s">
        <v>568</v>
      </c>
      <c r="I199" s="2"/>
      <c r="T199">
        <v>222057</v>
      </c>
      <c r="Z199" t="s">
        <v>9</v>
      </c>
    </row>
    <row r="200" spans="1:26" x14ac:dyDescent="0.25">
      <c r="A200" t="s">
        <v>694</v>
      </c>
      <c r="C200" s="1">
        <v>49827</v>
      </c>
      <c r="F200" t="s">
        <v>1136</v>
      </c>
      <c r="H200" t="s">
        <v>694</v>
      </c>
      <c r="I200" s="2"/>
      <c r="T200">
        <v>222057</v>
      </c>
      <c r="Z200" t="s">
        <v>9</v>
      </c>
    </row>
    <row r="201" spans="1:26" x14ac:dyDescent="0.25">
      <c r="A201" t="s">
        <v>431</v>
      </c>
      <c r="C201" s="1">
        <v>49857</v>
      </c>
      <c r="F201" t="s">
        <v>1136</v>
      </c>
      <c r="H201" t="s">
        <v>431</v>
      </c>
      <c r="I201" s="2"/>
      <c r="T201">
        <v>222057</v>
      </c>
      <c r="Z201" t="s">
        <v>9</v>
      </c>
    </row>
    <row r="202" spans="1:26" x14ac:dyDescent="0.25">
      <c r="A202" t="s">
        <v>433</v>
      </c>
      <c r="C202" s="1">
        <v>49888</v>
      </c>
      <c r="F202" t="s">
        <v>1136</v>
      </c>
      <c r="H202" t="s">
        <v>433</v>
      </c>
      <c r="I202" s="2"/>
      <c r="T202">
        <v>222057</v>
      </c>
      <c r="Z202" t="s">
        <v>9</v>
      </c>
    </row>
    <row r="203" spans="1:26" x14ac:dyDescent="0.25">
      <c r="A203" t="s">
        <v>435</v>
      </c>
      <c r="C203" s="1">
        <v>49919</v>
      </c>
      <c r="F203" t="s">
        <v>1136</v>
      </c>
      <c r="H203" t="s">
        <v>435</v>
      </c>
      <c r="I203" s="2"/>
      <c r="T203">
        <v>222057</v>
      </c>
      <c r="Z203" t="s">
        <v>9</v>
      </c>
    </row>
    <row r="204" spans="1:26" x14ac:dyDescent="0.25">
      <c r="A204" t="s">
        <v>436</v>
      </c>
      <c r="C204" s="1">
        <v>49949</v>
      </c>
      <c r="F204" t="s">
        <v>1136</v>
      </c>
      <c r="H204" t="s">
        <v>436</v>
      </c>
      <c r="I204" s="2"/>
      <c r="T204">
        <v>222057</v>
      </c>
      <c r="Z204" t="s">
        <v>9</v>
      </c>
    </row>
    <row r="205" spans="1:26" x14ac:dyDescent="0.25">
      <c r="A205" t="s">
        <v>536</v>
      </c>
      <c r="C205" s="1">
        <v>49980</v>
      </c>
      <c r="F205" t="s">
        <v>1136</v>
      </c>
      <c r="H205" t="s">
        <v>536</v>
      </c>
      <c r="I205" s="2"/>
      <c r="T205">
        <v>222057</v>
      </c>
      <c r="Z205" t="s">
        <v>9</v>
      </c>
    </row>
    <row r="206" spans="1:26" x14ac:dyDescent="0.25">
      <c r="A206" t="s">
        <v>438</v>
      </c>
      <c r="C206" s="1">
        <v>50010</v>
      </c>
      <c r="F206" t="s">
        <v>1136</v>
      </c>
      <c r="H206" t="s">
        <v>438</v>
      </c>
      <c r="I206" s="2"/>
      <c r="T206">
        <v>222057</v>
      </c>
      <c r="Z206" t="s">
        <v>9</v>
      </c>
    </row>
    <row r="207" spans="1:26" x14ac:dyDescent="0.25">
      <c r="A207" t="s">
        <v>440</v>
      </c>
      <c r="C207" s="1">
        <v>50041</v>
      </c>
      <c r="F207" t="s">
        <v>1136</v>
      </c>
      <c r="H207" t="s">
        <v>440</v>
      </c>
      <c r="I207" s="2"/>
      <c r="T207">
        <v>222057</v>
      </c>
      <c r="Z207" t="s">
        <v>9</v>
      </c>
    </row>
    <row r="208" spans="1:26" x14ac:dyDescent="0.25">
      <c r="A208" t="s">
        <v>442</v>
      </c>
      <c r="C208" s="1">
        <v>50072</v>
      </c>
      <c r="F208" t="s">
        <v>1136</v>
      </c>
      <c r="H208" t="s">
        <v>442</v>
      </c>
      <c r="I208" s="2"/>
      <c r="T208">
        <v>222057</v>
      </c>
      <c r="Z208" t="s">
        <v>9</v>
      </c>
    </row>
    <row r="209" spans="1:26" x14ac:dyDescent="0.25">
      <c r="A209" t="s">
        <v>443</v>
      </c>
      <c r="C209" s="1">
        <v>50100</v>
      </c>
      <c r="F209" t="s">
        <v>1136</v>
      </c>
      <c r="H209" t="s">
        <v>443</v>
      </c>
      <c r="I209" s="2"/>
      <c r="T209">
        <v>222057</v>
      </c>
      <c r="Z209" t="s">
        <v>9</v>
      </c>
    </row>
    <row r="210" spans="1:26" x14ac:dyDescent="0.25">
      <c r="A210" t="s">
        <v>445</v>
      </c>
      <c r="C210" s="1">
        <v>50131</v>
      </c>
      <c r="F210" t="s">
        <v>1136</v>
      </c>
      <c r="H210" t="s">
        <v>445</v>
      </c>
      <c r="I210" s="2"/>
      <c r="T210">
        <v>222057</v>
      </c>
      <c r="Z210" t="s">
        <v>9</v>
      </c>
    </row>
    <row r="211" spans="1:26" x14ac:dyDescent="0.25">
      <c r="A211" t="s">
        <v>446</v>
      </c>
      <c r="C211" s="1">
        <v>50161</v>
      </c>
      <c r="F211" t="s">
        <v>1136</v>
      </c>
      <c r="H211" t="s">
        <v>446</v>
      </c>
      <c r="I211" s="2"/>
      <c r="T211">
        <v>222057</v>
      </c>
      <c r="Z211" t="s">
        <v>9</v>
      </c>
    </row>
    <row r="212" spans="1:26" x14ac:dyDescent="0.25">
      <c r="A212" t="s">
        <v>3451</v>
      </c>
      <c r="C212" s="1">
        <v>50192</v>
      </c>
      <c r="F212" t="s">
        <v>1136</v>
      </c>
      <c r="H212" t="s">
        <v>3451</v>
      </c>
      <c r="I212" s="2"/>
      <c r="T212">
        <v>222057</v>
      </c>
      <c r="Z212" t="s">
        <v>9</v>
      </c>
    </row>
    <row r="213" spans="1:26" x14ac:dyDescent="0.25">
      <c r="A213" t="s">
        <v>447</v>
      </c>
      <c r="C213" s="1">
        <v>50222</v>
      </c>
      <c r="F213" t="s">
        <v>1136</v>
      </c>
      <c r="H213" t="s">
        <v>447</v>
      </c>
      <c r="I213" s="2"/>
      <c r="T213">
        <v>222057</v>
      </c>
      <c r="Z213" t="s">
        <v>9</v>
      </c>
    </row>
    <row r="214" spans="1:26" x14ac:dyDescent="0.25">
      <c r="A214" t="s">
        <v>2634</v>
      </c>
      <c r="C214" s="1">
        <v>50253</v>
      </c>
      <c r="F214" t="s">
        <v>1136</v>
      </c>
      <c r="H214" t="s">
        <v>2634</v>
      </c>
      <c r="I214" s="2"/>
      <c r="T214">
        <v>222057</v>
      </c>
      <c r="Z214" t="s">
        <v>9</v>
      </c>
    </row>
    <row r="215" spans="1:26" x14ac:dyDescent="0.25">
      <c r="A215" t="s">
        <v>449</v>
      </c>
      <c r="C215" s="1">
        <v>50284</v>
      </c>
      <c r="F215" t="s">
        <v>1136</v>
      </c>
      <c r="H215" t="s">
        <v>449</v>
      </c>
      <c r="I215" s="2"/>
      <c r="T215">
        <v>222057</v>
      </c>
      <c r="Z215" t="s">
        <v>9</v>
      </c>
    </row>
    <row r="216" spans="1:26" x14ac:dyDescent="0.25">
      <c r="A216" t="s">
        <v>2900</v>
      </c>
      <c r="C216" s="1">
        <v>50314</v>
      </c>
      <c r="F216" t="s">
        <v>1136</v>
      </c>
      <c r="H216" t="s">
        <v>2900</v>
      </c>
      <c r="I216" s="2"/>
      <c r="T216">
        <v>222057</v>
      </c>
      <c r="Z216" t="s">
        <v>9</v>
      </c>
    </row>
    <row r="217" spans="1:26" x14ac:dyDescent="0.25">
      <c r="A217" t="s">
        <v>3452</v>
      </c>
      <c r="C217" s="1">
        <v>50345</v>
      </c>
      <c r="F217" t="s">
        <v>1136</v>
      </c>
      <c r="H217" t="s">
        <v>3452</v>
      </c>
      <c r="I217" s="2"/>
      <c r="T217">
        <v>222057</v>
      </c>
      <c r="Z217" t="s">
        <v>9</v>
      </c>
    </row>
    <row r="218" spans="1:26" x14ac:dyDescent="0.25">
      <c r="A218" t="s">
        <v>3453</v>
      </c>
      <c r="C218" s="1">
        <v>50375</v>
      </c>
      <c r="F218" t="s">
        <v>1136</v>
      </c>
      <c r="H218" t="s">
        <v>3453</v>
      </c>
      <c r="I218" s="2"/>
      <c r="T218">
        <v>222057</v>
      </c>
      <c r="Z218" t="s">
        <v>9</v>
      </c>
    </row>
    <row r="219" spans="1:26" x14ac:dyDescent="0.25">
      <c r="A219" t="s">
        <v>450</v>
      </c>
      <c r="C219" s="1">
        <v>50406</v>
      </c>
      <c r="F219" t="s">
        <v>1136</v>
      </c>
      <c r="H219" t="s">
        <v>450</v>
      </c>
      <c r="I219" s="2"/>
      <c r="T219">
        <v>222057</v>
      </c>
      <c r="Z219" t="s">
        <v>9</v>
      </c>
    </row>
    <row r="220" spans="1:26" x14ac:dyDescent="0.25">
      <c r="A220" t="s">
        <v>2672</v>
      </c>
      <c r="C220" s="1">
        <v>50437</v>
      </c>
      <c r="F220" t="s">
        <v>1136</v>
      </c>
      <c r="H220" t="s">
        <v>2672</v>
      </c>
      <c r="I220" s="2"/>
      <c r="T220">
        <v>222057</v>
      </c>
      <c r="Z220" t="s">
        <v>9</v>
      </c>
    </row>
    <row r="221" spans="1:26" x14ac:dyDescent="0.25">
      <c r="A221" t="s">
        <v>3454</v>
      </c>
      <c r="C221" s="1">
        <v>50465</v>
      </c>
      <c r="F221" t="s">
        <v>1136</v>
      </c>
      <c r="H221" t="s">
        <v>3454</v>
      </c>
      <c r="I221" s="2"/>
      <c r="T221">
        <v>222057</v>
      </c>
      <c r="Z221" t="s">
        <v>9</v>
      </c>
    </row>
    <row r="222" spans="1:26" x14ac:dyDescent="0.25">
      <c r="A222" t="s">
        <v>2068</v>
      </c>
      <c r="C222" s="1">
        <v>50496</v>
      </c>
      <c r="F222" t="s">
        <v>1136</v>
      </c>
      <c r="H222" t="s">
        <v>2068</v>
      </c>
      <c r="I222" s="2"/>
      <c r="T222">
        <v>222057</v>
      </c>
      <c r="Z222" t="s">
        <v>9</v>
      </c>
    </row>
    <row r="223" spans="1:26" x14ac:dyDescent="0.25">
      <c r="A223" t="s">
        <v>451</v>
      </c>
      <c r="C223" s="1">
        <v>50526</v>
      </c>
      <c r="F223" t="s">
        <v>1136</v>
      </c>
      <c r="H223" t="s">
        <v>451</v>
      </c>
      <c r="I223" s="2"/>
      <c r="T223">
        <v>222057</v>
      </c>
      <c r="Z223" t="s">
        <v>9</v>
      </c>
    </row>
    <row r="224" spans="1:26" x14ac:dyDescent="0.25">
      <c r="A224" t="s">
        <v>452</v>
      </c>
      <c r="C224" s="1">
        <v>50557</v>
      </c>
      <c r="F224" t="s">
        <v>1136</v>
      </c>
      <c r="H224" t="s">
        <v>452</v>
      </c>
      <c r="I224" s="2"/>
      <c r="T224">
        <v>222057</v>
      </c>
      <c r="Z224" t="s">
        <v>9</v>
      </c>
    </row>
    <row r="225" spans="1:26" x14ac:dyDescent="0.25">
      <c r="A225" t="s">
        <v>453</v>
      </c>
      <c r="C225" s="1">
        <v>50587</v>
      </c>
      <c r="F225" t="s">
        <v>1136</v>
      </c>
      <c r="H225" t="s">
        <v>453</v>
      </c>
      <c r="I225" s="2"/>
      <c r="T225">
        <v>222057</v>
      </c>
      <c r="Z225" t="s">
        <v>9</v>
      </c>
    </row>
    <row r="226" spans="1:26" x14ac:dyDescent="0.25">
      <c r="A226" t="s">
        <v>1967</v>
      </c>
      <c r="C226" s="1">
        <v>50618</v>
      </c>
      <c r="F226" t="s">
        <v>1136</v>
      </c>
      <c r="H226" t="s">
        <v>1967</v>
      </c>
      <c r="I226" s="2"/>
      <c r="T226">
        <v>222057</v>
      </c>
      <c r="Z226" t="s">
        <v>9</v>
      </c>
    </row>
    <row r="227" spans="1:26" x14ac:dyDescent="0.25">
      <c r="A227" t="s">
        <v>2689</v>
      </c>
      <c r="C227" s="1">
        <v>50649</v>
      </c>
      <c r="F227" t="s">
        <v>1136</v>
      </c>
      <c r="H227" t="s">
        <v>2689</v>
      </c>
      <c r="I227" s="2"/>
      <c r="T227">
        <v>222057</v>
      </c>
      <c r="Z227" t="s">
        <v>9</v>
      </c>
    </row>
    <row r="228" spans="1:26" x14ac:dyDescent="0.25">
      <c r="A228" t="s">
        <v>2678</v>
      </c>
      <c r="C228" s="1">
        <v>50679</v>
      </c>
      <c r="F228" t="s">
        <v>1136</v>
      </c>
      <c r="H228" t="s">
        <v>2678</v>
      </c>
      <c r="I228" s="2"/>
      <c r="T228">
        <v>222057</v>
      </c>
      <c r="Z228" t="s">
        <v>9</v>
      </c>
    </row>
    <row r="229" spans="1:26" x14ac:dyDescent="0.25">
      <c r="A229" t="s">
        <v>2692</v>
      </c>
      <c r="C229" s="1">
        <v>50710</v>
      </c>
      <c r="F229" t="s">
        <v>1136</v>
      </c>
      <c r="H229" t="s">
        <v>2692</v>
      </c>
      <c r="I229" s="2"/>
      <c r="T229">
        <v>222057</v>
      </c>
      <c r="Z229" t="s">
        <v>9</v>
      </c>
    </row>
    <row r="230" spans="1:26" x14ac:dyDescent="0.25">
      <c r="A230" t="s">
        <v>2335</v>
      </c>
      <c r="C230" s="1">
        <v>50740</v>
      </c>
      <c r="F230" t="s">
        <v>1136</v>
      </c>
      <c r="H230" t="s">
        <v>2335</v>
      </c>
      <c r="I230" s="2"/>
      <c r="T230">
        <v>222057</v>
      </c>
      <c r="Z230" t="s">
        <v>9</v>
      </c>
    </row>
    <row r="231" spans="1:26" x14ac:dyDescent="0.25">
      <c r="A231" t="s">
        <v>2769</v>
      </c>
      <c r="C231" s="1">
        <v>50771</v>
      </c>
      <c r="F231" t="s">
        <v>1136</v>
      </c>
      <c r="H231" t="s">
        <v>2769</v>
      </c>
      <c r="I231" s="2"/>
      <c r="T231">
        <v>222057</v>
      </c>
      <c r="Z231" t="s">
        <v>9</v>
      </c>
    </row>
    <row r="232" spans="1:26" x14ac:dyDescent="0.25">
      <c r="A232" t="s">
        <v>1236</v>
      </c>
      <c r="C232" s="1">
        <v>50802</v>
      </c>
      <c r="F232" t="s">
        <v>1136</v>
      </c>
      <c r="H232" t="s">
        <v>1236</v>
      </c>
      <c r="I232" s="2"/>
      <c r="T232">
        <v>222057</v>
      </c>
      <c r="Z232" t="s">
        <v>9</v>
      </c>
    </row>
    <row r="233" spans="1:26" x14ac:dyDescent="0.25">
      <c r="A233" t="s">
        <v>454</v>
      </c>
      <c r="C233" s="1">
        <v>50830</v>
      </c>
      <c r="F233" t="s">
        <v>1136</v>
      </c>
      <c r="H233" t="s">
        <v>454</v>
      </c>
      <c r="I233" s="2"/>
      <c r="T233">
        <v>222057</v>
      </c>
      <c r="Z233" t="s">
        <v>9</v>
      </c>
    </row>
    <row r="234" spans="1:26" x14ac:dyDescent="0.25">
      <c r="A234" t="s">
        <v>455</v>
      </c>
      <c r="C234" s="1">
        <v>50861</v>
      </c>
      <c r="F234" t="s">
        <v>1136</v>
      </c>
      <c r="H234" t="s">
        <v>455</v>
      </c>
      <c r="I234" s="2"/>
      <c r="T234">
        <v>222057</v>
      </c>
      <c r="Z234" t="s">
        <v>9</v>
      </c>
    </row>
    <row r="235" spans="1:26" x14ac:dyDescent="0.25">
      <c r="A235" t="s">
        <v>456</v>
      </c>
      <c r="C235" s="1">
        <v>50891</v>
      </c>
      <c r="F235" t="s">
        <v>1136</v>
      </c>
      <c r="H235" t="s">
        <v>456</v>
      </c>
      <c r="I235" s="2"/>
      <c r="T235">
        <v>222057</v>
      </c>
      <c r="Z235" t="s">
        <v>9</v>
      </c>
    </row>
    <row r="236" spans="1:26" x14ac:dyDescent="0.25">
      <c r="A236" t="s">
        <v>458</v>
      </c>
      <c r="C236" s="1">
        <v>50922</v>
      </c>
      <c r="F236" t="s">
        <v>1136</v>
      </c>
      <c r="H236" t="s">
        <v>458</v>
      </c>
      <c r="I236" s="2"/>
      <c r="T236">
        <v>222057</v>
      </c>
      <c r="Z236" t="s">
        <v>9</v>
      </c>
    </row>
    <row r="237" spans="1:26" x14ac:dyDescent="0.25">
      <c r="A237" t="s">
        <v>459</v>
      </c>
      <c r="C237" s="1">
        <v>50952</v>
      </c>
      <c r="F237" t="s">
        <v>1136</v>
      </c>
      <c r="H237" t="s">
        <v>459</v>
      </c>
      <c r="I237" s="2"/>
      <c r="T237">
        <v>222057</v>
      </c>
      <c r="Z237" t="s">
        <v>9</v>
      </c>
    </row>
    <row r="238" spans="1:26" x14ac:dyDescent="0.25">
      <c r="A238" t="s">
        <v>460</v>
      </c>
      <c r="C238" s="1">
        <v>50983</v>
      </c>
      <c r="F238" t="s">
        <v>1136</v>
      </c>
      <c r="H238" t="s">
        <v>460</v>
      </c>
      <c r="I238" s="2"/>
      <c r="T238">
        <v>222057</v>
      </c>
      <c r="Z238" t="s">
        <v>9</v>
      </c>
    </row>
    <row r="239" spans="1:26" x14ac:dyDescent="0.25">
      <c r="A239" t="s">
        <v>461</v>
      </c>
      <c r="C239" s="1">
        <v>51014</v>
      </c>
      <c r="F239" t="s">
        <v>1136</v>
      </c>
      <c r="H239" t="s">
        <v>461</v>
      </c>
      <c r="I239" s="2"/>
      <c r="T239">
        <v>222057</v>
      </c>
      <c r="Z239" t="s">
        <v>9</v>
      </c>
    </row>
    <row r="240" spans="1:26" x14ac:dyDescent="0.25">
      <c r="A240" t="s">
        <v>3455</v>
      </c>
      <c r="C240" s="1">
        <v>51044</v>
      </c>
      <c r="F240" t="s">
        <v>1136</v>
      </c>
      <c r="H240" t="s">
        <v>3455</v>
      </c>
      <c r="I240" s="2"/>
      <c r="T240">
        <v>222057</v>
      </c>
      <c r="Z240" t="s">
        <v>9</v>
      </c>
    </row>
    <row r="241" spans="1:26" x14ac:dyDescent="0.25">
      <c r="A241" t="s">
        <v>462</v>
      </c>
      <c r="C241" s="1">
        <v>51075</v>
      </c>
      <c r="F241" t="s">
        <v>1136</v>
      </c>
      <c r="H241" t="s">
        <v>462</v>
      </c>
      <c r="I241" s="2"/>
      <c r="T241">
        <v>222057</v>
      </c>
      <c r="Z241" t="s">
        <v>9</v>
      </c>
    </row>
    <row r="242" spans="1:26" x14ac:dyDescent="0.25">
      <c r="A242" t="s">
        <v>463</v>
      </c>
      <c r="C242" s="1">
        <v>51105</v>
      </c>
      <c r="F242" t="s">
        <v>1136</v>
      </c>
      <c r="H242" t="s">
        <v>463</v>
      </c>
      <c r="I242" s="2"/>
      <c r="T242">
        <v>222057</v>
      </c>
      <c r="Z242" t="s">
        <v>9</v>
      </c>
    </row>
    <row r="243" spans="1:26" x14ac:dyDescent="0.25">
      <c r="A243" t="s">
        <v>1274</v>
      </c>
      <c r="C243" s="1">
        <v>51136</v>
      </c>
      <c r="F243" t="s">
        <v>1136</v>
      </c>
      <c r="H243" t="s">
        <v>1274</v>
      </c>
      <c r="I243" s="2"/>
      <c r="T243">
        <v>222057</v>
      </c>
      <c r="Z243" t="s">
        <v>9</v>
      </c>
    </row>
    <row r="244" spans="1:26" x14ac:dyDescent="0.25">
      <c r="A244" t="s">
        <v>3456</v>
      </c>
      <c r="C244" s="1">
        <v>51167</v>
      </c>
      <c r="F244" t="s">
        <v>1136</v>
      </c>
      <c r="H244" t="s">
        <v>3456</v>
      </c>
      <c r="I244" s="2"/>
      <c r="T244">
        <v>222057</v>
      </c>
      <c r="Z244" t="s">
        <v>9</v>
      </c>
    </row>
    <row r="245" spans="1:26" x14ac:dyDescent="0.25">
      <c r="A245" t="s">
        <v>464</v>
      </c>
      <c r="C245" s="1">
        <v>51196</v>
      </c>
      <c r="F245" t="s">
        <v>1136</v>
      </c>
      <c r="H245" t="s">
        <v>464</v>
      </c>
      <c r="I245" s="2"/>
      <c r="T245">
        <v>222057</v>
      </c>
      <c r="Z245" t="s">
        <v>9</v>
      </c>
    </row>
    <row r="246" spans="1:26" x14ac:dyDescent="0.25">
      <c r="A246" t="s">
        <v>466</v>
      </c>
      <c r="C246" s="1">
        <v>51227</v>
      </c>
      <c r="F246" t="s">
        <v>1136</v>
      </c>
      <c r="H246" t="s">
        <v>466</v>
      </c>
      <c r="I246" s="2"/>
      <c r="T246">
        <v>222057</v>
      </c>
      <c r="Z246" t="s">
        <v>9</v>
      </c>
    </row>
    <row r="247" spans="1:26" x14ac:dyDescent="0.25">
      <c r="A247" t="s">
        <v>3457</v>
      </c>
      <c r="C247" s="1">
        <v>51257</v>
      </c>
      <c r="F247" t="s">
        <v>1136</v>
      </c>
      <c r="H247" t="s">
        <v>3457</v>
      </c>
      <c r="I247" s="2"/>
      <c r="T247">
        <v>222057</v>
      </c>
      <c r="Z247" t="s">
        <v>9</v>
      </c>
    </row>
    <row r="248" spans="1:26" x14ac:dyDescent="0.25">
      <c r="A248" t="s">
        <v>467</v>
      </c>
      <c r="C248" s="1">
        <v>51288</v>
      </c>
      <c r="F248" t="s">
        <v>1136</v>
      </c>
      <c r="H248" t="s">
        <v>467</v>
      </c>
      <c r="I248" s="2"/>
      <c r="T248">
        <v>222057</v>
      </c>
      <c r="Z248" t="s">
        <v>9</v>
      </c>
    </row>
    <row r="249" spans="1:26" x14ac:dyDescent="0.25">
      <c r="A249" t="s">
        <v>3458</v>
      </c>
      <c r="C249" s="1">
        <v>51318</v>
      </c>
      <c r="F249" t="s">
        <v>1136</v>
      </c>
      <c r="H249" t="s">
        <v>3458</v>
      </c>
      <c r="I249" s="2"/>
      <c r="T249">
        <v>222057</v>
      </c>
      <c r="Z249" t="s">
        <v>9</v>
      </c>
    </row>
    <row r="250" spans="1:26" x14ac:dyDescent="0.25">
      <c r="A250" t="s">
        <v>468</v>
      </c>
      <c r="C250" s="1">
        <v>51349</v>
      </c>
      <c r="F250" t="s">
        <v>1136</v>
      </c>
      <c r="H250" t="s">
        <v>468</v>
      </c>
      <c r="I250" s="2"/>
      <c r="T250">
        <v>222057</v>
      </c>
      <c r="Z250" t="s">
        <v>9</v>
      </c>
    </row>
    <row r="251" spans="1:26" x14ac:dyDescent="0.25">
      <c r="A251" t="s">
        <v>3459</v>
      </c>
      <c r="C251" s="1">
        <v>51380</v>
      </c>
      <c r="F251" t="s">
        <v>1136</v>
      </c>
      <c r="H251" t="s">
        <v>3459</v>
      </c>
      <c r="I251" s="2"/>
      <c r="T251">
        <v>222057</v>
      </c>
      <c r="Z251" t="s">
        <v>9</v>
      </c>
    </row>
    <row r="252" spans="1:26" x14ac:dyDescent="0.25">
      <c r="A252" t="s">
        <v>3460</v>
      </c>
      <c r="C252" s="1">
        <v>51410</v>
      </c>
      <c r="F252" t="s">
        <v>1109</v>
      </c>
      <c r="H252" t="s">
        <v>3460</v>
      </c>
      <c r="I252" s="2"/>
      <c r="T252">
        <v>222052</v>
      </c>
      <c r="Z252" t="s">
        <v>10</v>
      </c>
    </row>
    <row r="253" spans="1:26" x14ac:dyDescent="0.25">
      <c r="A253" t="s">
        <v>1513</v>
      </c>
      <c r="C253" s="1">
        <v>51441</v>
      </c>
      <c r="F253" t="s">
        <v>1130</v>
      </c>
      <c r="H253" t="s">
        <v>1513</v>
      </c>
      <c r="I253" s="2"/>
      <c r="T253">
        <v>222052</v>
      </c>
      <c r="Z253" t="s">
        <v>10</v>
      </c>
    </row>
    <row r="254" spans="1:26" x14ac:dyDescent="0.25">
      <c r="A254" t="s">
        <v>3461</v>
      </c>
      <c r="C254" s="1">
        <v>51471</v>
      </c>
      <c r="F254" t="s">
        <v>1059</v>
      </c>
      <c r="H254" t="s">
        <v>3461</v>
      </c>
      <c r="I254" s="2"/>
      <c r="T254">
        <v>222052</v>
      </c>
      <c r="Z254" t="s">
        <v>10</v>
      </c>
    </row>
    <row r="255" spans="1:26" x14ac:dyDescent="0.25">
      <c r="A255" t="s">
        <v>3462</v>
      </c>
      <c r="C255" s="1">
        <v>51502</v>
      </c>
      <c r="F255" t="s">
        <v>1121</v>
      </c>
      <c r="H255" t="s">
        <v>3462</v>
      </c>
      <c r="I255" s="2"/>
      <c r="T255">
        <v>222052</v>
      </c>
      <c r="Z255" t="s">
        <v>10</v>
      </c>
    </row>
    <row r="256" spans="1:26" x14ac:dyDescent="0.25">
      <c r="A256" t="s">
        <v>1306</v>
      </c>
      <c r="C256" s="1">
        <v>51533</v>
      </c>
      <c r="F256" t="s">
        <v>1059</v>
      </c>
      <c r="H256" t="s">
        <v>1306</v>
      </c>
      <c r="I256" s="2"/>
      <c r="T256">
        <v>222052</v>
      </c>
      <c r="Z256" t="s">
        <v>10</v>
      </c>
    </row>
    <row r="257" spans="1:26" x14ac:dyDescent="0.25">
      <c r="A257" t="s">
        <v>358</v>
      </c>
      <c r="C257" s="1">
        <v>51561</v>
      </c>
      <c r="F257" t="s">
        <v>1130</v>
      </c>
      <c r="H257" t="s">
        <v>358</v>
      </c>
      <c r="I257" s="2"/>
      <c r="T257">
        <v>222052</v>
      </c>
      <c r="Z257" t="s">
        <v>10</v>
      </c>
    </row>
    <row r="258" spans="1:26" x14ac:dyDescent="0.25">
      <c r="A258" t="s">
        <v>1017</v>
      </c>
      <c r="C258" s="1">
        <v>51592</v>
      </c>
      <c r="F258" t="s">
        <v>1022</v>
      </c>
      <c r="H258" t="s">
        <v>1017</v>
      </c>
      <c r="I258" s="2"/>
      <c r="T258">
        <v>222052</v>
      </c>
      <c r="Z258" t="s">
        <v>10</v>
      </c>
    </row>
    <row r="259" spans="1:26" x14ac:dyDescent="0.25">
      <c r="A259" t="s">
        <v>1673</v>
      </c>
      <c r="C259" s="1">
        <v>51622</v>
      </c>
      <c r="F259" t="s">
        <v>1037</v>
      </c>
      <c r="H259" t="s">
        <v>1673</v>
      </c>
      <c r="I259" s="2"/>
      <c r="T259">
        <v>222052</v>
      </c>
      <c r="Z259" t="s">
        <v>10</v>
      </c>
    </row>
    <row r="260" spans="1:26" x14ac:dyDescent="0.25">
      <c r="A260" t="s">
        <v>3463</v>
      </c>
      <c r="C260" s="1">
        <v>51653</v>
      </c>
      <c r="F260" t="s">
        <v>1353</v>
      </c>
      <c r="H260" t="s">
        <v>3463</v>
      </c>
      <c r="I260" s="2"/>
      <c r="T260">
        <v>222052</v>
      </c>
      <c r="Z260" t="s">
        <v>10</v>
      </c>
    </row>
    <row r="261" spans="1:26" x14ac:dyDescent="0.25">
      <c r="A261" t="s">
        <v>220</v>
      </c>
      <c r="C261" s="1">
        <v>51683</v>
      </c>
      <c r="F261" t="s">
        <v>1353</v>
      </c>
      <c r="H261" t="s">
        <v>220</v>
      </c>
      <c r="I261" s="2"/>
      <c r="T261">
        <v>222052</v>
      </c>
      <c r="Z261" t="s">
        <v>10</v>
      </c>
    </row>
    <row r="262" spans="1:26" x14ac:dyDescent="0.25">
      <c r="A262" t="s">
        <v>3464</v>
      </c>
      <c r="C262" s="1">
        <v>51714</v>
      </c>
      <c r="F262" t="s">
        <v>1353</v>
      </c>
      <c r="H262" t="s">
        <v>3464</v>
      </c>
      <c r="I262" s="2"/>
      <c r="T262">
        <v>222052</v>
      </c>
      <c r="Z262" t="s">
        <v>10</v>
      </c>
    </row>
    <row r="263" spans="1:26" x14ac:dyDescent="0.25">
      <c r="A263" t="s">
        <v>3465</v>
      </c>
      <c r="C263" s="1">
        <v>51745</v>
      </c>
      <c r="F263" t="s">
        <v>1022</v>
      </c>
      <c r="H263" t="s">
        <v>3465</v>
      </c>
      <c r="I263" s="2"/>
      <c r="T263">
        <v>222052</v>
      </c>
      <c r="Z263" t="s">
        <v>10</v>
      </c>
    </row>
    <row r="264" spans="1:26" x14ac:dyDescent="0.25">
      <c r="A264" t="s">
        <v>3466</v>
      </c>
      <c r="C264" s="1">
        <v>51775</v>
      </c>
      <c r="F264" t="s">
        <v>1353</v>
      </c>
      <c r="H264" t="s">
        <v>3466</v>
      </c>
      <c r="I264" s="2"/>
      <c r="T264">
        <v>222052</v>
      </c>
      <c r="Z264" t="s">
        <v>10</v>
      </c>
    </row>
    <row r="265" spans="1:26" x14ac:dyDescent="0.25">
      <c r="A265" t="s">
        <v>3467</v>
      </c>
      <c r="C265" s="1">
        <v>51806</v>
      </c>
      <c r="F265" t="s">
        <v>1109</v>
      </c>
      <c r="H265" t="s">
        <v>3467</v>
      </c>
      <c r="I265" s="2"/>
      <c r="T265">
        <v>222052</v>
      </c>
      <c r="Z265" t="s">
        <v>10</v>
      </c>
    </row>
    <row r="266" spans="1:26" x14ac:dyDescent="0.25">
      <c r="A266" t="s">
        <v>3468</v>
      </c>
      <c r="C266" s="1">
        <v>51836</v>
      </c>
      <c r="F266" t="s">
        <v>1037</v>
      </c>
      <c r="H266" t="s">
        <v>3468</v>
      </c>
      <c r="I266" s="2"/>
      <c r="T266">
        <v>222052</v>
      </c>
      <c r="Z266" t="s">
        <v>10</v>
      </c>
    </row>
    <row r="267" spans="1:26" x14ac:dyDescent="0.25">
      <c r="A267" t="s">
        <v>3469</v>
      </c>
      <c r="C267" s="1">
        <v>51867</v>
      </c>
      <c r="F267" t="s">
        <v>1059</v>
      </c>
      <c r="H267" t="s">
        <v>3469</v>
      </c>
      <c r="I267" s="2"/>
      <c r="T267">
        <v>222052</v>
      </c>
      <c r="Z267" t="s">
        <v>10</v>
      </c>
    </row>
    <row r="268" spans="1:26" x14ac:dyDescent="0.25">
      <c r="A268" t="s">
        <v>144</v>
      </c>
      <c r="C268" s="1">
        <v>51898</v>
      </c>
      <c r="F268" t="s">
        <v>1059</v>
      </c>
      <c r="H268" t="s">
        <v>144</v>
      </c>
      <c r="I268" s="2"/>
      <c r="T268">
        <v>222052</v>
      </c>
      <c r="Z268" t="s">
        <v>10</v>
      </c>
    </row>
    <row r="269" spans="1:26" x14ac:dyDescent="0.25">
      <c r="A269" t="s">
        <v>3470</v>
      </c>
      <c r="C269" s="1">
        <v>51926</v>
      </c>
      <c r="F269" t="s">
        <v>1130</v>
      </c>
      <c r="H269" t="s">
        <v>3470</v>
      </c>
      <c r="I269" s="2"/>
      <c r="T269">
        <v>222052</v>
      </c>
      <c r="Z269" t="s">
        <v>10</v>
      </c>
    </row>
    <row r="270" spans="1:26" x14ac:dyDescent="0.25">
      <c r="A270" t="s">
        <v>3471</v>
      </c>
      <c r="C270" s="1">
        <v>51957</v>
      </c>
      <c r="F270" t="s">
        <v>1353</v>
      </c>
      <c r="H270" t="s">
        <v>3471</v>
      </c>
      <c r="I270" s="2"/>
      <c r="T270">
        <v>222052</v>
      </c>
      <c r="Z270" t="s">
        <v>10</v>
      </c>
    </row>
    <row r="271" spans="1:26" x14ac:dyDescent="0.25">
      <c r="A271" t="s">
        <v>3472</v>
      </c>
      <c r="C271" s="1">
        <v>51987</v>
      </c>
      <c r="F271" t="s">
        <v>1121</v>
      </c>
      <c r="H271" t="s">
        <v>3472</v>
      </c>
      <c r="I271" s="2"/>
      <c r="T271">
        <v>222052</v>
      </c>
      <c r="Z271" t="s">
        <v>10</v>
      </c>
    </row>
    <row r="272" spans="1:26" x14ac:dyDescent="0.25">
      <c r="A272" t="s">
        <v>3473</v>
      </c>
      <c r="C272" s="1">
        <v>52018</v>
      </c>
      <c r="F272" t="s">
        <v>1353</v>
      </c>
      <c r="H272" t="s">
        <v>3473</v>
      </c>
      <c r="I272" s="2"/>
      <c r="T272">
        <v>222052</v>
      </c>
      <c r="Z272" t="s">
        <v>10</v>
      </c>
    </row>
    <row r="273" spans="1:26" x14ac:dyDescent="0.25">
      <c r="A273" t="s">
        <v>3474</v>
      </c>
      <c r="C273" s="1">
        <v>52048</v>
      </c>
      <c r="F273" t="s">
        <v>1121</v>
      </c>
      <c r="H273" t="s">
        <v>3474</v>
      </c>
      <c r="I273" s="2"/>
      <c r="T273">
        <v>222052</v>
      </c>
      <c r="Z273" t="s">
        <v>10</v>
      </c>
    </row>
    <row r="274" spans="1:26" x14ac:dyDescent="0.25">
      <c r="A274" t="s">
        <v>3475</v>
      </c>
      <c r="C274" s="1">
        <v>52079</v>
      </c>
      <c r="F274" t="s">
        <v>1037</v>
      </c>
      <c r="H274" t="s">
        <v>3475</v>
      </c>
      <c r="I274" s="2"/>
      <c r="T274">
        <v>222052</v>
      </c>
      <c r="Z274" t="s">
        <v>10</v>
      </c>
    </row>
    <row r="275" spans="1:26" x14ac:dyDescent="0.25">
      <c r="A275" t="s">
        <v>3476</v>
      </c>
      <c r="C275" s="1">
        <v>52110</v>
      </c>
      <c r="F275" t="s">
        <v>1109</v>
      </c>
      <c r="H275" t="s">
        <v>3476</v>
      </c>
      <c r="I275" s="2"/>
      <c r="T275">
        <v>222052</v>
      </c>
      <c r="Z275" t="s">
        <v>10</v>
      </c>
    </row>
    <row r="276" spans="1:26" x14ac:dyDescent="0.25">
      <c r="A276" t="s">
        <v>3477</v>
      </c>
      <c r="C276" s="1">
        <v>52140</v>
      </c>
      <c r="F276" t="s">
        <v>1037</v>
      </c>
      <c r="H276" t="s">
        <v>3477</v>
      </c>
      <c r="I276" s="2"/>
      <c r="T276">
        <v>222052</v>
      </c>
      <c r="Z276" t="s">
        <v>10</v>
      </c>
    </row>
    <row r="277" spans="1:26" x14ac:dyDescent="0.25">
      <c r="A277" t="s">
        <v>3478</v>
      </c>
      <c r="C277" s="1">
        <v>52171</v>
      </c>
      <c r="F277" t="s">
        <v>1121</v>
      </c>
      <c r="H277" t="s">
        <v>3478</v>
      </c>
      <c r="I277" s="2"/>
      <c r="T277">
        <v>222052</v>
      </c>
      <c r="Z277" t="s">
        <v>10</v>
      </c>
    </row>
    <row r="278" spans="1:26" x14ac:dyDescent="0.25">
      <c r="A278" t="s">
        <v>3479</v>
      </c>
      <c r="C278" s="1">
        <v>52201</v>
      </c>
      <c r="F278" t="s">
        <v>1059</v>
      </c>
      <c r="H278" t="s">
        <v>3479</v>
      </c>
      <c r="I278" s="2"/>
      <c r="T278">
        <v>222052</v>
      </c>
      <c r="Z278" t="s">
        <v>10</v>
      </c>
    </row>
    <row r="279" spans="1:26" x14ac:dyDescent="0.25">
      <c r="A279" t="s">
        <v>3480</v>
      </c>
      <c r="C279" s="1">
        <v>52232</v>
      </c>
      <c r="F279" t="s">
        <v>1059</v>
      </c>
      <c r="H279" t="s">
        <v>3480</v>
      </c>
      <c r="I279" s="2"/>
      <c r="T279">
        <v>222052</v>
      </c>
      <c r="Z279" t="s">
        <v>10</v>
      </c>
    </row>
    <row r="280" spans="1:26" x14ac:dyDescent="0.25">
      <c r="A280" t="s">
        <v>3481</v>
      </c>
      <c r="C280" s="1">
        <v>52263</v>
      </c>
      <c r="F280" t="s">
        <v>1071</v>
      </c>
      <c r="H280" t="s">
        <v>3481</v>
      </c>
      <c r="I280" s="2"/>
      <c r="T280">
        <v>222052</v>
      </c>
      <c r="Z280" t="s">
        <v>10</v>
      </c>
    </row>
    <row r="281" spans="1:26" x14ac:dyDescent="0.25">
      <c r="A281" t="s">
        <v>3482</v>
      </c>
      <c r="C281" s="1">
        <v>52291</v>
      </c>
      <c r="F281" t="s">
        <v>1109</v>
      </c>
      <c r="H281" t="s">
        <v>3482</v>
      </c>
      <c r="I281" s="2"/>
      <c r="T281">
        <v>222052</v>
      </c>
      <c r="Z281" t="s">
        <v>10</v>
      </c>
    </row>
    <row r="282" spans="1:26" x14ac:dyDescent="0.25">
      <c r="A282" t="s">
        <v>3483</v>
      </c>
      <c r="C282" s="1">
        <v>52322</v>
      </c>
      <c r="F282" t="s">
        <v>1059</v>
      </c>
      <c r="H282" t="s">
        <v>3483</v>
      </c>
      <c r="I282" s="2"/>
      <c r="T282">
        <v>222052</v>
      </c>
      <c r="Z282" t="s">
        <v>10</v>
      </c>
    </row>
    <row r="283" spans="1:26" x14ac:dyDescent="0.25">
      <c r="A283" t="s">
        <v>3484</v>
      </c>
      <c r="C283" s="1">
        <v>52352</v>
      </c>
      <c r="F283" t="s">
        <v>1353</v>
      </c>
      <c r="H283" t="s">
        <v>3484</v>
      </c>
      <c r="I283" s="2"/>
      <c r="T283">
        <v>222052</v>
      </c>
      <c r="Z283" t="s">
        <v>10</v>
      </c>
    </row>
    <row r="284" spans="1:26" x14ac:dyDescent="0.25">
      <c r="A284" t="s">
        <v>3485</v>
      </c>
      <c r="C284" s="1">
        <v>52383</v>
      </c>
      <c r="F284" t="s">
        <v>1130</v>
      </c>
      <c r="H284" t="s">
        <v>3485</v>
      </c>
      <c r="I284" s="2"/>
      <c r="T284">
        <v>222052</v>
      </c>
      <c r="Z284" t="s">
        <v>10</v>
      </c>
    </row>
    <row r="285" spans="1:26" x14ac:dyDescent="0.25">
      <c r="A285" t="s">
        <v>3486</v>
      </c>
      <c r="C285" s="1">
        <v>52413</v>
      </c>
      <c r="F285" t="s">
        <v>1071</v>
      </c>
      <c r="H285" t="s">
        <v>3486</v>
      </c>
      <c r="I285" s="2"/>
      <c r="T285">
        <v>222052</v>
      </c>
      <c r="Z285" t="s">
        <v>10</v>
      </c>
    </row>
    <row r="286" spans="1:26" x14ac:dyDescent="0.25">
      <c r="A286" t="s">
        <v>3487</v>
      </c>
      <c r="C286" s="1">
        <v>52444</v>
      </c>
      <c r="F286" t="s">
        <v>1071</v>
      </c>
      <c r="H286" t="s">
        <v>3487</v>
      </c>
      <c r="I286" s="2"/>
      <c r="T286">
        <v>222052</v>
      </c>
      <c r="Z286" t="s">
        <v>10</v>
      </c>
    </row>
    <row r="287" spans="1:26" x14ac:dyDescent="0.25">
      <c r="A287" t="s">
        <v>3488</v>
      </c>
      <c r="C287" s="1">
        <v>52475</v>
      </c>
      <c r="F287" t="s">
        <v>1109</v>
      </c>
      <c r="H287" t="s">
        <v>3488</v>
      </c>
      <c r="I287" s="2"/>
      <c r="T287">
        <v>222052</v>
      </c>
      <c r="Z287" t="s">
        <v>10</v>
      </c>
    </row>
    <row r="288" spans="1:26" x14ac:dyDescent="0.25">
      <c r="A288" t="s">
        <v>3489</v>
      </c>
      <c r="C288" s="1">
        <v>52505</v>
      </c>
      <c r="F288" t="s">
        <v>1353</v>
      </c>
      <c r="H288" t="s">
        <v>3489</v>
      </c>
      <c r="I288" s="2"/>
      <c r="T288">
        <v>222052</v>
      </c>
      <c r="Z288" t="s">
        <v>10</v>
      </c>
    </row>
    <row r="289" spans="1:26" x14ac:dyDescent="0.25">
      <c r="A289" t="s">
        <v>3490</v>
      </c>
      <c r="C289" s="1">
        <v>52536</v>
      </c>
      <c r="F289" t="s">
        <v>1071</v>
      </c>
      <c r="H289" t="s">
        <v>3490</v>
      </c>
      <c r="I289" s="2"/>
      <c r="T289">
        <v>222052</v>
      </c>
      <c r="Z289" t="s">
        <v>10</v>
      </c>
    </row>
    <row r="290" spans="1:26" x14ac:dyDescent="0.25">
      <c r="A290" t="s">
        <v>3491</v>
      </c>
      <c r="C290" s="1">
        <v>52566</v>
      </c>
      <c r="F290" t="s">
        <v>1022</v>
      </c>
      <c r="H290" t="s">
        <v>3491</v>
      </c>
      <c r="I290" s="2"/>
      <c r="T290">
        <v>222052</v>
      </c>
      <c r="Z290" t="s">
        <v>10</v>
      </c>
    </row>
    <row r="291" spans="1:26" x14ac:dyDescent="0.25">
      <c r="A291" t="s">
        <v>3492</v>
      </c>
      <c r="C291" s="1">
        <v>52597</v>
      </c>
      <c r="F291" t="s">
        <v>1059</v>
      </c>
      <c r="H291" t="s">
        <v>3492</v>
      </c>
      <c r="I291" s="2"/>
      <c r="T291">
        <v>222052</v>
      </c>
      <c r="Z291" t="s">
        <v>10</v>
      </c>
    </row>
    <row r="292" spans="1:26" x14ac:dyDescent="0.25">
      <c r="A292" t="s">
        <v>3493</v>
      </c>
      <c r="C292" s="1">
        <v>52628</v>
      </c>
      <c r="F292" t="s">
        <v>1121</v>
      </c>
      <c r="H292" t="s">
        <v>3493</v>
      </c>
      <c r="I292" s="2"/>
      <c r="T292">
        <v>222052</v>
      </c>
      <c r="Z292" t="s">
        <v>10</v>
      </c>
    </row>
    <row r="293" spans="1:26" x14ac:dyDescent="0.25">
      <c r="A293" t="s">
        <v>3494</v>
      </c>
      <c r="C293" s="1">
        <v>52657</v>
      </c>
      <c r="F293" t="s">
        <v>1121</v>
      </c>
      <c r="H293" t="s">
        <v>3494</v>
      </c>
      <c r="I293" s="2"/>
      <c r="T293">
        <v>222052</v>
      </c>
      <c r="Z293" t="s">
        <v>10</v>
      </c>
    </row>
    <row r="294" spans="1:26" x14ac:dyDescent="0.25">
      <c r="A294" t="s">
        <v>145</v>
      </c>
      <c r="C294" s="1">
        <v>52688</v>
      </c>
      <c r="F294" t="s">
        <v>1109</v>
      </c>
      <c r="H294" t="s">
        <v>145</v>
      </c>
      <c r="I294" s="2"/>
      <c r="T294">
        <v>222052</v>
      </c>
      <c r="Z294" t="s">
        <v>10</v>
      </c>
    </row>
    <row r="295" spans="1:26" x14ac:dyDescent="0.25">
      <c r="A295" t="s">
        <v>175</v>
      </c>
      <c r="C295" s="1">
        <v>52718</v>
      </c>
      <c r="F295" t="s">
        <v>1121</v>
      </c>
      <c r="H295" t="s">
        <v>175</v>
      </c>
      <c r="I295" s="2"/>
      <c r="T295">
        <v>222052</v>
      </c>
      <c r="Z295" t="s">
        <v>10</v>
      </c>
    </row>
    <row r="296" spans="1:26" x14ac:dyDescent="0.25">
      <c r="A296" t="s">
        <v>297</v>
      </c>
      <c r="C296" s="1">
        <v>52749</v>
      </c>
      <c r="F296" t="s">
        <v>1037</v>
      </c>
      <c r="H296" t="s">
        <v>297</v>
      </c>
      <c r="I296" s="2"/>
      <c r="T296">
        <v>222052</v>
      </c>
      <c r="Z296" t="s">
        <v>10</v>
      </c>
    </row>
    <row r="297" spans="1:26" x14ac:dyDescent="0.25">
      <c r="A297" t="s">
        <v>3495</v>
      </c>
      <c r="C297" s="1">
        <v>52779</v>
      </c>
      <c r="F297" t="s">
        <v>1022</v>
      </c>
      <c r="H297" t="s">
        <v>3495</v>
      </c>
      <c r="I297" s="2"/>
      <c r="T297">
        <v>222052</v>
      </c>
      <c r="Z297" t="s">
        <v>10</v>
      </c>
    </row>
    <row r="298" spans="1:26" x14ac:dyDescent="0.25">
      <c r="A298" t="s">
        <v>115</v>
      </c>
      <c r="C298" s="1">
        <v>52810</v>
      </c>
      <c r="F298" t="s">
        <v>1059</v>
      </c>
      <c r="H298" t="s">
        <v>115</v>
      </c>
      <c r="I298" s="2"/>
      <c r="T298">
        <v>222052</v>
      </c>
      <c r="Z298" t="s">
        <v>10</v>
      </c>
    </row>
    <row r="299" spans="1:26" x14ac:dyDescent="0.25">
      <c r="A299" t="s">
        <v>118</v>
      </c>
      <c r="C299" s="1">
        <v>52841</v>
      </c>
      <c r="F299" t="s">
        <v>1059</v>
      </c>
      <c r="H299" t="s">
        <v>118</v>
      </c>
      <c r="I299" s="2"/>
      <c r="T299">
        <v>222052</v>
      </c>
      <c r="Z299" t="s">
        <v>10</v>
      </c>
    </row>
    <row r="300" spans="1:26" x14ac:dyDescent="0.25">
      <c r="A300" t="s">
        <v>332</v>
      </c>
      <c r="C300" s="1">
        <v>52871</v>
      </c>
      <c r="F300" t="s">
        <v>1130</v>
      </c>
      <c r="H300" t="s">
        <v>332</v>
      </c>
      <c r="I300" s="2"/>
      <c r="T300">
        <v>222052</v>
      </c>
      <c r="Z300" t="s">
        <v>10</v>
      </c>
    </row>
    <row r="301" spans="1:26" x14ac:dyDescent="0.25">
      <c r="A301" t="s">
        <v>334</v>
      </c>
      <c r="C301" s="1">
        <v>52902</v>
      </c>
      <c r="F301" t="s">
        <v>1130</v>
      </c>
      <c r="H301" t="s">
        <v>334</v>
      </c>
      <c r="I301" s="2"/>
      <c r="T301">
        <v>222052</v>
      </c>
      <c r="Z301" t="s">
        <v>10</v>
      </c>
    </row>
    <row r="302" spans="1:26" x14ac:dyDescent="0.25">
      <c r="A302" t="s">
        <v>3496</v>
      </c>
      <c r="C302" s="1">
        <v>52932</v>
      </c>
      <c r="F302" t="s">
        <v>1353</v>
      </c>
      <c r="H302" t="s">
        <v>3496</v>
      </c>
      <c r="I302" s="2"/>
      <c r="T302">
        <v>222052</v>
      </c>
      <c r="Z302" t="s">
        <v>10</v>
      </c>
    </row>
    <row r="303" spans="1:26" x14ac:dyDescent="0.25">
      <c r="A303" t="s">
        <v>177</v>
      </c>
      <c r="C303" s="1">
        <v>52963</v>
      </c>
      <c r="F303" t="s">
        <v>1121</v>
      </c>
      <c r="H303" t="s">
        <v>177</v>
      </c>
      <c r="I303" s="2"/>
      <c r="T303">
        <v>222052</v>
      </c>
      <c r="Z303" t="s">
        <v>10</v>
      </c>
    </row>
    <row r="304" spans="1:26" x14ac:dyDescent="0.25">
      <c r="A304" t="s">
        <v>2714</v>
      </c>
      <c r="C304" s="1">
        <v>52994</v>
      </c>
      <c r="F304" t="s">
        <v>1022</v>
      </c>
      <c r="H304" t="s">
        <v>2714</v>
      </c>
      <c r="I304" s="2"/>
      <c r="T304">
        <v>222052</v>
      </c>
      <c r="Z304" t="s">
        <v>10</v>
      </c>
    </row>
    <row r="305" spans="1:26" x14ac:dyDescent="0.25">
      <c r="A305" t="s">
        <v>1579</v>
      </c>
      <c r="C305" s="1">
        <v>53022</v>
      </c>
      <c r="F305" t="s">
        <v>1109</v>
      </c>
      <c r="H305" t="s">
        <v>1579</v>
      </c>
      <c r="I305" s="2"/>
      <c r="T305">
        <v>222052</v>
      </c>
      <c r="Z305" t="s">
        <v>10</v>
      </c>
    </row>
    <row r="306" spans="1:26" x14ac:dyDescent="0.25">
      <c r="A306" t="s">
        <v>221</v>
      </c>
      <c r="C306" s="1">
        <v>53053</v>
      </c>
      <c r="F306" t="s">
        <v>1022</v>
      </c>
      <c r="H306" t="s">
        <v>221</v>
      </c>
      <c r="I306" s="2"/>
      <c r="T306">
        <v>222052</v>
      </c>
      <c r="Z306" t="s">
        <v>10</v>
      </c>
    </row>
    <row r="307" spans="1:26" x14ac:dyDescent="0.25">
      <c r="A307" t="s">
        <v>200</v>
      </c>
      <c r="C307" s="1">
        <v>53083</v>
      </c>
      <c r="F307" t="s">
        <v>1353</v>
      </c>
      <c r="H307" t="s">
        <v>200</v>
      </c>
      <c r="I307" s="2"/>
      <c r="T307">
        <v>222052</v>
      </c>
      <c r="Z307" t="s">
        <v>10</v>
      </c>
    </row>
    <row r="308" spans="1:26" x14ac:dyDescent="0.25">
      <c r="A308" t="s">
        <v>1349</v>
      </c>
      <c r="C308" s="1">
        <v>53114</v>
      </c>
      <c r="F308" t="s">
        <v>1353</v>
      </c>
      <c r="H308" t="s">
        <v>1349</v>
      </c>
      <c r="I308" s="2"/>
      <c r="T308">
        <v>222052</v>
      </c>
      <c r="Z308" t="s">
        <v>10</v>
      </c>
    </row>
    <row r="309" spans="1:26" x14ac:dyDescent="0.25">
      <c r="A309" t="s">
        <v>299</v>
      </c>
      <c r="C309" s="1">
        <v>53144</v>
      </c>
      <c r="F309" t="s">
        <v>1037</v>
      </c>
      <c r="H309" t="s">
        <v>299</v>
      </c>
      <c r="I309" s="2"/>
      <c r="T309">
        <v>222052</v>
      </c>
      <c r="Z309" t="s">
        <v>10</v>
      </c>
    </row>
    <row r="310" spans="1:26" x14ac:dyDescent="0.25">
      <c r="A310" t="s">
        <v>146</v>
      </c>
      <c r="C310" s="1">
        <v>53175</v>
      </c>
      <c r="F310" t="s">
        <v>1109</v>
      </c>
      <c r="H310" t="s">
        <v>146</v>
      </c>
      <c r="I310" s="2"/>
      <c r="T310">
        <v>222052</v>
      </c>
      <c r="Z310" t="s">
        <v>10</v>
      </c>
    </row>
    <row r="311" spans="1:26" x14ac:dyDescent="0.25">
      <c r="A311" t="s">
        <v>1544</v>
      </c>
      <c r="C311" s="1">
        <v>53206</v>
      </c>
      <c r="F311" t="s">
        <v>1130</v>
      </c>
      <c r="H311" t="s">
        <v>1544</v>
      </c>
      <c r="I311" s="2"/>
      <c r="T311">
        <v>222052</v>
      </c>
      <c r="Z311" t="s">
        <v>10</v>
      </c>
    </row>
    <row r="312" spans="1:26" x14ac:dyDescent="0.25">
      <c r="A312" t="s">
        <v>3497</v>
      </c>
      <c r="C312" s="1">
        <v>53236</v>
      </c>
      <c r="F312" t="s">
        <v>1022</v>
      </c>
      <c r="H312" t="s">
        <v>3497</v>
      </c>
      <c r="I312" s="2"/>
      <c r="T312">
        <v>222052</v>
      </c>
      <c r="Z312" t="s">
        <v>10</v>
      </c>
    </row>
    <row r="313" spans="1:26" x14ac:dyDescent="0.25">
      <c r="A313" t="s">
        <v>223</v>
      </c>
      <c r="C313" s="1">
        <v>53267</v>
      </c>
      <c r="F313" t="s">
        <v>1022</v>
      </c>
      <c r="H313" t="s">
        <v>223</v>
      </c>
      <c r="I313" s="2"/>
      <c r="T313">
        <v>222052</v>
      </c>
      <c r="Z313" t="s">
        <v>10</v>
      </c>
    </row>
    <row r="314" spans="1:26" x14ac:dyDescent="0.25">
      <c r="A314" t="s">
        <v>224</v>
      </c>
      <c r="C314" s="1">
        <v>53297</v>
      </c>
      <c r="F314" t="s">
        <v>1022</v>
      </c>
      <c r="H314" t="s">
        <v>224</v>
      </c>
      <c r="I314" s="2"/>
      <c r="T314">
        <v>222052</v>
      </c>
      <c r="Z314" t="s">
        <v>10</v>
      </c>
    </row>
    <row r="315" spans="1:26" x14ac:dyDescent="0.25">
      <c r="A315" t="s">
        <v>3498</v>
      </c>
      <c r="C315" s="1">
        <v>53328</v>
      </c>
      <c r="F315" t="s">
        <v>1109</v>
      </c>
      <c r="H315" t="s">
        <v>3498</v>
      </c>
      <c r="I315" s="2"/>
      <c r="T315">
        <v>222052</v>
      </c>
      <c r="Z315" t="s">
        <v>10</v>
      </c>
    </row>
    <row r="316" spans="1:26" x14ac:dyDescent="0.25">
      <c r="A316" t="s">
        <v>3499</v>
      </c>
      <c r="C316" s="1">
        <v>53359</v>
      </c>
      <c r="F316" t="s">
        <v>1059</v>
      </c>
      <c r="H316" t="s">
        <v>3499</v>
      </c>
      <c r="I316" s="2"/>
      <c r="T316">
        <v>222052</v>
      </c>
      <c r="Z316" t="s">
        <v>10</v>
      </c>
    </row>
    <row r="317" spans="1:26" x14ac:dyDescent="0.25">
      <c r="A317" t="s">
        <v>120</v>
      </c>
      <c r="C317" s="1">
        <v>53387</v>
      </c>
      <c r="F317" t="s">
        <v>1059</v>
      </c>
      <c r="H317" t="s">
        <v>120</v>
      </c>
      <c r="I317" s="2"/>
      <c r="T317">
        <v>222052</v>
      </c>
      <c r="Z317" t="s">
        <v>10</v>
      </c>
    </row>
    <row r="318" spans="1:26" x14ac:dyDescent="0.25">
      <c r="A318" t="s">
        <v>201</v>
      </c>
      <c r="C318" s="1">
        <v>53418</v>
      </c>
      <c r="F318" t="s">
        <v>1353</v>
      </c>
      <c r="H318" t="s">
        <v>201</v>
      </c>
      <c r="I318" s="2"/>
      <c r="T318">
        <v>222052</v>
      </c>
      <c r="Z318" t="s">
        <v>10</v>
      </c>
    </row>
    <row r="319" spans="1:26" x14ac:dyDescent="0.25">
      <c r="A319" t="s">
        <v>179</v>
      </c>
      <c r="C319" s="1">
        <v>53448</v>
      </c>
      <c r="F319" t="s">
        <v>1121</v>
      </c>
      <c r="H319" t="s">
        <v>179</v>
      </c>
      <c r="I319" s="2"/>
      <c r="T319">
        <v>222052</v>
      </c>
      <c r="Z319" t="s">
        <v>10</v>
      </c>
    </row>
    <row r="320" spans="1:26" x14ac:dyDescent="0.25">
      <c r="A320" t="s">
        <v>3500</v>
      </c>
      <c r="C320" s="1">
        <v>53479</v>
      </c>
      <c r="F320" t="s">
        <v>1022</v>
      </c>
      <c r="H320" t="s">
        <v>3500</v>
      </c>
      <c r="I320" s="2"/>
      <c r="T320">
        <v>222052</v>
      </c>
      <c r="Z320" t="s">
        <v>10</v>
      </c>
    </row>
    <row r="321" spans="1:26" x14ac:dyDescent="0.25">
      <c r="A321" t="s">
        <v>3501</v>
      </c>
      <c r="C321" s="1">
        <v>53509</v>
      </c>
      <c r="F321" t="s">
        <v>1022</v>
      </c>
      <c r="H321" t="s">
        <v>3501</v>
      </c>
      <c r="I321" s="2"/>
      <c r="T321">
        <v>222052</v>
      </c>
      <c r="Z321" t="s">
        <v>10</v>
      </c>
    </row>
    <row r="322" spans="1:26" x14ac:dyDescent="0.25">
      <c r="A322" t="s">
        <v>226</v>
      </c>
      <c r="C322" s="1">
        <v>53540</v>
      </c>
      <c r="F322" t="s">
        <v>1022</v>
      </c>
      <c r="H322" t="s">
        <v>226</v>
      </c>
      <c r="I322" s="2"/>
      <c r="T322">
        <v>222052</v>
      </c>
      <c r="Z322" t="s">
        <v>10</v>
      </c>
    </row>
    <row r="323" spans="1:26" x14ac:dyDescent="0.25">
      <c r="A323" t="s">
        <v>181</v>
      </c>
      <c r="C323" s="1">
        <v>53571</v>
      </c>
      <c r="F323" t="s">
        <v>1121</v>
      </c>
      <c r="H323" t="s">
        <v>181</v>
      </c>
      <c r="I323" s="2"/>
      <c r="T323">
        <v>222052</v>
      </c>
      <c r="Z323" t="s">
        <v>10</v>
      </c>
    </row>
    <row r="324" spans="1:26" x14ac:dyDescent="0.25">
      <c r="A324" t="s">
        <v>203</v>
      </c>
      <c r="C324" s="1">
        <v>53601</v>
      </c>
      <c r="F324" t="s">
        <v>1353</v>
      </c>
      <c r="H324" t="s">
        <v>203</v>
      </c>
      <c r="I324" s="2"/>
      <c r="T324">
        <v>222052</v>
      </c>
      <c r="Z324" t="s">
        <v>10</v>
      </c>
    </row>
    <row r="325" spans="1:26" x14ac:dyDescent="0.25">
      <c r="A325" t="s">
        <v>300</v>
      </c>
      <c r="C325" s="1">
        <v>53632</v>
      </c>
      <c r="F325" t="s">
        <v>1037</v>
      </c>
      <c r="H325" t="s">
        <v>300</v>
      </c>
      <c r="I325" s="2"/>
      <c r="T325">
        <v>222052</v>
      </c>
      <c r="Z325" t="s">
        <v>10</v>
      </c>
    </row>
    <row r="326" spans="1:26" x14ac:dyDescent="0.25">
      <c r="A326" t="s">
        <v>301</v>
      </c>
      <c r="C326" s="1">
        <v>53662</v>
      </c>
      <c r="F326" t="s">
        <v>1037</v>
      </c>
      <c r="H326" t="s">
        <v>301</v>
      </c>
      <c r="I326" s="2"/>
      <c r="T326">
        <v>222052</v>
      </c>
      <c r="Z326" t="s">
        <v>10</v>
      </c>
    </row>
    <row r="327" spans="1:26" x14ac:dyDescent="0.25">
      <c r="A327" t="s">
        <v>302</v>
      </c>
      <c r="C327" s="1">
        <v>53693</v>
      </c>
      <c r="F327" t="s">
        <v>1037</v>
      </c>
      <c r="H327" t="s">
        <v>302</v>
      </c>
      <c r="I327" s="2"/>
      <c r="T327">
        <v>222052</v>
      </c>
      <c r="Z327" t="s">
        <v>10</v>
      </c>
    </row>
    <row r="328" spans="1:26" x14ac:dyDescent="0.25">
      <c r="A328" t="s">
        <v>303</v>
      </c>
      <c r="C328" s="1">
        <v>53724</v>
      </c>
      <c r="F328" t="s">
        <v>1037</v>
      </c>
      <c r="H328" t="s">
        <v>303</v>
      </c>
      <c r="I328" s="2"/>
      <c r="T328">
        <v>222052</v>
      </c>
      <c r="Z328" t="s">
        <v>10</v>
      </c>
    </row>
    <row r="329" spans="1:26" x14ac:dyDescent="0.25">
      <c r="A329" t="s">
        <v>3502</v>
      </c>
      <c r="C329" s="1">
        <v>53752</v>
      </c>
      <c r="F329" t="s">
        <v>1022</v>
      </c>
      <c r="H329" t="s">
        <v>3502</v>
      </c>
      <c r="I329" s="2"/>
      <c r="T329">
        <v>222052</v>
      </c>
      <c r="Z329" t="s">
        <v>10</v>
      </c>
    </row>
    <row r="330" spans="1:26" x14ac:dyDescent="0.25">
      <c r="A330" t="s">
        <v>336</v>
      </c>
      <c r="C330" s="1">
        <v>53783</v>
      </c>
      <c r="F330" t="s">
        <v>1130</v>
      </c>
      <c r="H330" t="s">
        <v>336</v>
      </c>
      <c r="I330" s="2"/>
      <c r="T330">
        <v>222052</v>
      </c>
      <c r="Z330" t="s">
        <v>10</v>
      </c>
    </row>
    <row r="331" spans="1:26" x14ac:dyDescent="0.25">
      <c r="A331" t="s">
        <v>3503</v>
      </c>
      <c r="C331" s="1">
        <v>53813</v>
      </c>
      <c r="F331" t="s">
        <v>1130</v>
      </c>
      <c r="H331" t="s">
        <v>3503</v>
      </c>
      <c r="I331" s="2"/>
      <c r="T331">
        <v>222052</v>
      </c>
      <c r="Z331" t="s">
        <v>10</v>
      </c>
    </row>
    <row r="332" spans="1:26" x14ac:dyDescent="0.25">
      <c r="A332" t="s">
        <v>3504</v>
      </c>
      <c r="C332" s="1">
        <v>53844</v>
      </c>
      <c r="F332" t="s">
        <v>1022</v>
      </c>
      <c r="H332" t="s">
        <v>3504</v>
      </c>
      <c r="I332" s="2"/>
      <c r="T332">
        <v>222052</v>
      </c>
      <c r="Z332" t="s">
        <v>10</v>
      </c>
    </row>
    <row r="333" spans="1:26" x14ac:dyDescent="0.25">
      <c r="A333" t="s">
        <v>3505</v>
      </c>
      <c r="C333" s="1">
        <v>53874</v>
      </c>
      <c r="F333" t="s">
        <v>1022</v>
      </c>
      <c r="H333" t="s">
        <v>3505</v>
      </c>
      <c r="I333" s="2"/>
      <c r="T333">
        <v>222052</v>
      </c>
      <c r="Z333" t="s">
        <v>10</v>
      </c>
    </row>
    <row r="334" spans="1:26" x14ac:dyDescent="0.25">
      <c r="A334" t="s">
        <v>204</v>
      </c>
      <c r="C334" s="1">
        <v>53905</v>
      </c>
      <c r="F334" t="s">
        <v>1353</v>
      </c>
      <c r="H334" t="s">
        <v>204</v>
      </c>
      <c r="I334" s="2"/>
      <c r="T334">
        <v>222052</v>
      </c>
      <c r="Z334" t="s">
        <v>10</v>
      </c>
    </row>
    <row r="335" spans="1:26" x14ac:dyDescent="0.25">
      <c r="A335" t="s">
        <v>304</v>
      </c>
      <c r="C335" s="1">
        <v>53936</v>
      </c>
      <c r="F335" t="s">
        <v>1037</v>
      </c>
      <c r="H335" t="s">
        <v>304</v>
      </c>
      <c r="I335" s="2"/>
      <c r="T335">
        <v>222052</v>
      </c>
      <c r="Z335" t="s">
        <v>10</v>
      </c>
    </row>
    <row r="336" spans="1:26" x14ac:dyDescent="0.25">
      <c r="A336" t="s">
        <v>3506</v>
      </c>
      <c r="C336" s="1">
        <v>53966</v>
      </c>
      <c r="F336" t="s">
        <v>1121</v>
      </c>
      <c r="H336" t="s">
        <v>3506</v>
      </c>
      <c r="I336" s="2"/>
      <c r="T336">
        <v>222052</v>
      </c>
      <c r="Z336" t="s">
        <v>10</v>
      </c>
    </row>
    <row r="337" spans="1:26" x14ac:dyDescent="0.25">
      <c r="A337" t="s">
        <v>227</v>
      </c>
      <c r="C337" s="1">
        <v>53997</v>
      </c>
      <c r="F337" t="s">
        <v>1022</v>
      </c>
      <c r="H337" t="s">
        <v>227</v>
      </c>
      <c r="I337" s="2"/>
      <c r="T337">
        <v>222052</v>
      </c>
      <c r="Z337" t="s">
        <v>10</v>
      </c>
    </row>
    <row r="338" spans="1:26" x14ac:dyDescent="0.25">
      <c r="A338" t="s">
        <v>3507</v>
      </c>
      <c r="C338" s="1">
        <v>54027</v>
      </c>
      <c r="F338" t="s">
        <v>1037</v>
      </c>
      <c r="H338" t="s">
        <v>3507</v>
      </c>
      <c r="I338" s="2"/>
      <c r="T338">
        <v>222052</v>
      </c>
      <c r="Z338" t="s">
        <v>10</v>
      </c>
    </row>
    <row r="339" spans="1:26" x14ac:dyDescent="0.25">
      <c r="A339" t="s">
        <v>205</v>
      </c>
      <c r="C339" s="1">
        <v>54058</v>
      </c>
      <c r="F339" t="s">
        <v>1353</v>
      </c>
      <c r="H339" t="s">
        <v>205</v>
      </c>
      <c r="I339" s="2"/>
      <c r="T339">
        <v>222052</v>
      </c>
      <c r="Z339" t="s">
        <v>10</v>
      </c>
    </row>
    <row r="340" spans="1:26" x14ac:dyDescent="0.25">
      <c r="A340" t="s">
        <v>3508</v>
      </c>
      <c r="C340" s="1">
        <v>54089</v>
      </c>
      <c r="F340" t="s">
        <v>1022</v>
      </c>
      <c r="H340" t="s">
        <v>3508</v>
      </c>
      <c r="I340" s="2"/>
      <c r="T340">
        <v>222052</v>
      </c>
      <c r="Z340" t="s">
        <v>10</v>
      </c>
    </row>
    <row r="341" spans="1:26" x14ac:dyDescent="0.25">
      <c r="A341" t="s">
        <v>3509</v>
      </c>
      <c r="C341" s="1">
        <v>54118</v>
      </c>
      <c r="F341" t="s">
        <v>1037</v>
      </c>
      <c r="H341" t="s">
        <v>3509</v>
      </c>
      <c r="I341" s="2"/>
      <c r="T341">
        <v>222052</v>
      </c>
      <c r="Z341" t="s">
        <v>10</v>
      </c>
    </row>
    <row r="342" spans="1:26" x14ac:dyDescent="0.25">
      <c r="A342" t="s">
        <v>3510</v>
      </c>
      <c r="C342" s="1">
        <v>54149</v>
      </c>
      <c r="F342" t="s">
        <v>1121</v>
      </c>
      <c r="H342" t="s">
        <v>3510</v>
      </c>
      <c r="I342" s="2"/>
      <c r="T342">
        <v>222052</v>
      </c>
      <c r="Z342" t="s">
        <v>10</v>
      </c>
    </row>
    <row r="343" spans="1:26" x14ac:dyDescent="0.25">
      <c r="A343" t="s">
        <v>3511</v>
      </c>
      <c r="C343" s="1">
        <v>54179</v>
      </c>
      <c r="F343" t="s">
        <v>1022</v>
      </c>
      <c r="H343" t="s">
        <v>3511</v>
      </c>
      <c r="I343" s="2"/>
      <c r="T343">
        <v>222052</v>
      </c>
      <c r="Z343" t="s">
        <v>10</v>
      </c>
    </row>
    <row r="344" spans="1:26" x14ac:dyDescent="0.25">
      <c r="A344" t="s">
        <v>3512</v>
      </c>
      <c r="C344" s="1">
        <v>54210</v>
      </c>
      <c r="F344" t="s">
        <v>1022</v>
      </c>
      <c r="H344" t="s">
        <v>3512</v>
      </c>
      <c r="I344" s="2"/>
      <c r="T344">
        <v>222052</v>
      </c>
      <c r="Z344" t="s">
        <v>10</v>
      </c>
    </row>
    <row r="345" spans="1:26" x14ac:dyDescent="0.25">
      <c r="A345" t="s">
        <v>3513</v>
      </c>
      <c r="C345" s="1">
        <v>54240</v>
      </c>
      <c r="F345" t="s">
        <v>1130</v>
      </c>
      <c r="H345" t="s">
        <v>3513</v>
      </c>
      <c r="I345" s="2"/>
      <c r="T345">
        <v>222052</v>
      </c>
      <c r="Z345" t="s">
        <v>10</v>
      </c>
    </row>
    <row r="346" spans="1:26" x14ac:dyDescent="0.25">
      <c r="A346" t="s">
        <v>3514</v>
      </c>
      <c r="C346" s="1">
        <v>54271</v>
      </c>
      <c r="F346" t="s">
        <v>1130</v>
      </c>
      <c r="H346" t="s">
        <v>3514</v>
      </c>
      <c r="I346" s="2"/>
      <c r="T346">
        <v>222052</v>
      </c>
      <c r="Z346" t="s">
        <v>10</v>
      </c>
    </row>
    <row r="347" spans="1:26" x14ac:dyDescent="0.25">
      <c r="A347" t="s">
        <v>3515</v>
      </c>
      <c r="C347" s="1">
        <v>54302</v>
      </c>
      <c r="F347" t="s">
        <v>1130</v>
      </c>
      <c r="H347" t="s">
        <v>3515</v>
      </c>
      <c r="I347" s="2"/>
      <c r="T347">
        <v>222052</v>
      </c>
      <c r="Z347" t="s">
        <v>10</v>
      </c>
    </row>
    <row r="348" spans="1:26" x14ac:dyDescent="0.25">
      <c r="A348" t="s">
        <v>3516</v>
      </c>
      <c r="C348" s="1">
        <v>54332</v>
      </c>
      <c r="F348" t="s">
        <v>1130</v>
      </c>
      <c r="H348" t="s">
        <v>3516</v>
      </c>
      <c r="I348" s="2"/>
      <c r="T348">
        <v>222052</v>
      </c>
      <c r="Z348" t="s">
        <v>10</v>
      </c>
    </row>
    <row r="349" spans="1:26" x14ac:dyDescent="0.25">
      <c r="A349" t="s">
        <v>207</v>
      </c>
      <c r="C349" s="1">
        <v>54363</v>
      </c>
      <c r="F349" t="s">
        <v>1353</v>
      </c>
      <c r="H349" t="s">
        <v>207</v>
      </c>
      <c r="I349" s="2"/>
      <c r="T349">
        <v>222052</v>
      </c>
      <c r="Z349" t="s">
        <v>10</v>
      </c>
    </row>
    <row r="350" spans="1:26" x14ac:dyDescent="0.25">
      <c r="A350" t="s">
        <v>208</v>
      </c>
      <c r="C350" s="1">
        <v>54393</v>
      </c>
      <c r="F350" t="s">
        <v>1353</v>
      </c>
      <c r="H350" t="s">
        <v>208</v>
      </c>
      <c r="I350" s="2"/>
      <c r="T350">
        <v>222052</v>
      </c>
      <c r="Z350" t="s">
        <v>10</v>
      </c>
    </row>
    <row r="351" spans="1:26" x14ac:dyDescent="0.25">
      <c r="A351" t="s">
        <v>3517</v>
      </c>
      <c r="C351" s="1">
        <v>54424</v>
      </c>
      <c r="F351" t="s">
        <v>1121</v>
      </c>
      <c r="H351" t="s">
        <v>3517</v>
      </c>
      <c r="I351" s="2"/>
      <c r="T351">
        <v>222052</v>
      </c>
      <c r="Z351" t="s">
        <v>10</v>
      </c>
    </row>
    <row r="352" spans="1:26" x14ac:dyDescent="0.25">
      <c r="A352" t="s">
        <v>3518</v>
      </c>
      <c r="C352" s="1">
        <v>54455</v>
      </c>
      <c r="F352" t="s">
        <v>1121</v>
      </c>
      <c r="H352" t="s">
        <v>3518</v>
      </c>
      <c r="I352" s="2"/>
      <c r="T352">
        <v>222052</v>
      </c>
      <c r="Z352" t="s">
        <v>10</v>
      </c>
    </row>
    <row r="353" spans="1:26" x14ac:dyDescent="0.25">
      <c r="A353" t="s">
        <v>3519</v>
      </c>
      <c r="C353" s="1">
        <v>54483</v>
      </c>
      <c r="F353" t="s">
        <v>1037</v>
      </c>
      <c r="H353" t="s">
        <v>3519</v>
      </c>
      <c r="I353" s="2"/>
      <c r="T353">
        <v>222052</v>
      </c>
      <c r="Z353" t="s">
        <v>10</v>
      </c>
    </row>
    <row r="354" spans="1:26" x14ac:dyDescent="0.25">
      <c r="A354" t="s">
        <v>3520</v>
      </c>
      <c r="F354" t="s">
        <v>1109</v>
      </c>
      <c r="H354" t="s">
        <v>3520</v>
      </c>
      <c r="I354" s="2"/>
      <c r="T354">
        <v>222052</v>
      </c>
      <c r="Z354" t="s">
        <v>10</v>
      </c>
    </row>
    <row r="355" spans="1:26" x14ac:dyDescent="0.25">
      <c r="A355" t="s">
        <v>121</v>
      </c>
      <c r="F355" t="s">
        <v>1059</v>
      </c>
      <c r="H355" t="s">
        <v>121</v>
      </c>
      <c r="I355" s="2"/>
      <c r="T355">
        <v>222052</v>
      </c>
      <c r="Z355" t="s">
        <v>10</v>
      </c>
    </row>
    <row r="356" spans="1:26" x14ac:dyDescent="0.25">
      <c r="A356" t="s">
        <v>3521</v>
      </c>
      <c r="F356" t="s">
        <v>1130</v>
      </c>
      <c r="H356" t="s">
        <v>3521</v>
      </c>
      <c r="I356" s="2"/>
      <c r="T356">
        <v>222052</v>
      </c>
      <c r="Z356" t="s">
        <v>10</v>
      </c>
    </row>
    <row r="357" spans="1:26" x14ac:dyDescent="0.25">
      <c r="A357" t="s">
        <v>3522</v>
      </c>
      <c r="F357" t="s">
        <v>1130</v>
      </c>
      <c r="H357" t="s">
        <v>3522</v>
      </c>
      <c r="I357" s="2"/>
      <c r="T357">
        <v>222052</v>
      </c>
      <c r="Z357" t="s">
        <v>10</v>
      </c>
    </row>
    <row r="358" spans="1:26" x14ac:dyDescent="0.25">
      <c r="A358" t="s">
        <v>3523</v>
      </c>
      <c r="F358" t="s">
        <v>1130</v>
      </c>
      <c r="H358" t="s">
        <v>3523</v>
      </c>
      <c r="I358" s="2"/>
      <c r="T358">
        <v>222052</v>
      </c>
      <c r="Z358" t="s">
        <v>10</v>
      </c>
    </row>
    <row r="359" spans="1:26" x14ac:dyDescent="0.25">
      <c r="A359" t="s">
        <v>3524</v>
      </c>
      <c r="F359" t="s">
        <v>1037</v>
      </c>
      <c r="H359" t="s">
        <v>3524</v>
      </c>
      <c r="I359" s="2"/>
      <c r="T359">
        <v>222052</v>
      </c>
      <c r="Z359" t="s">
        <v>10</v>
      </c>
    </row>
    <row r="360" spans="1:26" x14ac:dyDescent="0.25">
      <c r="A360" t="s">
        <v>209</v>
      </c>
      <c r="F360" t="s">
        <v>1353</v>
      </c>
      <c r="H360" t="s">
        <v>209</v>
      </c>
      <c r="I360" s="2"/>
      <c r="T360">
        <v>222052</v>
      </c>
      <c r="Z360" t="s">
        <v>10</v>
      </c>
    </row>
    <row r="361" spans="1:26" x14ac:dyDescent="0.25">
      <c r="A361" t="s">
        <v>210</v>
      </c>
      <c r="F361" t="s">
        <v>1353</v>
      </c>
      <c r="H361" t="s">
        <v>210</v>
      </c>
      <c r="I361" s="2"/>
      <c r="T361">
        <v>222052</v>
      </c>
      <c r="Z361" t="s">
        <v>10</v>
      </c>
    </row>
    <row r="362" spans="1:26" x14ac:dyDescent="0.25">
      <c r="A362" t="s">
        <v>3525</v>
      </c>
      <c r="F362" t="s">
        <v>1022</v>
      </c>
      <c r="H362" t="s">
        <v>3525</v>
      </c>
      <c r="I362" s="2"/>
      <c r="T362">
        <v>222052</v>
      </c>
      <c r="Z362" t="s">
        <v>10</v>
      </c>
    </row>
    <row r="363" spans="1:26" x14ac:dyDescent="0.25">
      <c r="A363" t="s">
        <v>3526</v>
      </c>
      <c r="F363" t="s">
        <v>1022</v>
      </c>
      <c r="H363" t="s">
        <v>3526</v>
      </c>
      <c r="I363" s="2"/>
      <c r="T363">
        <v>222052</v>
      </c>
      <c r="Z363" t="s">
        <v>10</v>
      </c>
    </row>
    <row r="364" spans="1:26" x14ac:dyDescent="0.25">
      <c r="A364" t="s">
        <v>3527</v>
      </c>
      <c r="F364" t="s">
        <v>1022</v>
      </c>
      <c r="H364" t="s">
        <v>3527</v>
      </c>
      <c r="I364" s="2"/>
      <c r="T364">
        <v>222052</v>
      </c>
      <c r="Z364" t="s">
        <v>10</v>
      </c>
    </row>
    <row r="365" spans="1:26" x14ac:dyDescent="0.25">
      <c r="A365" t="s">
        <v>1372</v>
      </c>
      <c r="F365" t="s">
        <v>1022</v>
      </c>
      <c r="H365" t="s">
        <v>1372</v>
      </c>
      <c r="I365" s="2"/>
      <c r="T365">
        <v>222052</v>
      </c>
      <c r="Z365" t="s">
        <v>10</v>
      </c>
    </row>
    <row r="366" spans="1:26" x14ac:dyDescent="0.25">
      <c r="A366" t="s">
        <v>228</v>
      </c>
      <c r="F366" t="s">
        <v>1022</v>
      </c>
      <c r="H366" t="s">
        <v>228</v>
      </c>
      <c r="I366" s="2"/>
      <c r="T366">
        <v>222052</v>
      </c>
      <c r="Z366" t="s">
        <v>10</v>
      </c>
    </row>
    <row r="367" spans="1:26" x14ac:dyDescent="0.25">
      <c r="A367" t="s">
        <v>3528</v>
      </c>
      <c r="F367" t="s">
        <v>1353</v>
      </c>
      <c r="H367" t="s">
        <v>3528</v>
      </c>
      <c r="I367" s="2"/>
      <c r="T367">
        <v>222052</v>
      </c>
      <c r="Z367" t="s">
        <v>10</v>
      </c>
    </row>
    <row r="368" spans="1:26" x14ac:dyDescent="0.25">
      <c r="A368" t="s">
        <v>3529</v>
      </c>
      <c r="F368" t="s">
        <v>1353</v>
      </c>
      <c r="H368" t="s">
        <v>3529</v>
      </c>
      <c r="I368" s="2"/>
      <c r="T368">
        <v>222052</v>
      </c>
      <c r="Z368" t="s">
        <v>10</v>
      </c>
    </row>
    <row r="369" spans="1:26" x14ac:dyDescent="0.25">
      <c r="A369" t="s">
        <v>3530</v>
      </c>
      <c r="F369" t="s">
        <v>1353</v>
      </c>
      <c r="H369" t="s">
        <v>3530</v>
      </c>
      <c r="I369" s="2"/>
      <c r="T369">
        <v>222052</v>
      </c>
      <c r="Z369" t="s">
        <v>10</v>
      </c>
    </row>
    <row r="370" spans="1:26" x14ac:dyDescent="0.25">
      <c r="A370" t="s">
        <v>3531</v>
      </c>
      <c r="F370" t="s">
        <v>1059</v>
      </c>
      <c r="H370" t="s">
        <v>3531</v>
      </c>
      <c r="I370" s="2"/>
      <c r="T370">
        <v>222052</v>
      </c>
      <c r="Z370" t="s">
        <v>10</v>
      </c>
    </row>
    <row r="371" spans="1:26" x14ac:dyDescent="0.25">
      <c r="A371" t="s">
        <v>122</v>
      </c>
      <c r="F371" t="s">
        <v>1059</v>
      </c>
      <c r="H371" t="s">
        <v>122</v>
      </c>
      <c r="I371" s="2"/>
      <c r="T371">
        <v>222052</v>
      </c>
      <c r="Z371" t="s">
        <v>10</v>
      </c>
    </row>
    <row r="372" spans="1:26" x14ac:dyDescent="0.25">
      <c r="A372" t="s">
        <v>147</v>
      </c>
      <c r="F372" t="s">
        <v>1109</v>
      </c>
      <c r="H372" t="s">
        <v>147</v>
      </c>
      <c r="I372" s="2"/>
      <c r="T372">
        <v>222052</v>
      </c>
      <c r="Z372" t="s">
        <v>10</v>
      </c>
    </row>
    <row r="373" spans="1:26" x14ac:dyDescent="0.25">
      <c r="A373" t="s">
        <v>3532</v>
      </c>
      <c r="F373" t="s">
        <v>1353</v>
      </c>
      <c r="H373" t="s">
        <v>3532</v>
      </c>
      <c r="I373" s="2"/>
      <c r="T373">
        <v>222052</v>
      </c>
      <c r="Z373" t="s">
        <v>10</v>
      </c>
    </row>
    <row r="374" spans="1:26" x14ac:dyDescent="0.25">
      <c r="A374" t="s">
        <v>306</v>
      </c>
      <c r="F374" t="s">
        <v>1037</v>
      </c>
      <c r="H374" t="s">
        <v>306</v>
      </c>
      <c r="I374" s="2"/>
      <c r="T374">
        <v>222052</v>
      </c>
      <c r="Z374" t="s">
        <v>10</v>
      </c>
    </row>
    <row r="375" spans="1:26" x14ac:dyDescent="0.25">
      <c r="A375" t="s">
        <v>3533</v>
      </c>
      <c r="F375" t="s">
        <v>1121</v>
      </c>
      <c r="H375" t="s">
        <v>3533</v>
      </c>
      <c r="I375" s="2"/>
      <c r="T375">
        <v>222052</v>
      </c>
      <c r="Z375" t="s">
        <v>10</v>
      </c>
    </row>
    <row r="376" spans="1:26" x14ac:dyDescent="0.25">
      <c r="A376" t="s">
        <v>183</v>
      </c>
      <c r="F376" t="s">
        <v>1121</v>
      </c>
      <c r="H376" t="s">
        <v>183</v>
      </c>
      <c r="I376" s="2"/>
      <c r="T376">
        <v>222052</v>
      </c>
      <c r="Z376" t="s">
        <v>10</v>
      </c>
    </row>
    <row r="377" spans="1:26" x14ac:dyDescent="0.25">
      <c r="A377" t="s">
        <v>184</v>
      </c>
      <c r="F377" t="s">
        <v>1121</v>
      </c>
      <c r="H377" t="s">
        <v>184</v>
      </c>
      <c r="I377" s="2"/>
      <c r="T377">
        <v>222052</v>
      </c>
      <c r="Z377" t="s">
        <v>10</v>
      </c>
    </row>
    <row r="378" spans="1:26" x14ac:dyDescent="0.25">
      <c r="A378" t="s">
        <v>123</v>
      </c>
      <c r="F378" t="s">
        <v>1059</v>
      </c>
      <c r="H378" t="s">
        <v>123</v>
      </c>
      <c r="I378" s="2"/>
      <c r="T378">
        <v>222052</v>
      </c>
      <c r="Z378" t="s">
        <v>10</v>
      </c>
    </row>
    <row r="379" spans="1:26" x14ac:dyDescent="0.25">
      <c r="A379" t="s">
        <v>185</v>
      </c>
      <c r="F379" t="s">
        <v>1121</v>
      </c>
      <c r="H379" t="s">
        <v>185</v>
      </c>
      <c r="I379" s="2"/>
      <c r="T379">
        <v>222052</v>
      </c>
      <c r="Z379" t="s">
        <v>10</v>
      </c>
    </row>
    <row r="380" spans="1:26" x14ac:dyDescent="0.25">
      <c r="A380" t="s">
        <v>3534</v>
      </c>
      <c r="F380" t="s">
        <v>1353</v>
      </c>
      <c r="H380" t="s">
        <v>3534</v>
      </c>
      <c r="I380" s="2"/>
      <c r="T380">
        <v>222052</v>
      </c>
      <c r="Z380" t="s">
        <v>10</v>
      </c>
    </row>
    <row r="381" spans="1:26" x14ac:dyDescent="0.25">
      <c r="A381" t="s">
        <v>307</v>
      </c>
      <c r="F381" t="s">
        <v>1037</v>
      </c>
      <c r="H381" t="s">
        <v>307</v>
      </c>
      <c r="I381" s="2"/>
      <c r="T381">
        <v>222052</v>
      </c>
      <c r="Z381" t="s">
        <v>10</v>
      </c>
    </row>
    <row r="382" spans="1:26" x14ac:dyDescent="0.25">
      <c r="A382" t="s">
        <v>308</v>
      </c>
      <c r="F382" t="s">
        <v>1037</v>
      </c>
      <c r="H382" t="s">
        <v>308</v>
      </c>
      <c r="I382" s="2"/>
      <c r="T382">
        <v>222052</v>
      </c>
      <c r="Z382" t="s">
        <v>10</v>
      </c>
    </row>
    <row r="383" spans="1:26" x14ac:dyDescent="0.25">
      <c r="A383" t="s">
        <v>3535</v>
      </c>
      <c r="F383" t="s">
        <v>1037</v>
      </c>
      <c r="H383" t="s">
        <v>3535</v>
      </c>
      <c r="I383" s="2"/>
      <c r="T383">
        <v>222052</v>
      </c>
      <c r="Z383" t="s">
        <v>10</v>
      </c>
    </row>
    <row r="384" spans="1:26" x14ac:dyDescent="0.25">
      <c r="A384" t="s">
        <v>337</v>
      </c>
      <c r="F384" t="s">
        <v>1130</v>
      </c>
      <c r="H384" t="s">
        <v>337</v>
      </c>
      <c r="I384" s="2"/>
      <c r="T384">
        <v>222052</v>
      </c>
      <c r="Z384" t="s">
        <v>10</v>
      </c>
    </row>
    <row r="385" spans="1:26" x14ac:dyDescent="0.25">
      <c r="A385" t="s">
        <v>309</v>
      </c>
      <c r="F385" t="s">
        <v>1037</v>
      </c>
      <c r="H385" t="s">
        <v>309</v>
      </c>
      <c r="I385" s="2"/>
      <c r="T385">
        <v>222052</v>
      </c>
      <c r="Z385" t="s">
        <v>10</v>
      </c>
    </row>
    <row r="386" spans="1:26" x14ac:dyDescent="0.25">
      <c r="A386" t="s">
        <v>124</v>
      </c>
      <c r="F386" t="s">
        <v>1059</v>
      </c>
      <c r="H386" t="s">
        <v>124</v>
      </c>
      <c r="I386" s="2"/>
      <c r="T386">
        <v>222052</v>
      </c>
      <c r="Z386" t="s">
        <v>10</v>
      </c>
    </row>
    <row r="387" spans="1:26" x14ac:dyDescent="0.25">
      <c r="A387" t="s">
        <v>2071</v>
      </c>
      <c r="F387" t="s">
        <v>1353</v>
      </c>
      <c r="H387" t="s">
        <v>2071</v>
      </c>
      <c r="I387" s="2"/>
      <c r="T387">
        <v>222052</v>
      </c>
      <c r="Z387" t="s">
        <v>10</v>
      </c>
    </row>
    <row r="388" spans="1:26" x14ac:dyDescent="0.25">
      <c r="A388" t="s">
        <v>2110</v>
      </c>
      <c r="F388" t="s">
        <v>1121</v>
      </c>
      <c r="H388" t="s">
        <v>2110</v>
      </c>
      <c r="I388" s="2"/>
      <c r="T388">
        <v>222052</v>
      </c>
      <c r="Z388" t="s">
        <v>10</v>
      </c>
    </row>
    <row r="389" spans="1:26" x14ac:dyDescent="0.25">
      <c r="A389" t="s">
        <v>1408</v>
      </c>
      <c r="F389" t="s">
        <v>1037</v>
      </c>
      <c r="H389" t="s">
        <v>1408</v>
      </c>
      <c r="I389" s="2"/>
      <c r="T389">
        <v>222052</v>
      </c>
      <c r="Z389" t="s">
        <v>10</v>
      </c>
    </row>
    <row r="390" spans="1:26" x14ac:dyDescent="0.25">
      <c r="A390" t="s">
        <v>3536</v>
      </c>
      <c r="F390" t="s">
        <v>1037</v>
      </c>
      <c r="H390" t="s">
        <v>3536</v>
      </c>
      <c r="I390" s="2"/>
      <c r="T390">
        <v>222052</v>
      </c>
      <c r="Z390" t="s">
        <v>10</v>
      </c>
    </row>
    <row r="391" spans="1:26" x14ac:dyDescent="0.25">
      <c r="A391" t="s">
        <v>311</v>
      </c>
      <c r="F391" t="s">
        <v>1037</v>
      </c>
      <c r="H391" t="s">
        <v>311</v>
      </c>
      <c r="I391" s="2"/>
      <c r="T391">
        <v>222052</v>
      </c>
      <c r="Z391" t="s">
        <v>10</v>
      </c>
    </row>
    <row r="392" spans="1:26" x14ac:dyDescent="0.25">
      <c r="A392" t="s">
        <v>312</v>
      </c>
      <c r="F392" t="s">
        <v>1037</v>
      </c>
      <c r="H392" t="s">
        <v>312</v>
      </c>
      <c r="I392" s="2"/>
      <c r="T392">
        <v>222052</v>
      </c>
      <c r="Z392" t="s">
        <v>10</v>
      </c>
    </row>
    <row r="393" spans="1:26" x14ac:dyDescent="0.25">
      <c r="A393" t="s">
        <v>313</v>
      </c>
      <c r="F393" t="s">
        <v>1037</v>
      </c>
      <c r="H393" t="s">
        <v>313</v>
      </c>
      <c r="I393" s="2"/>
      <c r="T393">
        <v>222052</v>
      </c>
      <c r="Z393" t="s">
        <v>10</v>
      </c>
    </row>
    <row r="394" spans="1:26" x14ac:dyDescent="0.25">
      <c r="A394" t="s">
        <v>314</v>
      </c>
      <c r="F394" t="s">
        <v>1037</v>
      </c>
      <c r="H394" t="s">
        <v>314</v>
      </c>
      <c r="I394" s="2"/>
      <c r="T394">
        <v>222052</v>
      </c>
      <c r="Z394" t="s">
        <v>10</v>
      </c>
    </row>
    <row r="395" spans="1:26" x14ac:dyDescent="0.25">
      <c r="A395" t="s">
        <v>3537</v>
      </c>
      <c r="F395" t="s">
        <v>1037</v>
      </c>
      <c r="H395" t="s">
        <v>3537</v>
      </c>
      <c r="I395" s="2"/>
      <c r="T395">
        <v>222052</v>
      </c>
      <c r="Z395" t="s">
        <v>10</v>
      </c>
    </row>
    <row r="396" spans="1:26" x14ac:dyDescent="0.25">
      <c r="A396" t="s">
        <v>211</v>
      </c>
      <c r="F396" t="s">
        <v>1353</v>
      </c>
      <c r="H396" t="s">
        <v>211</v>
      </c>
      <c r="I396" s="2"/>
      <c r="T396">
        <v>222052</v>
      </c>
      <c r="Z396" t="s">
        <v>10</v>
      </c>
    </row>
    <row r="397" spans="1:26" x14ac:dyDescent="0.25">
      <c r="A397" t="s">
        <v>148</v>
      </c>
      <c r="F397" t="s">
        <v>1109</v>
      </c>
      <c r="H397" t="s">
        <v>148</v>
      </c>
      <c r="I397" s="2"/>
      <c r="T397">
        <v>222052</v>
      </c>
      <c r="Z397" t="s">
        <v>10</v>
      </c>
    </row>
    <row r="398" spans="1:26" x14ac:dyDescent="0.25">
      <c r="A398" t="s">
        <v>149</v>
      </c>
      <c r="F398" t="s">
        <v>1109</v>
      </c>
      <c r="H398" t="s">
        <v>149</v>
      </c>
      <c r="I398" s="2"/>
      <c r="T398">
        <v>222052</v>
      </c>
      <c r="Z398" t="s">
        <v>10</v>
      </c>
    </row>
    <row r="399" spans="1:26" x14ac:dyDescent="0.25">
      <c r="A399" t="s">
        <v>150</v>
      </c>
      <c r="F399" t="s">
        <v>1109</v>
      </c>
      <c r="H399" t="s">
        <v>150</v>
      </c>
      <c r="I399" s="2"/>
      <c r="T399">
        <v>222052</v>
      </c>
      <c r="Z399" t="s">
        <v>10</v>
      </c>
    </row>
    <row r="400" spans="1:26" x14ac:dyDescent="0.25">
      <c r="A400" t="s">
        <v>315</v>
      </c>
      <c r="F400" t="s">
        <v>1037</v>
      </c>
      <c r="H400" t="s">
        <v>315</v>
      </c>
      <c r="I400" s="2"/>
      <c r="T400">
        <v>222052</v>
      </c>
      <c r="Z400" t="s">
        <v>10</v>
      </c>
    </row>
    <row r="401" spans="1:26" x14ac:dyDescent="0.25">
      <c r="A401" t="s">
        <v>317</v>
      </c>
      <c r="F401" t="s">
        <v>1037</v>
      </c>
      <c r="H401" t="s">
        <v>317</v>
      </c>
      <c r="I401" s="2"/>
      <c r="T401">
        <v>222052</v>
      </c>
      <c r="Z401" t="s">
        <v>10</v>
      </c>
    </row>
    <row r="402" spans="1:26" x14ac:dyDescent="0.25">
      <c r="A402" t="s">
        <v>3538</v>
      </c>
      <c r="F402" t="s">
        <v>1022</v>
      </c>
      <c r="H402" t="s">
        <v>3538</v>
      </c>
      <c r="I402" s="2"/>
      <c r="T402">
        <v>222052</v>
      </c>
      <c r="Z402" t="s">
        <v>10</v>
      </c>
    </row>
    <row r="403" spans="1:26" x14ac:dyDescent="0.25">
      <c r="A403" t="s">
        <v>318</v>
      </c>
      <c r="F403" t="s">
        <v>1037</v>
      </c>
      <c r="H403" t="s">
        <v>318</v>
      </c>
      <c r="I403" s="2"/>
      <c r="T403">
        <v>222052</v>
      </c>
      <c r="Z403" t="s">
        <v>10</v>
      </c>
    </row>
    <row r="404" spans="1:26" x14ac:dyDescent="0.25">
      <c r="A404" t="s">
        <v>126</v>
      </c>
      <c r="F404" t="s">
        <v>1059</v>
      </c>
      <c r="H404" t="s">
        <v>126</v>
      </c>
      <c r="I404" s="2"/>
      <c r="T404">
        <v>222052</v>
      </c>
      <c r="Z404" t="s">
        <v>10</v>
      </c>
    </row>
    <row r="405" spans="1:26" x14ac:dyDescent="0.25">
      <c r="A405" t="s">
        <v>127</v>
      </c>
      <c r="F405" t="s">
        <v>1059</v>
      </c>
      <c r="H405" t="s">
        <v>127</v>
      </c>
      <c r="I405" s="2"/>
      <c r="T405">
        <v>222052</v>
      </c>
      <c r="Z405" t="s">
        <v>10</v>
      </c>
    </row>
    <row r="406" spans="1:26" x14ac:dyDescent="0.25">
      <c r="A406" t="s">
        <v>3539</v>
      </c>
      <c r="F406" t="s">
        <v>1037</v>
      </c>
      <c r="H406" t="s">
        <v>3539</v>
      </c>
      <c r="I406" s="2"/>
      <c r="T406">
        <v>222052</v>
      </c>
      <c r="Z406" t="s">
        <v>10</v>
      </c>
    </row>
    <row r="407" spans="1:26" x14ac:dyDescent="0.25">
      <c r="A407" t="s">
        <v>320</v>
      </c>
      <c r="F407" t="s">
        <v>1037</v>
      </c>
      <c r="H407" t="s">
        <v>320</v>
      </c>
      <c r="I407" s="2"/>
      <c r="T407">
        <v>222052</v>
      </c>
      <c r="Z407" t="s">
        <v>10</v>
      </c>
    </row>
    <row r="408" spans="1:26" x14ac:dyDescent="0.25">
      <c r="A408" t="s">
        <v>339</v>
      </c>
      <c r="F408" t="s">
        <v>1130</v>
      </c>
      <c r="H408" t="s">
        <v>339</v>
      </c>
      <c r="I408" s="2"/>
      <c r="T408">
        <v>222052</v>
      </c>
      <c r="Z408" t="s">
        <v>10</v>
      </c>
    </row>
    <row r="409" spans="1:26" x14ac:dyDescent="0.25">
      <c r="A409" t="s">
        <v>3540</v>
      </c>
      <c r="F409" t="s">
        <v>1130</v>
      </c>
      <c r="H409" t="s">
        <v>3540</v>
      </c>
      <c r="I409" s="2"/>
      <c r="T409">
        <v>222052</v>
      </c>
      <c r="Z409" t="s">
        <v>10</v>
      </c>
    </row>
    <row r="410" spans="1:26" x14ac:dyDescent="0.25">
      <c r="A410" t="s">
        <v>340</v>
      </c>
      <c r="F410" t="s">
        <v>1130</v>
      </c>
      <c r="H410" t="s">
        <v>340</v>
      </c>
      <c r="I410" s="2"/>
      <c r="T410">
        <v>222052</v>
      </c>
      <c r="Z410" t="s">
        <v>10</v>
      </c>
    </row>
    <row r="411" spans="1:26" x14ac:dyDescent="0.25">
      <c r="A411" t="s">
        <v>129</v>
      </c>
      <c r="F411" t="s">
        <v>1059</v>
      </c>
      <c r="H411" t="s">
        <v>129</v>
      </c>
      <c r="I411" s="2"/>
      <c r="T411">
        <v>222052</v>
      </c>
      <c r="Z411" t="s">
        <v>10</v>
      </c>
    </row>
    <row r="412" spans="1:26" x14ac:dyDescent="0.25">
      <c r="A412" t="s">
        <v>341</v>
      </c>
      <c r="F412" t="s">
        <v>1130</v>
      </c>
      <c r="H412" t="s">
        <v>341</v>
      </c>
      <c r="I412" s="2"/>
      <c r="T412">
        <v>222052</v>
      </c>
      <c r="Z412" t="s">
        <v>10</v>
      </c>
    </row>
    <row r="413" spans="1:26" x14ac:dyDescent="0.25">
      <c r="A413" t="s">
        <v>342</v>
      </c>
      <c r="F413" t="s">
        <v>1130</v>
      </c>
      <c r="H413" t="s">
        <v>342</v>
      </c>
      <c r="I413" s="2"/>
      <c r="T413">
        <v>222052</v>
      </c>
      <c r="Z413" t="s">
        <v>10</v>
      </c>
    </row>
    <row r="414" spans="1:26" x14ac:dyDescent="0.25">
      <c r="A414" t="s">
        <v>130</v>
      </c>
      <c r="F414" t="s">
        <v>1059</v>
      </c>
      <c r="H414" t="s">
        <v>130</v>
      </c>
      <c r="I414" s="2"/>
      <c r="T414">
        <v>222052</v>
      </c>
      <c r="Z414" t="s">
        <v>10</v>
      </c>
    </row>
    <row r="415" spans="1:26" x14ac:dyDescent="0.25">
      <c r="A415" t="s">
        <v>151</v>
      </c>
      <c r="F415" t="s">
        <v>1109</v>
      </c>
      <c r="H415" t="s">
        <v>151</v>
      </c>
      <c r="I415" s="2"/>
      <c r="T415">
        <v>222052</v>
      </c>
      <c r="Z415" t="s">
        <v>10</v>
      </c>
    </row>
    <row r="416" spans="1:26" x14ac:dyDescent="0.25">
      <c r="A416" t="s">
        <v>1836</v>
      </c>
      <c r="F416" t="s">
        <v>1022</v>
      </c>
      <c r="H416" t="s">
        <v>1836</v>
      </c>
      <c r="I416" s="2"/>
      <c r="T416">
        <v>222052</v>
      </c>
      <c r="Z416" t="s">
        <v>10</v>
      </c>
    </row>
    <row r="417" spans="1:26" x14ac:dyDescent="0.25">
      <c r="A417" t="s">
        <v>3541</v>
      </c>
      <c r="F417" t="s">
        <v>1059</v>
      </c>
      <c r="H417" t="s">
        <v>3541</v>
      </c>
      <c r="I417" s="2"/>
      <c r="T417">
        <v>222052</v>
      </c>
      <c r="Z417" t="s">
        <v>10</v>
      </c>
    </row>
    <row r="418" spans="1:26" x14ac:dyDescent="0.25">
      <c r="A418" t="s">
        <v>229</v>
      </c>
      <c r="F418" t="s">
        <v>1022</v>
      </c>
      <c r="H418" t="s">
        <v>229</v>
      </c>
      <c r="I418" s="2"/>
      <c r="T418">
        <v>222052</v>
      </c>
      <c r="Z418" t="s">
        <v>10</v>
      </c>
    </row>
    <row r="419" spans="1:26" x14ac:dyDescent="0.25">
      <c r="A419" t="s">
        <v>230</v>
      </c>
      <c r="F419" t="s">
        <v>1022</v>
      </c>
      <c r="H419" t="s">
        <v>230</v>
      </c>
      <c r="I419" s="2"/>
      <c r="T419">
        <v>222052</v>
      </c>
      <c r="Z419" t="s">
        <v>10</v>
      </c>
    </row>
    <row r="420" spans="1:26" x14ac:dyDescent="0.25">
      <c r="A420" t="s">
        <v>3014</v>
      </c>
      <c r="F420" t="s">
        <v>1037</v>
      </c>
      <c r="H420" t="s">
        <v>3014</v>
      </c>
      <c r="I420" s="2"/>
      <c r="T420">
        <v>222052</v>
      </c>
      <c r="Z420" t="s">
        <v>10</v>
      </c>
    </row>
    <row r="421" spans="1:26" x14ac:dyDescent="0.25">
      <c r="A421" t="s">
        <v>212</v>
      </c>
      <c r="F421" t="s">
        <v>1353</v>
      </c>
      <c r="H421" t="s">
        <v>212</v>
      </c>
      <c r="I421" s="2"/>
      <c r="T421">
        <v>222052</v>
      </c>
      <c r="Z421" t="s">
        <v>10</v>
      </c>
    </row>
    <row r="422" spans="1:26" x14ac:dyDescent="0.25">
      <c r="A422" t="s">
        <v>343</v>
      </c>
      <c r="F422" t="s">
        <v>1130</v>
      </c>
      <c r="H422" t="s">
        <v>343</v>
      </c>
      <c r="I422" s="2"/>
      <c r="T422">
        <v>222052</v>
      </c>
      <c r="Z422" t="s">
        <v>10</v>
      </c>
    </row>
    <row r="423" spans="1:26" x14ac:dyDescent="0.25">
      <c r="A423" t="s">
        <v>131</v>
      </c>
      <c r="F423" t="s">
        <v>1059</v>
      </c>
      <c r="H423" t="s">
        <v>131</v>
      </c>
      <c r="I423" s="2"/>
      <c r="T423">
        <v>222052</v>
      </c>
      <c r="Z423" t="s">
        <v>10</v>
      </c>
    </row>
    <row r="424" spans="1:26" x14ac:dyDescent="0.25">
      <c r="A424" t="s">
        <v>232</v>
      </c>
      <c r="F424" t="s">
        <v>1022</v>
      </c>
      <c r="H424" t="s">
        <v>232</v>
      </c>
      <c r="I424" s="2"/>
      <c r="T424">
        <v>222052</v>
      </c>
      <c r="Z424" t="s">
        <v>10</v>
      </c>
    </row>
    <row r="425" spans="1:26" x14ac:dyDescent="0.25">
      <c r="A425" t="s">
        <v>132</v>
      </c>
      <c r="F425" t="s">
        <v>1059</v>
      </c>
      <c r="H425" t="s">
        <v>132</v>
      </c>
      <c r="I425" s="2"/>
      <c r="T425">
        <v>222052</v>
      </c>
      <c r="Z425" t="s">
        <v>10</v>
      </c>
    </row>
    <row r="426" spans="1:26" x14ac:dyDescent="0.25">
      <c r="A426" t="s">
        <v>152</v>
      </c>
      <c r="F426" t="s">
        <v>1109</v>
      </c>
      <c r="H426" t="s">
        <v>152</v>
      </c>
      <c r="I426" s="2"/>
      <c r="T426">
        <v>222052</v>
      </c>
      <c r="Z426" t="s">
        <v>10</v>
      </c>
    </row>
    <row r="427" spans="1:26" x14ac:dyDescent="0.25">
      <c r="A427" t="s">
        <v>153</v>
      </c>
      <c r="F427" t="s">
        <v>1109</v>
      </c>
      <c r="H427" t="s">
        <v>153</v>
      </c>
      <c r="I427" s="2"/>
      <c r="T427">
        <v>222052</v>
      </c>
      <c r="Z427" t="s">
        <v>10</v>
      </c>
    </row>
    <row r="428" spans="1:26" x14ac:dyDescent="0.25">
      <c r="A428" t="s">
        <v>186</v>
      </c>
      <c r="F428" t="s">
        <v>1121</v>
      </c>
      <c r="H428" t="s">
        <v>186</v>
      </c>
      <c r="I428" s="2"/>
      <c r="T428">
        <v>222052</v>
      </c>
      <c r="Z428" t="s">
        <v>10</v>
      </c>
    </row>
    <row r="429" spans="1:26" x14ac:dyDescent="0.25">
      <c r="A429" t="s">
        <v>133</v>
      </c>
      <c r="F429" t="s">
        <v>1059</v>
      </c>
      <c r="H429" t="s">
        <v>133</v>
      </c>
      <c r="I429" s="2"/>
      <c r="T429">
        <v>222052</v>
      </c>
      <c r="Z429" t="s">
        <v>10</v>
      </c>
    </row>
    <row r="430" spans="1:26" x14ac:dyDescent="0.25">
      <c r="A430" t="s">
        <v>233</v>
      </c>
      <c r="F430" t="s">
        <v>1022</v>
      </c>
      <c r="H430" t="s">
        <v>233</v>
      </c>
      <c r="I430" s="2"/>
      <c r="T430">
        <v>222052</v>
      </c>
      <c r="Z430" t="s">
        <v>10</v>
      </c>
    </row>
    <row r="431" spans="1:26" x14ac:dyDescent="0.25">
      <c r="A431" t="s">
        <v>3542</v>
      </c>
      <c r="F431" t="s">
        <v>1022</v>
      </c>
      <c r="H431" t="s">
        <v>3542</v>
      </c>
      <c r="I431" s="2"/>
      <c r="T431">
        <v>222052</v>
      </c>
      <c r="Z431" t="s">
        <v>10</v>
      </c>
    </row>
    <row r="432" spans="1:26" x14ac:dyDescent="0.25">
      <c r="A432" t="s">
        <v>213</v>
      </c>
      <c r="F432" t="s">
        <v>1353</v>
      </c>
      <c r="H432" t="s">
        <v>213</v>
      </c>
      <c r="I432" s="2"/>
      <c r="T432">
        <v>222052</v>
      </c>
      <c r="Z432" t="s">
        <v>10</v>
      </c>
    </row>
    <row r="433" spans="1:26" x14ac:dyDescent="0.25">
      <c r="A433" t="s">
        <v>2505</v>
      </c>
      <c r="F433" t="s">
        <v>1059</v>
      </c>
      <c r="H433" t="s">
        <v>2505</v>
      </c>
      <c r="I433" s="2"/>
      <c r="T433">
        <v>222052</v>
      </c>
      <c r="Z433" t="s">
        <v>10</v>
      </c>
    </row>
    <row r="434" spans="1:26" x14ac:dyDescent="0.25">
      <c r="A434" t="s">
        <v>345</v>
      </c>
      <c r="F434" t="s">
        <v>1130</v>
      </c>
      <c r="H434" t="s">
        <v>345</v>
      </c>
      <c r="I434" s="2"/>
      <c r="T434">
        <v>222052</v>
      </c>
      <c r="Z434" t="s">
        <v>10</v>
      </c>
    </row>
    <row r="435" spans="1:26" x14ac:dyDescent="0.25">
      <c r="A435" t="s">
        <v>234</v>
      </c>
      <c r="F435" t="s">
        <v>1022</v>
      </c>
      <c r="H435" t="s">
        <v>234</v>
      </c>
      <c r="I435" s="2"/>
      <c r="T435">
        <v>222052</v>
      </c>
      <c r="Z435" t="s">
        <v>10</v>
      </c>
    </row>
    <row r="436" spans="1:26" x14ac:dyDescent="0.25">
      <c r="A436" t="s">
        <v>235</v>
      </c>
      <c r="F436" t="s">
        <v>1022</v>
      </c>
      <c r="H436" t="s">
        <v>235</v>
      </c>
      <c r="I436" s="2"/>
      <c r="T436">
        <v>222052</v>
      </c>
      <c r="Z436" t="s">
        <v>10</v>
      </c>
    </row>
    <row r="437" spans="1:26" x14ac:dyDescent="0.25">
      <c r="A437" t="s">
        <v>237</v>
      </c>
      <c r="F437" t="s">
        <v>1022</v>
      </c>
      <c r="H437" t="s">
        <v>237</v>
      </c>
      <c r="I437" s="2"/>
      <c r="T437">
        <v>222052</v>
      </c>
      <c r="Z437" t="s">
        <v>10</v>
      </c>
    </row>
    <row r="438" spans="1:26" x14ac:dyDescent="0.25">
      <c r="A438" t="s">
        <v>2997</v>
      </c>
      <c r="F438" t="s">
        <v>1022</v>
      </c>
      <c r="H438" t="s">
        <v>2997</v>
      </c>
      <c r="I438" s="2"/>
      <c r="T438">
        <v>222052</v>
      </c>
      <c r="Z438" t="s">
        <v>10</v>
      </c>
    </row>
    <row r="439" spans="1:26" x14ac:dyDescent="0.25">
      <c r="A439" t="s">
        <v>238</v>
      </c>
      <c r="F439" t="s">
        <v>1022</v>
      </c>
      <c r="H439" t="s">
        <v>238</v>
      </c>
      <c r="I439" s="2"/>
      <c r="T439">
        <v>222052</v>
      </c>
      <c r="Z439" t="s">
        <v>10</v>
      </c>
    </row>
    <row r="440" spans="1:26" x14ac:dyDescent="0.25">
      <c r="A440" t="s">
        <v>322</v>
      </c>
      <c r="F440" t="s">
        <v>1037</v>
      </c>
      <c r="H440" t="s">
        <v>322</v>
      </c>
      <c r="I440" s="2"/>
      <c r="T440">
        <v>222052</v>
      </c>
      <c r="Z440" t="s">
        <v>10</v>
      </c>
    </row>
    <row r="441" spans="1:26" x14ac:dyDescent="0.25">
      <c r="A441" t="s">
        <v>324</v>
      </c>
      <c r="F441" t="s">
        <v>1037</v>
      </c>
      <c r="H441" t="s">
        <v>324</v>
      </c>
      <c r="I441" s="2"/>
      <c r="T441">
        <v>222052</v>
      </c>
      <c r="Z441" t="s">
        <v>10</v>
      </c>
    </row>
    <row r="442" spans="1:26" x14ac:dyDescent="0.25">
      <c r="A442" t="s">
        <v>239</v>
      </c>
      <c r="F442" t="s">
        <v>1022</v>
      </c>
      <c r="H442" t="s">
        <v>239</v>
      </c>
      <c r="I442" s="2"/>
      <c r="T442">
        <v>222052</v>
      </c>
      <c r="Z442" t="s">
        <v>10</v>
      </c>
    </row>
    <row r="443" spans="1:26" x14ac:dyDescent="0.25">
      <c r="A443" t="s">
        <v>3543</v>
      </c>
      <c r="F443" t="s">
        <v>1022</v>
      </c>
      <c r="H443" t="s">
        <v>3543</v>
      </c>
      <c r="I443" s="2"/>
      <c r="T443">
        <v>222052</v>
      </c>
      <c r="Z443" t="s">
        <v>10</v>
      </c>
    </row>
    <row r="444" spans="1:26" x14ac:dyDescent="0.25">
      <c r="A444" t="s">
        <v>3544</v>
      </c>
      <c r="F444" t="s">
        <v>1059</v>
      </c>
      <c r="H444" t="s">
        <v>3544</v>
      </c>
      <c r="I444" s="2"/>
      <c r="T444">
        <v>222052</v>
      </c>
      <c r="Z444" t="s">
        <v>10</v>
      </c>
    </row>
    <row r="445" spans="1:26" x14ac:dyDescent="0.25">
      <c r="A445" t="s">
        <v>3545</v>
      </c>
      <c r="F445" t="s">
        <v>1022</v>
      </c>
      <c r="H445" t="s">
        <v>3545</v>
      </c>
      <c r="I445" s="2"/>
      <c r="T445">
        <v>222052</v>
      </c>
      <c r="Z445" t="s">
        <v>10</v>
      </c>
    </row>
    <row r="446" spans="1:26" x14ac:dyDescent="0.25">
      <c r="A446" t="s">
        <v>3546</v>
      </c>
      <c r="F446" t="s">
        <v>1022</v>
      </c>
      <c r="H446" t="s">
        <v>3546</v>
      </c>
      <c r="I446" s="2"/>
      <c r="T446">
        <v>222052</v>
      </c>
      <c r="Z446" t="s">
        <v>10</v>
      </c>
    </row>
    <row r="447" spans="1:26" x14ac:dyDescent="0.25">
      <c r="A447" t="s">
        <v>241</v>
      </c>
      <c r="F447" t="s">
        <v>1022</v>
      </c>
      <c r="H447" t="s">
        <v>241</v>
      </c>
      <c r="I447" s="2"/>
      <c r="T447">
        <v>222052</v>
      </c>
      <c r="Z447" t="s">
        <v>10</v>
      </c>
    </row>
    <row r="448" spans="1:26" x14ac:dyDescent="0.25">
      <c r="A448" t="s">
        <v>243</v>
      </c>
      <c r="F448" t="s">
        <v>1022</v>
      </c>
      <c r="H448" t="s">
        <v>243</v>
      </c>
      <c r="I448" s="2"/>
      <c r="T448">
        <v>222052</v>
      </c>
      <c r="Z448" t="s">
        <v>10</v>
      </c>
    </row>
    <row r="449" spans="1:26" x14ac:dyDescent="0.25">
      <c r="A449" t="s">
        <v>245</v>
      </c>
      <c r="F449" t="s">
        <v>1022</v>
      </c>
      <c r="H449" t="s">
        <v>245</v>
      </c>
      <c r="I449" s="2"/>
      <c r="T449">
        <v>222052</v>
      </c>
      <c r="Z449" t="s">
        <v>10</v>
      </c>
    </row>
    <row r="450" spans="1:26" x14ac:dyDescent="0.25">
      <c r="A450" t="s">
        <v>246</v>
      </c>
      <c r="F450" t="s">
        <v>1022</v>
      </c>
      <c r="H450" t="s">
        <v>246</v>
      </c>
      <c r="I450" s="2"/>
      <c r="T450">
        <v>222052</v>
      </c>
      <c r="Z450" t="s">
        <v>10</v>
      </c>
    </row>
    <row r="451" spans="1:26" x14ac:dyDescent="0.25">
      <c r="A451" t="s">
        <v>247</v>
      </c>
      <c r="F451" t="s">
        <v>1022</v>
      </c>
      <c r="H451" t="s">
        <v>247</v>
      </c>
      <c r="I451" s="2"/>
      <c r="T451">
        <v>222052</v>
      </c>
      <c r="Z451" t="s">
        <v>10</v>
      </c>
    </row>
    <row r="452" spans="1:26" x14ac:dyDescent="0.25">
      <c r="A452" t="s">
        <v>3547</v>
      </c>
      <c r="F452" t="s">
        <v>1059</v>
      </c>
      <c r="H452" t="s">
        <v>3547</v>
      </c>
      <c r="I452" s="2"/>
      <c r="T452">
        <v>222052</v>
      </c>
      <c r="Z452" t="s">
        <v>10</v>
      </c>
    </row>
    <row r="453" spans="1:26" x14ac:dyDescent="0.25">
      <c r="A453" t="s">
        <v>134</v>
      </c>
      <c r="F453" t="s">
        <v>1059</v>
      </c>
      <c r="H453" t="s">
        <v>134</v>
      </c>
      <c r="I453" s="2"/>
      <c r="T453">
        <v>222052</v>
      </c>
      <c r="Z453" t="s">
        <v>10</v>
      </c>
    </row>
    <row r="454" spans="1:26" x14ac:dyDescent="0.25">
      <c r="A454" t="s">
        <v>248</v>
      </c>
      <c r="F454" t="s">
        <v>1022</v>
      </c>
      <c r="H454" t="s">
        <v>248</v>
      </c>
      <c r="I454" s="2"/>
      <c r="T454">
        <v>222052</v>
      </c>
      <c r="Z454" t="s">
        <v>10</v>
      </c>
    </row>
    <row r="455" spans="1:26" x14ac:dyDescent="0.25">
      <c r="A455" t="s">
        <v>249</v>
      </c>
      <c r="F455" t="s">
        <v>1022</v>
      </c>
      <c r="H455" t="s">
        <v>249</v>
      </c>
      <c r="I455" s="2"/>
      <c r="T455">
        <v>222052</v>
      </c>
      <c r="Z455" t="s">
        <v>10</v>
      </c>
    </row>
    <row r="456" spans="1:26" x14ac:dyDescent="0.25">
      <c r="A456" t="s">
        <v>3548</v>
      </c>
      <c r="F456" t="s">
        <v>1022</v>
      </c>
      <c r="H456" t="s">
        <v>3548</v>
      </c>
      <c r="I456" s="2"/>
      <c r="T456">
        <v>222052</v>
      </c>
      <c r="Z456" t="s">
        <v>10</v>
      </c>
    </row>
    <row r="457" spans="1:26" x14ac:dyDescent="0.25">
      <c r="A457" t="s">
        <v>250</v>
      </c>
      <c r="F457" t="s">
        <v>1022</v>
      </c>
      <c r="H457" t="s">
        <v>250</v>
      </c>
      <c r="I457" s="2"/>
      <c r="T457">
        <v>222052</v>
      </c>
      <c r="Z457" t="s">
        <v>10</v>
      </c>
    </row>
    <row r="458" spans="1:26" x14ac:dyDescent="0.25">
      <c r="A458" t="s">
        <v>3549</v>
      </c>
      <c r="F458" t="s">
        <v>1022</v>
      </c>
      <c r="H458" t="s">
        <v>3549</v>
      </c>
      <c r="I458" s="2"/>
      <c r="T458">
        <v>222052</v>
      </c>
      <c r="Z458" t="s">
        <v>10</v>
      </c>
    </row>
    <row r="459" spans="1:26" x14ac:dyDescent="0.25">
      <c r="A459" t="s">
        <v>251</v>
      </c>
      <c r="F459" t="s">
        <v>1022</v>
      </c>
      <c r="H459" t="s">
        <v>251</v>
      </c>
      <c r="I459" s="2"/>
      <c r="T459">
        <v>222052</v>
      </c>
      <c r="Z459" t="s">
        <v>10</v>
      </c>
    </row>
    <row r="460" spans="1:26" x14ac:dyDescent="0.25">
      <c r="A460" t="s">
        <v>252</v>
      </c>
      <c r="F460" t="s">
        <v>1022</v>
      </c>
      <c r="H460" t="s">
        <v>252</v>
      </c>
      <c r="I460" s="2"/>
      <c r="T460">
        <v>222052</v>
      </c>
      <c r="Z460" t="s">
        <v>10</v>
      </c>
    </row>
    <row r="461" spans="1:26" x14ac:dyDescent="0.25">
      <c r="A461" t="s">
        <v>253</v>
      </c>
      <c r="F461" t="s">
        <v>1022</v>
      </c>
      <c r="H461" t="s">
        <v>253</v>
      </c>
      <c r="I461" s="2"/>
      <c r="T461">
        <v>222052</v>
      </c>
      <c r="Z461" t="s">
        <v>10</v>
      </c>
    </row>
    <row r="462" spans="1:26" x14ac:dyDescent="0.25">
      <c r="A462" t="s">
        <v>3550</v>
      </c>
      <c r="F462" t="s">
        <v>1059</v>
      </c>
      <c r="H462" t="s">
        <v>3550</v>
      </c>
      <c r="I462" s="2"/>
      <c r="T462">
        <v>222052</v>
      </c>
      <c r="Z462" t="s">
        <v>10</v>
      </c>
    </row>
    <row r="463" spans="1:26" x14ac:dyDescent="0.25">
      <c r="A463" t="s">
        <v>154</v>
      </c>
      <c r="F463" t="s">
        <v>1109</v>
      </c>
      <c r="H463" t="s">
        <v>154</v>
      </c>
      <c r="I463" s="2"/>
      <c r="T463">
        <v>222052</v>
      </c>
      <c r="Z463" t="s">
        <v>10</v>
      </c>
    </row>
    <row r="464" spans="1:26" x14ac:dyDescent="0.25">
      <c r="A464" t="s">
        <v>155</v>
      </c>
      <c r="F464" t="s">
        <v>1109</v>
      </c>
      <c r="H464" t="s">
        <v>155</v>
      </c>
      <c r="I464" s="2"/>
      <c r="T464">
        <v>222052</v>
      </c>
      <c r="Z464" t="s">
        <v>10</v>
      </c>
    </row>
    <row r="465" spans="1:26" x14ac:dyDescent="0.25">
      <c r="A465" t="s">
        <v>1461</v>
      </c>
      <c r="F465" t="s">
        <v>1059</v>
      </c>
      <c r="H465" t="s">
        <v>1461</v>
      </c>
      <c r="I465" s="2"/>
      <c r="T465">
        <v>222052</v>
      </c>
      <c r="Z465" t="s">
        <v>10</v>
      </c>
    </row>
    <row r="466" spans="1:26" x14ac:dyDescent="0.25">
      <c r="A466" t="s">
        <v>135</v>
      </c>
      <c r="F466" t="s">
        <v>1059</v>
      </c>
      <c r="H466" t="s">
        <v>135</v>
      </c>
      <c r="I466" s="2"/>
      <c r="T466">
        <v>222052</v>
      </c>
      <c r="Z466" t="s">
        <v>10</v>
      </c>
    </row>
    <row r="467" spans="1:26" x14ac:dyDescent="0.25">
      <c r="A467" t="s">
        <v>254</v>
      </c>
      <c r="F467" t="s">
        <v>1022</v>
      </c>
      <c r="H467" t="s">
        <v>254</v>
      </c>
      <c r="I467" s="2"/>
      <c r="T467">
        <v>222052</v>
      </c>
      <c r="Z467" t="s">
        <v>10</v>
      </c>
    </row>
    <row r="468" spans="1:26" x14ac:dyDescent="0.25">
      <c r="A468" t="s">
        <v>255</v>
      </c>
      <c r="F468" t="s">
        <v>1022</v>
      </c>
      <c r="H468" t="s">
        <v>255</v>
      </c>
      <c r="I468" s="2"/>
      <c r="T468">
        <v>222052</v>
      </c>
      <c r="Z468" t="s">
        <v>10</v>
      </c>
    </row>
    <row r="469" spans="1:26" x14ac:dyDescent="0.25">
      <c r="A469" t="s">
        <v>256</v>
      </c>
      <c r="F469" t="s">
        <v>1022</v>
      </c>
      <c r="H469" t="s">
        <v>256</v>
      </c>
      <c r="I469" s="2"/>
      <c r="T469">
        <v>222052</v>
      </c>
      <c r="Z469" t="s">
        <v>10</v>
      </c>
    </row>
    <row r="470" spans="1:26" x14ac:dyDescent="0.25">
      <c r="A470" t="s">
        <v>257</v>
      </c>
      <c r="F470" t="s">
        <v>1022</v>
      </c>
      <c r="H470" t="s">
        <v>257</v>
      </c>
      <c r="I470" s="2"/>
      <c r="T470">
        <v>222052</v>
      </c>
      <c r="Z470" t="s">
        <v>10</v>
      </c>
    </row>
    <row r="471" spans="1:26" x14ac:dyDescent="0.25">
      <c r="A471" t="s">
        <v>258</v>
      </c>
      <c r="F471" t="s">
        <v>1022</v>
      </c>
      <c r="H471" t="s">
        <v>258</v>
      </c>
      <c r="I471" s="2"/>
      <c r="T471">
        <v>222052</v>
      </c>
      <c r="Z471" t="s">
        <v>10</v>
      </c>
    </row>
    <row r="472" spans="1:26" x14ac:dyDescent="0.25">
      <c r="A472" t="s">
        <v>259</v>
      </c>
      <c r="F472" t="s">
        <v>1022</v>
      </c>
      <c r="H472" t="s">
        <v>259</v>
      </c>
      <c r="I472" s="2"/>
      <c r="T472">
        <v>222052</v>
      </c>
      <c r="Z472" t="s">
        <v>10</v>
      </c>
    </row>
    <row r="473" spans="1:26" x14ac:dyDescent="0.25">
      <c r="A473" t="s">
        <v>3551</v>
      </c>
      <c r="F473" t="s">
        <v>1022</v>
      </c>
      <c r="H473" t="s">
        <v>3551</v>
      </c>
      <c r="I473" s="2"/>
      <c r="T473">
        <v>222052</v>
      </c>
      <c r="Z473" t="s">
        <v>10</v>
      </c>
    </row>
    <row r="474" spans="1:26" x14ac:dyDescent="0.25">
      <c r="A474" t="s">
        <v>346</v>
      </c>
      <c r="F474" t="s">
        <v>1130</v>
      </c>
      <c r="H474" t="s">
        <v>346</v>
      </c>
      <c r="I474" s="2"/>
      <c r="T474">
        <v>222052</v>
      </c>
      <c r="Z474" t="s">
        <v>10</v>
      </c>
    </row>
    <row r="475" spans="1:26" x14ac:dyDescent="0.25">
      <c r="A475" t="s">
        <v>347</v>
      </c>
      <c r="F475" t="s">
        <v>1130</v>
      </c>
      <c r="H475" t="s">
        <v>347</v>
      </c>
      <c r="I475" s="2"/>
      <c r="T475">
        <v>222052</v>
      </c>
      <c r="Z475" t="s">
        <v>10</v>
      </c>
    </row>
    <row r="476" spans="1:26" x14ac:dyDescent="0.25">
      <c r="A476" t="s">
        <v>3552</v>
      </c>
      <c r="F476" t="s">
        <v>1022</v>
      </c>
      <c r="H476" t="s">
        <v>3552</v>
      </c>
      <c r="I476" s="2"/>
      <c r="T476">
        <v>222052</v>
      </c>
      <c r="Z476" t="s">
        <v>10</v>
      </c>
    </row>
    <row r="477" spans="1:26" x14ac:dyDescent="0.25">
      <c r="A477" t="s">
        <v>156</v>
      </c>
      <c r="F477" t="s">
        <v>1109</v>
      </c>
      <c r="H477" t="s">
        <v>156</v>
      </c>
      <c r="I477" s="2"/>
      <c r="T477">
        <v>222052</v>
      </c>
      <c r="Z477" t="s">
        <v>10</v>
      </c>
    </row>
    <row r="478" spans="1:26" x14ac:dyDescent="0.25">
      <c r="A478" t="s">
        <v>157</v>
      </c>
      <c r="F478" t="s">
        <v>1109</v>
      </c>
      <c r="H478" t="s">
        <v>157</v>
      </c>
      <c r="I478" s="2"/>
      <c r="T478">
        <v>222052</v>
      </c>
      <c r="Z478" t="s">
        <v>10</v>
      </c>
    </row>
    <row r="479" spans="1:26" x14ac:dyDescent="0.25">
      <c r="A479" t="s">
        <v>260</v>
      </c>
      <c r="F479" t="s">
        <v>1022</v>
      </c>
      <c r="H479" t="s">
        <v>260</v>
      </c>
      <c r="I479" s="2"/>
      <c r="T479">
        <v>222052</v>
      </c>
      <c r="Z479" t="s">
        <v>10</v>
      </c>
    </row>
    <row r="480" spans="1:26" x14ac:dyDescent="0.25">
      <c r="A480" t="s">
        <v>261</v>
      </c>
      <c r="F480" t="s">
        <v>1022</v>
      </c>
      <c r="H480" t="s">
        <v>261</v>
      </c>
      <c r="I480" s="2"/>
      <c r="T480">
        <v>222052</v>
      </c>
      <c r="Z480" t="s">
        <v>10</v>
      </c>
    </row>
    <row r="481" spans="1:26" x14ac:dyDescent="0.25">
      <c r="A481" t="s">
        <v>262</v>
      </c>
      <c r="F481" t="s">
        <v>1022</v>
      </c>
      <c r="H481" t="s">
        <v>262</v>
      </c>
      <c r="I481" s="2"/>
      <c r="T481">
        <v>222052</v>
      </c>
      <c r="Z481" t="s">
        <v>10</v>
      </c>
    </row>
    <row r="482" spans="1:26" x14ac:dyDescent="0.25">
      <c r="A482" t="s">
        <v>263</v>
      </c>
      <c r="F482" t="s">
        <v>1022</v>
      </c>
      <c r="H482" t="s">
        <v>263</v>
      </c>
      <c r="I482" s="2"/>
      <c r="T482">
        <v>222052</v>
      </c>
      <c r="Z482" t="s">
        <v>10</v>
      </c>
    </row>
    <row r="483" spans="1:26" x14ac:dyDescent="0.25">
      <c r="A483" t="s">
        <v>325</v>
      </c>
      <c r="F483" t="s">
        <v>1037</v>
      </c>
      <c r="H483" t="s">
        <v>325</v>
      </c>
      <c r="I483" s="2"/>
      <c r="T483">
        <v>222052</v>
      </c>
      <c r="Z483" t="s">
        <v>10</v>
      </c>
    </row>
    <row r="484" spans="1:26" x14ac:dyDescent="0.25">
      <c r="A484" t="s">
        <v>326</v>
      </c>
      <c r="F484" t="s">
        <v>1037</v>
      </c>
      <c r="H484" t="s">
        <v>326</v>
      </c>
      <c r="I484" s="2"/>
      <c r="T484">
        <v>222052</v>
      </c>
      <c r="Z484" t="s">
        <v>10</v>
      </c>
    </row>
    <row r="485" spans="1:26" x14ac:dyDescent="0.25">
      <c r="A485" t="s">
        <v>214</v>
      </c>
      <c r="F485" t="s">
        <v>1353</v>
      </c>
      <c r="H485" t="s">
        <v>214</v>
      </c>
      <c r="I485" s="2"/>
      <c r="T485">
        <v>222052</v>
      </c>
      <c r="Z485" t="s">
        <v>10</v>
      </c>
    </row>
    <row r="486" spans="1:26" x14ac:dyDescent="0.25">
      <c r="A486" t="s">
        <v>265</v>
      </c>
      <c r="F486" t="s">
        <v>1022</v>
      </c>
      <c r="H486" t="s">
        <v>265</v>
      </c>
      <c r="I486" s="2"/>
      <c r="T486">
        <v>222052</v>
      </c>
      <c r="Z486" t="s">
        <v>10</v>
      </c>
    </row>
    <row r="487" spans="1:26" x14ac:dyDescent="0.25">
      <c r="A487" t="s">
        <v>266</v>
      </c>
      <c r="F487" t="s">
        <v>1022</v>
      </c>
      <c r="H487" t="s">
        <v>266</v>
      </c>
      <c r="I487" s="2"/>
      <c r="T487">
        <v>222052</v>
      </c>
      <c r="Z487" t="s">
        <v>10</v>
      </c>
    </row>
    <row r="488" spans="1:26" x14ac:dyDescent="0.25">
      <c r="A488" t="s">
        <v>158</v>
      </c>
      <c r="F488" t="s">
        <v>1109</v>
      </c>
      <c r="H488" t="s">
        <v>158</v>
      </c>
      <c r="I488" s="2"/>
      <c r="T488">
        <v>222052</v>
      </c>
      <c r="Z488" t="s">
        <v>10</v>
      </c>
    </row>
    <row r="489" spans="1:26" x14ac:dyDescent="0.25">
      <c r="A489" t="s">
        <v>327</v>
      </c>
      <c r="F489" t="s">
        <v>1037</v>
      </c>
      <c r="H489" t="s">
        <v>327</v>
      </c>
      <c r="I489" s="2"/>
      <c r="T489">
        <v>222052</v>
      </c>
      <c r="Z489" t="s">
        <v>10</v>
      </c>
    </row>
    <row r="490" spans="1:26" x14ac:dyDescent="0.25">
      <c r="A490" t="s">
        <v>1591</v>
      </c>
      <c r="F490" t="s">
        <v>1022</v>
      </c>
      <c r="H490" t="s">
        <v>1591</v>
      </c>
      <c r="I490" s="2"/>
      <c r="T490">
        <v>222052</v>
      </c>
      <c r="Z490" t="s">
        <v>10</v>
      </c>
    </row>
    <row r="491" spans="1:26" x14ac:dyDescent="0.25">
      <c r="A491" t="s">
        <v>3553</v>
      </c>
      <c r="F491" t="s">
        <v>1022</v>
      </c>
      <c r="H491" t="s">
        <v>3553</v>
      </c>
      <c r="I491" s="2"/>
      <c r="T491">
        <v>222052</v>
      </c>
      <c r="Z491" t="s">
        <v>10</v>
      </c>
    </row>
    <row r="492" spans="1:26" x14ac:dyDescent="0.25">
      <c r="A492" t="s">
        <v>267</v>
      </c>
      <c r="F492" t="s">
        <v>1022</v>
      </c>
      <c r="H492" t="s">
        <v>267</v>
      </c>
      <c r="I492" s="2"/>
      <c r="T492">
        <v>222052</v>
      </c>
      <c r="Z492" t="s">
        <v>10</v>
      </c>
    </row>
    <row r="493" spans="1:26" x14ac:dyDescent="0.25">
      <c r="A493" t="s">
        <v>3554</v>
      </c>
      <c r="F493" t="s">
        <v>1022</v>
      </c>
      <c r="H493" t="s">
        <v>3554</v>
      </c>
      <c r="I493" s="2"/>
      <c r="T493">
        <v>222052</v>
      </c>
      <c r="Z493" t="s">
        <v>10</v>
      </c>
    </row>
    <row r="494" spans="1:26" x14ac:dyDescent="0.25">
      <c r="A494" t="s">
        <v>268</v>
      </c>
      <c r="F494" t="s">
        <v>1022</v>
      </c>
      <c r="H494" t="s">
        <v>268</v>
      </c>
      <c r="I494" s="2"/>
      <c r="T494">
        <v>222052</v>
      </c>
      <c r="Z494" t="s">
        <v>10</v>
      </c>
    </row>
    <row r="495" spans="1:26" x14ac:dyDescent="0.25">
      <c r="A495" t="s">
        <v>2392</v>
      </c>
      <c r="F495" t="s">
        <v>1022</v>
      </c>
      <c r="H495" t="s">
        <v>2392</v>
      </c>
      <c r="I495" s="2"/>
      <c r="T495">
        <v>222052</v>
      </c>
      <c r="Z495" t="s">
        <v>10</v>
      </c>
    </row>
    <row r="496" spans="1:26" x14ac:dyDescent="0.25">
      <c r="A496" t="s">
        <v>270</v>
      </c>
      <c r="F496" t="s">
        <v>1022</v>
      </c>
      <c r="H496" t="s">
        <v>270</v>
      </c>
      <c r="I496" s="2"/>
      <c r="T496">
        <v>222052</v>
      </c>
      <c r="Z496" t="s">
        <v>10</v>
      </c>
    </row>
    <row r="497" spans="1:26" x14ac:dyDescent="0.25">
      <c r="A497" t="s">
        <v>1762</v>
      </c>
      <c r="F497" t="s">
        <v>1022</v>
      </c>
      <c r="H497" t="s">
        <v>1762</v>
      </c>
      <c r="I497" s="2"/>
      <c r="T497">
        <v>222052</v>
      </c>
      <c r="Z497" t="s">
        <v>10</v>
      </c>
    </row>
    <row r="498" spans="1:26" x14ac:dyDescent="0.25">
      <c r="A498" t="s">
        <v>1609</v>
      </c>
      <c r="F498" t="s">
        <v>1022</v>
      </c>
      <c r="H498" t="s">
        <v>1609</v>
      </c>
      <c r="I498" s="2"/>
      <c r="T498">
        <v>222052</v>
      </c>
      <c r="Z498" t="s">
        <v>10</v>
      </c>
    </row>
    <row r="499" spans="1:26" x14ac:dyDescent="0.25">
      <c r="A499" t="s">
        <v>271</v>
      </c>
      <c r="F499" t="s">
        <v>1022</v>
      </c>
      <c r="H499" t="s">
        <v>271</v>
      </c>
      <c r="I499" s="2"/>
      <c r="T499">
        <v>222052</v>
      </c>
      <c r="Z499" t="s">
        <v>10</v>
      </c>
    </row>
    <row r="500" spans="1:26" x14ac:dyDescent="0.25">
      <c r="A500" t="s">
        <v>273</v>
      </c>
      <c r="F500" t="s">
        <v>1022</v>
      </c>
      <c r="H500" t="s">
        <v>273</v>
      </c>
      <c r="I500" s="2"/>
      <c r="T500">
        <v>222052</v>
      </c>
      <c r="Z500" t="s">
        <v>10</v>
      </c>
    </row>
    <row r="501" spans="1:26" x14ac:dyDescent="0.25">
      <c r="A501" t="s">
        <v>3555</v>
      </c>
      <c r="F501" t="s">
        <v>1022</v>
      </c>
      <c r="H501" t="s">
        <v>3555</v>
      </c>
      <c r="I501" s="2"/>
      <c r="T501">
        <v>222052</v>
      </c>
      <c r="Z501" t="s">
        <v>10</v>
      </c>
    </row>
    <row r="502" spans="1:26" x14ac:dyDescent="0.25">
      <c r="A502" t="s">
        <v>274</v>
      </c>
      <c r="F502" t="s">
        <v>1022</v>
      </c>
      <c r="H502" t="s">
        <v>274</v>
      </c>
      <c r="I502" s="2"/>
      <c r="T502">
        <v>222052</v>
      </c>
      <c r="Z502" t="s">
        <v>10</v>
      </c>
    </row>
    <row r="503" spans="1:26" x14ac:dyDescent="0.25">
      <c r="A503" t="s">
        <v>275</v>
      </c>
      <c r="F503" t="s">
        <v>1022</v>
      </c>
      <c r="H503" t="s">
        <v>275</v>
      </c>
      <c r="I503" s="2"/>
      <c r="T503">
        <v>222052</v>
      </c>
      <c r="Z503" t="s">
        <v>10</v>
      </c>
    </row>
    <row r="504" spans="1:26" x14ac:dyDescent="0.25">
      <c r="A504" t="s">
        <v>276</v>
      </c>
      <c r="F504" t="s">
        <v>1022</v>
      </c>
      <c r="H504" t="s">
        <v>276</v>
      </c>
      <c r="I504" s="2"/>
      <c r="T504">
        <v>222052</v>
      </c>
      <c r="Z504" t="s">
        <v>10</v>
      </c>
    </row>
    <row r="505" spans="1:26" x14ac:dyDescent="0.25">
      <c r="A505" t="s">
        <v>136</v>
      </c>
      <c r="F505" t="s">
        <v>1059</v>
      </c>
      <c r="H505" t="s">
        <v>136</v>
      </c>
      <c r="I505" s="2"/>
      <c r="T505">
        <v>222052</v>
      </c>
      <c r="Z505" t="s">
        <v>10</v>
      </c>
    </row>
    <row r="506" spans="1:26" x14ac:dyDescent="0.25">
      <c r="A506" t="s">
        <v>328</v>
      </c>
      <c r="F506" t="s">
        <v>1037</v>
      </c>
      <c r="H506" t="s">
        <v>328</v>
      </c>
      <c r="I506" s="2"/>
      <c r="T506">
        <v>222052</v>
      </c>
      <c r="Z506" t="s">
        <v>10</v>
      </c>
    </row>
    <row r="507" spans="1:26" x14ac:dyDescent="0.25">
      <c r="A507" t="s">
        <v>159</v>
      </c>
      <c r="F507" t="s">
        <v>1109</v>
      </c>
      <c r="H507" t="s">
        <v>159</v>
      </c>
      <c r="I507" s="2"/>
      <c r="T507">
        <v>222052</v>
      </c>
      <c r="Z507" t="s">
        <v>10</v>
      </c>
    </row>
    <row r="508" spans="1:26" x14ac:dyDescent="0.25">
      <c r="A508" t="s">
        <v>138</v>
      </c>
      <c r="F508" t="s">
        <v>1059</v>
      </c>
      <c r="H508" t="s">
        <v>138</v>
      </c>
      <c r="I508" s="2"/>
      <c r="T508">
        <v>222052</v>
      </c>
      <c r="Z508" t="s">
        <v>10</v>
      </c>
    </row>
    <row r="509" spans="1:26" x14ac:dyDescent="0.25">
      <c r="A509" t="s">
        <v>3556</v>
      </c>
      <c r="F509" t="s">
        <v>1353</v>
      </c>
      <c r="H509" t="s">
        <v>3556</v>
      </c>
      <c r="I509" s="2"/>
      <c r="T509">
        <v>222052</v>
      </c>
      <c r="Z509" t="s">
        <v>10</v>
      </c>
    </row>
    <row r="510" spans="1:26" x14ac:dyDescent="0.25">
      <c r="A510" t="s">
        <v>161</v>
      </c>
      <c r="F510" t="s">
        <v>1109</v>
      </c>
      <c r="H510" t="s">
        <v>161</v>
      </c>
      <c r="I510" s="2"/>
      <c r="T510">
        <v>222052</v>
      </c>
      <c r="Z510" t="s">
        <v>10</v>
      </c>
    </row>
    <row r="511" spans="1:26" x14ac:dyDescent="0.25">
      <c r="A511" t="s">
        <v>162</v>
      </c>
      <c r="F511" t="s">
        <v>1109</v>
      </c>
      <c r="H511" t="s">
        <v>162</v>
      </c>
      <c r="I511" s="2"/>
      <c r="T511">
        <v>222052</v>
      </c>
      <c r="Z511" t="s">
        <v>10</v>
      </c>
    </row>
    <row r="512" spans="1:26" x14ac:dyDescent="0.25">
      <c r="A512" t="s">
        <v>277</v>
      </c>
      <c r="F512" t="s">
        <v>1022</v>
      </c>
      <c r="H512" t="s">
        <v>277</v>
      </c>
      <c r="I512" s="2"/>
      <c r="T512">
        <v>222052</v>
      </c>
      <c r="Z512" t="s">
        <v>10</v>
      </c>
    </row>
    <row r="513" spans="1:26" x14ac:dyDescent="0.25">
      <c r="A513" t="s">
        <v>3557</v>
      </c>
      <c r="F513" t="s">
        <v>1022</v>
      </c>
      <c r="H513" t="s">
        <v>3557</v>
      </c>
      <c r="I513" s="2"/>
      <c r="T513">
        <v>222052</v>
      </c>
      <c r="Z513" t="s">
        <v>10</v>
      </c>
    </row>
    <row r="514" spans="1:26" x14ac:dyDescent="0.25">
      <c r="A514" t="s">
        <v>1708</v>
      </c>
      <c r="F514" t="s">
        <v>1059</v>
      </c>
      <c r="H514" t="s">
        <v>1708</v>
      </c>
      <c r="I514" s="2"/>
      <c r="T514">
        <v>222052</v>
      </c>
      <c r="Z514" t="s">
        <v>10</v>
      </c>
    </row>
    <row r="515" spans="1:26" x14ac:dyDescent="0.25">
      <c r="A515" t="s">
        <v>139</v>
      </c>
      <c r="F515" t="s">
        <v>1059</v>
      </c>
      <c r="H515" t="s">
        <v>139</v>
      </c>
      <c r="I515" s="2"/>
      <c r="T515">
        <v>222052</v>
      </c>
      <c r="Z515" t="s">
        <v>10</v>
      </c>
    </row>
    <row r="516" spans="1:26" x14ac:dyDescent="0.25">
      <c r="A516" t="s">
        <v>279</v>
      </c>
      <c r="F516" t="s">
        <v>1022</v>
      </c>
      <c r="H516" t="s">
        <v>279</v>
      </c>
      <c r="I516" s="2"/>
      <c r="T516">
        <v>222052</v>
      </c>
      <c r="Z516" t="s">
        <v>10</v>
      </c>
    </row>
    <row r="517" spans="1:26" x14ac:dyDescent="0.25">
      <c r="A517" t="s">
        <v>163</v>
      </c>
      <c r="F517" t="s">
        <v>1109</v>
      </c>
      <c r="H517" t="s">
        <v>163</v>
      </c>
      <c r="I517" s="2"/>
      <c r="T517">
        <v>222052</v>
      </c>
      <c r="Z517" t="s">
        <v>10</v>
      </c>
    </row>
    <row r="518" spans="1:26" x14ac:dyDescent="0.25">
      <c r="A518" t="s">
        <v>280</v>
      </c>
      <c r="F518" t="s">
        <v>1022</v>
      </c>
      <c r="H518" t="s">
        <v>280</v>
      </c>
      <c r="I518" s="2"/>
      <c r="T518">
        <v>222052</v>
      </c>
      <c r="Z518" t="s">
        <v>10</v>
      </c>
    </row>
    <row r="519" spans="1:26" x14ac:dyDescent="0.25">
      <c r="A519" t="s">
        <v>281</v>
      </c>
      <c r="F519" t="s">
        <v>1022</v>
      </c>
      <c r="H519" t="s">
        <v>281</v>
      </c>
      <c r="I519" s="2"/>
      <c r="T519">
        <v>222052</v>
      </c>
      <c r="Z519" t="s">
        <v>10</v>
      </c>
    </row>
    <row r="520" spans="1:26" x14ac:dyDescent="0.25">
      <c r="A520" t="s">
        <v>283</v>
      </c>
      <c r="F520" t="s">
        <v>1022</v>
      </c>
      <c r="H520" t="s">
        <v>283</v>
      </c>
      <c r="I520" s="2"/>
      <c r="T520">
        <v>222052</v>
      </c>
      <c r="Z520" t="s">
        <v>10</v>
      </c>
    </row>
    <row r="521" spans="1:26" x14ac:dyDescent="0.25">
      <c r="A521" t="s">
        <v>3558</v>
      </c>
      <c r="F521" t="s">
        <v>1022</v>
      </c>
      <c r="H521" t="s">
        <v>3558</v>
      </c>
      <c r="I521" s="2"/>
      <c r="T521">
        <v>222052</v>
      </c>
      <c r="Z521" t="s">
        <v>10</v>
      </c>
    </row>
    <row r="522" spans="1:26" x14ac:dyDescent="0.25">
      <c r="A522" t="s">
        <v>284</v>
      </c>
      <c r="F522" t="s">
        <v>1022</v>
      </c>
      <c r="H522" t="s">
        <v>284</v>
      </c>
      <c r="I522" s="2"/>
      <c r="T522">
        <v>222052</v>
      </c>
      <c r="Z522" t="s">
        <v>10</v>
      </c>
    </row>
    <row r="523" spans="1:26" x14ac:dyDescent="0.25">
      <c r="A523" t="s">
        <v>3559</v>
      </c>
      <c r="F523" t="s">
        <v>1022</v>
      </c>
      <c r="H523" t="s">
        <v>3559</v>
      </c>
      <c r="I523" s="2"/>
      <c r="T523">
        <v>222052</v>
      </c>
      <c r="Z523" t="s">
        <v>10</v>
      </c>
    </row>
    <row r="524" spans="1:26" x14ac:dyDescent="0.25">
      <c r="A524" t="s">
        <v>3560</v>
      </c>
      <c r="F524" t="s">
        <v>1022</v>
      </c>
      <c r="H524" t="s">
        <v>3560</v>
      </c>
      <c r="I524" s="2"/>
      <c r="T524">
        <v>222052</v>
      </c>
      <c r="Z524" t="s">
        <v>10</v>
      </c>
    </row>
    <row r="525" spans="1:26" x14ac:dyDescent="0.25">
      <c r="A525" t="s">
        <v>3561</v>
      </c>
      <c r="F525" t="s">
        <v>1022</v>
      </c>
      <c r="H525" t="s">
        <v>3561</v>
      </c>
      <c r="I525" s="2"/>
      <c r="T525">
        <v>222052</v>
      </c>
      <c r="Z525" t="s">
        <v>10</v>
      </c>
    </row>
    <row r="526" spans="1:26" x14ac:dyDescent="0.25">
      <c r="A526" t="s">
        <v>286</v>
      </c>
      <c r="F526" t="s">
        <v>1022</v>
      </c>
      <c r="H526" t="s">
        <v>286</v>
      </c>
      <c r="I526" s="2"/>
      <c r="T526">
        <v>222052</v>
      </c>
      <c r="Z526" t="s">
        <v>10</v>
      </c>
    </row>
    <row r="527" spans="1:26" x14ac:dyDescent="0.25">
      <c r="A527" t="s">
        <v>287</v>
      </c>
      <c r="F527" t="s">
        <v>1022</v>
      </c>
      <c r="H527" t="s">
        <v>287</v>
      </c>
      <c r="I527" s="2"/>
      <c r="T527">
        <v>222052</v>
      </c>
      <c r="Z527" t="s">
        <v>10</v>
      </c>
    </row>
    <row r="528" spans="1:26" x14ac:dyDescent="0.25">
      <c r="A528" t="s">
        <v>289</v>
      </c>
      <c r="F528" t="s">
        <v>1022</v>
      </c>
      <c r="H528" t="s">
        <v>289</v>
      </c>
      <c r="I528" s="2"/>
      <c r="T528">
        <v>222052</v>
      </c>
      <c r="Z528" t="s">
        <v>10</v>
      </c>
    </row>
    <row r="529" spans="1:26" x14ac:dyDescent="0.25">
      <c r="A529" t="s">
        <v>3562</v>
      </c>
      <c r="F529" t="s">
        <v>1353</v>
      </c>
      <c r="H529" t="s">
        <v>3562</v>
      </c>
      <c r="I529" s="2"/>
      <c r="T529">
        <v>222052</v>
      </c>
      <c r="Z529" t="s">
        <v>10</v>
      </c>
    </row>
    <row r="530" spans="1:26" x14ac:dyDescent="0.25">
      <c r="A530" t="s">
        <v>360</v>
      </c>
      <c r="F530" t="s">
        <v>1071</v>
      </c>
      <c r="H530" t="s">
        <v>360</v>
      </c>
      <c r="I530" s="2"/>
      <c r="T530">
        <v>222052</v>
      </c>
      <c r="Z530" t="s">
        <v>10</v>
      </c>
    </row>
    <row r="531" spans="1:26" x14ac:dyDescent="0.25">
      <c r="A531" t="s">
        <v>3563</v>
      </c>
      <c r="F531" t="s">
        <v>1109</v>
      </c>
      <c r="H531" t="s">
        <v>3563</v>
      </c>
      <c r="I531" s="2"/>
      <c r="T531">
        <v>222052</v>
      </c>
      <c r="Z531" t="s">
        <v>10</v>
      </c>
    </row>
    <row r="532" spans="1:26" x14ac:dyDescent="0.25">
      <c r="A532" t="s">
        <v>164</v>
      </c>
      <c r="F532" t="s">
        <v>1109</v>
      </c>
      <c r="H532" t="s">
        <v>164</v>
      </c>
      <c r="I532" s="2"/>
      <c r="T532">
        <v>222052</v>
      </c>
      <c r="Z532" t="s">
        <v>10</v>
      </c>
    </row>
    <row r="533" spans="1:26" x14ac:dyDescent="0.25">
      <c r="A533" t="s">
        <v>362</v>
      </c>
      <c r="F533" t="s">
        <v>1071</v>
      </c>
      <c r="H533" t="s">
        <v>362</v>
      </c>
      <c r="I533" s="2"/>
      <c r="T533">
        <v>222052</v>
      </c>
      <c r="Z533" t="s">
        <v>10</v>
      </c>
    </row>
    <row r="534" spans="1:26" x14ac:dyDescent="0.25">
      <c r="A534" t="s">
        <v>363</v>
      </c>
      <c r="F534" t="s">
        <v>1071</v>
      </c>
      <c r="H534" t="s">
        <v>363</v>
      </c>
      <c r="I534" s="2"/>
      <c r="T534">
        <v>222052</v>
      </c>
      <c r="Z534" t="s">
        <v>10</v>
      </c>
    </row>
    <row r="535" spans="1:26" x14ac:dyDescent="0.25">
      <c r="A535" t="s">
        <v>2201</v>
      </c>
      <c r="F535" t="s">
        <v>1071</v>
      </c>
      <c r="H535" t="s">
        <v>2201</v>
      </c>
      <c r="I535" s="2"/>
      <c r="T535">
        <v>222052</v>
      </c>
      <c r="Z535" t="s">
        <v>10</v>
      </c>
    </row>
    <row r="536" spans="1:26" x14ac:dyDescent="0.25">
      <c r="A536" t="s">
        <v>215</v>
      </c>
      <c r="F536" t="s">
        <v>1353</v>
      </c>
      <c r="H536" t="s">
        <v>215</v>
      </c>
      <c r="I536" s="2"/>
      <c r="T536">
        <v>222052</v>
      </c>
      <c r="Z536" t="s">
        <v>10</v>
      </c>
    </row>
    <row r="537" spans="1:26" x14ac:dyDescent="0.25">
      <c r="A537" t="s">
        <v>364</v>
      </c>
      <c r="F537" t="s">
        <v>1071</v>
      </c>
      <c r="H537" t="s">
        <v>364</v>
      </c>
      <c r="I537" s="2"/>
      <c r="T537">
        <v>222052</v>
      </c>
      <c r="Z537" t="s">
        <v>10</v>
      </c>
    </row>
    <row r="538" spans="1:26" x14ac:dyDescent="0.25">
      <c r="A538" t="s">
        <v>2453</v>
      </c>
      <c r="F538" t="s">
        <v>1071</v>
      </c>
      <c r="H538" t="s">
        <v>2453</v>
      </c>
      <c r="I538" s="2"/>
      <c r="T538">
        <v>222052</v>
      </c>
      <c r="Z538" t="s">
        <v>10</v>
      </c>
    </row>
    <row r="539" spans="1:26" x14ac:dyDescent="0.25">
      <c r="A539" t="s">
        <v>365</v>
      </c>
      <c r="F539" t="s">
        <v>1071</v>
      </c>
      <c r="H539" t="s">
        <v>365</v>
      </c>
      <c r="I539" s="2"/>
      <c r="T539">
        <v>222052</v>
      </c>
      <c r="Z539" t="s">
        <v>10</v>
      </c>
    </row>
    <row r="540" spans="1:26" x14ac:dyDescent="0.25">
      <c r="A540" t="s">
        <v>348</v>
      </c>
      <c r="F540" t="s">
        <v>1130</v>
      </c>
      <c r="H540" t="s">
        <v>348</v>
      </c>
      <c r="I540" s="2"/>
      <c r="T540">
        <v>222052</v>
      </c>
      <c r="Z540" t="s">
        <v>10</v>
      </c>
    </row>
    <row r="541" spans="1:26" x14ac:dyDescent="0.25">
      <c r="A541" t="s">
        <v>349</v>
      </c>
      <c r="F541" t="s">
        <v>1130</v>
      </c>
      <c r="H541" t="s">
        <v>349</v>
      </c>
      <c r="I541" s="2"/>
      <c r="T541">
        <v>222052</v>
      </c>
      <c r="Z541" t="s">
        <v>10</v>
      </c>
    </row>
    <row r="542" spans="1:26" x14ac:dyDescent="0.25">
      <c r="A542" t="s">
        <v>350</v>
      </c>
      <c r="F542" t="s">
        <v>1130</v>
      </c>
      <c r="H542" t="s">
        <v>350</v>
      </c>
      <c r="I542" s="2"/>
      <c r="T542">
        <v>222052</v>
      </c>
      <c r="Z542" t="s">
        <v>10</v>
      </c>
    </row>
    <row r="543" spans="1:26" x14ac:dyDescent="0.25">
      <c r="A543" t="s">
        <v>3564</v>
      </c>
      <c r="F543" t="s">
        <v>1109</v>
      </c>
      <c r="H543" t="s">
        <v>3564</v>
      </c>
      <c r="I543" s="2"/>
      <c r="T543">
        <v>222052</v>
      </c>
      <c r="Z543" t="s">
        <v>10</v>
      </c>
    </row>
    <row r="544" spans="1:26" x14ac:dyDescent="0.25">
      <c r="A544" t="s">
        <v>165</v>
      </c>
      <c r="F544" t="s">
        <v>1109</v>
      </c>
      <c r="H544" t="s">
        <v>165</v>
      </c>
      <c r="I544" s="2"/>
      <c r="T544">
        <v>222052</v>
      </c>
      <c r="Z544" t="s">
        <v>10</v>
      </c>
    </row>
    <row r="545" spans="1:26" x14ac:dyDescent="0.25">
      <c r="A545" t="s">
        <v>3565</v>
      </c>
      <c r="F545" t="s">
        <v>1037</v>
      </c>
      <c r="H545" t="s">
        <v>3565</v>
      </c>
      <c r="I545" s="2"/>
      <c r="T545">
        <v>222052</v>
      </c>
      <c r="Z545" t="s">
        <v>10</v>
      </c>
    </row>
    <row r="546" spans="1:26" x14ac:dyDescent="0.25">
      <c r="A546" t="s">
        <v>290</v>
      </c>
      <c r="F546" t="s">
        <v>1022</v>
      </c>
      <c r="H546" t="s">
        <v>290</v>
      </c>
      <c r="I546" s="2"/>
      <c r="T546">
        <v>222052</v>
      </c>
      <c r="Z546" t="s">
        <v>10</v>
      </c>
    </row>
    <row r="547" spans="1:26" x14ac:dyDescent="0.25">
      <c r="A547" t="s">
        <v>166</v>
      </c>
      <c r="F547" t="s">
        <v>1109</v>
      </c>
      <c r="H547" t="s">
        <v>166</v>
      </c>
      <c r="I547" s="2"/>
      <c r="T547">
        <v>222052</v>
      </c>
      <c r="Z547" t="s">
        <v>10</v>
      </c>
    </row>
    <row r="548" spans="1:26" x14ac:dyDescent="0.25">
      <c r="A548" t="s">
        <v>292</v>
      </c>
      <c r="F548" t="s">
        <v>1022</v>
      </c>
      <c r="H548" t="s">
        <v>292</v>
      </c>
      <c r="I548" s="2"/>
      <c r="T548">
        <v>222052</v>
      </c>
      <c r="Z548" t="s">
        <v>10</v>
      </c>
    </row>
    <row r="549" spans="1:26" x14ac:dyDescent="0.25">
      <c r="A549" t="s">
        <v>293</v>
      </c>
      <c r="F549" t="s">
        <v>1022</v>
      </c>
      <c r="H549" t="s">
        <v>293</v>
      </c>
      <c r="I549" s="2"/>
      <c r="T549">
        <v>222052</v>
      </c>
      <c r="Z549" t="s">
        <v>10</v>
      </c>
    </row>
    <row r="550" spans="1:26" x14ac:dyDescent="0.25">
      <c r="A550" t="s">
        <v>1801</v>
      </c>
      <c r="F550" t="s">
        <v>1022</v>
      </c>
      <c r="H550" t="s">
        <v>1801</v>
      </c>
      <c r="I550" s="2"/>
      <c r="T550">
        <v>222052</v>
      </c>
      <c r="Z550" t="s">
        <v>10</v>
      </c>
    </row>
    <row r="551" spans="1:26" x14ac:dyDescent="0.25">
      <c r="A551" t="s">
        <v>2144</v>
      </c>
      <c r="F551" t="s">
        <v>1022</v>
      </c>
      <c r="H551" t="s">
        <v>2144</v>
      </c>
      <c r="I551" s="2"/>
      <c r="T551">
        <v>222052</v>
      </c>
      <c r="Z551" t="s">
        <v>10</v>
      </c>
    </row>
    <row r="552" spans="1:26" x14ac:dyDescent="0.25">
      <c r="A552" t="s">
        <v>294</v>
      </c>
      <c r="F552" t="s">
        <v>1022</v>
      </c>
      <c r="H552" t="s">
        <v>294</v>
      </c>
      <c r="I552" s="2"/>
      <c r="T552">
        <v>222052</v>
      </c>
      <c r="Z552" t="s">
        <v>10</v>
      </c>
    </row>
    <row r="553" spans="1:26" x14ac:dyDescent="0.25">
      <c r="A553" t="s">
        <v>295</v>
      </c>
      <c r="F553" t="s">
        <v>1022</v>
      </c>
      <c r="H553" t="s">
        <v>295</v>
      </c>
      <c r="I553" s="2"/>
      <c r="T553">
        <v>222052</v>
      </c>
      <c r="Z553" t="s">
        <v>10</v>
      </c>
    </row>
    <row r="554" spans="1:26" x14ac:dyDescent="0.25">
      <c r="A554" t="s">
        <v>188</v>
      </c>
      <c r="F554" t="s">
        <v>1121</v>
      </c>
      <c r="H554" t="s">
        <v>188</v>
      </c>
      <c r="I554" s="2"/>
      <c r="T554">
        <v>222052</v>
      </c>
      <c r="Z554" t="s">
        <v>10</v>
      </c>
    </row>
    <row r="555" spans="1:26" x14ac:dyDescent="0.25">
      <c r="A555" t="s">
        <v>351</v>
      </c>
      <c r="F555" t="s">
        <v>1130</v>
      </c>
      <c r="H555" t="s">
        <v>351</v>
      </c>
      <c r="I555" s="2"/>
      <c r="T555">
        <v>222052</v>
      </c>
      <c r="Z555" t="s">
        <v>10</v>
      </c>
    </row>
    <row r="556" spans="1:26" x14ac:dyDescent="0.25">
      <c r="A556" t="s">
        <v>167</v>
      </c>
      <c r="F556" t="s">
        <v>1109</v>
      </c>
      <c r="H556" t="s">
        <v>167</v>
      </c>
      <c r="I556" s="2"/>
      <c r="T556">
        <v>222052</v>
      </c>
      <c r="Z556" t="s">
        <v>10</v>
      </c>
    </row>
    <row r="557" spans="1:26" x14ac:dyDescent="0.25">
      <c r="A557" t="s">
        <v>367</v>
      </c>
      <c r="F557" t="s">
        <v>1071</v>
      </c>
      <c r="H557" t="s">
        <v>367</v>
      </c>
      <c r="I557" s="2"/>
      <c r="T557">
        <v>222052</v>
      </c>
      <c r="Z557" t="s">
        <v>10</v>
      </c>
    </row>
    <row r="558" spans="1:26" x14ac:dyDescent="0.25">
      <c r="A558" t="s">
        <v>368</v>
      </c>
      <c r="F558" t="s">
        <v>1071</v>
      </c>
      <c r="H558" t="s">
        <v>368</v>
      </c>
      <c r="I558" s="2"/>
      <c r="T558">
        <v>222052</v>
      </c>
      <c r="Z558" t="s">
        <v>10</v>
      </c>
    </row>
    <row r="559" spans="1:26" x14ac:dyDescent="0.25">
      <c r="A559" t="s">
        <v>371</v>
      </c>
      <c r="F559" t="s">
        <v>1071</v>
      </c>
      <c r="H559" t="s">
        <v>371</v>
      </c>
      <c r="I559" s="2"/>
      <c r="T559">
        <v>222052</v>
      </c>
      <c r="Z559" t="s">
        <v>10</v>
      </c>
    </row>
    <row r="560" spans="1:26" x14ac:dyDescent="0.25">
      <c r="A560" t="s">
        <v>372</v>
      </c>
      <c r="F560" t="s">
        <v>1071</v>
      </c>
      <c r="H560" t="s">
        <v>372</v>
      </c>
      <c r="I560" s="2"/>
      <c r="T560">
        <v>222052</v>
      </c>
      <c r="Z560" t="s">
        <v>10</v>
      </c>
    </row>
    <row r="561" spans="1:26" x14ac:dyDescent="0.25">
      <c r="A561" t="s">
        <v>373</v>
      </c>
      <c r="F561" t="s">
        <v>1071</v>
      </c>
      <c r="H561" t="s">
        <v>373</v>
      </c>
      <c r="I561" s="2"/>
      <c r="T561">
        <v>222052</v>
      </c>
      <c r="Z561" t="s">
        <v>10</v>
      </c>
    </row>
    <row r="562" spans="1:26" x14ac:dyDescent="0.25">
      <c r="A562" t="s">
        <v>1645</v>
      </c>
      <c r="F562" t="s">
        <v>1109</v>
      </c>
      <c r="H562" t="s">
        <v>1645</v>
      </c>
      <c r="I562" s="2"/>
      <c r="T562">
        <v>222052</v>
      </c>
      <c r="Z562" t="s">
        <v>10</v>
      </c>
    </row>
    <row r="563" spans="1:26" x14ac:dyDescent="0.25">
      <c r="A563" t="s">
        <v>168</v>
      </c>
      <c r="F563" t="s">
        <v>1109</v>
      </c>
      <c r="H563" t="s">
        <v>168</v>
      </c>
      <c r="I563" s="2"/>
      <c r="T563">
        <v>222052</v>
      </c>
      <c r="Z563" t="s">
        <v>10</v>
      </c>
    </row>
    <row r="564" spans="1:26" x14ac:dyDescent="0.25">
      <c r="A564" t="s">
        <v>1883</v>
      </c>
      <c r="F564" t="s">
        <v>1059</v>
      </c>
      <c r="H564" t="s">
        <v>1883</v>
      </c>
      <c r="I564" s="2"/>
      <c r="T564">
        <v>222052</v>
      </c>
      <c r="Z564" t="s">
        <v>10</v>
      </c>
    </row>
    <row r="565" spans="1:26" x14ac:dyDescent="0.25">
      <c r="A565" t="s">
        <v>140</v>
      </c>
      <c r="F565" t="s">
        <v>1059</v>
      </c>
      <c r="H565" t="s">
        <v>140</v>
      </c>
      <c r="I565" s="2"/>
      <c r="T565">
        <v>222052</v>
      </c>
      <c r="Z565" t="s">
        <v>10</v>
      </c>
    </row>
    <row r="566" spans="1:26" x14ac:dyDescent="0.25">
      <c r="A566" t="s">
        <v>3566</v>
      </c>
      <c r="F566" t="s">
        <v>1059</v>
      </c>
      <c r="H566" t="s">
        <v>3566</v>
      </c>
      <c r="I566" s="2"/>
      <c r="T566">
        <v>222052</v>
      </c>
      <c r="Z566" t="s">
        <v>10</v>
      </c>
    </row>
    <row r="567" spans="1:26" x14ac:dyDescent="0.25">
      <c r="A567" t="s">
        <v>141</v>
      </c>
      <c r="F567" t="s">
        <v>1059</v>
      </c>
      <c r="H567" t="s">
        <v>141</v>
      </c>
      <c r="I567" s="2"/>
      <c r="T567">
        <v>222052</v>
      </c>
      <c r="Z567" t="s">
        <v>10</v>
      </c>
    </row>
    <row r="568" spans="1:26" x14ac:dyDescent="0.25">
      <c r="A568" t="s">
        <v>169</v>
      </c>
      <c r="F568" t="s">
        <v>1109</v>
      </c>
      <c r="H568" t="s">
        <v>169</v>
      </c>
      <c r="I568" s="2"/>
      <c r="T568">
        <v>222052</v>
      </c>
      <c r="Z568" t="s">
        <v>10</v>
      </c>
    </row>
    <row r="569" spans="1:26" x14ac:dyDescent="0.25">
      <c r="A569" t="s">
        <v>3567</v>
      </c>
      <c r="F569" t="s">
        <v>1109</v>
      </c>
      <c r="H569" t="s">
        <v>3567</v>
      </c>
      <c r="I569" s="2"/>
      <c r="T569">
        <v>222052</v>
      </c>
      <c r="Z569" t="s">
        <v>10</v>
      </c>
    </row>
    <row r="570" spans="1:26" x14ac:dyDescent="0.25">
      <c r="A570" t="s">
        <v>1725</v>
      </c>
      <c r="F570" t="s">
        <v>1109</v>
      </c>
      <c r="H570" t="s">
        <v>1725</v>
      </c>
      <c r="I570" s="2"/>
      <c r="T570">
        <v>222052</v>
      </c>
      <c r="Z570" t="s">
        <v>10</v>
      </c>
    </row>
    <row r="571" spans="1:26" x14ac:dyDescent="0.25">
      <c r="A571" t="s">
        <v>170</v>
      </c>
      <c r="F571" t="s">
        <v>1109</v>
      </c>
      <c r="H571" t="s">
        <v>170</v>
      </c>
      <c r="I571" s="2"/>
      <c r="T571">
        <v>222052</v>
      </c>
      <c r="Z571" t="s">
        <v>10</v>
      </c>
    </row>
    <row r="572" spans="1:26" x14ac:dyDescent="0.25">
      <c r="A572" t="s">
        <v>171</v>
      </c>
      <c r="F572" t="s">
        <v>1109</v>
      </c>
      <c r="H572" t="s">
        <v>171</v>
      </c>
      <c r="I572" s="2"/>
      <c r="T572">
        <v>222052</v>
      </c>
      <c r="Z572" t="s">
        <v>10</v>
      </c>
    </row>
    <row r="573" spans="1:26" x14ac:dyDescent="0.25">
      <c r="A573" t="s">
        <v>330</v>
      </c>
      <c r="F573" t="s">
        <v>1037</v>
      </c>
      <c r="H573" t="s">
        <v>330</v>
      </c>
      <c r="I573" s="2"/>
      <c r="T573">
        <v>222052</v>
      </c>
      <c r="Z573" t="s">
        <v>10</v>
      </c>
    </row>
    <row r="574" spans="1:26" x14ac:dyDescent="0.25">
      <c r="A574" t="s">
        <v>3568</v>
      </c>
      <c r="F574" t="s">
        <v>1109</v>
      </c>
      <c r="H574" t="s">
        <v>3568</v>
      </c>
      <c r="I574" s="2"/>
      <c r="T574">
        <v>222052</v>
      </c>
      <c r="Z574" t="s">
        <v>10</v>
      </c>
    </row>
    <row r="575" spans="1:26" x14ac:dyDescent="0.25">
      <c r="A575" t="s">
        <v>3569</v>
      </c>
      <c r="F575" t="s">
        <v>1071</v>
      </c>
      <c r="H575" t="s">
        <v>3569</v>
      </c>
      <c r="I575" s="2"/>
      <c r="T575">
        <v>222052</v>
      </c>
      <c r="Z575" t="s">
        <v>10</v>
      </c>
    </row>
    <row r="576" spans="1:26" x14ac:dyDescent="0.25">
      <c r="A576" t="s">
        <v>3570</v>
      </c>
      <c r="F576" t="s">
        <v>1071</v>
      </c>
      <c r="H576" t="s">
        <v>3570</v>
      </c>
      <c r="I576" s="2"/>
      <c r="T576">
        <v>222052</v>
      </c>
      <c r="Z576" t="s">
        <v>10</v>
      </c>
    </row>
    <row r="577" spans="1:26" x14ac:dyDescent="0.25">
      <c r="A577" t="s">
        <v>3571</v>
      </c>
      <c r="F577" t="s">
        <v>1071</v>
      </c>
      <c r="H577" t="s">
        <v>3571</v>
      </c>
      <c r="I577" s="2"/>
      <c r="T577">
        <v>222052</v>
      </c>
      <c r="Z577" t="s">
        <v>10</v>
      </c>
    </row>
    <row r="578" spans="1:26" x14ac:dyDescent="0.25">
      <c r="A578" t="s">
        <v>3572</v>
      </c>
      <c r="F578" t="s">
        <v>1071</v>
      </c>
      <c r="H578" t="s">
        <v>3572</v>
      </c>
      <c r="I578" s="2"/>
      <c r="T578">
        <v>222052</v>
      </c>
      <c r="Z578" t="s">
        <v>10</v>
      </c>
    </row>
    <row r="579" spans="1:26" x14ac:dyDescent="0.25">
      <c r="A579" t="s">
        <v>3573</v>
      </c>
      <c r="F579" t="s">
        <v>1071</v>
      </c>
      <c r="H579" t="s">
        <v>3573</v>
      </c>
      <c r="I579" s="2"/>
      <c r="T579">
        <v>222052</v>
      </c>
      <c r="Z579" t="s">
        <v>10</v>
      </c>
    </row>
    <row r="580" spans="1:26" x14ac:dyDescent="0.25">
      <c r="A580" t="s">
        <v>3574</v>
      </c>
      <c r="F580" t="s">
        <v>1071</v>
      </c>
      <c r="H580" t="s">
        <v>3574</v>
      </c>
      <c r="I580" s="2"/>
      <c r="T580">
        <v>222052</v>
      </c>
      <c r="Z580" t="s">
        <v>10</v>
      </c>
    </row>
    <row r="581" spans="1:26" x14ac:dyDescent="0.25">
      <c r="A581" t="s">
        <v>3575</v>
      </c>
      <c r="F581" t="s">
        <v>1071</v>
      </c>
      <c r="H581" t="s">
        <v>3575</v>
      </c>
      <c r="I581" s="2"/>
      <c r="T581">
        <v>222052</v>
      </c>
      <c r="Z581" t="s">
        <v>10</v>
      </c>
    </row>
    <row r="582" spans="1:26" x14ac:dyDescent="0.25">
      <c r="A582" t="s">
        <v>172</v>
      </c>
      <c r="F582" t="s">
        <v>1109</v>
      </c>
      <c r="H582" t="s">
        <v>172</v>
      </c>
      <c r="I582" s="2"/>
      <c r="T582">
        <v>222052</v>
      </c>
      <c r="Z582" t="s">
        <v>10</v>
      </c>
    </row>
    <row r="583" spans="1:26" x14ac:dyDescent="0.25">
      <c r="A583" t="s">
        <v>3576</v>
      </c>
      <c r="F583" t="s">
        <v>1071</v>
      </c>
      <c r="H583" t="s">
        <v>3576</v>
      </c>
      <c r="I583" s="2"/>
      <c r="T583">
        <v>222052</v>
      </c>
      <c r="Z583" t="s">
        <v>10</v>
      </c>
    </row>
    <row r="584" spans="1:26" x14ac:dyDescent="0.25">
      <c r="A584" t="s">
        <v>374</v>
      </c>
      <c r="F584" t="s">
        <v>1071</v>
      </c>
      <c r="H584" t="s">
        <v>374</v>
      </c>
      <c r="I584" s="2"/>
      <c r="T584">
        <v>222052</v>
      </c>
      <c r="Z584" t="s">
        <v>10</v>
      </c>
    </row>
    <row r="585" spans="1:26" x14ac:dyDescent="0.25">
      <c r="A585" t="s">
        <v>375</v>
      </c>
      <c r="F585" t="s">
        <v>1071</v>
      </c>
      <c r="H585" t="s">
        <v>375</v>
      </c>
      <c r="I585" s="2"/>
      <c r="T585">
        <v>222052</v>
      </c>
      <c r="Z585" t="s">
        <v>10</v>
      </c>
    </row>
    <row r="586" spans="1:26" x14ac:dyDescent="0.25">
      <c r="A586" t="s">
        <v>376</v>
      </c>
      <c r="F586" t="s">
        <v>1071</v>
      </c>
      <c r="H586" t="s">
        <v>376</v>
      </c>
      <c r="I586" s="2"/>
      <c r="T586">
        <v>222052</v>
      </c>
      <c r="Z586" t="s">
        <v>10</v>
      </c>
    </row>
    <row r="587" spans="1:26" x14ac:dyDescent="0.25">
      <c r="A587" t="s">
        <v>377</v>
      </c>
      <c r="F587" t="s">
        <v>1071</v>
      </c>
      <c r="H587" t="s">
        <v>377</v>
      </c>
      <c r="I587" s="2"/>
      <c r="T587">
        <v>222052</v>
      </c>
      <c r="Z587" t="s">
        <v>10</v>
      </c>
    </row>
    <row r="588" spans="1:26" x14ac:dyDescent="0.25">
      <c r="A588" t="s">
        <v>379</v>
      </c>
      <c r="F588" t="s">
        <v>1071</v>
      </c>
      <c r="H588" t="s">
        <v>379</v>
      </c>
      <c r="I588" s="2"/>
      <c r="T588">
        <v>222052</v>
      </c>
      <c r="Z588" t="s">
        <v>10</v>
      </c>
    </row>
    <row r="589" spans="1:26" x14ac:dyDescent="0.25">
      <c r="A589" t="s">
        <v>3577</v>
      </c>
      <c r="F589" t="s">
        <v>1059</v>
      </c>
      <c r="H589" t="s">
        <v>3577</v>
      </c>
      <c r="I589" s="2"/>
      <c r="T589">
        <v>222052</v>
      </c>
      <c r="Z589" t="s">
        <v>10</v>
      </c>
    </row>
    <row r="590" spans="1:26" x14ac:dyDescent="0.25">
      <c r="A590" t="s">
        <v>173</v>
      </c>
      <c r="F590" t="s">
        <v>1109</v>
      </c>
      <c r="H590" t="s">
        <v>173</v>
      </c>
      <c r="I590" s="2"/>
      <c r="T590">
        <v>222052</v>
      </c>
      <c r="Z590" t="s">
        <v>10</v>
      </c>
    </row>
    <row r="591" spans="1:26" x14ac:dyDescent="0.25">
      <c r="A591" t="s">
        <v>3578</v>
      </c>
      <c r="F591" t="s">
        <v>1071</v>
      </c>
      <c r="H591" t="s">
        <v>3578</v>
      </c>
      <c r="I591" s="2"/>
      <c r="T591">
        <v>222052</v>
      </c>
      <c r="Z591" t="s">
        <v>10</v>
      </c>
    </row>
    <row r="592" spans="1:26" x14ac:dyDescent="0.25">
      <c r="A592" t="s">
        <v>380</v>
      </c>
      <c r="F592" t="s">
        <v>1071</v>
      </c>
      <c r="H592" t="s">
        <v>380</v>
      </c>
      <c r="I592" s="2"/>
      <c r="T592">
        <v>222052</v>
      </c>
      <c r="Z592" t="s">
        <v>10</v>
      </c>
    </row>
    <row r="593" spans="1:26" x14ac:dyDescent="0.25">
      <c r="A593" t="s">
        <v>352</v>
      </c>
      <c r="F593" t="s">
        <v>1130</v>
      </c>
      <c r="H593" t="s">
        <v>352</v>
      </c>
      <c r="I593" s="2"/>
      <c r="T593">
        <v>222052</v>
      </c>
      <c r="Z593" t="s">
        <v>10</v>
      </c>
    </row>
    <row r="594" spans="1:26" x14ac:dyDescent="0.25">
      <c r="A594" t="s">
        <v>354</v>
      </c>
      <c r="F594" t="s">
        <v>1130</v>
      </c>
      <c r="H594" t="s">
        <v>354</v>
      </c>
      <c r="I594" s="2"/>
      <c r="T594">
        <v>222052</v>
      </c>
      <c r="Z594" t="s">
        <v>10</v>
      </c>
    </row>
    <row r="595" spans="1:26" x14ac:dyDescent="0.25">
      <c r="A595" t="s">
        <v>382</v>
      </c>
      <c r="F595" t="s">
        <v>1071</v>
      </c>
      <c r="H595" t="s">
        <v>382</v>
      </c>
      <c r="I595" s="2"/>
      <c r="T595">
        <v>222052</v>
      </c>
      <c r="Z595" t="s">
        <v>10</v>
      </c>
    </row>
    <row r="596" spans="1:26" x14ac:dyDescent="0.25">
      <c r="A596" t="s">
        <v>1562</v>
      </c>
      <c r="F596" t="s">
        <v>1071</v>
      </c>
      <c r="H596" t="s">
        <v>1562</v>
      </c>
      <c r="I596" s="2"/>
      <c r="T596">
        <v>222052</v>
      </c>
      <c r="Z596" t="s">
        <v>10</v>
      </c>
    </row>
    <row r="597" spans="1:26" x14ac:dyDescent="0.25">
      <c r="A597" t="s">
        <v>3579</v>
      </c>
      <c r="F597" t="s">
        <v>1071</v>
      </c>
      <c r="H597" t="s">
        <v>3579</v>
      </c>
      <c r="I597" s="2"/>
      <c r="T597">
        <v>222052</v>
      </c>
      <c r="Z597" t="s">
        <v>10</v>
      </c>
    </row>
    <row r="598" spans="1:26" x14ac:dyDescent="0.25">
      <c r="A598" t="s">
        <v>383</v>
      </c>
      <c r="F598" t="s">
        <v>1071</v>
      </c>
      <c r="H598" t="s">
        <v>383</v>
      </c>
      <c r="I598" s="2"/>
      <c r="T598">
        <v>222052</v>
      </c>
      <c r="Z598" t="s">
        <v>10</v>
      </c>
    </row>
    <row r="599" spans="1:26" x14ac:dyDescent="0.25">
      <c r="A599" t="s">
        <v>174</v>
      </c>
      <c r="F599" t="s">
        <v>1109</v>
      </c>
      <c r="H599" t="s">
        <v>174</v>
      </c>
      <c r="I599" s="2"/>
      <c r="T599">
        <v>222052</v>
      </c>
      <c r="Z599" t="s">
        <v>10</v>
      </c>
    </row>
    <row r="600" spans="1:26" x14ac:dyDescent="0.25">
      <c r="A600" t="s">
        <v>296</v>
      </c>
      <c r="F600" t="s">
        <v>1022</v>
      </c>
      <c r="H600" t="s">
        <v>296</v>
      </c>
      <c r="I600" s="2"/>
      <c r="T600">
        <v>222052</v>
      </c>
      <c r="Z600" t="s">
        <v>10</v>
      </c>
    </row>
    <row r="601" spans="1:26" x14ac:dyDescent="0.25">
      <c r="A601" t="s">
        <v>384</v>
      </c>
      <c r="F601" t="s">
        <v>1071</v>
      </c>
      <c r="H601" t="s">
        <v>384</v>
      </c>
      <c r="I601" s="2"/>
      <c r="T601">
        <v>222052</v>
      </c>
      <c r="Z601" t="s">
        <v>10</v>
      </c>
    </row>
    <row r="602" spans="1:26" x14ac:dyDescent="0.25">
      <c r="A602" t="s">
        <v>386</v>
      </c>
      <c r="F602" t="s">
        <v>1071</v>
      </c>
      <c r="H602" t="s">
        <v>386</v>
      </c>
      <c r="I602" s="2"/>
      <c r="T602">
        <v>222052</v>
      </c>
      <c r="Z602" t="s">
        <v>10</v>
      </c>
    </row>
    <row r="603" spans="1:26" x14ac:dyDescent="0.25">
      <c r="A603" t="s">
        <v>355</v>
      </c>
      <c r="F603" t="s">
        <v>1130</v>
      </c>
      <c r="H603" t="s">
        <v>355</v>
      </c>
      <c r="I603" s="2"/>
      <c r="T603">
        <v>222052</v>
      </c>
      <c r="Z603" t="s">
        <v>10</v>
      </c>
    </row>
    <row r="604" spans="1:26" x14ac:dyDescent="0.25">
      <c r="A604" t="s">
        <v>190</v>
      </c>
      <c r="F604" t="s">
        <v>1121</v>
      </c>
      <c r="H604" t="s">
        <v>190</v>
      </c>
      <c r="I604" s="2"/>
      <c r="T604">
        <v>222052</v>
      </c>
      <c r="Z604" t="s">
        <v>10</v>
      </c>
    </row>
    <row r="605" spans="1:26" x14ac:dyDescent="0.25">
      <c r="A605" t="s">
        <v>1689</v>
      </c>
      <c r="F605" t="s">
        <v>1109</v>
      </c>
      <c r="H605" t="s">
        <v>1689</v>
      </c>
      <c r="I605" s="2"/>
      <c r="T605">
        <v>222052</v>
      </c>
      <c r="Z605" t="s">
        <v>10</v>
      </c>
    </row>
    <row r="606" spans="1:26" x14ac:dyDescent="0.25">
      <c r="A606" t="s">
        <v>3580</v>
      </c>
      <c r="F606" t="s">
        <v>1022</v>
      </c>
      <c r="H606" t="s">
        <v>3580</v>
      </c>
      <c r="I606" s="2"/>
      <c r="T606">
        <v>222052</v>
      </c>
      <c r="Z606" t="s">
        <v>10</v>
      </c>
    </row>
    <row r="607" spans="1:26" x14ac:dyDescent="0.25">
      <c r="A607" t="s">
        <v>192</v>
      </c>
      <c r="F607" t="s">
        <v>1121</v>
      </c>
      <c r="H607" t="s">
        <v>192</v>
      </c>
      <c r="I607" s="2"/>
      <c r="T607">
        <v>222052</v>
      </c>
      <c r="Z607" t="s">
        <v>10</v>
      </c>
    </row>
    <row r="608" spans="1:26" x14ac:dyDescent="0.25">
      <c r="A608" t="s">
        <v>193</v>
      </c>
      <c r="F608" t="s">
        <v>1121</v>
      </c>
      <c r="H608" t="s">
        <v>193</v>
      </c>
      <c r="I608" s="2"/>
      <c r="T608">
        <v>222052</v>
      </c>
      <c r="Z608" t="s">
        <v>10</v>
      </c>
    </row>
    <row r="609" spans="1:26" x14ac:dyDescent="0.25">
      <c r="A609" t="s">
        <v>194</v>
      </c>
      <c r="F609" t="s">
        <v>1121</v>
      </c>
      <c r="H609" t="s">
        <v>194</v>
      </c>
      <c r="I609" s="2"/>
      <c r="T609">
        <v>222052</v>
      </c>
      <c r="Z609" t="s">
        <v>10</v>
      </c>
    </row>
    <row r="610" spans="1:26" x14ac:dyDescent="0.25">
      <c r="A610" t="s">
        <v>195</v>
      </c>
      <c r="F610" t="s">
        <v>1121</v>
      </c>
      <c r="H610" t="s">
        <v>195</v>
      </c>
      <c r="I610" s="2"/>
      <c r="T610">
        <v>222052</v>
      </c>
      <c r="Z610" t="s">
        <v>10</v>
      </c>
    </row>
    <row r="611" spans="1:26" x14ac:dyDescent="0.25">
      <c r="A611" t="s">
        <v>3581</v>
      </c>
      <c r="F611" t="s">
        <v>1121</v>
      </c>
      <c r="H611" t="s">
        <v>3581</v>
      </c>
      <c r="I611" s="2"/>
      <c r="T611">
        <v>222052</v>
      </c>
      <c r="Z611" t="s">
        <v>10</v>
      </c>
    </row>
    <row r="612" spans="1:26" x14ac:dyDescent="0.25">
      <c r="A612" t="s">
        <v>196</v>
      </c>
      <c r="F612" t="s">
        <v>1121</v>
      </c>
      <c r="H612" t="s">
        <v>196</v>
      </c>
      <c r="I612" s="2"/>
      <c r="T612">
        <v>222052</v>
      </c>
      <c r="Z612" t="s">
        <v>10</v>
      </c>
    </row>
    <row r="613" spans="1:26" x14ac:dyDescent="0.25">
      <c r="A613" t="s">
        <v>197</v>
      </c>
      <c r="F613" t="s">
        <v>1121</v>
      </c>
      <c r="H613" t="s">
        <v>197</v>
      </c>
      <c r="I613" s="2"/>
      <c r="T613">
        <v>222052</v>
      </c>
      <c r="Z613" t="s">
        <v>10</v>
      </c>
    </row>
    <row r="614" spans="1:26" x14ac:dyDescent="0.25">
      <c r="A614" t="s">
        <v>198</v>
      </c>
      <c r="F614" t="s">
        <v>1121</v>
      </c>
      <c r="H614" t="s">
        <v>198</v>
      </c>
      <c r="I614" s="2"/>
      <c r="T614">
        <v>222052</v>
      </c>
      <c r="Z614" t="s">
        <v>10</v>
      </c>
    </row>
    <row r="615" spans="1:26" x14ac:dyDescent="0.25">
      <c r="A615" t="s">
        <v>3582</v>
      </c>
      <c r="F615" t="s">
        <v>1121</v>
      </c>
      <c r="H615" t="s">
        <v>3582</v>
      </c>
      <c r="I615" s="2"/>
      <c r="T615">
        <v>222052</v>
      </c>
      <c r="Z615" t="s">
        <v>10</v>
      </c>
    </row>
    <row r="616" spans="1:26" x14ac:dyDescent="0.25">
      <c r="A616" t="s">
        <v>199</v>
      </c>
      <c r="F616" t="s">
        <v>1121</v>
      </c>
      <c r="H616" t="s">
        <v>199</v>
      </c>
      <c r="I616" s="2"/>
      <c r="T616">
        <v>222052</v>
      </c>
      <c r="Z616" t="s">
        <v>10</v>
      </c>
    </row>
    <row r="617" spans="1:26" x14ac:dyDescent="0.25">
      <c r="A617" t="s">
        <v>331</v>
      </c>
      <c r="F617" t="s">
        <v>1037</v>
      </c>
      <c r="H617" t="s">
        <v>331</v>
      </c>
      <c r="I617" s="2"/>
      <c r="T617">
        <v>222052</v>
      </c>
      <c r="Z617" t="s">
        <v>10</v>
      </c>
    </row>
    <row r="618" spans="1:26" x14ac:dyDescent="0.25">
      <c r="A618" t="s">
        <v>216</v>
      </c>
      <c r="F618" t="s">
        <v>1353</v>
      </c>
      <c r="H618" t="s">
        <v>216</v>
      </c>
      <c r="I618" s="2"/>
      <c r="T618">
        <v>222052</v>
      </c>
      <c r="Z618" t="s">
        <v>10</v>
      </c>
    </row>
    <row r="619" spans="1:26" x14ac:dyDescent="0.25">
      <c r="A619" t="s">
        <v>217</v>
      </c>
      <c r="F619" t="s">
        <v>1353</v>
      </c>
      <c r="H619" t="s">
        <v>217</v>
      </c>
      <c r="I619" s="2"/>
      <c r="T619">
        <v>222052</v>
      </c>
      <c r="Z619" t="s">
        <v>10</v>
      </c>
    </row>
    <row r="620" spans="1:26" x14ac:dyDescent="0.25">
      <c r="A620" t="s">
        <v>356</v>
      </c>
      <c r="F620" t="s">
        <v>1130</v>
      </c>
      <c r="H620" t="s">
        <v>356</v>
      </c>
      <c r="I620" s="2"/>
      <c r="T620">
        <v>222052</v>
      </c>
      <c r="Z620" t="s">
        <v>10</v>
      </c>
    </row>
    <row r="621" spans="1:26" x14ac:dyDescent="0.25">
      <c r="A621" t="s">
        <v>3001</v>
      </c>
      <c r="F621" t="s">
        <v>1037</v>
      </c>
      <c r="H621" t="s">
        <v>3001</v>
      </c>
      <c r="I621" s="2"/>
      <c r="T621">
        <v>222052</v>
      </c>
      <c r="Z621" t="s">
        <v>10</v>
      </c>
    </row>
    <row r="622" spans="1:26" x14ac:dyDescent="0.25">
      <c r="A622" t="s">
        <v>143</v>
      </c>
      <c r="F622" t="s">
        <v>1059</v>
      </c>
      <c r="H622" t="s">
        <v>143</v>
      </c>
      <c r="I622" s="2"/>
      <c r="T622">
        <v>222052</v>
      </c>
      <c r="Z622" t="s">
        <v>10</v>
      </c>
    </row>
    <row r="623" spans="1:26" x14ac:dyDescent="0.25">
      <c r="A623" t="s">
        <v>357</v>
      </c>
      <c r="F623" t="s">
        <v>1130</v>
      </c>
      <c r="H623" t="s">
        <v>357</v>
      </c>
      <c r="I623" s="2"/>
      <c r="T623">
        <v>222052</v>
      </c>
      <c r="Z623" t="s">
        <v>10</v>
      </c>
    </row>
    <row r="624" spans="1:26" x14ac:dyDescent="0.25">
      <c r="A624" t="s">
        <v>3583</v>
      </c>
      <c r="F624" t="s">
        <v>1121</v>
      </c>
      <c r="H624" t="s">
        <v>3583</v>
      </c>
      <c r="I624" s="2"/>
      <c r="T624">
        <v>222052</v>
      </c>
      <c r="Z624" t="s">
        <v>10</v>
      </c>
    </row>
    <row r="625" spans="1:26" x14ac:dyDescent="0.25">
      <c r="A625" t="s">
        <v>218</v>
      </c>
      <c r="F625" t="s">
        <v>1353</v>
      </c>
      <c r="H625" t="s">
        <v>218</v>
      </c>
      <c r="I625" s="2"/>
      <c r="T625">
        <v>222052</v>
      </c>
      <c r="Z625" t="s">
        <v>10</v>
      </c>
    </row>
    <row r="626" spans="1:26" x14ac:dyDescent="0.25">
      <c r="A626" t="s">
        <v>1126</v>
      </c>
      <c r="F626" t="s">
        <v>1130</v>
      </c>
      <c r="H626" t="s">
        <v>1126</v>
      </c>
      <c r="I626" s="2"/>
      <c r="T626">
        <v>222052</v>
      </c>
      <c r="Z626" t="s">
        <v>10</v>
      </c>
    </row>
    <row r="627" spans="1:26" x14ac:dyDescent="0.25">
      <c r="A627" t="s">
        <v>531</v>
      </c>
      <c r="F627" t="s">
        <v>533</v>
      </c>
      <c r="H627" t="s">
        <v>531</v>
      </c>
      <c r="I627" s="2"/>
      <c r="T627">
        <v>221169</v>
      </c>
      <c r="Z627" t="s">
        <v>11</v>
      </c>
    </row>
    <row r="628" spans="1:26" x14ac:dyDescent="0.25">
      <c r="A628" t="s">
        <v>532</v>
      </c>
      <c r="F628" t="s">
        <v>533</v>
      </c>
      <c r="H628" t="s">
        <v>532</v>
      </c>
      <c r="I628" s="2"/>
      <c r="T628">
        <v>221169</v>
      </c>
      <c r="Z628" t="s">
        <v>11</v>
      </c>
    </row>
    <row r="629" spans="1:26" x14ac:dyDescent="0.25">
      <c r="A629" t="s">
        <v>474</v>
      </c>
      <c r="F629" t="s">
        <v>533</v>
      </c>
      <c r="H629" t="s">
        <v>474</v>
      </c>
      <c r="I629" s="2"/>
      <c r="T629">
        <v>221169</v>
      </c>
      <c r="Z629" t="s">
        <v>11</v>
      </c>
    </row>
    <row r="630" spans="1:26" x14ac:dyDescent="0.25">
      <c r="A630" t="s">
        <v>476</v>
      </c>
      <c r="F630" t="s">
        <v>533</v>
      </c>
      <c r="H630" t="s">
        <v>476</v>
      </c>
      <c r="I630" s="2"/>
      <c r="T630">
        <v>221169</v>
      </c>
      <c r="Z630" t="s">
        <v>11</v>
      </c>
    </row>
    <row r="631" spans="1:26" x14ac:dyDescent="0.25">
      <c r="A631" t="s">
        <v>478</v>
      </c>
      <c r="F631" t="s">
        <v>533</v>
      </c>
      <c r="H631" t="s">
        <v>478</v>
      </c>
      <c r="I631" s="2"/>
      <c r="T631">
        <v>221169</v>
      </c>
      <c r="Z631" t="s">
        <v>11</v>
      </c>
    </row>
    <row r="632" spans="1:26" x14ac:dyDescent="0.25">
      <c r="A632" t="s">
        <v>479</v>
      </c>
      <c r="F632" t="s">
        <v>533</v>
      </c>
      <c r="H632" t="s">
        <v>479</v>
      </c>
      <c r="I632" s="2"/>
      <c r="T632">
        <v>221169</v>
      </c>
      <c r="Z632" t="s">
        <v>11</v>
      </c>
    </row>
    <row r="633" spans="1:26" x14ac:dyDescent="0.25">
      <c r="A633" t="s">
        <v>481</v>
      </c>
      <c r="F633" t="s">
        <v>533</v>
      </c>
      <c r="H633" t="s">
        <v>481</v>
      </c>
      <c r="I633" s="2"/>
      <c r="T633">
        <v>221169</v>
      </c>
      <c r="Z633" t="s">
        <v>11</v>
      </c>
    </row>
    <row r="634" spans="1:26" x14ac:dyDescent="0.25">
      <c r="A634" t="s">
        <v>482</v>
      </c>
      <c r="F634" t="s">
        <v>533</v>
      </c>
      <c r="H634" t="s">
        <v>482</v>
      </c>
      <c r="I634" s="2"/>
      <c r="T634">
        <v>221169</v>
      </c>
      <c r="Z634" t="s">
        <v>11</v>
      </c>
    </row>
    <row r="635" spans="1:26" x14ac:dyDescent="0.25">
      <c r="A635" t="s">
        <v>485</v>
      </c>
      <c r="F635" t="s">
        <v>533</v>
      </c>
      <c r="H635" t="s">
        <v>485</v>
      </c>
      <c r="I635" s="2"/>
      <c r="T635">
        <v>221169</v>
      </c>
      <c r="Z635" t="s">
        <v>11</v>
      </c>
    </row>
    <row r="636" spans="1:26" x14ac:dyDescent="0.25">
      <c r="A636" t="s">
        <v>487</v>
      </c>
      <c r="F636" t="s">
        <v>533</v>
      </c>
      <c r="H636" t="s">
        <v>487</v>
      </c>
      <c r="I636" s="2"/>
      <c r="T636">
        <v>221169</v>
      </c>
      <c r="Z636" t="s">
        <v>11</v>
      </c>
    </row>
    <row r="637" spans="1:26" x14ac:dyDescent="0.25">
      <c r="A637" t="s">
        <v>488</v>
      </c>
      <c r="F637" t="s">
        <v>533</v>
      </c>
      <c r="H637" t="s">
        <v>488</v>
      </c>
      <c r="I637" s="2"/>
      <c r="T637">
        <v>221169</v>
      </c>
      <c r="Z637" t="s">
        <v>11</v>
      </c>
    </row>
    <row r="638" spans="1:26" x14ac:dyDescent="0.25">
      <c r="A638" t="s">
        <v>489</v>
      </c>
      <c r="F638" t="s">
        <v>533</v>
      </c>
      <c r="H638" t="s">
        <v>489</v>
      </c>
      <c r="I638" s="2"/>
      <c r="T638">
        <v>221169</v>
      </c>
      <c r="Z638" t="s">
        <v>11</v>
      </c>
    </row>
    <row r="639" spans="1:26" x14ac:dyDescent="0.25">
      <c r="A639" t="s">
        <v>490</v>
      </c>
      <c r="F639" t="s">
        <v>533</v>
      </c>
      <c r="H639" t="s">
        <v>490</v>
      </c>
      <c r="I639" s="2"/>
      <c r="T639">
        <v>221169</v>
      </c>
      <c r="Z639" t="s">
        <v>11</v>
      </c>
    </row>
    <row r="640" spans="1:26" x14ac:dyDescent="0.25">
      <c r="A640" t="s">
        <v>492</v>
      </c>
      <c r="F640" t="s">
        <v>533</v>
      </c>
      <c r="H640" t="s">
        <v>492</v>
      </c>
      <c r="I640" s="2"/>
      <c r="T640">
        <v>221169</v>
      </c>
      <c r="Z640" t="s">
        <v>11</v>
      </c>
    </row>
    <row r="641" spans="1:26" x14ac:dyDescent="0.25">
      <c r="A641" t="s">
        <v>494</v>
      </c>
      <c r="F641" t="s">
        <v>533</v>
      </c>
      <c r="H641" t="s">
        <v>494</v>
      </c>
      <c r="I641" s="2"/>
      <c r="T641">
        <v>221169</v>
      </c>
      <c r="Z641" t="s">
        <v>11</v>
      </c>
    </row>
    <row r="642" spans="1:26" x14ac:dyDescent="0.25">
      <c r="A642" t="s">
        <v>496</v>
      </c>
      <c r="F642" t="s">
        <v>533</v>
      </c>
      <c r="H642" t="s">
        <v>496</v>
      </c>
      <c r="I642" s="2"/>
      <c r="T642">
        <v>221169</v>
      </c>
      <c r="Z642" t="s">
        <v>11</v>
      </c>
    </row>
    <row r="643" spans="1:26" x14ac:dyDescent="0.25">
      <c r="A643" t="s">
        <v>497</v>
      </c>
      <c r="F643" t="s">
        <v>533</v>
      </c>
      <c r="H643" t="s">
        <v>497</v>
      </c>
      <c r="I643" s="2"/>
      <c r="T643">
        <v>221169</v>
      </c>
      <c r="Z643" t="s">
        <v>11</v>
      </c>
    </row>
    <row r="644" spans="1:26" x14ac:dyDescent="0.25">
      <c r="A644" t="s">
        <v>498</v>
      </c>
      <c r="F644" t="s">
        <v>533</v>
      </c>
      <c r="H644" t="s">
        <v>498</v>
      </c>
      <c r="I644" s="2"/>
      <c r="T644">
        <v>221169</v>
      </c>
      <c r="Z644" t="s">
        <v>11</v>
      </c>
    </row>
    <row r="645" spans="1:26" x14ac:dyDescent="0.25">
      <c r="A645" t="s">
        <v>499</v>
      </c>
      <c r="F645" t="s">
        <v>533</v>
      </c>
      <c r="H645" t="s">
        <v>499</v>
      </c>
      <c r="I645" s="2"/>
      <c r="T645">
        <v>221169</v>
      </c>
      <c r="Z645" t="s">
        <v>11</v>
      </c>
    </row>
    <row r="646" spans="1:26" x14ac:dyDescent="0.25">
      <c r="A646" t="s">
        <v>500</v>
      </c>
      <c r="F646" t="s">
        <v>533</v>
      </c>
      <c r="H646" t="s">
        <v>500</v>
      </c>
      <c r="I646" s="2"/>
      <c r="T646">
        <v>221169</v>
      </c>
      <c r="Z646" t="s">
        <v>11</v>
      </c>
    </row>
    <row r="647" spans="1:26" x14ac:dyDescent="0.25">
      <c r="A647" t="s">
        <v>501</v>
      </c>
      <c r="F647" t="s">
        <v>533</v>
      </c>
      <c r="H647" t="s">
        <v>501</v>
      </c>
      <c r="I647" s="2"/>
      <c r="T647">
        <v>221169</v>
      </c>
      <c r="Z647" t="s">
        <v>11</v>
      </c>
    </row>
    <row r="648" spans="1:26" x14ac:dyDescent="0.25">
      <c r="A648" t="s">
        <v>1566</v>
      </c>
      <c r="F648" t="s">
        <v>533</v>
      </c>
      <c r="H648" t="s">
        <v>1566</v>
      </c>
      <c r="I648" s="2"/>
      <c r="T648">
        <v>221169</v>
      </c>
      <c r="Z648" t="s">
        <v>11</v>
      </c>
    </row>
    <row r="649" spans="1:26" x14ac:dyDescent="0.25">
      <c r="A649" t="s">
        <v>502</v>
      </c>
      <c r="F649" t="s">
        <v>533</v>
      </c>
      <c r="H649" t="s">
        <v>502</v>
      </c>
      <c r="I649" s="2"/>
      <c r="T649">
        <v>221169</v>
      </c>
      <c r="Z649" t="s">
        <v>11</v>
      </c>
    </row>
    <row r="650" spans="1:26" x14ac:dyDescent="0.25">
      <c r="A650" t="s">
        <v>504</v>
      </c>
      <c r="F650" t="s">
        <v>533</v>
      </c>
      <c r="H650" t="s">
        <v>504</v>
      </c>
      <c r="I650" s="2"/>
      <c r="T650">
        <v>221169</v>
      </c>
      <c r="Z650" t="s">
        <v>11</v>
      </c>
    </row>
    <row r="651" spans="1:26" x14ac:dyDescent="0.25">
      <c r="A651" t="s">
        <v>505</v>
      </c>
      <c r="F651" t="s">
        <v>533</v>
      </c>
      <c r="H651" t="s">
        <v>505</v>
      </c>
      <c r="I651" s="2"/>
      <c r="T651">
        <v>221169</v>
      </c>
      <c r="Z651" t="s">
        <v>11</v>
      </c>
    </row>
    <row r="652" spans="1:26" x14ac:dyDescent="0.25">
      <c r="A652" t="s">
        <v>507</v>
      </c>
      <c r="F652" t="s">
        <v>533</v>
      </c>
      <c r="H652" t="s">
        <v>507</v>
      </c>
      <c r="I652" s="2"/>
      <c r="T652">
        <v>221169</v>
      </c>
      <c r="Z652" t="s">
        <v>11</v>
      </c>
    </row>
    <row r="653" spans="1:26" x14ac:dyDescent="0.25">
      <c r="A653" t="s">
        <v>509</v>
      </c>
      <c r="F653" t="s">
        <v>533</v>
      </c>
      <c r="H653" t="s">
        <v>509</v>
      </c>
      <c r="I653" s="2"/>
      <c r="T653">
        <v>221169</v>
      </c>
      <c r="Z653" t="s">
        <v>11</v>
      </c>
    </row>
    <row r="654" spans="1:26" x14ac:dyDescent="0.25">
      <c r="A654" t="s">
        <v>510</v>
      </c>
      <c r="F654" t="s">
        <v>533</v>
      </c>
      <c r="H654" t="s">
        <v>510</v>
      </c>
      <c r="I654" s="2"/>
      <c r="T654">
        <v>221169</v>
      </c>
      <c r="Z654" t="s">
        <v>11</v>
      </c>
    </row>
    <row r="655" spans="1:26" x14ac:dyDescent="0.25">
      <c r="A655" t="s">
        <v>512</v>
      </c>
      <c r="F655" t="s">
        <v>533</v>
      </c>
      <c r="H655" t="s">
        <v>512</v>
      </c>
      <c r="I655" s="2"/>
      <c r="T655">
        <v>221169</v>
      </c>
      <c r="Z655" t="s">
        <v>11</v>
      </c>
    </row>
    <row r="656" spans="1:26" x14ac:dyDescent="0.25">
      <c r="A656" t="s">
        <v>514</v>
      </c>
      <c r="F656" t="s">
        <v>533</v>
      </c>
      <c r="H656" t="s">
        <v>514</v>
      </c>
      <c r="I656" s="2"/>
      <c r="T656">
        <v>221169</v>
      </c>
      <c r="Z656" t="s">
        <v>11</v>
      </c>
    </row>
    <row r="657" spans="1:26" x14ac:dyDescent="0.25">
      <c r="A657" t="s">
        <v>515</v>
      </c>
      <c r="F657" t="s">
        <v>533</v>
      </c>
      <c r="H657" t="s">
        <v>515</v>
      </c>
      <c r="I657" s="2"/>
      <c r="T657">
        <v>221169</v>
      </c>
      <c r="Z657" t="s">
        <v>11</v>
      </c>
    </row>
    <row r="658" spans="1:26" x14ac:dyDescent="0.25">
      <c r="A658" t="s">
        <v>516</v>
      </c>
      <c r="F658" t="s">
        <v>533</v>
      </c>
      <c r="H658" t="s">
        <v>516</v>
      </c>
      <c r="I658" s="2"/>
      <c r="T658">
        <v>221169</v>
      </c>
      <c r="Z658" t="s">
        <v>11</v>
      </c>
    </row>
    <row r="659" spans="1:26" x14ac:dyDescent="0.25">
      <c r="A659" t="s">
        <v>517</v>
      </c>
      <c r="F659" t="s">
        <v>533</v>
      </c>
      <c r="H659" t="s">
        <v>517</v>
      </c>
      <c r="I659" s="2"/>
      <c r="T659">
        <v>221169</v>
      </c>
      <c r="Z659" t="s">
        <v>11</v>
      </c>
    </row>
    <row r="660" spans="1:26" x14ac:dyDescent="0.25">
      <c r="A660" t="s">
        <v>518</v>
      </c>
      <c r="F660" t="s">
        <v>533</v>
      </c>
      <c r="H660" t="s">
        <v>518</v>
      </c>
      <c r="I660" s="2"/>
      <c r="T660">
        <v>221169</v>
      </c>
      <c r="Z660" t="s">
        <v>11</v>
      </c>
    </row>
    <row r="661" spans="1:26" x14ac:dyDescent="0.25">
      <c r="A661" t="s">
        <v>520</v>
      </c>
      <c r="F661" t="s">
        <v>533</v>
      </c>
      <c r="H661" t="s">
        <v>520</v>
      </c>
      <c r="I661" s="2"/>
      <c r="T661">
        <v>221169</v>
      </c>
      <c r="Z661" t="s">
        <v>11</v>
      </c>
    </row>
    <row r="662" spans="1:26" x14ac:dyDescent="0.25">
      <c r="A662" t="s">
        <v>522</v>
      </c>
      <c r="F662" t="s">
        <v>533</v>
      </c>
      <c r="H662" t="s">
        <v>522</v>
      </c>
      <c r="I662" s="2"/>
      <c r="T662">
        <v>221169</v>
      </c>
      <c r="Z662" t="s">
        <v>11</v>
      </c>
    </row>
    <row r="663" spans="1:26" x14ac:dyDescent="0.25">
      <c r="A663" t="s">
        <v>1340</v>
      </c>
      <c r="F663" t="s">
        <v>533</v>
      </c>
      <c r="H663" t="s">
        <v>1340</v>
      </c>
      <c r="I663" s="2"/>
      <c r="T663">
        <v>221169</v>
      </c>
      <c r="Z663" t="s">
        <v>11</v>
      </c>
    </row>
    <row r="664" spans="1:26" x14ac:dyDescent="0.25">
      <c r="A664" t="s">
        <v>523</v>
      </c>
      <c r="F664" t="s">
        <v>533</v>
      </c>
      <c r="H664" t="s">
        <v>523</v>
      </c>
      <c r="I664" s="2"/>
      <c r="T664">
        <v>221169</v>
      </c>
      <c r="Z664" t="s">
        <v>11</v>
      </c>
    </row>
    <row r="665" spans="1:26" x14ac:dyDescent="0.25">
      <c r="A665" t="s">
        <v>794</v>
      </c>
      <c r="F665" t="s">
        <v>533</v>
      </c>
      <c r="H665" t="s">
        <v>794</v>
      </c>
      <c r="I665" s="2"/>
      <c r="T665">
        <v>221169</v>
      </c>
      <c r="Z665" t="s">
        <v>11</v>
      </c>
    </row>
    <row r="666" spans="1:26" x14ac:dyDescent="0.25">
      <c r="A666" t="s">
        <v>524</v>
      </c>
      <c r="F666" t="s">
        <v>533</v>
      </c>
      <c r="H666" t="s">
        <v>524</v>
      </c>
      <c r="I666" s="2"/>
      <c r="T666">
        <v>221169</v>
      </c>
      <c r="Z666" t="s">
        <v>11</v>
      </c>
    </row>
    <row r="667" spans="1:26" x14ac:dyDescent="0.25">
      <c r="A667" t="s">
        <v>526</v>
      </c>
      <c r="F667" t="s">
        <v>533</v>
      </c>
      <c r="H667" t="s">
        <v>526</v>
      </c>
      <c r="I667" s="2"/>
      <c r="T667">
        <v>221169</v>
      </c>
      <c r="Z667" t="s">
        <v>11</v>
      </c>
    </row>
    <row r="668" spans="1:26" x14ac:dyDescent="0.25">
      <c r="A668" t="s">
        <v>528</v>
      </c>
      <c r="F668" t="s">
        <v>533</v>
      </c>
      <c r="H668" t="s">
        <v>528</v>
      </c>
      <c r="I668" s="2"/>
      <c r="T668">
        <v>221169</v>
      </c>
      <c r="Z668" t="s">
        <v>11</v>
      </c>
    </row>
    <row r="669" spans="1:26" x14ac:dyDescent="0.25">
      <c r="A669" t="s">
        <v>529</v>
      </c>
      <c r="F669" t="s">
        <v>533</v>
      </c>
      <c r="H669" t="s">
        <v>529</v>
      </c>
      <c r="I669" s="2"/>
      <c r="T669">
        <v>221169</v>
      </c>
      <c r="Z669" t="s">
        <v>11</v>
      </c>
    </row>
    <row r="670" spans="1:26" x14ac:dyDescent="0.25">
      <c r="A670" t="s">
        <v>113</v>
      </c>
      <c r="F670" t="s">
        <v>3584</v>
      </c>
      <c r="H670" t="s">
        <v>113</v>
      </c>
      <c r="I670" s="2"/>
      <c r="T670">
        <v>222053</v>
      </c>
      <c r="Z670" t="s">
        <v>8</v>
      </c>
    </row>
    <row r="671" spans="1:26" x14ac:dyDescent="0.25">
      <c r="A671" t="s">
        <v>617</v>
      </c>
      <c r="F671" t="s">
        <v>617</v>
      </c>
      <c r="H671" t="s">
        <v>617</v>
      </c>
      <c r="I671" s="2"/>
    </row>
    <row r="672" spans="1:26" x14ac:dyDescent="0.25">
      <c r="A672" t="s">
        <v>576</v>
      </c>
      <c r="I672" s="2"/>
      <c r="T672">
        <v>222052</v>
      </c>
      <c r="Z672" t="s">
        <v>10</v>
      </c>
    </row>
    <row r="673" spans="1:26" x14ac:dyDescent="0.25">
      <c r="A673" t="s">
        <v>577</v>
      </c>
      <c r="I673" s="2"/>
      <c r="T673">
        <v>222057</v>
      </c>
      <c r="Z673" t="s">
        <v>9</v>
      </c>
    </row>
    <row r="674" spans="1:26" x14ac:dyDescent="0.25">
      <c r="A674" t="s">
        <v>3585</v>
      </c>
      <c r="I674" s="2"/>
      <c r="T674">
        <v>222057</v>
      </c>
      <c r="Z674" t="s">
        <v>9</v>
      </c>
    </row>
    <row r="675" spans="1:26" x14ac:dyDescent="0.25">
      <c r="A675" t="s">
        <v>1556</v>
      </c>
      <c r="I675" s="2"/>
      <c r="T675">
        <v>222052</v>
      </c>
      <c r="Z675" t="s">
        <v>10</v>
      </c>
    </row>
    <row r="676" spans="1:26" x14ac:dyDescent="0.25">
      <c r="A676" t="s">
        <v>2643</v>
      </c>
      <c r="I676" s="2"/>
      <c r="T676">
        <v>222052</v>
      </c>
      <c r="Z676" t="s">
        <v>10</v>
      </c>
    </row>
    <row r="677" spans="1:26" x14ac:dyDescent="0.25">
      <c r="A677" t="s">
        <v>2643</v>
      </c>
      <c r="I677" s="2"/>
      <c r="T677">
        <v>222052</v>
      </c>
      <c r="Z677" t="s">
        <v>10</v>
      </c>
    </row>
    <row r="678" spans="1:26" x14ac:dyDescent="0.25">
      <c r="A678" t="s">
        <v>3586</v>
      </c>
      <c r="I678" s="2"/>
      <c r="T678">
        <v>222052</v>
      </c>
      <c r="Z678" t="s">
        <v>10</v>
      </c>
    </row>
    <row r="679" spans="1:26" x14ac:dyDescent="0.25">
      <c r="A679" t="s">
        <v>766</v>
      </c>
      <c r="I679" s="2"/>
      <c r="T679">
        <v>221169</v>
      </c>
      <c r="Z679" t="s">
        <v>11</v>
      </c>
    </row>
    <row r="680" spans="1:26" x14ac:dyDescent="0.25">
      <c r="A680" t="s">
        <v>581</v>
      </c>
      <c r="I680" s="2"/>
      <c r="T680">
        <v>221169</v>
      </c>
      <c r="Z680" t="s">
        <v>11</v>
      </c>
    </row>
    <row r="681" spans="1:26" x14ac:dyDescent="0.25">
      <c r="A681" t="s">
        <v>582</v>
      </c>
      <c r="I681" s="2"/>
      <c r="T681">
        <v>221169</v>
      </c>
      <c r="Z681" t="s">
        <v>11</v>
      </c>
    </row>
    <row r="682" spans="1:26" x14ac:dyDescent="0.25">
      <c r="A682" t="s">
        <v>583</v>
      </c>
      <c r="I682" s="2"/>
      <c r="T682">
        <v>221169</v>
      </c>
      <c r="Z682" t="s">
        <v>11</v>
      </c>
    </row>
    <row r="683" spans="1:26" x14ac:dyDescent="0.25">
      <c r="A683" t="s">
        <v>535</v>
      </c>
      <c r="I683" s="2"/>
      <c r="T683">
        <v>221169</v>
      </c>
      <c r="Z683" t="s">
        <v>11</v>
      </c>
    </row>
    <row r="684" spans="1:26" x14ac:dyDescent="0.25">
      <c r="A684" t="s">
        <v>584</v>
      </c>
      <c r="I684" s="2"/>
      <c r="T684">
        <v>222057</v>
      </c>
      <c r="Z684" t="s">
        <v>9</v>
      </c>
    </row>
    <row r="685" spans="1:26" x14ac:dyDescent="0.25">
      <c r="A685" t="s">
        <v>585</v>
      </c>
      <c r="I685" s="2"/>
      <c r="T685">
        <v>221169</v>
      </c>
      <c r="Z685" t="s">
        <v>11</v>
      </c>
    </row>
    <row r="686" spans="1:26" x14ac:dyDescent="0.25">
      <c r="A686" t="s">
        <v>3587</v>
      </c>
      <c r="I686" s="2"/>
      <c r="T686">
        <v>221169</v>
      </c>
      <c r="Z686" t="s">
        <v>11</v>
      </c>
    </row>
    <row r="687" spans="1:26" x14ac:dyDescent="0.25">
      <c r="A687" t="s">
        <v>2137</v>
      </c>
      <c r="I687" s="2"/>
      <c r="Z687" t="s">
        <v>10</v>
      </c>
    </row>
    <row r="688" spans="1:26" x14ac:dyDescent="0.25">
      <c r="A688" t="s">
        <v>406</v>
      </c>
      <c r="I688" s="2"/>
      <c r="Z688" t="s">
        <v>11</v>
      </c>
    </row>
    <row r="689" spans="1:26" x14ac:dyDescent="0.25">
      <c r="A689" t="s">
        <v>407</v>
      </c>
      <c r="I689" s="2"/>
      <c r="Z689" t="s">
        <v>11</v>
      </c>
    </row>
    <row r="690" spans="1:26" x14ac:dyDescent="0.25">
      <c r="A690" s="3" t="s">
        <v>42</v>
      </c>
      <c r="B690" t="s">
        <v>8</v>
      </c>
      <c r="I690" s="2"/>
      <c r="Z690" t="s">
        <v>8</v>
      </c>
    </row>
    <row r="691" spans="1:26" x14ac:dyDescent="0.25">
      <c r="A691" s="3" t="s">
        <v>187</v>
      </c>
      <c r="B691" t="s">
        <v>10</v>
      </c>
      <c r="I691" s="2"/>
      <c r="T691">
        <v>222052</v>
      </c>
      <c r="Z691" t="s">
        <v>10</v>
      </c>
    </row>
    <row r="692" spans="1:26" x14ac:dyDescent="0.25">
      <c r="A692" s="3" t="s">
        <v>3588</v>
      </c>
      <c r="B692" t="s">
        <v>3589</v>
      </c>
      <c r="I692" s="2"/>
      <c r="Z692" t="s">
        <v>3589</v>
      </c>
    </row>
    <row r="693" spans="1:26" x14ac:dyDescent="0.25">
      <c r="A693" s="3" t="s">
        <v>3590</v>
      </c>
      <c r="B693" t="s">
        <v>3589</v>
      </c>
      <c r="I693" s="2"/>
      <c r="Z693" t="s">
        <v>3589</v>
      </c>
    </row>
    <row r="694" spans="1:26" x14ac:dyDescent="0.25">
      <c r="A694" s="3" t="s">
        <v>187</v>
      </c>
      <c r="B694" t="s">
        <v>10</v>
      </c>
      <c r="I694" s="2"/>
      <c r="T694">
        <v>222052</v>
      </c>
      <c r="Z694" t="s">
        <v>10</v>
      </c>
    </row>
    <row r="695" spans="1:26" x14ac:dyDescent="0.25">
      <c r="A695" s="3" t="s">
        <v>3588</v>
      </c>
      <c r="I695" s="2"/>
    </row>
    <row r="696" spans="1:26" x14ac:dyDescent="0.25">
      <c r="A696" s="3" t="s">
        <v>3590</v>
      </c>
      <c r="I696" s="2"/>
    </row>
    <row r="697" spans="1:26" x14ac:dyDescent="0.25">
      <c r="A697" t="s">
        <v>25</v>
      </c>
      <c r="B697" t="s">
        <v>10</v>
      </c>
      <c r="I697" s="2"/>
      <c r="Z697" t="s">
        <v>10</v>
      </c>
    </row>
    <row r="698" spans="1:26" x14ac:dyDescent="0.25">
      <c r="A698" t="s">
        <v>924</v>
      </c>
      <c r="B698" t="s">
        <v>10</v>
      </c>
      <c r="I698" s="2"/>
      <c r="T698">
        <v>222052</v>
      </c>
    </row>
    <row r="699" spans="1:26" x14ac:dyDescent="0.25">
      <c r="I699" s="2"/>
    </row>
    <row r="700" spans="1:26" x14ac:dyDescent="0.25">
      <c r="I700" s="2"/>
    </row>
    <row r="701" spans="1:26" x14ac:dyDescent="0.25">
      <c r="I701" s="2"/>
    </row>
    <row r="702" spans="1:26" x14ac:dyDescent="0.25">
      <c r="I702" s="2"/>
    </row>
    <row r="703" spans="1:26" x14ac:dyDescent="0.25">
      <c r="I703" s="2"/>
    </row>
    <row r="704" spans="1:26" x14ac:dyDescent="0.25">
      <c r="I704" s="2"/>
    </row>
    <row r="705" spans="9:9" x14ac:dyDescent="0.25">
      <c r="I705" s="2"/>
    </row>
    <row r="706" spans="9:9" x14ac:dyDescent="0.25">
      <c r="I706" s="2"/>
    </row>
    <row r="707" spans="9:9" x14ac:dyDescent="0.25">
      <c r="I707" s="2"/>
    </row>
    <row r="708" spans="9:9" x14ac:dyDescent="0.25">
      <c r="I708" s="2"/>
    </row>
    <row r="709" spans="9:9" x14ac:dyDescent="0.25">
      <c r="I709" s="2"/>
    </row>
    <row r="710" spans="9:9" x14ac:dyDescent="0.25">
      <c r="I710" s="2"/>
    </row>
    <row r="711" spans="9:9" x14ac:dyDescent="0.25">
      <c r="I711" s="2"/>
    </row>
    <row r="712" spans="9:9" x14ac:dyDescent="0.25">
      <c r="I712" s="2"/>
    </row>
    <row r="713" spans="9:9" x14ac:dyDescent="0.25">
      <c r="I713" s="2"/>
    </row>
    <row r="714" spans="9:9" x14ac:dyDescent="0.25">
      <c r="I714" s="2"/>
    </row>
    <row r="715" spans="9:9" x14ac:dyDescent="0.25">
      <c r="I715" s="2"/>
    </row>
    <row r="716" spans="9:9" x14ac:dyDescent="0.25">
      <c r="I716" s="2"/>
    </row>
    <row r="717" spans="9:9" x14ac:dyDescent="0.25">
      <c r="I717" s="2"/>
    </row>
    <row r="718" spans="9:9" x14ac:dyDescent="0.25">
      <c r="I718" s="2"/>
    </row>
    <row r="719" spans="9:9" x14ac:dyDescent="0.25">
      <c r="I719" s="2"/>
    </row>
    <row r="720" spans="9:9" x14ac:dyDescent="0.25">
      <c r="I720" s="2"/>
    </row>
    <row r="721" spans="9:9" x14ac:dyDescent="0.25">
      <c r="I721" s="2"/>
    </row>
    <row r="722" spans="9:9" x14ac:dyDescent="0.25">
      <c r="I722" s="2"/>
    </row>
    <row r="723" spans="9:9" x14ac:dyDescent="0.25">
      <c r="I723" s="2"/>
    </row>
    <row r="724" spans="9:9" x14ac:dyDescent="0.25">
      <c r="I724" s="2"/>
    </row>
    <row r="725" spans="9:9" x14ac:dyDescent="0.25">
      <c r="I725" s="2"/>
    </row>
    <row r="726" spans="9:9" x14ac:dyDescent="0.25">
      <c r="I726" s="2"/>
    </row>
    <row r="727" spans="9:9" x14ac:dyDescent="0.25">
      <c r="I727" s="2"/>
    </row>
    <row r="728" spans="9:9" x14ac:dyDescent="0.25">
      <c r="I728" s="2"/>
    </row>
    <row r="729" spans="9:9" x14ac:dyDescent="0.25">
      <c r="I729" s="2"/>
    </row>
    <row r="730" spans="9:9" x14ac:dyDescent="0.25">
      <c r="I730" s="2"/>
    </row>
    <row r="731" spans="9:9" x14ac:dyDescent="0.25">
      <c r="I731" s="2"/>
    </row>
    <row r="732" spans="9:9" x14ac:dyDescent="0.25">
      <c r="I732" s="2"/>
    </row>
    <row r="733" spans="9:9" x14ac:dyDescent="0.25">
      <c r="I733" s="2"/>
    </row>
    <row r="734" spans="9:9" x14ac:dyDescent="0.25">
      <c r="I734" s="2"/>
    </row>
    <row r="735" spans="9:9" x14ac:dyDescent="0.25">
      <c r="I735" s="2"/>
    </row>
    <row r="736" spans="9:9" x14ac:dyDescent="0.25">
      <c r="I736" s="2"/>
    </row>
    <row r="737" spans="9:9" x14ac:dyDescent="0.25">
      <c r="I737" s="2"/>
    </row>
    <row r="738" spans="9:9" x14ac:dyDescent="0.25">
      <c r="I738" s="2"/>
    </row>
    <row r="739" spans="9:9" x14ac:dyDescent="0.25">
      <c r="I739" s="2"/>
    </row>
    <row r="740" spans="9:9" x14ac:dyDescent="0.25">
      <c r="I740" s="2"/>
    </row>
    <row r="741" spans="9:9" x14ac:dyDescent="0.25">
      <c r="I741" s="2"/>
    </row>
    <row r="742" spans="9:9" x14ac:dyDescent="0.25">
      <c r="I742" s="2"/>
    </row>
    <row r="743" spans="9:9" x14ac:dyDescent="0.25">
      <c r="I743" s="2"/>
    </row>
    <row r="744" spans="9:9" x14ac:dyDescent="0.25">
      <c r="I744" s="2"/>
    </row>
    <row r="745" spans="9:9" x14ac:dyDescent="0.25">
      <c r="I745" s="2"/>
    </row>
    <row r="746" spans="9:9" x14ac:dyDescent="0.25">
      <c r="I746" s="2"/>
    </row>
    <row r="747" spans="9:9" x14ac:dyDescent="0.25">
      <c r="I747" s="2"/>
    </row>
    <row r="748" spans="9:9" x14ac:dyDescent="0.25">
      <c r="I748" s="2"/>
    </row>
    <row r="749" spans="9:9" x14ac:dyDescent="0.25">
      <c r="I749" s="2"/>
    </row>
    <row r="750" spans="9:9" x14ac:dyDescent="0.25">
      <c r="I750" s="2"/>
    </row>
    <row r="751" spans="9:9" x14ac:dyDescent="0.25">
      <c r="I751" s="2"/>
    </row>
    <row r="752" spans="9:9" x14ac:dyDescent="0.25">
      <c r="I752" s="2"/>
    </row>
    <row r="753" spans="9:9" x14ac:dyDescent="0.25">
      <c r="I753" s="2"/>
    </row>
    <row r="754" spans="9:9" x14ac:dyDescent="0.25">
      <c r="I754" s="2"/>
    </row>
    <row r="755" spans="9:9" x14ac:dyDescent="0.25">
      <c r="I755" s="2"/>
    </row>
    <row r="756" spans="9:9" x14ac:dyDescent="0.25">
      <c r="I756" s="2"/>
    </row>
    <row r="757" spans="9:9" x14ac:dyDescent="0.25">
      <c r="I757" s="2"/>
    </row>
    <row r="758" spans="9:9" x14ac:dyDescent="0.25">
      <c r="I758" s="2"/>
    </row>
    <row r="759" spans="9:9" x14ac:dyDescent="0.25">
      <c r="I759" s="2"/>
    </row>
    <row r="760" spans="9:9" x14ac:dyDescent="0.25">
      <c r="I760" s="2"/>
    </row>
    <row r="761" spans="9:9" x14ac:dyDescent="0.25">
      <c r="I761" s="2"/>
    </row>
    <row r="762" spans="9:9" x14ac:dyDescent="0.25">
      <c r="I762" s="2"/>
    </row>
    <row r="763" spans="9:9" x14ac:dyDescent="0.25">
      <c r="I763" s="2"/>
    </row>
    <row r="764" spans="9:9" x14ac:dyDescent="0.25">
      <c r="I764" s="2"/>
    </row>
    <row r="765" spans="9:9" x14ac:dyDescent="0.25">
      <c r="I765" s="2"/>
    </row>
    <row r="766" spans="9:9" x14ac:dyDescent="0.25">
      <c r="I766" s="2"/>
    </row>
    <row r="767" spans="9:9" x14ac:dyDescent="0.25">
      <c r="I767" s="2"/>
    </row>
    <row r="768" spans="9:9" x14ac:dyDescent="0.25">
      <c r="I768" s="2"/>
    </row>
    <row r="769" spans="9:9" x14ac:dyDescent="0.25">
      <c r="I769" s="2"/>
    </row>
    <row r="770" spans="9:9" x14ac:dyDescent="0.25">
      <c r="I770" s="2"/>
    </row>
    <row r="771" spans="9:9" x14ac:dyDescent="0.25">
      <c r="I771" s="2"/>
    </row>
    <row r="772" spans="9:9" x14ac:dyDescent="0.25">
      <c r="I772" s="2"/>
    </row>
    <row r="773" spans="9:9" x14ac:dyDescent="0.25">
      <c r="I773" s="2"/>
    </row>
    <row r="774" spans="9:9" x14ac:dyDescent="0.25">
      <c r="I774" s="2"/>
    </row>
    <row r="775" spans="9:9" x14ac:dyDescent="0.25">
      <c r="I775" s="2"/>
    </row>
    <row r="776" spans="9:9" x14ac:dyDescent="0.25">
      <c r="I776" s="2"/>
    </row>
    <row r="777" spans="9:9" x14ac:dyDescent="0.25">
      <c r="I777" s="2"/>
    </row>
    <row r="778" spans="9:9" x14ac:dyDescent="0.25">
      <c r="I778" s="2"/>
    </row>
    <row r="779" spans="9:9" x14ac:dyDescent="0.25">
      <c r="I779" s="2"/>
    </row>
    <row r="780" spans="9:9" x14ac:dyDescent="0.25">
      <c r="I780" s="2"/>
    </row>
    <row r="781" spans="9:9" x14ac:dyDescent="0.25">
      <c r="I781" s="2"/>
    </row>
    <row r="782" spans="9:9" x14ac:dyDescent="0.25">
      <c r="I782" s="2"/>
    </row>
    <row r="783" spans="9:9" x14ac:dyDescent="0.25">
      <c r="I783" s="2"/>
    </row>
    <row r="784" spans="9:9" x14ac:dyDescent="0.25">
      <c r="I784" s="2"/>
    </row>
    <row r="785" spans="9:9" x14ac:dyDescent="0.25">
      <c r="I785" s="2"/>
    </row>
    <row r="786" spans="9:9" x14ac:dyDescent="0.25">
      <c r="I786" s="2"/>
    </row>
    <row r="787" spans="9:9" x14ac:dyDescent="0.25">
      <c r="I787" s="2"/>
    </row>
    <row r="788" spans="9:9" x14ac:dyDescent="0.25">
      <c r="I788" s="2"/>
    </row>
    <row r="789" spans="9:9" x14ac:dyDescent="0.25">
      <c r="I789" s="2"/>
    </row>
    <row r="790" spans="9:9" x14ac:dyDescent="0.25">
      <c r="I790" s="2"/>
    </row>
    <row r="791" spans="9:9" x14ac:dyDescent="0.25">
      <c r="I791" s="2"/>
    </row>
    <row r="792" spans="9:9" x14ac:dyDescent="0.25">
      <c r="I792" s="2"/>
    </row>
    <row r="793" spans="9:9" x14ac:dyDescent="0.25">
      <c r="I793" s="2"/>
    </row>
    <row r="794" spans="9:9" x14ac:dyDescent="0.25">
      <c r="I794" s="2"/>
    </row>
    <row r="795" spans="9:9" x14ac:dyDescent="0.25">
      <c r="I795" s="2"/>
    </row>
    <row r="796" spans="9:9" x14ac:dyDescent="0.25">
      <c r="I796" s="2"/>
    </row>
    <row r="797" spans="9:9" x14ac:dyDescent="0.25">
      <c r="I797" s="2"/>
    </row>
    <row r="798" spans="9:9" x14ac:dyDescent="0.25">
      <c r="I798" s="2"/>
    </row>
    <row r="799" spans="9:9" x14ac:dyDescent="0.25">
      <c r="I799" s="2"/>
    </row>
    <row r="800" spans="9:9" x14ac:dyDescent="0.25">
      <c r="I800" s="2"/>
    </row>
    <row r="801" spans="9:9" x14ac:dyDescent="0.25">
      <c r="I801" s="2"/>
    </row>
    <row r="802" spans="9:9" x14ac:dyDescent="0.25">
      <c r="I802" s="2"/>
    </row>
    <row r="803" spans="9:9" x14ac:dyDescent="0.25">
      <c r="I803" s="2"/>
    </row>
    <row r="804" spans="9:9" x14ac:dyDescent="0.25">
      <c r="I804" s="2"/>
    </row>
    <row r="805" spans="9:9" x14ac:dyDescent="0.25">
      <c r="I805" s="2"/>
    </row>
    <row r="806" spans="9:9" x14ac:dyDescent="0.25">
      <c r="I806" s="2"/>
    </row>
    <row r="807" spans="9:9" x14ac:dyDescent="0.25">
      <c r="I807" s="2"/>
    </row>
    <row r="808" spans="9:9" x14ac:dyDescent="0.25">
      <c r="I808" s="2"/>
    </row>
    <row r="809" spans="9:9" x14ac:dyDescent="0.25">
      <c r="I809" s="2"/>
    </row>
    <row r="810" spans="9:9" x14ac:dyDescent="0.25">
      <c r="I810" s="2"/>
    </row>
    <row r="811" spans="9:9" x14ac:dyDescent="0.25">
      <c r="I811" s="2"/>
    </row>
    <row r="812" spans="9:9" x14ac:dyDescent="0.25">
      <c r="I812" s="2"/>
    </row>
    <row r="813" spans="9:9" x14ac:dyDescent="0.25">
      <c r="I813" s="2"/>
    </row>
    <row r="814" spans="9:9" x14ac:dyDescent="0.25">
      <c r="I814" s="2"/>
    </row>
    <row r="815" spans="9:9" x14ac:dyDescent="0.25">
      <c r="I815" s="2"/>
    </row>
    <row r="816" spans="9:9" x14ac:dyDescent="0.25">
      <c r="I816" s="2"/>
    </row>
    <row r="817" spans="9:9" x14ac:dyDescent="0.25">
      <c r="I817" s="2"/>
    </row>
    <row r="818" spans="9:9" x14ac:dyDescent="0.25">
      <c r="I818" s="2"/>
    </row>
    <row r="819" spans="9:9" x14ac:dyDescent="0.25">
      <c r="I819" s="2"/>
    </row>
    <row r="820" spans="9:9" x14ac:dyDescent="0.25">
      <c r="I820" s="2"/>
    </row>
    <row r="821" spans="9:9" x14ac:dyDescent="0.25">
      <c r="I821" s="2"/>
    </row>
    <row r="822" spans="9:9" x14ac:dyDescent="0.25">
      <c r="I822" s="2"/>
    </row>
    <row r="823" spans="9:9" x14ac:dyDescent="0.25">
      <c r="I823" s="2"/>
    </row>
    <row r="824" spans="9:9" x14ac:dyDescent="0.25">
      <c r="I824" s="2"/>
    </row>
    <row r="825" spans="9:9" x14ac:dyDescent="0.25">
      <c r="I825" s="2"/>
    </row>
    <row r="826" spans="9:9" x14ac:dyDescent="0.25">
      <c r="I826" s="2"/>
    </row>
    <row r="827" spans="9:9" x14ac:dyDescent="0.25">
      <c r="I827" s="2"/>
    </row>
    <row r="828" spans="9:9" x14ac:dyDescent="0.25">
      <c r="I828" s="2"/>
    </row>
    <row r="829" spans="9:9" x14ac:dyDescent="0.25">
      <c r="I829" s="2"/>
    </row>
    <row r="830" spans="9:9" x14ac:dyDescent="0.25">
      <c r="I830" s="2"/>
    </row>
    <row r="831" spans="9:9" x14ac:dyDescent="0.25">
      <c r="I831" s="2"/>
    </row>
    <row r="832" spans="9:9" x14ac:dyDescent="0.25">
      <c r="I832" s="2"/>
    </row>
    <row r="833" spans="9:9" x14ac:dyDescent="0.25">
      <c r="I833" s="2"/>
    </row>
    <row r="834" spans="9:9" x14ac:dyDescent="0.25">
      <c r="I834" s="2"/>
    </row>
    <row r="835" spans="9:9" x14ac:dyDescent="0.25">
      <c r="I835" s="2"/>
    </row>
    <row r="836" spans="9:9" x14ac:dyDescent="0.25">
      <c r="I836" s="2"/>
    </row>
    <row r="837" spans="9:9" x14ac:dyDescent="0.25">
      <c r="I837" s="2"/>
    </row>
    <row r="838" spans="9:9" x14ac:dyDescent="0.25">
      <c r="I838" s="2"/>
    </row>
    <row r="839" spans="9:9" x14ac:dyDescent="0.25">
      <c r="I839" s="2"/>
    </row>
    <row r="840" spans="9:9" x14ac:dyDescent="0.25">
      <c r="I840" s="2"/>
    </row>
    <row r="841" spans="9:9" x14ac:dyDescent="0.25">
      <c r="I841" s="2"/>
    </row>
    <row r="842" spans="9:9" x14ac:dyDescent="0.25">
      <c r="I842" s="2"/>
    </row>
    <row r="843" spans="9:9" x14ac:dyDescent="0.25">
      <c r="I843" s="2"/>
    </row>
    <row r="844" spans="9:9" x14ac:dyDescent="0.25">
      <c r="I844" s="2"/>
    </row>
    <row r="845" spans="9:9" x14ac:dyDescent="0.25">
      <c r="I845" s="2"/>
    </row>
    <row r="846" spans="9:9" x14ac:dyDescent="0.25">
      <c r="I846" s="2"/>
    </row>
    <row r="847" spans="9:9" x14ac:dyDescent="0.25">
      <c r="I847" s="2"/>
    </row>
    <row r="848" spans="9:9" x14ac:dyDescent="0.25">
      <c r="I848" s="2"/>
    </row>
    <row r="849" spans="9:9" x14ac:dyDescent="0.25">
      <c r="I849" s="2"/>
    </row>
    <row r="850" spans="9:9" x14ac:dyDescent="0.25">
      <c r="I850" s="2"/>
    </row>
    <row r="851" spans="9:9" x14ac:dyDescent="0.25">
      <c r="I851" s="2"/>
    </row>
    <row r="852" spans="9:9" x14ac:dyDescent="0.25">
      <c r="I852" s="2"/>
    </row>
    <row r="853" spans="9:9" x14ac:dyDescent="0.25">
      <c r="I853" s="2"/>
    </row>
    <row r="854" spans="9:9" x14ac:dyDescent="0.25">
      <c r="I854" s="2"/>
    </row>
    <row r="855" spans="9:9" x14ac:dyDescent="0.25">
      <c r="I855" s="2"/>
    </row>
    <row r="856" spans="9:9" x14ac:dyDescent="0.25">
      <c r="I856" s="2"/>
    </row>
    <row r="857" spans="9:9" x14ac:dyDescent="0.25">
      <c r="I857" s="2"/>
    </row>
    <row r="858" spans="9:9" x14ac:dyDescent="0.25">
      <c r="I858" s="2"/>
    </row>
    <row r="859" spans="9:9" x14ac:dyDescent="0.25">
      <c r="I859" s="2"/>
    </row>
    <row r="860" spans="9:9" x14ac:dyDescent="0.25">
      <c r="I860" s="2"/>
    </row>
    <row r="861" spans="9:9" x14ac:dyDescent="0.25">
      <c r="I861" s="2"/>
    </row>
    <row r="862" spans="9:9" x14ac:dyDescent="0.25">
      <c r="I862" s="2"/>
    </row>
    <row r="863" spans="9:9" x14ac:dyDescent="0.25">
      <c r="I863" s="2"/>
    </row>
    <row r="864" spans="9:9" x14ac:dyDescent="0.25">
      <c r="I864" s="2"/>
    </row>
    <row r="865" spans="9:9" x14ac:dyDescent="0.25">
      <c r="I865" s="2"/>
    </row>
    <row r="866" spans="9:9" x14ac:dyDescent="0.25">
      <c r="I866" s="2"/>
    </row>
    <row r="867" spans="9:9" x14ac:dyDescent="0.25">
      <c r="I867" s="2"/>
    </row>
    <row r="868" spans="9:9" x14ac:dyDescent="0.25">
      <c r="I868" s="2"/>
    </row>
    <row r="869" spans="9:9" x14ac:dyDescent="0.25">
      <c r="I869" s="2"/>
    </row>
    <row r="870" spans="9:9" x14ac:dyDescent="0.25">
      <c r="I870" s="2"/>
    </row>
    <row r="871" spans="9:9" x14ac:dyDescent="0.25">
      <c r="I871" s="2"/>
    </row>
    <row r="872" spans="9:9" x14ac:dyDescent="0.25">
      <c r="I872" s="2"/>
    </row>
    <row r="873" spans="9:9" x14ac:dyDescent="0.25">
      <c r="I873" s="2"/>
    </row>
    <row r="874" spans="9:9" x14ac:dyDescent="0.25">
      <c r="I874" s="2"/>
    </row>
    <row r="875" spans="9:9" x14ac:dyDescent="0.25">
      <c r="I875" s="2"/>
    </row>
    <row r="876" spans="9:9" x14ac:dyDescent="0.25">
      <c r="I876" s="2"/>
    </row>
    <row r="877" spans="9:9" x14ac:dyDescent="0.25">
      <c r="I877" s="2"/>
    </row>
    <row r="878" spans="9:9" x14ac:dyDescent="0.25">
      <c r="I878" s="2"/>
    </row>
    <row r="879" spans="9:9" x14ac:dyDescent="0.25">
      <c r="I879" s="2"/>
    </row>
    <row r="880" spans="9:9" x14ac:dyDescent="0.25">
      <c r="I880" s="2"/>
    </row>
    <row r="881" spans="9:9" x14ac:dyDescent="0.25">
      <c r="I881" s="2"/>
    </row>
    <row r="882" spans="9:9" x14ac:dyDescent="0.25">
      <c r="I882" s="2"/>
    </row>
    <row r="883" spans="9:9" x14ac:dyDescent="0.25">
      <c r="I883" s="2"/>
    </row>
    <row r="884" spans="9:9" x14ac:dyDescent="0.25">
      <c r="I884" s="2"/>
    </row>
    <row r="885" spans="9:9" x14ac:dyDescent="0.25">
      <c r="I885" s="2"/>
    </row>
    <row r="886" spans="9:9" x14ac:dyDescent="0.25">
      <c r="I886" s="2"/>
    </row>
    <row r="887" spans="9:9" x14ac:dyDescent="0.25">
      <c r="I887" s="2"/>
    </row>
    <row r="888" spans="9:9" x14ac:dyDescent="0.25">
      <c r="I888" s="2"/>
    </row>
    <row r="889" spans="9:9" x14ac:dyDescent="0.25">
      <c r="I889" s="2"/>
    </row>
    <row r="890" spans="9:9" x14ac:dyDescent="0.25">
      <c r="I890" s="2"/>
    </row>
    <row r="891" spans="9:9" x14ac:dyDescent="0.25">
      <c r="I891" s="2"/>
    </row>
    <row r="892" spans="9:9" x14ac:dyDescent="0.25">
      <c r="I892" s="2"/>
    </row>
    <row r="893" spans="9:9" x14ac:dyDescent="0.25">
      <c r="I893" s="2"/>
    </row>
    <row r="894" spans="9:9" x14ac:dyDescent="0.25">
      <c r="I894" s="2"/>
    </row>
    <row r="895" spans="9:9" x14ac:dyDescent="0.25">
      <c r="I895" s="2"/>
    </row>
    <row r="896" spans="9:9" x14ac:dyDescent="0.25">
      <c r="I896" s="2"/>
    </row>
    <row r="897" spans="9:9" x14ac:dyDescent="0.25">
      <c r="I897" s="2"/>
    </row>
    <row r="898" spans="9:9" x14ac:dyDescent="0.25">
      <c r="I898" s="2"/>
    </row>
    <row r="899" spans="9:9" x14ac:dyDescent="0.25">
      <c r="I899" s="2"/>
    </row>
    <row r="900" spans="9:9" x14ac:dyDescent="0.25">
      <c r="I900" s="2"/>
    </row>
    <row r="901" spans="9:9" x14ac:dyDescent="0.25">
      <c r="I901" s="2"/>
    </row>
    <row r="902" spans="9:9" x14ac:dyDescent="0.25">
      <c r="I902" s="2"/>
    </row>
    <row r="903" spans="9:9" x14ac:dyDescent="0.25">
      <c r="I903" s="2"/>
    </row>
    <row r="904" spans="9:9" x14ac:dyDescent="0.25">
      <c r="I904" s="2"/>
    </row>
    <row r="905" spans="9:9" x14ac:dyDescent="0.25">
      <c r="I905" s="2"/>
    </row>
    <row r="906" spans="9:9" x14ac:dyDescent="0.25">
      <c r="I906" s="2"/>
    </row>
    <row r="907" spans="9:9" x14ac:dyDescent="0.25">
      <c r="I907" s="2"/>
    </row>
    <row r="908" spans="9:9" x14ac:dyDescent="0.25">
      <c r="I908" s="2"/>
    </row>
    <row r="909" spans="9:9" x14ac:dyDescent="0.25">
      <c r="I909" s="2"/>
    </row>
    <row r="910" spans="9:9" x14ac:dyDescent="0.25">
      <c r="I910" s="2"/>
    </row>
    <row r="911" spans="9:9" x14ac:dyDescent="0.25">
      <c r="I911" s="2"/>
    </row>
    <row r="912" spans="9:9" x14ac:dyDescent="0.25">
      <c r="I912" s="2"/>
    </row>
    <row r="913" spans="9:9" x14ac:dyDescent="0.25">
      <c r="I913" s="2"/>
    </row>
    <row r="914" spans="9:9" x14ac:dyDescent="0.25">
      <c r="I914" s="2"/>
    </row>
    <row r="915" spans="9:9" x14ac:dyDescent="0.25">
      <c r="I915" s="2"/>
    </row>
    <row r="916" spans="9:9" x14ac:dyDescent="0.25">
      <c r="I916" s="2"/>
    </row>
    <row r="917" spans="9:9" x14ac:dyDescent="0.25">
      <c r="I917" s="2"/>
    </row>
    <row r="918" spans="9:9" x14ac:dyDescent="0.25">
      <c r="I918" s="2"/>
    </row>
    <row r="919" spans="9:9" x14ac:dyDescent="0.25">
      <c r="I919" s="2"/>
    </row>
    <row r="920" spans="9:9" x14ac:dyDescent="0.25">
      <c r="I920" s="2"/>
    </row>
    <row r="921" spans="9:9" x14ac:dyDescent="0.25">
      <c r="I921" s="2"/>
    </row>
    <row r="922" spans="9:9" x14ac:dyDescent="0.25">
      <c r="I922" s="2"/>
    </row>
    <row r="923" spans="9:9" x14ac:dyDescent="0.25">
      <c r="I923" s="2"/>
    </row>
    <row r="924" spans="9:9" x14ac:dyDescent="0.25">
      <c r="I924" s="2"/>
    </row>
    <row r="925" spans="9:9" x14ac:dyDescent="0.25">
      <c r="I925" s="2"/>
    </row>
    <row r="926" spans="9:9" x14ac:dyDescent="0.25">
      <c r="I926" s="2"/>
    </row>
    <row r="927" spans="9:9" x14ac:dyDescent="0.25">
      <c r="I927" s="2"/>
    </row>
    <row r="928" spans="9:9" x14ac:dyDescent="0.25">
      <c r="I928" s="2"/>
    </row>
    <row r="929" spans="9:9" x14ac:dyDescent="0.25">
      <c r="I929" s="2"/>
    </row>
    <row r="930" spans="9:9" x14ac:dyDescent="0.25">
      <c r="I930" s="2"/>
    </row>
    <row r="931" spans="9:9" x14ac:dyDescent="0.25">
      <c r="I931" s="2"/>
    </row>
    <row r="932" spans="9:9" x14ac:dyDescent="0.25">
      <c r="I932" s="2"/>
    </row>
    <row r="933" spans="9:9" x14ac:dyDescent="0.25">
      <c r="I933" s="2"/>
    </row>
    <row r="934" spans="9:9" x14ac:dyDescent="0.25">
      <c r="I934" s="2"/>
    </row>
    <row r="935" spans="9:9" x14ac:dyDescent="0.25">
      <c r="I935" s="2"/>
    </row>
    <row r="936" spans="9:9" x14ac:dyDescent="0.25">
      <c r="I936" s="2"/>
    </row>
    <row r="937" spans="9:9" x14ac:dyDescent="0.25">
      <c r="I937" s="2"/>
    </row>
    <row r="938" spans="9:9" x14ac:dyDescent="0.25">
      <c r="I938" s="2"/>
    </row>
    <row r="939" spans="9:9" x14ac:dyDescent="0.25">
      <c r="I939" s="2"/>
    </row>
    <row r="940" spans="9:9" x14ac:dyDescent="0.25">
      <c r="I940" s="2"/>
    </row>
    <row r="941" spans="9:9" x14ac:dyDescent="0.25">
      <c r="I941" s="2"/>
    </row>
    <row r="942" spans="9:9" x14ac:dyDescent="0.25">
      <c r="I942" s="2"/>
    </row>
    <row r="943" spans="9:9" x14ac:dyDescent="0.25">
      <c r="I943" s="2"/>
    </row>
    <row r="944" spans="9:9" x14ac:dyDescent="0.25">
      <c r="I944" s="2"/>
    </row>
    <row r="945" spans="9:9" x14ac:dyDescent="0.25">
      <c r="I945" s="2"/>
    </row>
    <row r="946" spans="9:9" x14ac:dyDescent="0.25">
      <c r="I946" s="2"/>
    </row>
    <row r="947" spans="9:9" x14ac:dyDescent="0.25">
      <c r="I947" s="2"/>
    </row>
    <row r="948" spans="9:9" x14ac:dyDescent="0.25">
      <c r="I948" s="2"/>
    </row>
    <row r="949" spans="9:9" x14ac:dyDescent="0.25">
      <c r="I949" s="2"/>
    </row>
    <row r="950" spans="9:9" x14ac:dyDescent="0.25">
      <c r="I950" s="2"/>
    </row>
    <row r="951" spans="9:9" x14ac:dyDescent="0.25">
      <c r="I951" s="2"/>
    </row>
    <row r="952" spans="9:9" x14ac:dyDescent="0.25">
      <c r="I952" s="2"/>
    </row>
    <row r="953" spans="9:9" x14ac:dyDescent="0.25">
      <c r="I953" s="2"/>
    </row>
    <row r="954" spans="9:9" x14ac:dyDescent="0.25">
      <c r="I954" s="2"/>
    </row>
    <row r="955" spans="9:9" x14ac:dyDescent="0.25">
      <c r="I955" s="2"/>
    </row>
    <row r="956" spans="9:9" x14ac:dyDescent="0.25">
      <c r="I956" s="2"/>
    </row>
    <row r="957" spans="9:9" x14ac:dyDescent="0.25">
      <c r="I957" s="2"/>
    </row>
    <row r="958" spans="9:9" x14ac:dyDescent="0.25">
      <c r="I958" s="2"/>
    </row>
    <row r="959" spans="9:9" x14ac:dyDescent="0.25">
      <c r="I959" s="2"/>
    </row>
    <row r="960" spans="9:9" x14ac:dyDescent="0.25">
      <c r="I960" s="2"/>
    </row>
    <row r="961" spans="9:9" x14ac:dyDescent="0.25">
      <c r="I961" s="2"/>
    </row>
    <row r="962" spans="9:9" x14ac:dyDescent="0.25">
      <c r="I962" s="2"/>
    </row>
    <row r="963" spans="9:9" x14ac:dyDescent="0.25">
      <c r="I963" s="2"/>
    </row>
    <row r="964" spans="9:9" x14ac:dyDescent="0.25">
      <c r="I964" s="2"/>
    </row>
    <row r="965" spans="9:9" x14ac:dyDescent="0.25">
      <c r="I965" s="2"/>
    </row>
    <row r="966" spans="9:9" x14ac:dyDescent="0.25">
      <c r="I966" s="2"/>
    </row>
    <row r="967" spans="9:9" x14ac:dyDescent="0.25">
      <c r="I967" s="2"/>
    </row>
    <row r="968" spans="9:9" x14ac:dyDescent="0.25">
      <c r="I968" s="2"/>
    </row>
    <row r="969" spans="9:9" x14ac:dyDescent="0.25">
      <c r="I969" s="2"/>
    </row>
    <row r="970" spans="9:9" x14ac:dyDescent="0.25">
      <c r="I970" s="2"/>
    </row>
    <row r="971" spans="9:9" x14ac:dyDescent="0.25">
      <c r="I971" s="2"/>
    </row>
    <row r="972" spans="9:9" x14ac:dyDescent="0.25">
      <c r="I972" s="2"/>
    </row>
    <row r="973" spans="9:9" x14ac:dyDescent="0.25">
      <c r="I973" s="2"/>
    </row>
    <row r="974" spans="9:9" x14ac:dyDescent="0.25">
      <c r="I974" s="2"/>
    </row>
    <row r="975" spans="9:9" x14ac:dyDescent="0.25">
      <c r="I975" s="2"/>
    </row>
    <row r="976" spans="9:9" x14ac:dyDescent="0.25">
      <c r="I976" s="2"/>
    </row>
    <row r="977" spans="9:9" x14ac:dyDescent="0.25">
      <c r="I977" s="2"/>
    </row>
    <row r="978" spans="9:9" x14ac:dyDescent="0.25">
      <c r="I978" s="2"/>
    </row>
    <row r="979" spans="9:9" x14ac:dyDescent="0.25">
      <c r="I979" s="2"/>
    </row>
    <row r="980" spans="9:9" x14ac:dyDescent="0.25">
      <c r="I980" s="2"/>
    </row>
    <row r="981" spans="9:9" x14ac:dyDescent="0.25">
      <c r="I981" s="2"/>
    </row>
    <row r="982" spans="9:9" x14ac:dyDescent="0.25">
      <c r="I982" s="2"/>
    </row>
    <row r="983" spans="9:9" x14ac:dyDescent="0.25">
      <c r="I983" s="2"/>
    </row>
    <row r="984" spans="9:9" x14ac:dyDescent="0.25">
      <c r="I984" s="2"/>
    </row>
    <row r="985" spans="9:9" x14ac:dyDescent="0.25">
      <c r="I985" s="2"/>
    </row>
    <row r="986" spans="9:9" x14ac:dyDescent="0.25">
      <c r="I986" s="2"/>
    </row>
    <row r="987" spans="9:9" x14ac:dyDescent="0.25">
      <c r="I987" s="2"/>
    </row>
    <row r="988" spans="9:9" x14ac:dyDescent="0.25">
      <c r="I988" s="2"/>
    </row>
    <row r="989" spans="9:9" x14ac:dyDescent="0.25">
      <c r="I989" s="2"/>
    </row>
    <row r="990" spans="9:9" x14ac:dyDescent="0.25">
      <c r="I990" s="2"/>
    </row>
    <row r="991" spans="9:9" x14ac:dyDescent="0.25">
      <c r="I991" s="2"/>
    </row>
    <row r="992" spans="9:9" x14ac:dyDescent="0.25">
      <c r="I992" s="2"/>
    </row>
    <row r="993" spans="9:9" x14ac:dyDescent="0.25">
      <c r="I993" s="2"/>
    </row>
    <row r="994" spans="9:9" x14ac:dyDescent="0.25">
      <c r="I994" s="2"/>
    </row>
    <row r="995" spans="9:9" x14ac:dyDescent="0.25">
      <c r="I995" s="2"/>
    </row>
    <row r="996" spans="9:9" x14ac:dyDescent="0.25">
      <c r="I996" s="2"/>
    </row>
    <row r="997" spans="9:9" x14ac:dyDescent="0.25">
      <c r="I997" s="2"/>
    </row>
    <row r="998" spans="9:9" x14ac:dyDescent="0.25">
      <c r="I998" s="2"/>
    </row>
    <row r="999" spans="9:9" x14ac:dyDescent="0.25">
      <c r="I999" s="2"/>
    </row>
    <row r="1000" spans="9:9" x14ac:dyDescent="0.25">
      <c r="I1000" s="2"/>
    </row>
    <row r="1001" spans="9:9" x14ac:dyDescent="0.25">
      <c r="I1001" s="2"/>
    </row>
    <row r="1002" spans="9:9" x14ac:dyDescent="0.25">
      <c r="I1002" s="2"/>
    </row>
    <row r="1003" spans="9:9" x14ac:dyDescent="0.25">
      <c r="I1003" s="2"/>
    </row>
    <row r="1004" spans="9:9" x14ac:dyDescent="0.25">
      <c r="I1004" s="2"/>
    </row>
    <row r="1005" spans="9:9" x14ac:dyDescent="0.25">
      <c r="I1005" s="2"/>
    </row>
    <row r="1006" spans="9:9" x14ac:dyDescent="0.25">
      <c r="I1006" s="2"/>
    </row>
    <row r="1007" spans="9:9" x14ac:dyDescent="0.25">
      <c r="I1007" s="2"/>
    </row>
    <row r="1008" spans="9:9" x14ac:dyDescent="0.25">
      <c r="I1008" s="2"/>
    </row>
    <row r="1009" spans="9:9" x14ac:dyDescent="0.25">
      <c r="I1009" s="2"/>
    </row>
    <row r="1010" spans="9:9" x14ac:dyDescent="0.25">
      <c r="I1010" s="2"/>
    </row>
    <row r="1011" spans="9:9" x14ac:dyDescent="0.25">
      <c r="I1011" s="2"/>
    </row>
    <row r="1012" spans="9:9" x14ac:dyDescent="0.25">
      <c r="I1012" s="2"/>
    </row>
    <row r="1013" spans="9:9" x14ac:dyDescent="0.25">
      <c r="I1013" s="2"/>
    </row>
    <row r="1014" spans="9:9" x14ac:dyDescent="0.25">
      <c r="I1014" s="2"/>
    </row>
    <row r="1015" spans="9:9" x14ac:dyDescent="0.25">
      <c r="I1015" s="2"/>
    </row>
    <row r="1016" spans="9:9" x14ac:dyDescent="0.25">
      <c r="I1016" s="2"/>
    </row>
    <row r="1017" spans="9:9" x14ac:dyDescent="0.25">
      <c r="I1017" s="2"/>
    </row>
    <row r="1018" spans="9:9" x14ac:dyDescent="0.25">
      <c r="I1018" s="2"/>
    </row>
    <row r="1019" spans="9:9" x14ac:dyDescent="0.25">
      <c r="I1019" s="2"/>
    </row>
    <row r="1020" spans="9:9" x14ac:dyDescent="0.25">
      <c r="I1020" s="2"/>
    </row>
    <row r="1021" spans="9:9" x14ac:dyDescent="0.25">
      <c r="I1021" s="2"/>
    </row>
    <row r="1022" spans="9:9" x14ac:dyDescent="0.25">
      <c r="I1022" s="2"/>
    </row>
    <row r="1023" spans="9:9" x14ac:dyDescent="0.25">
      <c r="I1023" s="2"/>
    </row>
    <row r="1024" spans="9:9" x14ac:dyDescent="0.25">
      <c r="I1024" s="2"/>
    </row>
    <row r="1025" spans="9:9" x14ac:dyDescent="0.25">
      <c r="I1025" s="2"/>
    </row>
    <row r="1026" spans="9:9" x14ac:dyDescent="0.25">
      <c r="I1026" s="2"/>
    </row>
    <row r="1027" spans="9:9" x14ac:dyDescent="0.25">
      <c r="I1027" s="2"/>
    </row>
    <row r="1028" spans="9:9" x14ac:dyDescent="0.25">
      <c r="I1028" s="2"/>
    </row>
    <row r="1029" spans="9:9" x14ac:dyDescent="0.25">
      <c r="I1029" s="2"/>
    </row>
    <row r="1030" spans="9:9" x14ac:dyDescent="0.25">
      <c r="I1030" s="2"/>
    </row>
    <row r="1031" spans="9:9" x14ac:dyDescent="0.25">
      <c r="I1031" s="2"/>
    </row>
    <row r="1032" spans="9:9" x14ac:dyDescent="0.25">
      <c r="I1032" s="2"/>
    </row>
    <row r="1033" spans="9:9" x14ac:dyDescent="0.25">
      <c r="I1033" s="2"/>
    </row>
    <row r="1034" spans="9:9" x14ac:dyDescent="0.25">
      <c r="I1034" s="2"/>
    </row>
    <row r="1035" spans="9:9" x14ac:dyDescent="0.25">
      <c r="I1035" s="2"/>
    </row>
    <row r="1036" spans="9:9" x14ac:dyDescent="0.25">
      <c r="I1036" s="2"/>
    </row>
    <row r="1037" spans="9:9" x14ac:dyDescent="0.25">
      <c r="I1037" s="2"/>
    </row>
    <row r="1038" spans="9:9" x14ac:dyDescent="0.25">
      <c r="I1038" s="2"/>
    </row>
    <row r="1039" spans="9:9" x14ac:dyDescent="0.25">
      <c r="I1039" s="2"/>
    </row>
    <row r="1040" spans="9:9" x14ac:dyDescent="0.25">
      <c r="I1040" s="2"/>
    </row>
    <row r="1041" spans="9:9" x14ac:dyDescent="0.25">
      <c r="I1041" s="2"/>
    </row>
    <row r="1042" spans="9:9" x14ac:dyDescent="0.25">
      <c r="I1042" s="2"/>
    </row>
    <row r="1043" spans="9:9" x14ac:dyDescent="0.25">
      <c r="I1043" s="2"/>
    </row>
    <row r="1044" spans="9:9" x14ac:dyDescent="0.25">
      <c r="I1044" s="2"/>
    </row>
    <row r="1045" spans="9:9" x14ac:dyDescent="0.25">
      <c r="I1045" s="2"/>
    </row>
    <row r="1046" spans="9:9" x14ac:dyDescent="0.25">
      <c r="I1046" s="2"/>
    </row>
    <row r="1047" spans="9:9" x14ac:dyDescent="0.25">
      <c r="I1047" s="2"/>
    </row>
    <row r="1048" spans="9:9" x14ac:dyDescent="0.25">
      <c r="I1048" s="2"/>
    </row>
    <row r="1049" spans="9:9" x14ac:dyDescent="0.25">
      <c r="I1049" s="2"/>
    </row>
    <row r="1050" spans="9:9" x14ac:dyDescent="0.25">
      <c r="I1050" s="2"/>
    </row>
    <row r="1051" spans="9:9" x14ac:dyDescent="0.25">
      <c r="I1051" s="2"/>
    </row>
    <row r="1052" spans="9:9" x14ac:dyDescent="0.25">
      <c r="I1052" s="2"/>
    </row>
    <row r="1053" spans="9:9" x14ac:dyDescent="0.25">
      <c r="I1053" s="2"/>
    </row>
    <row r="1054" spans="9:9" x14ac:dyDescent="0.25">
      <c r="I1054" s="2"/>
    </row>
    <row r="1055" spans="9:9" x14ac:dyDescent="0.25">
      <c r="I1055" s="2"/>
    </row>
    <row r="1056" spans="9:9" x14ac:dyDescent="0.25">
      <c r="I1056" s="2"/>
    </row>
    <row r="1057" spans="9:9" x14ac:dyDescent="0.25">
      <c r="I1057" s="2"/>
    </row>
    <row r="1058" spans="9:9" x14ac:dyDescent="0.25">
      <c r="I1058" s="2"/>
    </row>
    <row r="1059" spans="9:9" x14ac:dyDescent="0.25">
      <c r="I1059" s="2"/>
    </row>
    <row r="1060" spans="9:9" x14ac:dyDescent="0.25">
      <c r="I1060" s="2"/>
    </row>
    <row r="1061" spans="9:9" x14ac:dyDescent="0.25">
      <c r="I1061" s="2"/>
    </row>
    <row r="1062" spans="9:9" x14ac:dyDescent="0.25">
      <c r="I1062" s="2"/>
    </row>
    <row r="1063" spans="9:9" x14ac:dyDescent="0.25">
      <c r="I1063" s="2"/>
    </row>
    <row r="1064" spans="9:9" x14ac:dyDescent="0.25">
      <c r="I1064" s="2"/>
    </row>
    <row r="1065" spans="9:9" x14ac:dyDescent="0.25">
      <c r="I1065" s="2"/>
    </row>
    <row r="1066" spans="9:9" x14ac:dyDescent="0.25">
      <c r="I1066" s="2"/>
    </row>
    <row r="1067" spans="9:9" x14ac:dyDescent="0.25">
      <c r="I1067" s="2"/>
    </row>
    <row r="1068" spans="9:9" x14ac:dyDescent="0.25">
      <c r="I1068" s="2"/>
    </row>
    <row r="1069" spans="9:9" x14ac:dyDescent="0.25">
      <c r="I1069" s="2"/>
    </row>
    <row r="1070" spans="9:9" x14ac:dyDescent="0.25">
      <c r="I1070" s="2"/>
    </row>
    <row r="1071" spans="9:9" x14ac:dyDescent="0.25">
      <c r="I1071" s="2"/>
    </row>
    <row r="1072" spans="9:9" x14ac:dyDescent="0.25">
      <c r="I1072" s="2"/>
    </row>
    <row r="1073" spans="9:9" x14ac:dyDescent="0.25">
      <c r="I1073" s="2"/>
    </row>
    <row r="1074" spans="9:9" x14ac:dyDescent="0.25">
      <c r="I1074" s="2"/>
    </row>
    <row r="1075" spans="9:9" x14ac:dyDescent="0.25">
      <c r="I1075" s="2"/>
    </row>
    <row r="1076" spans="9:9" x14ac:dyDescent="0.25">
      <c r="I1076" s="2"/>
    </row>
    <row r="1077" spans="9:9" x14ac:dyDescent="0.25">
      <c r="I1077" s="2"/>
    </row>
    <row r="1078" spans="9:9" x14ac:dyDescent="0.25">
      <c r="I1078" s="2"/>
    </row>
    <row r="1079" spans="9:9" x14ac:dyDescent="0.25">
      <c r="I1079" s="2"/>
    </row>
    <row r="1080" spans="9:9" x14ac:dyDescent="0.25">
      <c r="I1080" s="2"/>
    </row>
    <row r="1081" spans="9:9" x14ac:dyDescent="0.25">
      <c r="I1081" s="2"/>
    </row>
    <row r="1082" spans="9:9" x14ac:dyDescent="0.25">
      <c r="I1082" s="2"/>
    </row>
    <row r="1083" spans="9:9" x14ac:dyDescent="0.25">
      <c r="I1083" s="2"/>
    </row>
    <row r="1084" spans="9:9" x14ac:dyDescent="0.25">
      <c r="I1084" s="2"/>
    </row>
    <row r="1085" spans="9:9" x14ac:dyDescent="0.25">
      <c r="I1085" s="2"/>
    </row>
    <row r="1086" spans="9:9" x14ac:dyDescent="0.25">
      <c r="I1086" s="2"/>
    </row>
    <row r="1087" spans="9:9" x14ac:dyDescent="0.25">
      <c r="I1087" s="2"/>
    </row>
    <row r="1088" spans="9:9" x14ac:dyDescent="0.25">
      <c r="I1088" s="2"/>
    </row>
    <row r="1089" spans="9:9" x14ac:dyDescent="0.25">
      <c r="I1089" s="2"/>
    </row>
    <row r="1090" spans="9:9" x14ac:dyDescent="0.25">
      <c r="I1090" s="2"/>
    </row>
    <row r="1091" spans="9:9" x14ac:dyDescent="0.25">
      <c r="I1091" s="2"/>
    </row>
    <row r="1092" spans="9:9" x14ac:dyDescent="0.25">
      <c r="I1092" s="2"/>
    </row>
    <row r="1093" spans="9:9" x14ac:dyDescent="0.25">
      <c r="I1093" s="2"/>
    </row>
    <row r="1094" spans="9:9" x14ac:dyDescent="0.25">
      <c r="I1094" s="2"/>
    </row>
    <row r="1095" spans="9:9" x14ac:dyDescent="0.25">
      <c r="I1095" s="2"/>
    </row>
    <row r="1096" spans="9:9" x14ac:dyDescent="0.25">
      <c r="I1096" s="2"/>
    </row>
    <row r="1097" spans="9:9" x14ac:dyDescent="0.25">
      <c r="I1097" s="2"/>
    </row>
    <row r="1098" spans="9:9" x14ac:dyDescent="0.25">
      <c r="I1098" s="2"/>
    </row>
    <row r="1099" spans="9:9" x14ac:dyDescent="0.25">
      <c r="I1099" s="2"/>
    </row>
    <row r="1100" spans="9:9" x14ac:dyDescent="0.25">
      <c r="I1100" s="2"/>
    </row>
    <row r="1101" spans="9:9" x14ac:dyDescent="0.25">
      <c r="I1101" s="2"/>
    </row>
    <row r="1102" spans="9:9" x14ac:dyDescent="0.25">
      <c r="I1102" s="2"/>
    </row>
    <row r="1103" spans="9:9" x14ac:dyDescent="0.25">
      <c r="I1103" s="2"/>
    </row>
    <row r="1104" spans="9:9" x14ac:dyDescent="0.25">
      <c r="I1104" s="2"/>
    </row>
    <row r="1105" spans="9:9" x14ac:dyDescent="0.25">
      <c r="I1105" s="2"/>
    </row>
    <row r="1106" spans="9:9" x14ac:dyDescent="0.25">
      <c r="I1106" s="2"/>
    </row>
    <row r="1107" spans="9:9" x14ac:dyDescent="0.25">
      <c r="I1107" s="2"/>
    </row>
    <row r="1108" spans="9:9" x14ac:dyDescent="0.25">
      <c r="I1108" s="2"/>
    </row>
    <row r="1109" spans="9:9" x14ac:dyDescent="0.25">
      <c r="I1109" s="2"/>
    </row>
    <row r="1110" spans="9:9" x14ac:dyDescent="0.25">
      <c r="I1110" s="2"/>
    </row>
    <row r="1111" spans="9:9" x14ac:dyDescent="0.25">
      <c r="I1111" s="2"/>
    </row>
    <row r="1112" spans="9:9" x14ac:dyDescent="0.25">
      <c r="I1112" s="2"/>
    </row>
    <row r="1113" spans="9:9" x14ac:dyDescent="0.25">
      <c r="I1113" s="2"/>
    </row>
    <row r="1114" spans="9:9" x14ac:dyDescent="0.25">
      <c r="I1114" s="2"/>
    </row>
    <row r="1115" spans="9:9" x14ac:dyDescent="0.25">
      <c r="I1115" s="2"/>
    </row>
    <row r="1116" spans="9:9" x14ac:dyDescent="0.25">
      <c r="I1116" s="2"/>
    </row>
    <row r="1117" spans="9:9" x14ac:dyDescent="0.25">
      <c r="I1117" s="2"/>
    </row>
    <row r="1118" spans="9:9" x14ac:dyDescent="0.25">
      <c r="I1118" s="2"/>
    </row>
    <row r="1119" spans="9:9" x14ac:dyDescent="0.25">
      <c r="I1119" s="2"/>
    </row>
    <row r="1120" spans="9:9" x14ac:dyDescent="0.25">
      <c r="I1120" s="2"/>
    </row>
    <row r="1121" spans="9:9" x14ac:dyDescent="0.25">
      <c r="I1121" s="2"/>
    </row>
    <row r="1122" spans="9:9" x14ac:dyDescent="0.25">
      <c r="I1122" s="2"/>
    </row>
    <row r="1123" spans="9:9" x14ac:dyDescent="0.25">
      <c r="I1123" s="2"/>
    </row>
    <row r="1124" spans="9:9" x14ac:dyDescent="0.25">
      <c r="I1124" s="2"/>
    </row>
    <row r="1125" spans="9:9" x14ac:dyDescent="0.25">
      <c r="I1125" s="2"/>
    </row>
    <row r="1126" spans="9:9" x14ac:dyDescent="0.25">
      <c r="I1126" s="2"/>
    </row>
    <row r="1127" spans="9:9" x14ac:dyDescent="0.25">
      <c r="I1127" s="2"/>
    </row>
    <row r="1128" spans="9:9" x14ac:dyDescent="0.25">
      <c r="I1128" s="2"/>
    </row>
    <row r="1129" spans="9:9" x14ac:dyDescent="0.25">
      <c r="I1129" s="2"/>
    </row>
    <row r="1130" spans="9:9" x14ac:dyDescent="0.25">
      <c r="I1130" s="2"/>
    </row>
    <row r="1131" spans="9:9" x14ac:dyDescent="0.25">
      <c r="I1131" s="2"/>
    </row>
    <row r="1132" spans="9:9" x14ac:dyDescent="0.25">
      <c r="I1132" s="2"/>
    </row>
    <row r="1133" spans="9:9" x14ac:dyDescent="0.25">
      <c r="I1133" s="2"/>
    </row>
    <row r="1134" spans="9:9" x14ac:dyDescent="0.25">
      <c r="I1134" s="2"/>
    </row>
    <row r="1135" spans="9:9" x14ac:dyDescent="0.25">
      <c r="I1135" s="2"/>
    </row>
    <row r="1136" spans="9:9" x14ac:dyDescent="0.25">
      <c r="I1136" s="2"/>
    </row>
    <row r="1137" spans="9:9" x14ac:dyDescent="0.25">
      <c r="I1137" s="2"/>
    </row>
    <row r="1138" spans="9:9" x14ac:dyDescent="0.25">
      <c r="I1138" s="2"/>
    </row>
    <row r="1139" spans="9:9" x14ac:dyDescent="0.25">
      <c r="I1139" s="2"/>
    </row>
    <row r="1140" spans="9:9" x14ac:dyDescent="0.25">
      <c r="I1140" s="2"/>
    </row>
    <row r="1141" spans="9:9" x14ac:dyDescent="0.25">
      <c r="I1141" s="2"/>
    </row>
    <row r="1142" spans="9:9" x14ac:dyDescent="0.25">
      <c r="I1142" s="2"/>
    </row>
    <row r="1143" spans="9:9" x14ac:dyDescent="0.25">
      <c r="I1143" s="2"/>
    </row>
    <row r="1144" spans="9:9" x14ac:dyDescent="0.25">
      <c r="I1144" s="2"/>
    </row>
    <row r="1145" spans="9:9" x14ac:dyDescent="0.25">
      <c r="I1145" s="2"/>
    </row>
    <row r="1146" spans="9:9" x14ac:dyDescent="0.25">
      <c r="I1146" s="2"/>
    </row>
    <row r="1147" spans="9:9" x14ac:dyDescent="0.25">
      <c r="I1147" s="2"/>
    </row>
    <row r="1148" spans="9:9" x14ac:dyDescent="0.25">
      <c r="I1148" s="2"/>
    </row>
    <row r="1149" spans="9:9" x14ac:dyDescent="0.25">
      <c r="I1149" s="2"/>
    </row>
    <row r="1150" spans="9:9" x14ac:dyDescent="0.25">
      <c r="I1150" s="2"/>
    </row>
    <row r="1151" spans="9:9" x14ac:dyDescent="0.25">
      <c r="I1151" s="2"/>
    </row>
    <row r="1152" spans="9:9" x14ac:dyDescent="0.25">
      <c r="I1152" s="2"/>
    </row>
    <row r="1153" spans="9:9" x14ac:dyDescent="0.25">
      <c r="I1153" s="2"/>
    </row>
    <row r="1154" spans="9:9" x14ac:dyDescent="0.25">
      <c r="I1154" s="2"/>
    </row>
    <row r="1155" spans="9:9" x14ac:dyDescent="0.25">
      <c r="I1155" s="2"/>
    </row>
    <row r="1156" spans="9:9" x14ac:dyDescent="0.25">
      <c r="I1156" s="2"/>
    </row>
    <row r="1157" spans="9:9" x14ac:dyDescent="0.25">
      <c r="I1157" s="2"/>
    </row>
    <row r="1158" spans="9:9" x14ac:dyDescent="0.25">
      <c r="I1158" s="2"/>
    </row>
    <row r="1159" spans="9:9" x14ac:dyDescent="0.25">
      <c r="I1159" s="2"/>
    </row>
    <row r="1160" spans="9:9" x14ac:dyDescent="0.25">
      <c r="I1160" s="2"/>
    </row>
    <row r="1161" spans="9:9" x14ac:dyDescent="0.25">
      <c r="I1161" s="2"/>
    </row>
    <row r="1162" spans="9:9" x14ac:dyDescent="0.25">
      <c r="I1162" s="2"/>
    </row>
    <row r="1163" spans="9:9" x14ac:dyDescent="0.25">
      <c r="I1163" s="2"/>
    </row>
    <row r="1164" spans="9:9" x14ac:dyDescent="0.25">
      <c r="I1164" s="2"/>
    </row>
    <row r="1165" spans="9:9" x14ac:dyDescent="0.25">
      <c r="I1165" s="2"/>
    </row>
    <row r="1166" spans="9:9" x14ac:dyDescent="0.25">
      <c r="I1166" s="2"/>
    </row>
    <row r="1167" spans="9:9" x14ac:dyDescent="0.25">
      <c r="I1167" s="2"/>
    </row>
    <row r="1168" spans="9:9" x14ac:dyDescent="0.25">
      <c r="I1168" s="2"/>
    </row>
    <row r="1169" spans="9:9" x14ac:dyDescent="0.25">
      <c r="I1169" s="2"/>
    </row>
    <row r="1170" spans="9:9" x14ac:dyDescent="0.25">
      <c r="I1170" s="2"/>
    </row>
    <row r="1171" spans="9:9" x14ac:dyDescent="0.25">
      <c r="I1171" s="2"/>
    </row>
    <row r="1172" spans="9:9" x14ac:dyDescent="0.25">
      <c r="I1172" s="2"/>
    </row>
    <row r="1173" spans="9:9" x14ac:dyDescent="0.25">
      <c r="I1173" s="2"/>
    </row>
    <row r="1174" spans="9:9" x14ac:dyDescent="0.25">
      <c r="I1174" s="2"/>
    </row>
    <row r="1175" spans="9:9" x14ac:dyDescent="0.25">
      <c r="I1175" s="2"/>
    </row>
    <row r="1176" spans="9:9" x14ac:dyDescent="0.25">
      <c r="I1176" s="2"/>
    </row>
    <row r="1177" spans="9:9" x14ac:dyDescent="0.25">
      <c r="I1177" s="2"/>
    </row>
    <row r="1178" spans="9:9" x14ac:dyDescent="0.25">
      <c r="I1178" s="2"/>
    </row>
    <row r="1179" spans="9:9" x14ac:dyDescent="0.25">
      <c r="I1179" s="2"/>
    </row>
    <row r="1180" spans="9:9" x14ac:dyDescent="0.25">
      <c r="I1180" s="2"/>
    </row>
    <row r="1181" spans="9:9" x14ac:dyDescent="0.25">
      <c r="I1181" s="2"/>
    </row>
    <row r="1182" spans="9:9" x14ac:dyDescent="0.25">
      <c r="I1182" s="2"/>
    </row>
    <row r="1183" spans="9:9" x14ac:dyDescent="0.25">
      <c r="I1183" s="2"/>
    </row>
    <row r="1184" spans="9:9" x14ac:dyDescent="0.25">
      <c r="I1184" s="2"/>
    </row>
    <row r="1185" spans="9:9" x14ac:dyDescent="0.25">
      <c r="I1185" s="2"/>
    </row>
    <row r="1186" spans="9:9" x14ac:dyDescent="0.25">
      <c r="I1186" s="2"/>
    </row>
    <row r="1187" spans="9:9" x14ac:dyDescent="0.25">
      <c r="I1187" s="2"/>
    </row>
    <row r="1188" spans="9:9" x14ac:dyDescent="0.25">
      <c r="I1188" s="2"/>
    </row>
    <row r="1189" spans="9:9" x14ac:dyDescent="0.25">
      <c r="I1189" s="2"/>
    </row>
    <row r="1190" spans="9:9" x14ac:dyDescent="0.25">
      <c r="I1190" s="2"/>
    </row>
    <row r="1191" spans="9:9" x14ac:dyDescent="0.25">
      <c r="I1191" s="2"/>
    </row>
    <row r="1192" spans="9:9" x14ac:dyDescent="0.25">
      <c r="I1192" s="2"/>
    </row>
    <row r="1193" spans="9:9" x14ac:dyDescent="0.25">
      <c r="I1193" s="2"/>
    </row>
    <row r="1194" spans="9:9" x14ac:dyDescent="0.25">
      <c r="I1194" s="2"/>
    </row>
    <row r="1195" spans="9:9" x14ac:dyDescent="0.25">
      <c r="I1195" s="2"/>
    </row>
    <row r="1196" spans="9:9" x14ac:dyDescent="0.25">
      <c r="I1196" s="2"/>
    </row>
    <row r="1197" spans="9:9" x14ac:dyDescent="0.25">
      <c r="I1197" s="2"/>
    </row>
    <row r="1198" spans="9:9" x14ac:dyDescent="0.25">
      <c r="I1198" s="2"/>
    </row>
    <row r="1199" spans="9:9" x14ac:dyDescent="0.25">
      <c r="I1199" s="2"/>
    </row>
    <row r="1200" spans="9:9" x14ac:dyDescent="0.25">
      <c r="I1200" s="2"/>
    </row>
    <row r="1201" spans="9:9" x14ac:dyDescent="0.25">
      <c r="I1201" s="2"/>
    </row>
    <row r="1202" spans="9:9" x14ac:dyDescent="0.25">
      <c r="I1202" s="2"/>
    </row>
    <row r="1203" spans="9:9" x14ac:dyDescent="0.25">
      <c r="I1203" s="2"/>
    </row>
    <row r="1204" spans="9:9" x14ac:dyDescent="0.25">
      <c r="I1204" s="2"/>
    </row>
    <row r="1205" spans="9:9" x14ac:dyDescent="0.25">
      <c r="I1205" s="2"/>
    </row>
    <row r="1206" spans="9:9" x14ac:dyDescent="0.25">
      <c r="I1206" s="2"/>
    </row>
    <row r="1207" spans="9:9" x14ac:dyDescent="0.25">
      <c r="I1207" s="2"/>
    </row>
    <row r="1208" spans="9:9" x14ac:dyDescent="0.25">
      <c r="I1208" s="2"/>
    </row>
    <row r="1209" spans="9:9" x14ac:dyDescent="0.25">
      <c r="I1209" s="2"/>
    </row>
    <row r="1210" spans="9:9" x14ac:dyDescent="0.25">
      <c r="I1210" s="2"/>
    </row>
    <row r="1211" spans="9:9" x14ac:dyDescent="0.25">
      <c r="I1211" s="2"/>
    </row>
    <row r="1212" spans="9:9" x14ac:dyDescent="0.25">
      <c r="I1212" s="2"/>
    </row>
    <row r="1213" spans="9:9" x14ac:dyDescent="0.25">
      <c r="I1213" s="2"/>
    </row>
    <row r="1214" spans="9:9" x14ac:dyDescent="0.25">
      <c r="I1214" s="2"/>
    </row>
    <row r="1215" spans="9:9" x14ac:dyDescent="0.25">
      <c r="I1215" s="2"/>
    </row>
    <row r="1216" spans="9:9" x14ac:dyDescent="0.25">
      <c r="I1216" s="2"/>
    </row>
    <row r="1217" spans="9:9" x14ac:dyDescent="0.25">
      <c r="I1217" s="2"/>
    </row>
    <row r="1218" spans="9:9" x14ac:dyDescent="0.25">
      <c r="I1218" s="2"/>
    </row>
    <row r="1219" spans="9:9" x14ac:dyDescent="0.25">
      <c r="I1219" s="2"/>
    </row>
    <row r="1220" spans="9:9" x14ac:dyDescent="0.25">
      <c r="I1220" s="2"/>
    </row>
    <row r="1221" spans="9:9" x14ac:dyDescent="0.25">
      <c r="I1221" s="2"/>
    </row>
    <row r="1222" spans="9:9" x14ac:dyDescent="0.25">
      <c r="I1222" s="2"/>
    </row>
    <row r="1223" spans="9:9" x14ac:dyDescent="0.25">
      <c r="I1223" s="2"/>
    </row>
    <row r="1224" spans="9:9" x14ac:dyDescent="0.25">
      <c r="I1224" s="2"/>
    </row>
    <row r="1225" spans="9:9" x14ac:dyDescent="0.25">
      <c r="I1225" s="2"/>
    </row>
    <row r="1226" spans="9:9" x14ac:dyDescent="0.25">
      <c r="I1226" s="2"/>
    </row>
    <row r="1227" spans="9:9" x14ac:dyDescent="0.25">
      <c r="I1227" s="2"/>
    </row>
    <row r="1228" spans="9:9" x14ac:dyDescent="0.25">
      <c r="I1228" s="2"/>
    </row>
    <row r="1229" spans="9:9" x14ac:dyDescent="0.25">
      <c r="I1229" s="2"/>
    </row>
    <row r="1230" spans="9:9" x14ac:dyDescent="0.25">
      <c r="I1230" s="2"/>
    </row>
    <row r="1231" spans="9:9" x14ac:dyDescent="0.25">
      <c r="I1231" s="2"/>
    </row>
    <row r="1232" spans="9:9" x14ac:dyDescent="0.25">
      <c r="I1232" s="2"/>
    </row>
    <row r="1233" spans="9:9" x14ac:dyDescent="0.25">
      <c r="I1233" s="2"/>
    </row>
    <row r="1234" spans="9:9" x14ac:dyDescent="0.25">
      <c r="I1234" s="2"/>
    </row>
    <row r="1235" spans="9:9" x14ac:dyDescent="0.25">
      <c r="I1235" s="2"/>
    </row>
    <row r="1236" spans="9:9" x14ac:dyDescent="0.25">
      <c r="I1236" s="2"/>
    </row>
    <row r="1237" spans="9:9" x14ac:dyDescent="0.25">
      <c r="I1237" s="2"/>
    </row>
    <row r="1238" spans="9:9" x14ac:dyDescent="0.25">
      <c r="I1238" s="2"/>
    </row>
    <row r="1239" spans="9:9" x14ac:dyDescent="0.25">
      <c r="I1239" s="2"/>
    </row>
    <row r="1240" spans="9:9" x14ac:dyDescent="0.25">
      <c r="I1240" s="2"/>
    </row>
    <row r="1241" spans="9:9" x14ac:dyDescent="0.25">
      <c r="I1241" s="2"/>
    </row>
    <row r="1242" spans="9:9" x14ac:dyDescent="0.25">
      <c r="I1242" s="2"/>
    </row>
    <row r="1243" spans="9:9" x14ac:dyDescent="0.25">
      <c r="I1243" s="2"/>
    </row>
    <row r="1244" spans="9:9" x14ac:dyDescent="0.25">
      <c r="I1244" s="2"/>
    </row>
    <row r="1245" spans="9:9" x14ac:dyDescent="0.25">
      <c r="I1245" s="2"/>
    </row>
    <row r="1246" spans="9:9" x14ac:dyDescent="0.25">
      <c r="I1246" s="2"/>
    </row>
    <row r="1247" spans="9:9" x14ac:dyDescent="0.25">
      <c r="I1247" s="2"/>
    </row>
    <row r="1248" spans="9:9" x14ac:dyDescent="0.25">
      <c r="I1248" s="2"/>
    </row>
    <row r="1249" spans="9:9" x14ac:dyDescent="0.25">
      <c r="I1249" s="2"/>
    </row>
    <row r="1250" spans="9:9" x14ac:dyDescent="0.25">
      <c r="I1250" s="2"/>
    </row>
    <row r="1251" spans="9:9" x14ac:dyDescent="0.25">
      <c r="I1251" s="2"/>
    </row>
    <row r="1252" spans="9:9" x14ac:dyDescent="0.25">
      <c r="I1252" s="2"/>
    </row>
    <row r="1253" spans="9:9" x14ac:dyDescent="0.25">
      <c r="I1253" s="2"/>
    </row>
    <row r="1254" spans="9:9" x14ac:dyDescent="0.25">
      <c r="I1254" s="2"/>
    </row>
    <row r="1255" spans="9:9" x14ac:dyDescent="0.25">
      <c r="I1255" s="2"/>
    </row>
    <row r="1256" spans="9:9" x14ac:dyDescent="0.25">
      <c r="I1256" s="2"/>
    </row>
    <row r="1257" spans="9:9" x14ac:dyDescent="0.25">
      <c r="I1257" s="2"/>
    </row>
    <row r="1258" spans="9:9" x14ac:dyDescent="0.25">
      <c r="I1258" s="2"/>
    </row>
    <row r="1259" spans="9:9" x14ac:dyDescent="0.25">
      <c r="I1259" s="2"/>
    </row>
    <row r="1260" spans="9:9" x14ac:dyDescent="0.25">
      <c r="I1260" s="2"/>
    </row>
    <row r="1261" spans="9:9" x14ac:dyDescent="0.25">
      <c r="I1261" s="2"/>
    </row>
    <row r="1262" spans="9:9" x14ac:dyDescent="0.25">
      <c r="I1262" s="2"/>
    </row>
    <row r="1263" spans="9:9" x14ac:dyDescent="0.25">
      <c r="I1263" s="2"/>
    </row>
    <row r="1264" spans="9:9" x14ac:dyDescent="0.25">
      <c r="I1264" s="2"/>
    </row>
    <row r="1265" spans="9:9" x14ac:dyDescent="0.25">
      <c r="I1265" s="2"/>
    </row>
    <row r="1266" spans="9:9" x14ac:dyDescent="0.25">
      <c r="I1266" s="2"/>
    </row>
    <row r="1267" spans="9:9" x14ac:dyDescent="0.25">
      <c r="I1267" s="2"/>
    </row>
    <row r="1268" spans="9:9" x14ac:dyDescent="0.25">
      <c r="I1268" s="2"/>
    </row>
    <row r="1269" spans="9:9" x14ac:dyDescent="0.25">
      <c r="I1269" s="2"/>
    </row>
    <row r="1270" spans="9:9" x14ac:dyDescent="0.25">
      <c r="I1270" s="2"/>
    </row>
    <row r="1271" spans="9:9" x14ac:dyDescent="0.25">
      <c r="I1271" s="2"/>
    </row>
    <row r="1272" spans="9:9" x14ac:dyDescent="0.25">
      <c r="I1272" s="2"/>
    </row>
    <row r="1273" spans="9:9" x14ac:dyDescent="0.25">
      <c r="I1273" s="2"/>
    </row>
    <row r="1274" spans="9:9" x14ac:dyDescent="0.25">
      <c r="I1274" s="2"/>
    </row>
    <row r="1275" spans="9:9" x14ac:dyDescent="0.25">
      <c r="I1275" s="2"/>
    </row>
    <row r="1276" spans="9:9" x14ac:dyDescent="0.25">
      <c r="I1276" s="2"/>
    </row>
    <row r="1277" spans="9:9" x14ac:dyDescent="0.25">
      <c r="I1277" s="2"/>
    </row>
    <row r="1278" spans="9:9" x14ac:dyDescent="0.25">
      <c r="I1278" s="2"/>
    </row>
    <row r="1279" spans="9:9" x14ac:dyDescent="0.25">
      <c r="I1279" s="2"/>
    </row>
    <row r="1280" spans="9:9" x14ac:dyDescent="0.25">
      <c r="I1280" s="2"/>
    </row>
    <row r="1281" spans="9:9" x14ac:dyDescent="0.25">
      <c r="I1281" s="2"/>
    </row>
    <row r="1282" spans="9:9" x14ac:dyDescent="0.25">
      <c r="I1282" s="2"/>
    </row>
    <row r="1283" spans="9:9" x14ac:dyDescent="0.25">
      <c r="I1283" s="2"/>
    </row>
    <row r="1284" spans="9:9" x14ac:dyDescent="0.25">
      <c r="I1284" s="2"/>
    </row>
    <row r="1285" spans="9:9" x14ac:dyDescent="0.25">
      <c r="I1285" s="2"/>
    </row>
    <row r="1286" spans="9:9" x14ac:dyDescent="0.25">
      <c r="I1286" s="2"/>
    </row>
    <row r="1287" spans="9:9" x14ac:dyDescent="0.25">
      <c r="I1287" s="2"/>
    </row>
    <row r="1288" spans="9:9" x14ac:dyDescent="0.25">
      <c r="I1288" s="2"/>
    </row>
    <row r="1289" spans="9:9" x14ac:dyDescent="0.25">
      <c r="I1289" s="2"/>
    </row>
    <row r="1290" spans="9:9" x14ac:dyDescent="0.25">
      <c r="I1290" s="2"/>
    </row>
    <row r="1291" spans="9:9" x14ac:dyDescent="0.25">
      <c r="I1291" s="2"/>
    </row>
    <row r="1292" spans="9:9" x14ac:dyDescent="0.25">
      <c r="I1292" s="2"/>
    </row>
    <row r="1293" spans="9:9" x14ac:dyDescent="0.25">
      <c r="I1293" s="2"/>
    </row>
    <row r="1294" spans="9:9" x14ac:dyDescent="0.25">
      <c r="I1294" s="2"/>
    </row>
    <row r="1295" spans="9:9" x14ac:dyDescent="0.25">
      <c r="I1295" s="2"/>
    </row>
    <row r="1296" spans="9:9" x14ac:dyDescent="0.25">
      <c r="I1296" s="2"/>
    </row>
    <row r="1297" spans="9:9" x14ac:dyDescent="0.25">
      <c r="I1297" s="2"/>
    </row>
    <row r="1298" spans="9:9" x14ac:dyDescent="0.25">
      <c r="I1298" s="2"/>
    </row>
    <row r="1299" spans="9:9" x14ac:dyDescent="0.25">
      <c r="I1299" s="2"/>
    </row>
    <row r="1300" spans="9:9" x14ac:dyDescent="0.25">
      <c r="I1300" s="2"/>
    </row>
    <row r="1301" spans="9:9" x14ac:dyDescent="0.25">
      <c r="I1301" s="2"/>
    </row>
    <row r="1302" spans="9:9" x14ac:dyDescent="0.25">
      <c r="I1302" s="2"/>
    </row>
    <row r="1303" spans="9:9" x14ac:dyDescent="0.25">
      <c r="I1303" s="2"/>
    </row>
    <row r="1304" spans="9:9" x14ac:dyDescent="0.25">
      <c r="I1304" s="2"/>
    </row>
    <row r="1305" spans="9:9" x14ac:dyDescent="0.25">
      <c r="I1305" s="2"/>
    </row>
    <row r="1306" spans="9:9" x14ac:dyDescent="0.25">
      <c r="I1306" s="2"/>
    </row>
    <row r="1307" spans="9:9" x14ac:dyDescent="0.25">
      <c r="I1307" s="2"/>
    </row>
    <row r="1308" spans="9:9" x14ac:dyDescent="0.25">
      <c r="I1308" s="2"/>
    </row>
    <row r="1309" spans="9:9" x14ac:dyDescent="0.25">
      <c r="I1309" s="2"/>
    </row>
    <row r="1310" spans="9:9" x14ac:dyDescent="0.25">
      <c r="I1310" s="2"/>
    </row>
    <row r="1311" spans="9:9" x14ac:dyDescent="0.25">
      <c r="I1311" s="2"/>
    </row>
    <row r="1312" spans="9:9" x14ac:dyDescent="0.25">
      <c r="I1312" s="2"/>
    </row>
    <row r="1313" spans="9:9" x14ac:dyDescent="0.25">
      <c r="I1313" s="2"/>
    </row>
    <row r="1314" spans="9:9" x14ac:dyDescent="0.25">
      <c r="I1314" s="2"/>
    </row>
    <row r="1315" spans="9:9" x14ac:dyDescent="0.25">
      <c r="I1315" s="2"/>
    </row>
    <row r="1316" spans="9:9" x14ac:dyDescent="0.25">
      <c r="I1316" s="2"/>
    </row>
    <row r="1317" spans="9:9" x14ac:dyDescent="0.25">
      <c r="I1317" s="2"/>
    </row>
    <row r="1318" spans="9:9" x14ac:dyDescent="0.25">
      <c r="I1318" s="2"/>
    </row>
    <row r="1319" spans="9:9" x14ac:dyDescent="0.25">
      <c r="I1319" s="2"/>
    </row>
    <row r="1320" spans="9:9" x14ac:dyDescent="0.25">
      <c r="I1320" s="2"/>
    </row>
    <row r="1321" spans="9:9" x14ac:dyDescent="0.25">
      <c r="I1321" s="2"/>
    </row>
    <row r="1322" spans="9:9" x14ac:dyDescent="0.25">
      <c r="I1322" s="2"/>
    </row>
    <row r="1323" spans="9:9" x14ac:dyDescent="0.25">
      <c r="I1323" s="2"/>
    </row>
    <row r="1324" spans="9:9" x14ac:dyDescent="0.25">
      <c r="I1324" s="2"/>
    </row>
    <row r="1325" spans="9:9" x14ac:dyDescent="0.25">
      <c r="I1325" s="2"/>
    </row>
    <row r="1326" spans="9:9" x14ac:dyDescent="0.25">
      <c r="I1326" s="2"/>
    </row>
    <row r="1327" spans="9:9" x14ac:dyDescent="0.25">
      <c r="I1327" s="2"/>
    </row>
    <row r="1328" spans="9:9" x14ac:dyDescent="0.25">
      <c r="I1328" s="2"/>
    </row>
    <row r="1329" spans="9:9" x14ac:dyDescent="0.25">
      <c r="I1329" s="2"/>
    </row>
    <row r="1330" spans="9:9" x14ac:dyDescent="0.25">
      <c r="I1330" s="2"/>
    </row>
    <row r="1331" spans="9:9" x14ac:dyDescent="0.25">
      <c r="I1331" s="2"/>
    </row>
    <row r="1332" spans="9:9" x14ac:dyDescent="0.25">
      <c r="I1332" s="2"/>
    </row>
    <row r="1333" spans="9:9" x14ac:dyDescent="0.25">
      <c r="I1333" s="2"/>
    </row>
    <row r="1334" spans="9:9" x14ac:dyDescent="0.25">
      <c r="I1334" s="2"/>
    </row>
    <row r="1335" spans="9:9" x14ac:dyDescent="0.25">
      <c r="I1335" s="2"/>
    </row>
    <row r="1336" spans="9:9" x14ac:dyDescent="0.25">
      <c r="I1336" s="2"/>
    </row>
    <row r="1337" spans="9:9" x14ac:dyDescent="0.25">
      <c r="I1337" s="2"/>
    </row>
    <row r="1338" spans="9:9" x14ac:dyDescent="0.25">
      <c r="I1338" s="2"/>
    </row>
    <row r="1339" spans="9:9" x14ac:dyDescent="0.25">
      <c r="I1339" s="2"/>
    </row>
    <row r="1340" spans="9:9" x14ac:dyDescent="0.25">
      <c r="I1340" s="2"/>
    </row>
    <row r="1341" spans="9:9" x14ac:dyDescent="0.25">
      <c r="I1341" s="2"/>
    </row>
    <row r="1342" spans="9:9" x14ac:dyDescent="0.25">
      <c r="I1342" s="2"/>
    </row>
    <row r="1343" spans="9:9" x14ac:dyDescent="0.25">
      <c r="I1343" s="2"/>
    </row>
    <row r="1344" spans="9:9" x14ac:dyDescent="0.25">
      <c r="I1344" s="2"/>
    </row>
    <row r="1345" spans="9:9" x14ac:dyDescent="0.25">
      <c r="I1345" s="2"/>
    </row>
    <row r="1346" spans="9:9" x14ac:dyDescent="0.25">
      <c r="I1346" s="2"/>
    </row>
    <row r="1347" spans="9:9" x14ac:dyDescent="0.25">
      <c r="I1347" s="2"/>
    </row>
    <row r="1348" spans="9:9" x14ac:dyDescent="0.25">
      <c r="I1348" s="2"/>
    </row>
    <row r="1349" spans="9:9" x14ac:dyDescent="0.25">
      <c r="I1349" s="2"/>
    </row>
    <row r="1350" spans="9:9" x14ac:dyDescent="0.25">
      <c r="I1350" s="2"/>
    </row>
    <row r="1351" spans="9:9" x14ac:dyDescent="0.25">
      <c r="I1351" s="2"/>
    </row>
    <row r="1352" spans="9:9" x14ac:dyDescent="0.25">
      <c r="I1352" s="2"/>
    </row>
    <row r="1353" spans="9:9" x14ac:dyDescent="0.25">
      <c r="I1353" s="2"/>
    </row>
    <row r="1354" spans="9:9" x14ac:dyDescent="0.25">
      <c r="I1354" s="2"/>
    </row>
    <row r="1355" spans="9:9" x14ac:dyDescent="0.25">
      <c r="I1355" s="2"/>
    </row>
    <row r="1356" spans="9:9" x14ac:dyDescent="0.25">
      <c r="I1356" s="2"/>
    </row>
    <row r="1357" spans="9:9" x14ac:dyDescent="0.25">
      <c r="I1357" s="2"/>
    </row>
    <row r="1358" spans="9:9" x14ac:dyDescent="0.25">
      <c r="I1358" s="2"/>
    </row>
    <row r="1359" spans="9:9" x14ac:dyDescent="0.25">
      <c r="I1359" s="2"/>
    </row>
    <row r="1360" spans="9:9" x14ac:dyDescent="0.25">
      <c r="I1360" s="2"/>
    </row>
    <row r="1361" spans="9:9" x14ac:dyDescent="0.25">
      <c r="I1361" s="2"/>
    </row>
    <row r="1362" spans="9:9" x14ac:dyDescent="0.25">
      <c r="I1362" s="2"/>
    </row>
    <row r="1363" spans="9:9" x14ac:dyDescent="0.25">
      <c r="I1363" s="2"/>
    </row>
    <row r="1364" spans="9:9" x14ac:dyDescent="0.25">
      <c r="I1364" s="2"/>
    </row>
    <row r="1365" spans="9:9" x14ac:dyDescent="0.25">
      <c r="I1365" s="2"/>
    </row>
    <row r="1366" spans="9:9" x14ac:dyDescent="0.25">
      <c r="I1366" s="2"/>
    </row>
    <row r="1367" spans="9:9" x14ac:dyDescent="0.25">
      <c r="I1367" s="2"/>
    </row>
    <row r="1368" spans="9:9" x14ac:dyDescent="0.25">
      <c r="I1368" s="2"/>
    </row>
    <row r="1369" spans="9:9" x14ac:dyDescent="0.25">
      <c r="I1369" s="2"/>
    </row>
    <row r="1370" spans="9:9" x14ac:dyDescent="0.25">
      <c r="I1370" s="2"/>
    </row>
    <row r="1371" spans="9:9" x14ac:dyDescent="0.25">
      <c r="I1371" s="2"/>
    </row>
    <row r="1372" spans="9:9" x14ac:dyDescent="0.25">
      <c r="I1372" s="2"/>
    </row>
    <row r="1373" spans="9:9" x14ac:dyDescent="0.25">
      <c r="I1373" s="2"/>
    </row>
    <row r="1374" spans="9:9" x14ac:dyDescent="0.25">
      <c r="I1374" s="2"/>
    </row>
    <row r="1375" spans="9:9" x14ac:dyDescent="0.25">
      <c r="I1375" s="2"/>
    </row>
    <row r="1376" spans="9:9" x14ac:dyDescent="0.25">
      <c r="I1376" s="2"/>
    </row>
    <row r="1377" spans="9:9" x14ac:dyDescent="0.25">
      <c r="I1377" s="2"/>
    </row>
    <row r="1378" spans="9:9" x14ac:dyDescent="0.25">
      <c r="I1378" s="2"/>
    </row>
    <row r="1379" spans="9:9" x14ac:dyDescent="0.25">
      <c r="I1379" s="2"/>
    </row>
    <row r="1380" spans="9:9" x14ac:dyDescent="0.25">
      <c r="I1380" s="2"/>
    </row>
    <row r="1381" spans="9:9" x14ac:dyDescent="0.25">
      <c r="I1381" s="2"/>
    </row>
    <row r="1382" spans="9:9" x14ac:dyDescent="0.25">
      <c r="I1382" s="2"/>
    </row>
    <row r="1383" spans="9:9" x14ac:dyDescent="0.25">
      <c r="I1383" s="2"/>
    </row>
    <row r="1384" spans="9:9" x14ac:dyDescent="0.25">
      <c r="I1384" s="2"/>
    </row>
    <row r="1385" spans="9:9" x14ac:dyDescent="0.25">
      <c r="I1385" s="2"/>
    </row>
    <row r="1386" spans="9:9" x14ac:dyDescent="0.25">
      <c r="I1386" s="2"/>
    </row>
    <row r="1387" spans="9:9" x14ac:dyDescent="0.25">
      <c r="I1387" s="2"/>
    </row>
    <row r="1388" spans="9:9" x14ac:dyDescent="0.25">
      <c r="I1388" s="2"/>
    </row>
    <row r="1389" spans="9:9" x14ac:dyDescent="0.25">
      <c r="I1389" s="2"/>
    </row>
    <row r="1390" spans="9:9" x14ac:dyDescent="0.25">
      <c r="I1390" s="2"/>
    </row>
    <row r="1391" spans="9:9" x14ac:dyDescent="0.25">
      <c r="I1391" s="2"/>
    </row>
    <row r="1392" spans="9:9" x14ac:dyDescent="0.25">
      <c r="I1392" s="2"/>
    </row>
    <row r="1393" spans="9:9" x14ac:dyDescent="0.25">
      <c r="I1393" s="2"/>
    </row>
    <row r="1394" spans="9:9" x14ac:dyDescent="0.25">
      <c r="I1394" s="2"/>
    </row>
    <row r="1395" spans="9:9" x14ac:dyDescent="0.25">
      <c r="I1395" s="2"/>
    </row>
    <row r="1396" spans="9:9" x14ac:dyDescent="0.25">
      <c r="I1396" s="2"/>
    </row>
    <row r="1397" spans="9:9" x14ac:dyDescent="0.25">
      <c r="I1397" s="2"/>
    </row>
    <row r="1398" spans="9:9" x14ac:dyDescent="0.25">
      <c r="I1398" s="2"/>
    </row>
    <row r="1399" spans="9:9" x14ac:dyDescent="0.25">
      <c r="I1399" s="2"/>
    </row>
    <row r="1400" spans="9:9" x14ac:dyDescent="0.25">
      <c r="I1400" s="2"/>
    </row>
    <row r="1401" spans="9:9" x14ac:dyDescent="0.25">
      <c r="I1401" s="2"/>
    </row>
    <row r="1402" spans="9:9" x14ac:dyDescent="0.25">
      <c r="I1402" s="2"/>
    </row>
    <row r="1403" spans="9:9" x14ac:dyDescent="0.25">
      <c r="I1403" s="2"/>
    </row>
    <row r="1404" spans="9:9" x14ac:dyDescent="0.25">
      <c r="I1404" s="2"/>
    </row>
    <row r="1405" spans="9:9" x14ac:dyDescent="0.25">
      <c r="I1405" s="2"/>
    </row>
    <row r="1406" spans="9:9" x14ac:dyDescent="0.25">
      <c r="I1406" s="2"/>
    </row>
    <row r="1407" spans="9:9" x14ac:dyDescent="0.25">
      <c r="I1407" s="2"/>
    </row>
    <row r="1408" spans="9:9" x14ac:dyDescent="0.25">
      <c r="I1408" s="2"/>
    </row>
    <row r="1409" spans="9:9" x14ac:dyDescent="0.25">
      <c r="I1409" s="2"/>
    </row>
    <row r="1410" spans="9:9" x14ac:dyDescent="0.25">
      <c r="I1410" s="2"/>
    </row>
    <row r="1411" spans="9:9" x14ac:dyDescent="0.25">
      <c r="I1411" s="2"/>
    </row>
    <row r="1412" spans="9:9" x14ac:dyDescent="0.25">
      <c r="I1412" s="2"/>
    </row>
    <row r="1413" spans="9:9" x14ac:dyDescent="0.25">
      <c r="I1413" s="2"/>
    </row>
    <row r="1414" spans="9:9" x14ac:dyDescent="0.25">
      <c r="I1414" s="2"/>
    </row>
    <row r="1415" spans="9:9" x14ac:dyDescent="0.25">
      <c r="I1415" s="2"/>
    </row>
    <row r="1416" spans="9:9" x14ac:dyDescent="0.25">
      <c r="I1416" s="2"/>
    </row>
    <row r="1417" spans="9:9" x14ac:dyDescent="0.25">
      <c r="I1417" s="2"/>
    </row>
    <row r="1418" spans="9:9" x14ac:dyDescent="0.25">
      <c r="I1418" s="2"/>
    </row>
    <row r="1419" spans="9:9" x14ac:dyDescent="0.25">
      <c r="I1419" s="2"/>
    </row>
    <row r="1420" spans="9:9" x14ac:dyDescent="0.25">
      <c r="I1420" s="2"/>
    </row>
    <row r="1421" spans="9:9" x14ac:dyDescent="0.25">
      <c r="I1421" s="2"/>
    </row>
    <row r="1422" spans="9:9" x14ac:dyDescent="0.25">
      <c r="I1422" s="2"/>
    </row>
    <row r="1423" spans="9:9" x14ac:dyDescent="0.25">
      <c r="I1423" s="2"/>
    </row>
    <row r="1424" spans="9:9" x14ac:dyDescent="0.25">
      <c r="I1424" s="2"/>
    </row>
    <row r="1425" spans="9:9" x14ac:dyDescent="0.25">
      <c r="I1425" s="2"/>
    </row>
    <row r="1426" spans="9:9" x14ac:dyDescent="0.25">
      <c r="I1426" s="2"/>
    </row>
    <row r="1427" spans="9:9" x14ac:dyDescent="0.25">
      <c r="I1427" s="2"/>
    </row>
    <row r="1428" spans="9:9" x14ac:dyDescent="0.25">
      <c r="I1428" s="2"/>
    </row>
    <row r="1429" spans="9:9" x14ac:dyDescent="0.25">
      <c r="I1429" s="2"/>
    </row>
    <row r="1430" spans="9:9" x14ac:dyDescent="0.25">
      <c r="I1430" s="2"/>
    </row>
    <row r="1431" spans="9:9" x14ac:dyDescent="0.25">
      <c r="I1431" s="2"/>
    </row>
    <row r="1432" spans="9:9" x14ac:dyDescent="0.25">
      <c r="I1432" s="2"/>
    </row>
    <row r="1433" spans="9:9" x14ac:dyDescent="0.25">
      <c r="I1433" s="2"/>
    </row>
    <row r="1434" spans="9:9" x14ac:dyDescent="0.25">
      <c r="I1434" s="2"/>
    </row>
    <row r="1435" spans="9:9" x14ac:dyDescent="0.25">
      <c r="I1435" s="2"/>
    </row>
    <row r="1436" spans="9:9" x14ac:dyDescent="0.25">
      <c r="I1436" s="2"/>
    </row>
    <row r="1437" spans="9:9" x14ac:dyDescent="0.25">
      <c r="I1437" s="2"/>
    </row>
    <row r="1438" spans="9:9" x14ac:dyDescent="0.25">
      <c r="I1438" s="2"/>
    </row>
    <row r="1439" spans="9:9" x14ac:dyDescent="0.25">
      <c r="I1439" s="2"/>
    </row>
    <row r="1440" spans="9:9" x14ac:dyDescent="0.25">
      <c r="I1440" s="2"/>
    </row>
    <row r="1441" spans="9:9" x14ac:dyDescent="0.25">
      <c r="I1441" s="2"/>
    </row>
    <row r="1442" spans="9:9" x14ac:dyDescent="0.25">
      <c r="I1442" s="2"/>
    </row>
    <row r="1443" spans="9:9" x14ac:dyDescent="0.25">
      <c r="I1443" s="2"/>
    </row>
    <row r="1444" spans="9:9" x14ac:dyDescent="0.25">
      <c r="I1444" s="2"/>
    </row>
    <row r="1445" spans="9:9" x14ac:dyDescent="0.25">
      <c r="I1445" s="2"/>
    </row>
    <row r="1446" spans="9:9" x14ac:dyDescent="0.25">
      <c r="I1446" s="2"/>
    </row>
    <row r="1447" spans="9:9" x14ac:dyDescent="0.25">
      <c r="I1447" s="2"/>
    </row>
    <row r="1448" spans="9:9" x14ac:dyDescent="0.25">
      <c r="I1448" s="2"/>
    </row>
    <row r="1449" spans="9:9" x14ac:dyDescent="0.25">
      <c r="I1449" s="2"/>
    </row>
    <row r="1450" spans="9:9" x14ac:dyDescent="0.25">
      <c r="I1450" s="2"/>
    </row>
    <row r="1451" spans="9:9" x14ac:dyDescent="0.25">
      <c r="I1451" s="2"/>
    </row>
    <row r="1452" spans="9:9" x14ac:dyDescent="0.25">
      <c r="I1452" s="2"/>
    </row>
    <row r="1453" spans="9:9" x14ac:dyDescent="0.25">
      <c r="I1453" s="2"/>
    </row>
    <row r="1454" spans="9:9" x14ac:dyDescent="0.25">
      <c r="I1454" s="2"/>
    </row>
    <row r="1455" spans="9:9" x14ac:dyDescent="0.25">
      <c r="I1455" s="2"/>
    </row>
    <row r="1456" spans="9:9" x14ac:dyDescent="0.25">
      <c r="I1456" s="2"/>
    </row>
    <row r="1457" spans="9:9" x14ac:dyDescent="0.25">
      <c r="I1457" s="2"/>
    </row>
    <row r="1458" spans="9:9" x14ac:dyDescent="0.25">
      <c r="I1458" s="2"/>
    </row>
    <row r="1459" spans="9:9" x14ac:dyDescent="0.25">
      <c r="I1459" s="2"/>
    </row>
    <row r="1460" spans="9:9" x14ac:dyDescent="0.25">
      <c r="I1460" s="2"/>
    </row>
    <row r="1461" spans="9:9" x14ac:dyDescent="0.25">
      <c r="I1461" s="2"/>
    </row>
    <row r="1462" spans="9:9" x14ac:dyDescent="0.25">
      <c r="I1462" s="2"/>
    </row>
    <row r="1463" spans="9:9" x14ac:dyDescent="0.25">
      <c r="I1463" s="2"/>
    </row>
    <row r="1464" spans="9:9" x14ac:dyDescent="0.25">
      <c r="I1464" s="2"/>
    </row>
    <row r="1465" spans="9:9" x14ac:dyDescent="0.25">
      <c r="I1465" s="2"/>
    </row>
    <row r="1466" spans="9:9" x14ac:dyDescent="0.25">
      <c r="I1466" s="2"/>
    </row>
    <row r="1467" spans="9:9" x14ac:dyDescent="0.25">
      <c r="I1467" s="2"/>
    </row>
    <row r="1468" spans="9:9" x14ac:dyDescent="0.25">
      <c r="I1468" s="2"/>
    </row>
    <row r="1469" spans="9:9" x14ac:dyDescent="0.25">
      <c r="I1469" s="2"/>
    </row>
    <row r="1470" spans="9:9" x14ac:dyDescent="0.25">
      <c r="I1470" s="2"/>
    </row>
    <row r="1471" spans="9:9" x14ac:dyDescent="0.25">
      <c r="I1471" s="2"/>
    </row>
    <row r="1472" spans="9:9" x14ac:dyDescent="0.25">
      <c r="I1472" s="2"/>
    </row>
    <row r="1473" spans="9:9" x14ac:dyDescent="0.25">
      <c r="I1473" s="2"/>
    </row>
    <row r="1474" spans="9:9" x14ac:dyDescent="0.25">
      <c r="I1474" s="2"/>
    </row>
    <row r="1475" spans="9:9" x14ac:dyDescent="0.25">
      <c r="I1475" s="2"/>
    </row>
    <row r="1476" spans="9:9" x14ac:dyDescent="0.25">
      <c r="I1476" s="2"/>
    </row>
    <row r="1477" spans="9:9" x14ac:dyDescent="0.25">
      <c r="I1477" s="2"/>
    </row>
    <row r="1478" spans="9:9" x14ac:dyDescent="0.25">
      <c r="I1478" s="2"/>
    </row>
    <row r="1479" spans="9:9" x14ac:dyDescent="0.25">
      <c r="I1479" s="2"/>
    </row>
    <row r="1480" spans="9:9" x14ac:dyDescent="0.25">
      <c r="I1480" s="2"/>
    </row>
    <row r="1481" spans="9:9" x14ac:dyDescent="0.25">
      <c r="I1481" s="2"/>
    </row>
    <row r="1482" spans="9:9" x14ac:dyDescent="0.25">
      <c r="I1482" s="2"/>
    </row>
    <row r="1483" spans="9:9" x14ac:dyDescent="0.25">
      <c r="I1483" s="2"/>
    </row>
    <row r="1484" spans="9:9" x14ac:dyDescent="0.25">
      <c r="I1484" s="2"/>
    </row>
    <row r="1485" spans="9:9" x14ac:dyDescent="0.25">
      <c r="I1485" s="2"/>
    </row>
    <row r="1486" spans="9:9" x14ac:dyDescent="0.25">
      <c r="I1486" s="2"/>
    </row>
    <row r="1487" spans="9:9" x14ac:dyDescent="0.25">
      <c r="I1487" s="2"/>
    </row>
    <row r="1488" spans="9:9" x14ac:dyDescent="0.25">
      <c r="I1488" s="2"/>
    </row>
    <row r="1489" spans="9:9" x14ac:dyDescent="0.25">
      <c r="I1489" s="2"/>
    </row>
    <row r="1490" spans="9:9" x14ac:dyDescent="0.25">
      <c r="I1490" s="2"/>
    </row>
    <row r="1491" spans="9:9" x14ac:dyDescent="0.25">
      <c r="I1491" s="2"/>
    </row>
    <row r="1492" spans="9:9" x14ac:dyDescent="0.25">
      <c r="I1492" s="2"/>
    </row>
    <row r="1493" spans="9:9" x14ac:dyDescent="0.25">
      <c r="I1493" s="2"/>
    </row>
    <row r="1494" spans="9:9" x14ac:dyDescent="0.25">
      <c r="I1494" s="2"/>
    </row>
    <row r="1495" spans="9:9" x14ac:dyDescent="0.25">
      <c r="I1495" s="2"/>
    </row>
    <row r="1496" spans="9:9" x14ac:dyDescent="0.25">
      <c r="I1496" s="2"/>
    </row>
    <row r="1497" spans="9:9" x14ac:dyDescent="0.25">
      <c r="I1497" s="2"/>
    </row>
    <row r="1498" spans="9:9" x14ac:dyDescent="0.25">
      <c r="I1498" s="2"/>
    </row>
    <row r="1499" spans="9:9" x14ac:dyDescent="0.25">
      <c r="I1499" s="2"/>
    </row>
    <row r="1500" spans="9:9" x14ac:dyDescent="0.25">
      <c r="I1500" s="2"/>
    </row>
    <row r="1501" spans="9:9" x14ac:dyDescent="0.25">
      <c r="I1501" s="2"/>
    </row>
    <row r="1502" spans="9:9" x14ac:dyDescent="0.25">
      <c r="I1502" s="2"/>
    </row>
    <row r="1503" spans="9:9" x14ac:dyDescent="0.25">
      <c r="I1503" s="2"/>
    </row>
    <row r="1504" spans="9:9" x14ac:dyDescent="0.25">
      <c r="I1504" s="2"/>
    </row>
    <row r="1505" spans="9:9" x14ac:dyDescent="0.25">
      <c r="I1505" s="2"/>
    </row>
    <row r="1506" spans="9:9" x14ac:dyDescent="0.25">
      <c r="I1506" s="2"/>
    </row>
    <row r="1507" spans="9:9" x14ac:dyDescent="0.25">
      <c r="I1507" s="2"/>
    </row>
    <row r="1508" spans="9:9" x14ac:dyDescent="0.25">
      <c r="I1508" s="2"/>
    </row>
    <row r="1509" spans="9:9" x14ac:dyDescent="0.25">
      <c r="I1509" s="2"/>
    </row>
    <row r="1510" spans="9:9" x14ac:dyDescent="0.25">
      <c r="I1510" s="2"/>
    </row>
    <row r="1511" spans="9:9" x14ac:dyDescent="0.25">
      <c r="I1511" s="2"/>
    </row>
    <row r="1512" spans="9:9" x14ac:dyDescent="0.25">
      <c r="I1512" s="2"/>
    </row>
    <row r="1513" spans="9:9" x14ac:dyDescent="0.25">
      <c r="I1513" s="2"/>
    </row>
    <row r="1514" spans="9:9" x14ac:dyDescent="0.25">
      <c r="I1514" s="2"/>
    </row>
    <row r="1515" spans="9:9" x14ac:dyDescent="0.25">
      <c r="I1515" s="2"/>
    </row>
    <row r="1516" spans="9:9" x14ac:dyDescent="0.25">
      <c r="I1516" s="2"/>
    </row>
    <row r="1517" spans="9:9" x14ac:dyDescent="0.25">
      <c r="I1517" s="2"/>
    </row>
    <row r="1518" spans="9:9" x14ac:dyDescent="0.25">
      <c r="I1518" s="2"/>
    </row>
    <row r="1519" spans="9:9" x14ac:dyDescent="0.25">
      <c r="I1519" s="2"/>
    </row>
    <row r="1520" spans="9:9" x14ac:dyDescent="0.25">
      <c r="I1520" s="2"/>
    </row>
    <row r="1521" spans="9:9" x14ac:dyDescent="0.25">
      <c r="I1521" s="2"/>
    </row>
    <row r="1522" spans="9:9" x14ac:dyDescent="0.25">
      <c r="I1522" s="2"/>
    </row>
    <row r="1523" spans="9:9" x14ac:dyDescent="0.25">
      <c r="I1523" s="2"/>
    </row>
    <row r="1524" spans="9:9" x14ac:dyDescent="0.25">
      <c r="I1524" s="2"/>
    </row>
    <row r="1525" spans="9:9" x14ac:dyDescent="0.25">
      <c r="I1525" s="2"/>
    </row>
    <row r="1526" spans="9:9" x14ac:dyDescent="0.25">
      <c r="I1526" s="2"/>
    </row>
    <row r="1527" spans="9:9" x14ac:dyDescent="0.25">
      <c r="I1527" s="2"/>
    </row>
    <row r="1528" spans="9:9" x14ac:dyDescent="0.25">
      <c r="I1528" s="2"/>
    </row>
    <row r="1529" spans="9:9" x14ac:dyDescent="0.25">
      <c r="I1529" s="2"/>
    </row>
    <row r="1530" spans="9:9" x14ac:dyDescent="0.25">
      <c r="I1530" s="2"/>
    </row>
    <row r="1531" spans="9:9" x14ac:dyDescent="0.25">
      <c r="I1531" s="2"/>
    </row>
    <row r="1532" spans="9:9" x14ac:dyDescent="0.25">
      <c r="I1532" s="2"/>
    </row>
    <row r="1533" spans="9:9" x14ac:dyDescent="0.25">
      <c r="I1533" s="2"/>
    </row>
    <row r="1534" spans="9:9" x14ac:dyDescent="0.25">
      <c r="I1534" s="2"/>
    </row>
    <row r="1535" spans="9:9" x14ac:dyDescent="0.25">
      <c r="I1535" s="2"/>
    </row>
    <row r="1536" spans="9:9" x14ac:dyDescent="0.25">
      <c r="I1536" s="2"/>
    </row>
    <row r="1537" spans="9:9" x14ac:dyDescent="0.25">
      <c r="I1537" s="2"/>
    </row>
    <row r="1538" spans="9:9" x14ac:dyDescent="0.25">
      <c r="I1538" s="2"/>
    </row>
    <row r="1539" spans="9:9" x14ac:dyDescent="0.25">
      <c r="I1539" s="2"/>
    </row>
    <row r="1540" spans="9:9" x14ac:dyDescent="0.25">
      <c r="I1540" s="2"/>
    </row>
    <row r="1541" spans="9:9" x14ac:dyDescent="0.25">
      <c r="I1541" s="2"/>
    </row>
    <row r="1542" spans="9:9" x14ac:dyDescent="0.25">
      <c r="I1542" s="2"/>
    </row>
    <row r="1543" spans="9:9" x14ac:dyDescent="0.25">
      <c r="I1543" s="2"/>
    </row>
    <row r="1544" spans="9:9" x14ac:dyDescent="0.25">
      <c r="I1544" s="2"/>
    </row>
    <row r="1545" spans="9:9" x14ac:dyDescent="0.25">
      <c r="I1545" s="2"/>
    </row>
    <row r="1546" spans="9:9" x14ac:dyDescent="0.25">
      <c r="I1546" s="2"/>
    </row>
    <row r="1547" spans="9:9" x14ac:dyDescent="0.25">
      <c r="I1547" s="2"/>
    </row>
    <row r="1548" spans="9:9" x14ac:dyDescent="0.25">
      <c r="I1548" s="2"/>
    </row>
    <row r="1549" spans="9:9" x14ac:dyDescent="0.25">
      <c r="I1549" s="2"/>
    </row>
    <row r="1550" spans="9:9" x14ac:dyDescent="0.25">
      <c r="I1550" s="2"/>
    </row>
    <row r="1551" spans="9:9" x14ac:dyDescent="0.25">
      <c r="I1551" s="2"/>
    </row>
    <row r="1552" spans="9:9" x14ac:dyDescent="0.25">
      <c r="I1552" s="2"/>
    </row>
    <row r="1553" spans="9:9" x14ac:dyDescent="0.25">
      <c r="I1553" s="2"/>
    </row>
    <row r="1554" spans="9:9" x14ac:dyDescent="0.25">
      <c r="I1554" s="2"/>
    </row>
    <row r="1555" spans="9:9" x14ac:dyDescent="0.25">
      <c r="I1555" s="2"/>
    </row>
    <row r="1556" spans="9:9" x14ac:dyDescent="0.25">
      <c r="I1556" s="2"/>
    </row>
    <row r="1557" spans="9:9" x14ac:dyDescent="0.25">
      <c r="I1557" s="2"/>
    </row>
    <row r="1558" spans="9:9" x14ac:dyDescent="0.25">
      <c r="I1558" s="2"/>
    </row>
    <row r="1559" spans="9:9" x14ac:dyDescent="0.25">
      <c r="I1559" s="2"/>
    </row>
    <row r="1560" spans="9:9" x14ac:dyDescent="0.25">
      <c r="I1560" s="2"/>
    </row>
    <row r="1561" spans="9:9" x14ac:dyDescent="0.25">
      <c r="I1561" s="2"/>
    </row>
    <row r="1562" spans="9:9" x14ac:dyDescent="0.25">
      <c r="I1562" s="2"/>
    </row>
    <row r="1563" spans="9:9" x14ac:dyDescent="0.25">
      <c r="I1563" s="2"/>
    </row>
    <row r="1564" spans="9:9" x14ac:dyDescent="0.25">
      <c r="I1564" s="2"/>
    </row>
    <row r="1565" spans="9:9" x14ac:dyDescent="0.25">
      <c r="I1565" s="2"/>
    </row>
    <row r="1566" spans="9:9" x14ac:dyDescent="0.25">
      <c r="I1566" s="2"/>
    </row>
    <row r="1567" spans="9:9" x14ac:dyDescent="0.25">
      <c r="I1567" s="2"/>
    </row>
    <row r="1568" spans="9:9" x14ac:dyDescent="0.25">
      <c r="I1568" s="2"/>
    </row>
    <row r="1569" spans="9:9" x14ac:dyDescent="0.25">
      <c r="I1569" s="2"/>
    </row>
    <row r="1570" spans="9:9" x14ac:dyDescent="0.25">
      <c r="I1570" s="2"/>
    </row>
    <row r="1571" spans="9:9" x14ac:dyDescent="0.25">
      <c r="I1571" s="2"/>
    </row>
    <row r="1572" spans="9:9" x14ac:dyDescent="0.25">
      <c r="I1572" s="2"/>
    </row>
    <row r="1573" spans="9:9" x14ac:dyDescent="0.25">
      <c r="I1573" s="2"/>
    </row>
    <row r="1574" spans="9:9" x14ac:dyDescent="0.25">
      <c r="I1574" s="2"/>
    </row>
    <row r="1575" spans="9:9" x14ac:dyDescent="0.25">
      <c r="I1575" s="2"/>
    </row>
    <row r="1576" spans="9:9" x14ac:dyDescent="0.25">
      <c r="I1576" s="2"/>
    </row>
    <row r="1577" spans="9:9" x14ac:dyDescent="0.25">
      <c r="I1577" s="2"/>
    </row>
    <row r="1578" spans="9:9" x14ac:dyDescent="0.25">
      <c r="I1578" s="2"/>
    </row>
    <row r="1579" spans="9:9" x14ac:dyDescent="0.25">
      <c r="I1579" s="2"/>
    </row>
    <row r="1580" spans="9:9" x14ac:dyDescent="0.25">
      <c r="I1580" s="2"/>
    </row>
    <row r="1581" spans="9:9" x14ac:dyDescent="0.25">
      <c r="I1581" s="2"/>
    </row>
    <row r="1582" spans="9:9" x14ac:dyDescent="0.25">
      <c r="I1582" s="2"/>
    </row>
    <row r="1583" spans="9:9" x14ac:dyDescent="0.25">
      <c r="I1583" s="2"/>
    </row>
    <row r="1584" spans="9:9" x14ac:dyDescent="0.25">
      <c r="I1584" s="2"/>
    </row>
    <row r="1585" spans="9:9" x14ac:dyDescent="0.25">
      <c r="I1585" s="2"/>
    </row>
    <row r="1586" spans="9:9" x14ac:dyDescent="0.25">
      <c r="I1586" s="2"/>
    </row>
    <row r="1587" spans="9:9" x14ac:dyDescent="0.25">
      <c r="I1587" s="2"/>
    </row>
    <row r="1588" spans="9:9" x14ac:dyDescent="0.25">
      <c r="I1588" s="2"/>
    </row>
    <row r="1589" spans="9:9" x14ac:dyDescent="0.25">
      <c r="I1589" s="2"/>
    </row>
    <row r="1590" spans="9:9" x14ac:dyDescent="0.25">
      <c r="I1590" s="2"/>
    </row>
    <row r="1591" spans="9:9" x14ac:dyDescent="0.25">
      <c r="I1591" s="2"/>
    </row>
    <row r="1592" spans="9:9" x14ac:dyDescent="0.25">
      <c r="I1592" s="2"/>
    </row>
    <row r="1593" spans="9:9" x14ac:dyDescent="0.25">
      <c r="I1593" s="2"/>
    </row>
    <row r="1594" spans="9:9" x14ac:dyDescent="0.25">
      <c r="I1594" s="2"/>
    </row>
    <row r="1595" spans="9:9" x14ac:dyDescent="0.25">
      <c r="I1595" s="2"/>
    </row>
    <row r="1596" spans="9:9" x14ac:dyDescent="0.25">
      <c r="I1596" s="2"/>
    </row>
    <row r="1597" spans="9:9" x14ac:dyDescent="0.25">
      <c r="I1597" s="2"/>
    </row>
    <row r="1598" spans="9:9" x14ac:dyDescent="0.25">
      <c r="I1598" s="2"/>
    </row>
    <row r="1599" spans="9:9" x14ac:dyDescent="0.25">
      <c r="I1599" s="2"/>
    </row>
    <row r="1600" spans="9:9" x14ac:dyDescent="0.25">
      <c r="I1600" s="2"/>
    </row>
    <row r="1601" spans="9:9" x14ac:dyDescent="0.25">
      <c r="I1601" s="2"/>
    </row>
    <row r="1602" spans="9:9" x14ac:dyDescent="0.25">
      <c r="I1602" s="2"/>
    </row>
    <row r="1603" spans="9:9" x14ac:dyDescent="0.25">
      <c r="I1603" s="2"/>
    </row>
    <row r="1604" spans="9:9" x14ac:dyDescent="0.25">
      <c r="I1604" s="2"/>
    </row>
    <row r="1605" spans="9:9" x14ac:dyDescent="0.25">
      <c r="I1605" s="2"/>
    </row>
    <row r="1606" spans="9:9" x14ac:dyDescent="0.25">
      <c r="I1606" s="2"/>
    </row>
    <row r="1607" spans="9:9" x14ac:dyDescent="0.25">
      <c r="I1607" s="2"/>
    </row>
    <row r="1608" spans="9:9" x14ac:dyDescent="0.25">
      <c r="I1608" s="2"/>
    </row>
    <row r="1609" spans="9:9" x14ac:dyDescent="0.25">
      <c r="I1609" s="2"/>
    </row>
    <row r="1610" spans="9:9" x14ac:dyDescent="0.25">
      <c r="I1610" s="2"/>
    </row>
    <row r="1611" spans="9:9" x14ac:dyDescent="0.25">
      <c r="I1611" s="2"/>
    </row>
    <row r="1612" spans="9:9" x14ac:dyDescent="0.25">
      <c r="I1612" s="2"/>
    </row>
    <row r="1613" spans="9:9" x14ac:dyDescent="0.25">
      <c r="I1613" s="2"/>
    </row>
    <row r="1614" spans="9:9" x14ac:dyDescent="0.25">
      <c r="I1614" s="2"/>
    </row>
    <row r="1615" spans="9:9" x14ac:dyDescent="0.25">
      <c r="I1615" s="2"/>
    </row>
    <row r="1616" spans="9:9" x14ac:dyDescent="0.25">
      <c r="I1616" s="2"/>
    </row>
    <row r="1617" spans="9:9" x14ac:dyDescent="0.25">
      <c r="I1617" s="2"/>
    </row>
    <row r="1618" spans="9:9" x14ac:dyDescent="0.25">
      <c r="I1618" s="2"/>
    </row>
    <row r="1619" spans="9:9" x14ac:dyDescent="0.25">
      <c r="I1619" s="2"/>
    </row>
    <row r="1620" spans="9:9" x14ac:dyDescent="0.25">
      <c r="I1620" s="2"/>
    </row>
    <row r="1621" spans="9:9" x14ac:dyDescent="0.25">
      <c r="I1621" s="2"/>
    </row>
    <row r="1622" spans="9:9" x14ac:dyDescent="0.25">
      <c r="I1622" s="2"/>
    </row>
    <row r="1623" spans="9:9" x14ac:dyDescent="0.25">
      <c r="I1623" s="2"/>
    </row>
    <row r="1624" spans="9:9" x14ac:dyDescent="0.25">
      <c r="I1624" s="2"/>
    </row>
    <row r="1625" spans="9:9" x14ac:dyDescent="0.25">
      <c r="I1625" s="2"/>
    </row>
    <row r="1626" spans="9:9" x14ac:dyDescent="0.25">
      <c r="I1626" s="2"/>
    </row>
    <row r="1627" spans="9:9" x14ac:dyDescent="0.25">
      <c r="I1627" s="2"/>
    </row>
    <row r="1628" spans="9:9" x14ac:dyDescent="0.25">
      <c r="I1628" s="2"/>
    </row>
    <row r="1629" spans="9:9" x14ac:dyDescent="0.25">
      <c r="I1629" s="2"/>
    </row>
    <row r="1630" spans="9:9" x14ac:dyDescent="0.25">
      <c r="I1630" s="2"/>
    </row>
    <row r="1631" spans="9:9" x14ac:dyDescent="0.25">
      <c r="I1631" s="2"/>
    </row>
    <row r="1632" spans="9:9" x14ac:dyDescent="0.25">
      <c r="I1632" s="2"/>
    </row>
    <row r="1633" spans="9:9" x14ac:dyDescent="0.25">
      <c r="I1633" s="2"/>
    </row>
    <row r="1634" spans="9:9" x14ac:dyDescent="0.25">
      <c r="I1634" s="2"/>
    </row>
    <row r="1635" spans="9:9" x14ac:dyDescent="0.25">
      <c r="I1635" s="2"/>
    </row>
    <row r="1636" spans="9:9" x14ac:dyDescent="0.25">
      <c r="I1636" s="2"/>
    </row>
    <row r="1637" spans="9:9" x14ac:dyDescent="0.25">
      <c r="I1637" s="2"/>
    </row>
    <row r="1638" spans="9:9" x14ac:dyDescent="0.25">
      <c r="I1638" s="2"/>
    </row>
    <row r="1639" spans="9:9" x14ac:dyDescent="0.25">
      <c r="I1639" s="2"/>
    </row>
    <row r="1640" spans="9:9" x14ac:dyDescent="0.25">
      <c r="I1640" s="2"/>
    </row>
    <row r="1641" spans="9:9" x14ac:dyDescent="0.25">
      <c r="I1641" s="2"/>
    </row>
    <row r="1642" spans="9:9" x14ac:dyDescent="0.25">
      <c r="I1642" s="2"/>
    </row>
    <row r="1643" spans="9:9" x14ac:dyDescent="0.25">
      <c r="I1643" s="2"/>
    </row>
    <row r="1644" spans="9:9" x14ac:dyDescent="0.25">
      <c r="I1644" s="2"/>
    </row>
    <row r="1645" spans="9:9" x14ac:dyDescent="0.25">
      <c r="I1645" s="2"/>
    </row>
    <row r="1646" spans="9:9" x14ac:dyDescent="0.25">
      <c r="I1646" s="2"/>
    </row>
    <row r="1647" spans="9:9" x14ac:dyDescent="0.25">
      <c r="I1647" s="2"/>
    </row>
    <row r="1648" spans="9:9" x14ac:dyDescent="0.25">
      <c r="I1648" s="2"/>
    </row>
    <row r="1649" spans="9:9" x14ac:dyDescent="0.25">
      <c r="I1649" s="2"/>
    </row>
    <row r="1650" spans="9:9" x14ac:dyDescent="0.25">
      <c r="I1650" s="2"/>
    </row>
    <row r="1651" spans="9:9" x14ac:dyDescent="0.25">
      <c r="I1651" s="2"/>
    </row>
    <row r="1652" spans="9:9" x14ac:dyDescent="0.25">
      <c r="I1652" s="2"/>
    </row>
    <row r="1653" spans="9:9" x14ac:dyDescent="0.25">
      <c r="I1653" s="2"/>
    </row>
    <row r="1654" spans="9:9" x14ac:dyDescent="0.25">
      <c r="I1654" s="2"/>
    </row>
    <row r="1655" spans="9:9" x14ac:dyDescent="0.25">
      <c r="I1655" s="2"/>
    </row>
    <row r="1656" spans="9:9" x14ac:dyDescent="0.25">
      <c r="I1656" s="2"/>
    </row>
    <row r="1657" spans="9:9" x14ac:dyDescent="0.25">
      <c r="I1657" s="2"/>
    </row>
    <row r="1658" spans="9:9" x14ac:dyDescent="0.25">
      <c r="I1658" s="2"/>
    </row>
    <row r="1659" spans="9:9" x14ac:dyDescent="0.25">
      <c r="I1659" s="2"/>
    </row>
    <row r="1660" spans="9:9" x14ac:dyDescent="0.25">
      <c r="I1660" s="2"/>
    </row>
    <row r="1661" spans="9:9" x14ac:dyDescent="0.25">
      <c r="I1661" s="2"/>
    </row>
    <row r="1662" spans="9:9" x14ac:dyDescent="0.25">
      <c r="I1662" s="2"/>
    </row>
    <row r="1663" spans="9:9" x14ac:dyDescent="0.25">
      <c r="I1663" s="2"/>
    </row>
    <row r="1664" spans="9:9" x14ac:dyDescent="0.25">
      <c r="I1664" s="2"/>
    </row>
    <row r="1665" spans="9:9" x14ac:dyDescent="0.25">
      <c r="I1665" s="2"/>
    </row>
    <row r="1666" spans="9:9" x14ac:dyDescent="0.25">
      <c r="I1666" s="2"/>
    </row>
    <row r="1667" spans="9:9" x14ac:dyDescent="0.25">
      <c r="I1667" s="2"/>
    </row>
    <row r="1668" spans="9:9" x14ac:dyDescent="0.25">
      <c r="I1668" s="2"/>
    </row>
    <row r="1669" spans="9:9" x14ac:dyDescent="0.25">
      <c r="I1669" s="2"/>
    </row>
    <row r="1670" spans="9:9" x14ac:dyDescent="0.25">
      <c r="I1670" s="2"/>
    </row>
    <row r="1671" spans="9:9" x14ac:dyDescent="0.25">
      <c r="I1671" s="2"/>
    </row>
    <row r="1672" spans="9:9" x14ac:dyDescent="0.25">
      <c r="I1672" s="2"/>
    </row>
    <row r="1673" spans="9:9" x14ac:dyDescent="0.25">
      <c r="I1673" s="2"/>
    </row>
    <row r="1674" spans="9:9" x14ac:dyDescent="0.25">
      <c r="I1674" s="2"/>
    </row>
    <row r="1675" spans="9:9" x14ac:dyDescent="0.25">
      <c r="I1675" s="2"/>
    </row>
    <row r="1676" spans="9:9" x14ac:dyDescent="0.25">
      <c r="I1676" s="2"/>
    </row>
    <row r="1677" spans="9:9" x14ac:dyDescent="0.25">
      <c r="I1677" s="2"/>
    </row>
    <row r="1678" spans="9:9" x14ac:dyDescent="0.25">
      <c r="I1678" s="2"/>
    </row>
    <row r="1679" spans="9:9" x14ac:dyDescent="0.25">
      <c r="I1679" s="2"/>
    </row>
    <row r="1680" spans="9:9" x14ac:dyDescent="0.25">
      <c r="I1680" s="2"/>
    </row>
    <row r="1681" spans="9:9" x14ac:dyDescent="0.25">
      <c r="I1681" s="2"/>
    </row>
    <row r="1682" spans="9:9" x14ac:dyDescent="0.25">
      <c r="I1682" s="2"/>
    </row>
    <row r="1683" spans="9:9" x14ac:dyDescent="0.25">
      <c r="I1683" s="2"/>
    </row>
    <row r="1684" spans="9:9" x14ac:dyDescent="0.25">
      <c r="I1684" s="2"/>
    </row>
    <row r="1685" spans="9:9" x14ac:dyDescent="0.25">
      <c r="I1685" s="2"/>
    </row>
    <row r="1686" spans="9:9" x14ac:dyDescent="0.25">
      <c r="I1686" s="2"/>
    </row>
    <row r="1687" spans="9:9" x14ac:dyDescent="0.25">
      <c r="I1687" s="2"/>
    </row>
    <row r="1688" spans="9:9" x14ac:dyDescent="0.25">
      <c r="I1688" s="2"/>
    </row>
    <row r="1689" spans="9:9" x14ac:dyDescent="0.25">
      <c r="I1689" s="2"/>
    </row>
    <row r="1690" spans="9:9" x14ac:dyDescent="0.25">
      <c r="I1690" s="2"/>
    </row>
    <row r="1691" spans="9:9" x14ac:dyDescent="0.25">
      <c r="I1691" s="2"/>
    </row>
    <row r="1692" spans="9:9" x14ac:dyDescent="0.25">
      <c r="I1692" s="2"/>
    </row>
    <row r="1693" spans="9:9" x14ac:dyDescent="0.25">
      <c r="I1693" s="2"/>
    </row>
    <row r="1694" spans="9:9" x14ac:dyDescent="0.25">
      <c r="I1694" s="2"/>
    </row>
    <row r="1695" spans="9:9" x14ac:dyDescent="0.25">
      <c r="I1695" s="2"/>
    </row>
    <row r="1696" spans="9:9" x14ac:dyDescent="0.25">
      <c r="I1696" s="2"/>
    </row>
    <row r="1697" spans="9:9" x14ac:dyDescent="0.25">
      <c r="I1697" s="2"/>
    </row>
    <row r="1698" spans="9:9" x14ac:dyDescent="0.25">
      <c r="I1698" s="2"/>
    </row>
    <row r="1699" spans="9:9" x14ac:dyDescent="0.25">
      <c r="I1699" s="2"/>
    </row>
    <row r="1700" spans="9:9" x14ac:dyDescent="0.25">
      <c r="I1700" s="2"/>
    </row>
    <row r="1701" spans="9:9" x14ac:dyDescent="0.25">
      <c r="I1701" s="2"/>
    </row>
    <row r="1702" spans="9:9" x14ac:dyDescent="0.25">
      <c r="I1702" s="2"/>
    </row>
    <row r="1703" spans="9:9" x14ac:dyDescent="0.25">
      <c r="I1703" s="2"/>
    </row>
    <row r="1704" spans="9:9" x14ac:dyDescent="0.25">
      <c r="I1704" s="2"/>
    </row>
    <row r="1705" spans="9:9" x14ac:dyDescent="0.25">
      <c r="I1705" s="2"/>
    </row>
    <row r="1706" spans="9:9" x14ac:dyDescent="0.25">
      <c r="I1706" s="2"/>
    </row>
    <row r="1707" spans="9:9" x14ac:dyDescent="0.25">
      <c r="I1707" s="2"/>
    </row>
    <row r="1708" spans="9:9" x14ac:dyDescent="0.25">
      <c r="I1708" s="2"/>
    </row>
    <row r="1709" spans="9:9" x14ac:dyDescent="0.25">
      <c r="I1709" s="2"/>
    </row>
    <row r="1710" spans="9:9" x14ac:dyDescent="0.25">
      <c r="I1710" s="2"/>
    </row>
    <row r="1711" spans="9:9" x14ac:dyDescent="0.25">
      <c r="I1711" s="2"/>
    </row>
    <row r="1712" spans="9:9" x14ac:dyDescent="0.25">
      <c r="I1712" s="2"/>
    </row>
    <row r="1713" spans="9:9" x14ac:dyDescent="0.25">
      <c r="I1713" s="2"/>
    </row>
    <row r="1714" spans="9:9" x14ac:dyDescent="0.25">
      <c r="I1714" s="2"/>
    </row>
    <row r="1715" spans="9:9" x14ac:dyDescent="0.25">
      <c r="I1715" s="2"/>
    </row>
    <row r="1716" spans="9:9" x14ac:dyDescent="0.25">
      <c r="I1716" s="2"/>
    </row>
    <row r="1717" spans="9:9" x14ac:dyDescent="0.25">
      <c r="I1717" s="2"/>
    </row>
    <row r="1718" spans="9:9" x14ac:dyDescent="0.25">
      <c r="I1718" s="2"/>
    </row>
    <row r="1719" spans="9:9" x14ac:dyDescent="0.25">
      <c r="I1719" s="2"/>
    </row>
    <row r="1720" spans="9:9" x14ac:dyDescent="0.25">
      <c r="I1720" s="2"/>
    </row>
    <row r="1721" spans="9:9" x14ac:dyDescent="0.25">
      <c r="I1721" s="2"/>
    </row>
    <row r="1722" spans="9:9" x14ac:dyDescent="0.25">
      <c r="I1722" s="2"/>
    </row>
    <row r="1723" spans="9:9" x14ac:dyDescent="0.25">
      <c r="I1723" s="2"/>
    </row>
    <row r="1724" spans="9:9" x14ac:dyDescent="0.25">
      <c r="I1724" s="2"/>
    </row>
    <row r="1725" spans="9:9" x14ac:dyDescent="0.25">
      <c r="I1725" s="2"/>
    </row>
    <row r="1726" spans="9:9" x14ac:dyDescent="0.25">
      <c r="I1726" s="2"/>
    </row>
    <row r="1727" spans="9:9" x14ac:dyDescent="0.25">
      <c r="I1727" s="2"/>
    </row>
    <row r="1728" spans="9:9" x14ac:dyDescent="0.25">
      <c r="I1728" s="2"/>
    </row>
    <row r="1729" spans="9:9" x14ac:dyDescent="0.25">
      <c r="I1729" s="2"/>
    </row>
    <row r="1730" spans="9:9" x14ac:dyDescent="0.25">
      <c r="I1730" s="2"/>
    </row>
    <row r="1731" spans="9:9" x14ac:dyDescent="0.25">
      <c r="I1731" s="2"/>
    </row>
    <row r="1732" spans="9:9" x14ac:dyDescent="0.25">
      <c r="I1732" s="2"/>
    </row>
    <row r="1733" spans="9:9" x14ac:dyDescent="0.25">
      <c r="I1733" s="2"/>
    </row>
    <row r="1734" spans="9:9" x14ac:dyDescent="0.25">
      <c r="I1734" s="2"/>
    </row>
    <row r="1735" spans="9:9" x14ac:dyDescent="0.25">
      <c r="I1735" s="2"/>
    </row>
    <row r="1736" spans="9:9" x14ac:dyDescent="0.25">
      <c r="I1736" s="2"/>
    </row>
    <row r="1737" spans="9:9" x14ac:dyDescent="0.25">
      <c r="I1737" s="2"/>
    </row>
    <row r="1738" spans="9:9" x14ac:dyDescent="0.25">
      <c r="I1738" s="2"/>
    </row>
    <row r="1739" spans="9:9" x14ac:dyDescent="0.25">
      <c r="I1739" s="2"/>
    </row>
    <row r="1740" spans="9:9" x14ac:dyDescent="0.25">
      <c r="I1740" s="2"/>
    </row>
    <row r="1741" spans="9:9" x14ac:dyDescent="0.25">
      <c r="I1741" s="2"/>
    </row>
    <row r="1742" spans="9:9" x14ac:dyDescent="0.25">
      <c r="I1742" s="2"/>
    </row>
    <row r="1743" spans="9:9" x14ac:dyDescent="0.25">
      <c r="I1743" s="2"/>
    </row>
    <row r="1744" spans="9:9" x14ac:dyDescent="0.25">
      <c r="I1744" s="2"/>
    </row>
    <row r="1745" spans="9:9" x14ac:dyDescent="0.25">
      <c r="I1745" s="2"/>
    </row>
    <row r="1746" spans="9:9" x14ac:dyDescent="0.25">
      <c r="I1746" s="2"/>
    </row>
    <row r="1747" spans="9:9" x14ac:dyDescent="0.25">
      <c r="I1747" s="2"/>
    </row>
    <row r="1748" spans="9:9" x14ac:dyDescent="0.25">
      <c r="I1748" s="2"/>
    </row>
    <row r="1749" spans="9:9" x14ac:dyDescent="0.25">
      <c r="I1749" s="2"/>
    </row>
    <row r="1750" spans="9:9" x14ac:dyDescent="0.25">
      <c r="I1750" s="2"/>
    </row>
    <row r="1751" spans="9:9" x14ac:dyDescent="0.25">
      <c r="I1751" s="2"/>
    </row>
    <row r="1752" spans="9:9" x14ac:dyDescent="0.25">
      <c r="I1752" s="2"/>
    </row>
    <row r="1753" spans="9:9" x14ac:dyDescent="0.25">
      <c r="I1753" s="2"/>
    </row>
    <row r="1754" spans="9:9" x14ac:dyDescent="0.25">
      <c r="I1754" s="2"/>
    </row>
    <row r="1755" spans="9:9" x14ac:dyDescent="0.25">
      <c r="I1755" s="2"/>
    </row>
    <row r="1756" spans="9:9" x14ac:dyDescent="0.25">
      <c r="I1756" s="2"/>
    </row>
    <row r="1757" spans="9:9" x14ac:dyDescent="0.25">
      <c r="I1757" s="2"/>
    </row>
    <row r="1758" spans="9:9" x14ac:dyDescent="0.25">
      <c r="I1758" s="2"/>
    </row>
    <row r="1759" spans="9:9" x14ac:dyDescent="0.25">
      <c r="I1759" s="2"/>
    </row>
    <row r="1760" spans="9:9" x14ac:dyDescent="0.25">
      <c r="I1760" s="2"/>
    </row>
    <row r="1761" spans="9:9" x14ac:dyDescent="0.25">
      <c r="I1761" s="2"/>
    </row>
    <row r="1762" spans="9:9" x14ac:dyDescent="0.25">
      <c r="I1762" s="2"/>
    </row>
    <row r="1763" spans="9:9" x14ac:dyDescent="0.25">
      <c r="I1763" s="2"/>
    </row>
    <row r="1764" spans="9:9" x14ac:dyDescent="0.25">
      <c r="I1764" s="2"/>
    </row>
    <row r="1765" spans="9:9" x14ac:dyDescent="0.25">
      <c r="I1765" s="2"/>
    </row>
    <row r="1766" spans="9:9" x14ac:dyDescent="0.25">
      <c r="I1766" s="2"/>
    </row>
    <row r="1767" spans="9:9" x14ac:dyDescent="0.25">
      <c r="I1767" s="2"/>
    </row>
    <row r="1768" spans="9:9" x14ac:dyDescent="0.25">
      <c r="I1768" s="2"/>
    </row>
    <row r="1769" spans="9:9" x14ac:dyDescent="0.25">
      <c r="I1769" s="2"/>
    </row>
    <row r="1770" spans="9:9" x14ac:dyDescent="0.25">
      <c r="I1770" s="2"/>
    </row>
    <row r="1771" spans="9:9" x14ac:dyDescent="0.25">
      <c r="I1771" s="2"/>
    </row>
    <row r="1772" spans="9:9" x14ac:dyDescent="0.25">
      <c r="I1772" s="2"/>
    </row>
    <row r="1773" spans="9:9" x14ac:dyDescent="0.25">
      <c r="I1773" s="2"/>
    </row>
    <row r="1774" spans="9:9" x14ac:dyDescent="0.25">
      <c r="I1774" s="2"/>
    </row>
    <row r="1775" spans="9:9" x14ac:dyDescent="0.25">
      <c r="I1775" s="2"/>
    </row>
    <row r="1776" spans="9:9" x14ac:dyDescent="0.25">
      <c r="I1776" s="2"/>
    </row>
    <row r="1777" spans="9:9" x14ac:dyDescent="0.25">
      <c r="I1777" s="2"/>
    </row>
    <row r="1778" spans="9:9" x14ac:dyDescent="0.25">
      <c r="I1778" s="2"/>
    </row>
    <row r="1779" spans="9:9" x14ac:dyDescent="0.25">
      <c r="I1779" s="2"/>
    </row>
    <row r="1780" spans="9:9" x14ac:dyDescent="0.25">
      <c r="I1780" s="2"/>
    </row>
    <row r="1781" spans="9:9" x14ac:dyDescent="0.25">
      <c r="I1781" s="2"/>
    </row>
    <row r="1782" spans="9:9" x14ac:dyDescent="0.25">
      <c r="I1782" s="2"/>
    </row>
    <row r="1783" spans="9:9" x14ac:dyDescent="0.25">
      <c r="I1783" s="2"/>
    </row>
    <row r="1784" spans="9:9" x14ac:dyDescent="0.25">
      <c r="I1784" s="2"/>
    </row>
    <row r="1785" spans="9:9" x14ac:dyDescent="0.25">
      <c r="I1785" s="2"/>
    </row>
    <row r="1786" spans="9:9" x14ac:dyDescent="0.25">
      <c r="I1786" s="2"/>
    </row>
    <row r="1787" spans="9:9" x14ac:dyDescent="0.25">
      <c r="I1787" s="2"/>
    </row>
    <row r="1788" spans="9:9" x14ac:dyDescent="0.25">
      <c r="I1788" s="2"/>
    </row>
    <row r="1789" spans="9:9" x14ac:dyDescent="0.25">
      <c r="I1789" s="2"/>
    </row>
    <row r="1790" spans="9:9" x14ac:dyDescent="0.25">
      <c r="I1790" s="2"/>
    </row>
    <row r="1791" spans="9:9" x14ac:dyDescent="0.25">
      <c r="I1791" s="2"/>
    </row>
    <row r="1792" spans="9:9" x14ac:dyDescent="0.25">
      <c r="I1792" s="2"/>
    </row>
    <row r="1793" spans="9:9" x14ac:dyDescent="0.25">
      <c r="I1793" s="2"/>
    </row>
    <row r="1794" spans="9:9" x14ac:dyDescent="0.25">
      <c r="I1794" s="2"/>
    </row>
    <row r="1795" spans="9:9" x14ac:dyDescent="0.25">
      <c r="I1795" s="2"/>
    </row>
    <row r="1796" spans="9:9" x14ac:dyDescent="0.25">
      <c r="I1796" s="2"/>
    </row>
    <row r="1797" spans="9:9" x14ac:dyDescent="0.25">
      <c r="I1797" s="2"/>
    </row>
    <row r="1798" spans="9:9" x14ac:dyDescent="0.25">
      <c r="I1798" s="2"/>
    </row>
    <row r="1799" spans="9:9" x14ac:dyDescent="0.25">
      <c r="I1799" s="2"/>
    </row>
    <row r="1800" spans="9:9" x14ac:dyDescent="0.25">
      <c r="I1800" s="2"/>
    </row>
    <row r="1801" spans="9:9" x14ac:dyDescent="0.25">
      <c r="I1801" s="2"/>
    </row>
    <row r="1802" spans="9:9" x14ac:dyDescent="0.25">
      <c r="I1802" s="2"/>
    </row>
    <row r="1803" spans="9:9" x14ac:dyDescent="0.25">
      <c r="I1803" s="2"/>
    </row>
    <row r="1804" spans="9:9" x14ac:dyDescent="0.25">
      <c r="I1804" s="2"/>
    </row>
    <row r="1805" spans="9:9" x14ac:dyDescent="0.25">
      <c r="I1805" s="2"/>
    </row>
    <row r="1806" spans="9:9" x14ac:dyDescent="0.25">
      <c r="I1806" s="2"/>
    </row>
    <row r="1807" spans="9:9" x14ac:dyDescent="0.25">
      <c r="I1807" s="2"/>
    </row>
    <row r="1808" spans="9:9" x14ac:dyDescent="0.25">
      <c r="I1808" s="2"/>
    </row>
    <row r="1809" spans="9:9" x14ac:dyDescent="0.25">
      <c r="I1809" s="2"/>
    </row>
    <row r="1810" spans="9:9" x14ac:dyDescent="0.25">
      <c r="I1810" s="2"/>
    </row>
    <row r="1811" spans="9:9" x14ac:dyDescent="0.25">
      <c r="I1811" s="2"/>
    </row>
    <row r="1812" spans="9:9" x14ac:dyDescent="0.25">
      <c r="I1812" s="2"/>
    </row>
    <row r="1813" spans="9:9" x14ac:dyDescent="0.25">
      <c r="I1813" s="2"/>
    </row>
    <row r="1814" spans="9:9" x14ac:dyDescent="0.25">
      <c r="I1814" s="2"/>
    </row>
    <row r="1815" spans="9:9" x14ac:dyDescent="0.25">
      <c r="I1815" s="2"/>
    </row>
    <row r="1816" spans="9:9" x14ac:dyDescent="0.25">
      <c r="I1816" s="2"/>
    </row>
    <row r="1817" spans="9:9" x14ac:dyDescent="0.25">
      <c r="I1817" s="2"/>
    </row>
    <row r="1818" spans="9:9" x14ac:dyDescent="0.25">
      <c r="I1818" s="2"/>
    </row>
    <row r="1819" spans="9:9" x14ac:dyDescent="0.25">
      <c r="I1819" s="2"/>
    </row>
    <row r="1820" spans="9:9" x14ac:dyDescent="0.25">
      <c r="I1820" s="2"/>
    </row>
    <row r="1821" spans="9:9" x14ac:dyDescent="0.25">
      <c r="I1821" s="2"/>
    </row>
    <row r="1822" spans="9:9" x14ac:dyDescent="0.25">
      <c r="I1822" s="2"/>
    </row>
    <row r="1823" spans="9:9" x14ac:dyDescent="0.25">
      <c r="I1823" s="2"/>
    </row>
    <row r="1824" spans="9:9" x14ac:dyDescent="0.25">
      <c r="I1824" s="2"/>
    </row>
    <row r="1825" spans="9:9" x14ac:dyDescent="0.25">
      <c r="I1825" s="2"/>
    </row>
    <row r="1826" spans="9:9" x14ac:dyDescent="0.25">
      <c r="I1826" s="2"/>
    </row>
    <row r="1827" spans="9:9" x14ac:dyDescent="0.25">
      <c r="I1827" s="2"/>
    </row>
    <row r="1828" spans="9:9" x14ac:dyDescent="0.25">
      <c r="I1828" s="2"/>
    </row>
    <row r="1829" spans="9:9" x14ac:dyDescent="0.25">
      <c r="I1829" s="2"/>
    </row>
    <row r="1830" spans="9:9" x14ac:dyDescent="0.25">
      <c r="I1830" s="2"/>
    </row>
    <row r="1831" spans="9:9" x14ac:dyDescent="0.25">
      <c r="I1831" s="2"/>
    </row>
    <row r="1832" spans="9:9" x14ac:dyDescent="0.25">
      <c r="I1832" s="2"/>
    </row>
    <row r="1833" spans="9:9" x14ac:dyDescent="0.25">
      <c r="I1833" s="2"/>
    </row>
    <row r="1834" spans="9:9" x14ac:dyDescent="0.25">
      <c r="I1834" s="2"/>
    </row>
    <row r="1835" spans="9:9" x14ac:dyDescent="0.25">
      <c r="I1835" s="2"/>
    </row>
    <row r="1836" spans="9:9" x14ac:dyDescent="0.25">
      <c r="I1836" s="2"/>
    </row>
    <row r="1837" spans="9:9" x14ac:dyDescent="0.25">
      <c r="I1837" s="2"/>
    </row>
    <row r="1838" spans="9:9" x14ac:dyDescent="0.25">
      <c r="I1838" s="2"/>
    </row>
    <row r="1839" spans="9:9" x14ac:dyDescent="0.25">
      <c r="I1839" s="2"/>
    </row>
    <row r="1840" spans="9:9" x14ac:dyDescent="0.25">
      <c r="I1840" s="2"/>
    </row>
    <row r="1841" spans="9:9" x14ac:dyDescent="0.25">
      <c r="I1841" s="2"/>
    </row>
    <row r="1842" spans="9:9" x14ac:dyDescent="0.25">
      <c r="I1842" s="2"/>
    </row>
    <row r="1843" spans="9:9" x14ac:dyDescent="0.25">
      <c r="I1843" s="2"/>
    </row>
    <row r="1844" spans="9:9" x14ac:dyDescent="0.25">
      <c r="I1844" s="2"/>
    </row>
    <row r="1845" spans="9:9" x14ac:dyDescent="0.25">
      <c r="I1845" s="2"/>
    </row>
    <row r="1846" spans="9:9" x14ac:dyDescent="0.25">
      <c r="I1846" s="2"/>
    </row>
    <row r="1847" spans="9:9" x14ac:dyDescent="0.25">
      <c r="I1847" s="2"/>
    </row>
    <row r="1848" spans="9:9" x14ac:dyDescent="0.25">
      <c r="I1848" s="2"/>
    </row>
    <row r="1849" spans="9:9" x14ac:dyDescent="0.25">
      <c r="I1849" s="2"/>
    </row>
    <row r="1850" spans="9:9" x14ac:dyDescent="0.25">
      <c r="I1850" s="2"/>
    </row>
    <row r="1851" spans="9:9" x14ac:dyDescent="0.25">
      <c r="I1851" s="2"/>
    </row>
    <row r="1852" spans="9:9" x14ac:dyDescent="0.25">
      <c r="I1852" s="2"/>
    </row>
    <row r="1853" spans="9:9" x14ac:dyDescent="0.25">
      <c r="I1853" s="2"/>
    </row>
    <row r="1854" spans="9:9" x14ac:dyDescent="0.25">
      <c r="I1854" s="2"/>
    </row>
    <row r="1855" spans="9:9" x14ac:dyDescent="0.25">
      <c r="I1855" s="2"/>
    </row>
    <row r="1856" spans="9:9" x14ac:dyDescent="0.25">
      <c r="I1856" s="2"/>
    </row>
    <row r="1857" spans="9:9" x14ac:dyDescent="0.25">
      <c r="I1857" s="2"/>
    </row>
    <row r="1858" spans="9:9" x14ac:dyDescent="0.25">
      <c r="I1858" s="2"/>
    </row>
    <row r="1859" spans="9:9" x14ac:dyDescent="0.25">
      <c r="I1859" s="2"/>
    </row>
    <row r="1860" spans="9:9" x14ac:dyDescent="0.25">
      <c r="I1860" s="2"/>
    </row>
    <row r="1861" spans="9:9" x14ac:dyDescent="0.25">
      <c r="I1861" s="2"/>
    </row>
    <row r="1862" spans="9:9" x14ac:dyDescent="0.25">
      <c r="I1862" s="2"/>
    </row>
    <row r="1863" spans="9:9" x14ac:dyDescent="0.25">
      <c r="I1863" s="2"/>
    </row>
    <row r="1864" spans="9:9" x14ac:dyDescent="0.25">
      <c r="I1864" s="2"/>
    </row>
    <row r="1865" spans="9:9" x14ac:dyDescent="0.25">
      <c r="I1865" s="2"/>
    </row>
    <row r="1866" spans="9:9" x14ac:dyDescent="0.25">
      <c r="I1866" s="2"/>
    </row>
    <row r="1867" spans="9:9" x14ac:dyDescent="0.25">
      <c r="I1867" s="2"/>
    </row>
    <row r="1868" spans="9:9" x14ac:dyDescent="0.25">
      <c r="I1868" s="2"/>
    </row>
    <row r="1869" spans="9:9" x14ac:dyDescent="0.25">
      <c r="I1869" s="2"/>
    </row>
    <row r="1870" spans="9:9" x14ac:dyDescent="0.25">
      <c r="I1870" s="2"/>
    </row>
    <row r="1871" spans="9:9" x14ac:dyDescent="0.25">
      <c r="I1871" s="2"/>
    </row>
    <row r="1872" spans="9:9" x14ac:dyDescent="0.25">
      <c r="I1872" s="2"/>
    </row>
    <row r="1873" spans="9:9" x14ac:dyDescent="0.25">
      <c r="I1873" s="2"/>
    </row>
    <row r="1874" spans="9:9" x14ac:dyDescent="0.25">
      <c r="I1874" s="2"/>
    </row>
    <row r="1875" spans="9:9" x14ac:dyDescent="0.25">
      <c r="I1875" s="2"/>
    </row>
    <row r="1876" spans="9:9" x14ac:dyDescent="0.25">
      <c r="I1876" s="2"/>
    </row>
    <row r="1877" spans="9:9" x14ac:dyDescent="0.25">
      <c r="I1877" s="2"/>
    </row>
    <row r="1878" spans="9:9" x14ac:dyDescent="0.25">
      <c r="I1878" s="2"/>
    </row>
    <row r="1879" spans="9:9" x14ac:dyDescent="0.25">
      <c r="I1879" s="2"/>
    </row>
    <row r="1880" spans="9:9" x14ac:dyDescent="0.25">
      <c r="I1880" s="2"/>
    </row>
    <row r="1881" spans="9:9" x14ac:dyDescent="0.25">
      <c r="I1881" s="2"/>
    </row>
    <row r="1882" spans="9:9" x14ac:dyDescent="0.25">
      <c r="I1882" s="2"/>
    </row>
    <row r="1883" spans="9:9" x14ac:dyDescent="0.25">
      <c r="I1883" s="2"/>
    </row>
    <row r="1884" spans="9:9" x14ac:dyDescent="0.25">
      <c r="I1884" s="2"/>
    </row>
    <row r="1885" spans="9:9" x14ac:dyDescent="0.25">
      <c r="I1885" s="2"/>
    </row>
    <row r="1886" spans="9:9" x14ac:dyDescent="0.25">
      <c r="I1886" s="2"/>
    </row>
    <row r="1887" spans="9:9" x14ac:dyDescent="0.25">
      <c r="I1887" s="2"/>
    </row>
    <row r="1888" spans="9:9" x14ac:dyDescent="0.25">
      <c r="I1888" s="2"/>
    </row>
    <row r="1889" spans="9:9" x14ac:dyDescent="0.25">
      <c r="I1889" s="2"/>
    </row>
    <row r="1890" spans="9:9" x14ac:dyDescent="0.25">
      <c r="I1890" s="2"/>
    </row>
    <row r="1891" spans="9:9" x14ac:dyDescent="0.25">
      <c r="I1891" s="2"/>
    </row>
    <row r="1892" spans="9:9" x14ac:dyDescent="0.25">
      <c r="I1892" s="2"/>
    </row>
    <row r="1893" spans="9:9" x14ac:dyDescent="0.25">
      <c r="I1893" s="2"/>
    </row>
    <row r="1894" spans="9:9" x14ac:dyDescent="0.25">
      <c r="I1894" s="2"/>
    </row>
    <row r="1895" spans="9:9" x14ac:dyDescent="0.25">
      <c r="I1895" s="2"/>
    </row>
    <row r="1896" spans="9:9" x14ac:dyDescent="0.25">
      <c r="I1896" s="2"/>
    </row>
    <row r="1897" spans="9:9" x14ac:dyDescent="0.25">
      <c r="I1897" s="2"/>
    </row>
    <row r="1898" spans="9:9" x14ac:dyDescent="0.25">
      <c r="I1898" s="2"/>
    </row>
    <row r="1899" spans="9:9" x14ac:dyDescent="0.25">
      <c r="I1899" s="2"/>
    </row>
    <row r="1900" spans="9:9" x14ac:dyDescent="0.25">
      <c r="I1900" s="2"/>
    </row>
    <row r="1901" spans="9:9" x14ac:dyDescent="0.25">
      <c r="I1901" s="2"/>
    </row>
    <row r="1902" spans="9:9" x14ac:dyDescent="0.25">
      <c r="I1902" s="2"/>
    </row>
    <row r="1903" spans="9:9" x14ac:dyDescent="0.25">
      <c r="I1903" s="2"/>
    </row>
    <row r="1904" spans="9:9" x14ac:dyDescent="0.25">
      <c r="I1904" s="2"/>
    </row>
    <row r="1905" spans="9:9" x14ac:dyDescent="0.25">
      <c r="I1905" s="2"/>
    </row>
    <row r="1906" spans="9:9" x14ac:dyDescent="0.25">
      <c r="I1906" s="2"/>
    </row>
    <row r="1907" spans="9:9" x14ac:dyDescent="0.25">
      <c r="I1907" s="2"/>
    </row>
    <row r="1908" spans="9:9" x14ac:dyDescent="0.25">
      <c r="I1908" s="2"/>
    </row>
    <row r="1909" spans="9:9" x14ac:dyDescent="0.25">
      <c r="I1909" s="2"/>
    </row>
    <row r="1910" spans="9:9" x14ac:dyDescent="0.25">
      <c r="I1910" s="2"/>
    </row>
    <row r="1911" spans="9:9" x14ac:dyDescent="0.25">
      <c r="I1911" s="2"/>
    </row>
    <row r="1912" spans="9:9" x14ac:dyDescent="0.25">
      <c r="I1912" s="2"/>
    </row>
    <row r="1913" spans="9:9" x14ac:dyDescent="0.25">
      <c r="I1913" s="2"/>
    </row>
    <row r="1914" spans="9:9" x14ac:dyDescent="0.25">
      <c r="I1914" s="2"/>
    </row>
    <row r="1915" spans="9:9" x14ac:dyDescent="0.25">
      <c r="I1915" s="2"/>
    </row>
    <row r="1916" spans="9:9" x14ac:dyDescent="0.25">
      <c r="I1916" s="2"/>
    </row>
    <row r="1917" spans="9:9" x14ac:dyDescent="0.25">
      <c r="I1917" s="2"/>
    </row>
    <row r="1918" spans="9:9" x14ac:dyDescent="0.25">
      <c r="I1918" s="2"/>
    </row>
    <row r="1919" spans="9:9" x14ac:dyDescent="0.25">
      <c r="I1919" s="2"/>
    </row>
    <row r="1920" spans="9:9" x14ac:dyDescent="0.25">
      <c r="I1920" s="2"/>
    </row>
    <row r="1921" spans="9:9" x14ac:dyDescent="0.25">
      <c r="I1921" s="2"/>
    </row>
    <row r="1922" spans="9:9" x14ac:dyDescent="0.25">
      <c r="I1922" s="2"/>
    </row>
    <row r="1923" spans="9:9" x14ac:dyDescent="0.25">
      <c r="I1923" s="2"/>
    </row>
    <row r="1924" spans="9:9" x14ac:dyDescent="0.25">
      <c r="I1924" s="2"/>
    </row>
    <row r="1925" spans="9:9" x14ac:dyDescent="0.25">
      <c r="I1925" s="2"/>
    </row>
    <row r="1926" spans="9:9" x14ac:dyDescent="0.25">
      <c r="I1926" s="2"/>
    </row>
    <row r="1927" spans="9:9" x14ac:dyDescent="0.25">
      <c r="I1927" s="2"/>
    </row>
    <row r="1928" spans="9:9" x14ac:dyDescent="0.25">
      <c r="I1928" s="2"/>
    </row>
    <row r="1929" spans="9:9" x14ac:dyDescent="0.25">
      <c r="I1929" s="2"/>
    </row>
    <row r="1930" spans="9:9" x14ac:dyDescent="0.25">
      <c r="I1930" s="2"/>
    </row>
    <row r="1931" spans="9:9" x14ac:dyDescent="0.25">
      <c r="I1931" s="2"/>
    </row>
    <row r="1932" spans="9:9" x14ac:dyDescent="0.25">
      <c r="I1932" s="2"/>
    </row>
    <row r="1933" spans="9:9" x14ac:dyDescent="0.25">
      <c r="I1933" s="2"/>
    </row>
    <row r="1934" spans="9:9" x14ac:dyDescent="0.25">
      <c r="I1934" s="2"/>
    </row>
    <row r="1935" spans="9:9" x14ac:dyDescent="0.25">
      <c r="I1935" s="2"/>
    </row>
    <row r="1936" spans="9:9" x14ac:dyDescent="0.25">
      <c r="I1936" s="2"/>
    </row>
    <row r="1937" spans="9:9" x14ac:dyDescent="0.25">
      <c r="I1937" s="2"/>
    </row>
    <row r="1938" spans="9:9" x14ac:dyDescent="0.25">
      <c r="I1938" s="2"/>
    </row>
    <row r="1939" spans="9:9" x14ac:dyDescent="0.25">
      <c r="I1939" s="2"/>
    </row>
    <row r="1940" spans="9:9" x14ac:dyDescent="0.25">
      <c r="I1940" s="2"/>
    </row>
    <row r="1941" spans="9:9" x14ac:dyDescent="0.25">
      <c r="I1941" s="2"/>
    </row>
    <row r="1942" spans="9:9" x14ac:dyDescent="0.25">
      <c r="I1942" s="2"/>
    </row>
    <row r="1943" spans="9:9" x14ac:dyDescent="0.25">
      <c r="I1943" s="2"/>
    </row>
    <row r="1944" spans="9:9" x14ac:dyDescent="0.25">
      <c r="I1944" s="2"/>
    </row>
    <row r="1945" spans="9:9" x14ac:dyDescent="0.25">
      <c r="I1945" s="2"/>
    </row>
    <row r="1946" spans="9:9" x14ac:dyDescent="0.25">
      <c r="I1946" s="2"/>
    </row>
    <row r="1947" spans="9:9" x14ac:dyDescent="0.25">
      <c r="I1947" s="2"/>
    </row>
    <row r="1948" spans="9:9" x14ac:dyDescent="0.25">
      <c r="I1948" s="2"/>
    </row>
    <row r="1949" spans="9:9" x14ac:dyDescent="0.25">
      <c r="I1949" s="2"/>
    </row>
    <row r="1950" spans="9:9" x14ac:dyDescent="0.25">
      <c r="I1950" s="2"/>
    </row>
    <row r="1951" spans="9:9" x14ac:dyDescent="0.25">
      <c r="I1951" s="2"/>
    </row>
    <row r="1952" spans="9:9" x14ac:dyDescent="0.25">
      <c r="I1952" s="2"/>
    </row>
    <row r="1953" spans="9:9" x14ac:dyDescent="0.25">
      <c r="I1953" s="2"/>
    </row>
    <row r="1954" spans="9:9" x14ac:dyDescent="0.25">
      <c r="I1954" s="2"/>
    </row>
    <row r="1955" spans="9:9" x14ac:dyDescent="0.25">
      <c r="I1955" s="2"/>
    </row>
    <row r="1956" spans="9:9" x14ac:dyDescent="0.25">
      <c r="I1956" s="2"/>
    </row>
    <row r="1957" spans="9:9" x14ac:dyDescent="0.25">
      <c r="I1957" s="2"/>
    </row>
    <row r="1958" spans="9:9" x14ac:dyDescent="0.25">
      <c r="I1958" s="2"/>
    </row>
    <row r="1959" spans="9:9" x14ac:dyDescent="0.25">
      <c r="I1959" s="2"/>
    </row>
    <row r="1960" spans="9:9" x14ac:dyDescent="0.25">
      <c r="I1960" s="2"/>
    </row>
    <row r="1961" spans="9:9" x14ac:dyDescent="0.25">
      <c r="I1961" s="2"/>
    </row>
    <row r="1962" spans="9:9" x14ac:dyDescent="0.25">
      <c r="I1962" s="2"/>
    </row>
    <row r="1963" spans="9:9" x14ac:dyDescent="0.25">
      <c r="I1963" s="2"/>
    </row>
    <row r="1964" spans="9:9" x14ac:dyDescent="0.25">
      <c r="I1964" s="2"/>
    </row>
    <row r="1965" spans="9:9" x14ac:dyDescent="0.25">
      <c r="I1965" s="2"/>
    </row>
    <row r="1966" spans="9:9" x14ac:dyDescent="0.25">
      <c r="I1966" s="2"/>
    </row>
    <row r="1967" spans="9:9" x14ac:dyDescent="0.25">
      <c r="I1967" s="2"/>
    </row>
    <row r="1968" spans="9:9" x14ac:dyDescent="0.25">
      <c r="I1968" s="2"/>
    </row>
    <row r="1969" spans="9:9" x14ac:dyDescent="0.25">
      <c r="I1969" s="2"/>
    </row>
    <row r="1970" spans="9:9" x14ac:dyDescent="0.25">
      <c r="I1970" s="2"/>
    </row>
    <row r="1971" spans="9:9" x14ac:dyDescent="0.25">
      <c r="I1971" s="2"/>
    </row>
    <row r="1972" spans="9:9" x14ac:dyDescent="0.25">
      <c r="I1972" s="2"/>
    </row>
    <row r="1973" spans="9:9" x14ac:dyDescent="0.25">
      <c r="I1973" s="2"/>
    </row>
    <row r="1974" spans="9:9" x14ac:dyDescent="0.25">
      <c r="I1974" s="2"/>
    </row>
    <row r="1975" spans="9:9" x14ac:dyDescent="0.25">
      <c r="I1975" s="2"/>
    </row>
    <row r="1976" spans="9:9" x14ac:dyDescent="0.25">
      <c r="I1976" s="2"/>
    </row>
    <row r="1977" spans="9:9" x14ac:dyDescent="0.25">
      <c r="I1977" s="2"/>
    </row>
    <row r="1978" spans="9:9" x14ac:dyDescent="0.25">
      <c r="I1978" s="2"/>
    </row>
    <row r="1979" spans="9:9" x14ac:dyDescent="0.25">
      <c r="I1979" s="2"/>
    </row>
    <row r="1980" spans="9:9" x14ac:dyDescent="0.25">
      <c r="I1980" s="2"/>
    </row>
    <row r="1981" spans="9:9" x14ac:dyDescent="0.25">
      <c r="I1981" s="2"/>
    </row>
    <row r="1982" spans="9:9" x14ac:dyDescent="0.25">
      <c r="I1982" s="2"/>
    </row>
    <row r="1983" spans="9:9" x14ac:dyDescent="0.25">
      <c r="I1983" s="2"/>
    </row>
    <row r="1984" spans="9:9" x14ac:dyDescent="0.25">
      <c r="I1984" s="2"/>
    </row>
    <row r="1985" spans="9:9" x14ac:dyDescent="0.25">
      <c r="I1985" s="2"/>
    </row>
    <row r="1986" spans="9:9" x14ac:dyDescent="0.25">
      <c r="I1986" s="2"/>
    </row>
    <row r="1987" spans="9:9" x14ac:dyDescent="0.25">
      <c r="I1987" s="2"/>
    </row>
    <row r="1988" spans="9:9" x14ac:dyDescent="0.25">
      <c r="I1988" s="2"/>
    </row>
    <row r="1989" spans="9:9" x14ac:dyDescent="0.25">
      <c r="I1989" s="2"/>
    </row>
    <row r="1990" spans="9:9" x14ac:dyDescent="0.25">
      <c r="I1990" s="2"/>
    </row>
    <row r="1991" spans="9:9" x14ac:dyDescent="0.25">
      <c r="I1991" s="2"/>
    </row>
    <row r="1992" spans="9:9" x14ac:dyDescent="0.25">
      <c r="I1992" s="2"/>
    </row>
    <row r="1993" spans="9:9" x14ac:dyDescent="0.25">
      <c r="I1993" s="2"/>
    </row>
    <row r="1994" spans="9:9" x14ac:dyDescent="0.25">
      <c r="I1994" s="2"/>
    </row>
    <row r="1995" spans="9:9" x14ac:dyDescent="0.25">
      <c r="I1995" s="2"/>
    </row>
    <row r="1996" spans="9:9" x14ac:dyDescent="0.25">
      <c r="I1996" s="2"/>
    </row>
    <row r="1997" spans="9:9" x14ac:dyDescent="0.25">
      <c r="I1997" s="2"/>
    </row>
    <row r="1998" spans="9:9" x14ac:dyDescent="0.25">
      <c r="I1998" s="2"/>
    </row>
    <row r="1999" spans="9:9" x14ac:dyDescent="0.25">
      <c r="I1999" s="2"/>
    </row>
    <row r="2000" spans="9:9" x14ac:dyDescent="0.25">
      <c r="I2000" s="2"/>
    </row>
    <row r="2001" spans="9:9" x14ac:dyDescent="0.25">
      <c r="I2001" s="2"/>
    </row>
    <row r="2002" spans="9:9" x14ac:dyDescent="0.25">
      <c r="I2002" s="2"/>
    </row>
    <row r="2003" spans="9:9" x14ac:dyDescent="0.25">
      <c r="I2003" s="2"/>
    </row>
    <row r="2004" spans="9:9" x14ac:dyDescent="0.25">
      <c r="I2004" s="2"/>
    </row>
    <row r="2005" spans="9:9" x14ac:dyDescent="0.25">
      <c r="I2005" s="2"/>
    </row>
    <row r="2006" spans="9:9" x14ac:dyDescent="0.25">
      <c r="I2006" s="2"/>
    </row>
    <row r="2007" spans="9:9" x14ac:dyDescent="0.25">
      <c r="I2007" s="2"/>
    </row>
    <row r="2008" spans="9:9" x14ac:dyDescent="0.25">
      <c r="I2008" s="2"/>
    </row>
    <row r="2009" spans="9:9" x14ac:dyDescent="0.25">
      <c r="I2009" s="2"/>
    </row>
    <row r="2010" spans="9:9" x14ac:dyDescent="0.25">
      <c r="I2010" s="2"/>
    </row>
    <row r="2011" spans="9:9" x14ac:dyDescent="0.25">
      <c r="I2011" s="2"/>
    </row>
    <row r="2012" spans="9:9" x14ac:dyDescent="0.25">
      <c r="I2012" s="2"/>
    </row>
    <row r="2013" spans="9:9" x14ac:dyDescent="0.25">
      <c r="I2013" s="2"/>
    </row>
    <row r="2014" spans="9:9" x14ac:dyDescent="0.25">
      <c r="I2014" s="2"/>
    </row>
    <row r="2015" spans="9:9" x14ac:dyDescent="0.25">
      <c r="I2015" s="2"/>
    </row>
    <row r="2016" spans="9:9" x14ac:dyDescent="0.25">
      <c r="I2016" s="2"/>
    </row>
    <row r="2017" spans="9:9" x14ac:dyDescent="0.25">
      <c r="I2017" s="2"/>
    </row>
    <row r="2018" spans="9:9" x14ac:dyDescent="0.25">
      <c r="I2018" s="2"/>
    </row>
    <row r="2019" spans="9:9" x14ac:dyDescent="0.25">
      <c r="I2019" s="2"/>
    </row>
    <row r="2020" spans="9:9" x14ac:dyDescent="0.25">
      <c r="I2020" s="2"/>
    </row>
    <row r="2021" spans="9:9" x14ac:dyDescent="0.25">
      <c r="I2021" s="2"/>
    </row>
    <row r="2022" spans="9:9" x14ac:dyDescent="0.25">
      <c r="I2022" s="2"/>
    </row>
    <row r="2023" spans="9:9" x14ac:dyDescent="0.25">
      <c r="I2023" s="2"/>
    </row>
    <row r="2024" spans="9:9" x14ac:dyDescent="0.25">
      <c r="I2024" s="2"/>
    </row>
    <row r="2025" spans="9:9" x14ac:dyDescent="0.25">
      <c r="I2025" s="2"/>
    </row>
    <row r="2026" spans="9:9" x14ac:dyDescent="0.25">
      <c r="I2026" s="2"/>
    </row>
    <row r="2027" spans="9:9" x14ac:dyDescent="0.25">
      <c r="I2027" s="2"/>
    </row>
    <row r="2028" spans="9:9" x14ac:dyDescent="0.25">
      <c r="I2028" s="2"/>
    </row>
    <row r="2029" spans="9:9" x14ac:dyDescent="0.25">
      <c r="I2029" s="2"/>
    </row>
    <row r="2030" spans="9:9" x14ac:dyDescent="0.25">
      <c r="I2030" s="2"/>
    </row>
    <row r="2031" spans="9:9" x14ac:dyDescent="0.25">
      <c r="I2031" s="2"/>
    </row>
    <row r="2032" spans="9:9" x14ac:dyDescent="0.25">
      <c r="I2032" s="2"/>
    </row>
    <row r="2033" spans="9:9" x14ac:dyDescent="0.25">
      <c r="I2033" s="2"/>
    </row>
    <row r="2034" spans="9:9" x14ac:dyDescent="0.25">
      <c r="I2034" s="2"/>
    </row>
    <row r="2035" spans="9:9" x14ac:dyDescent="0.25">
      <c r="I2035" s="2"/>
    </row>
    <row r="2036" spans="9:9" x14ac:dyDescent="0.25">
      <c r="I2036" s="2"/>
    </row>
    <row r="2037" spans="9:9" x14ac:dyDescent="0.25">
      <c r="I2037" s="2"/>
    </row>
    <row r="2038" spans="9:9" x14ac:dyDescent="0.25">
      <c r="I2038" s="2"/>
    </row>
    <row r="2039" spans="9:9" x14ac:dyDescent="0.25">
      <c r="I2039" s="2"/>
    </row>
    <row r="2040" spans="9:9" x14ac:dyDescent="0.25">
      <c r="I2040" s="2"/>
    </row>
    <row r="2041" spans="9:9" x14ac:dyDescent="0.25">
      <c r="I2041" s="2"/>
    </row>
    <row r="2042" spans="9:9" x14ac:dyDescent="0.25">
      <c r="I2042" s="2"/>
    </row>
    <row r="2043" spans="9:9" x14ac:dyDescent="0.25">
      <c r="I2043" s="2"/>
    </row>
    <row r="2044" spans="9:9" x14ac:dyDescent="0.25">
      <c r="I2044" s="2"/>
    </row>
    <row r="2045" spans="9:9" x14ac:dyDescent="0.25">
      <c r="I2045" s="2"/>
    </row>
    <row r="2046" spans="9:9" x14ac:dyDescent="0.25">
      <c r="I2046" s="2"/>
    </row>
    <row r="2047" spans="9:9" x14ac:dyDescent="0.25">
      <c r="I2047" s="2"/>
    </row>
    <row r="2048" spans="9:9" x14ac:dyDescent="0.25">
      <c r="I2048" s="2"/>
    </row>
    <row r="2049" spans="9:9" x14ac:dyDescent="0.25">
      <c r="I2049" s="2"/>
    </row>
    <row r="2050" spans="9:9" x14ac:dyDescent="0.25">
      <c r="I2050" s="2"/>
    </row>
    <row r="2051" spans="9:9" x14ac:dyDescent="0.25">
      <c r="I2051" s="2"/>
    </row>
    <row r="2052" spans="9:9" x14ac:dyDescent="0.25">
      <c r="I2052" s="2"/>
    </row>
    <row r="2053" spans="9:9" x14ac:dyDescent="0.25">
      <c r="I2053" s="2"/>
    </row>
    <row r="2054" spans="9:9" x14ac:dyDescent="0.25">
      <c r="I2054" s="2"/>
    </row>
    <row r="2055" spans="9:9" x14ac:dyDescent="0.25">
      <c r="I2055" s="2"/>
    </row>
    <row r="2056" spans="9:9" x14ac:dyDescent="0.25">
      <c r="I2056" s="2"/>
    </row>
    <row r="2057" spans="9:9" x14ac:dyDescent="0.25">
      <c r="I2057" s="2"/>
    </row>
    <row r="2058" spans="9:9" x14ac:dyDescent="0.25">
      <c r="I2058" s="2"/>
    </row>
    <row r="2059" spans="9:9" x14ac:dyDescent="0.25">
      <c r="I2059" s="2"/>
    </row>
    <row r="2060" spans="9:9" x14ac:dyDescent="0.25">
      <c r="I2060" s="2"/>
    </row>
    <row r="2061" spans="9:9" x14ac:dyDescent="0.25">
      <c r="I2061" s="2"/>
    </row>
    <row r="2062" spans="9:9" x14ac:dyDescent="0.25">
      <c r="I2062" s="2"/>
    </row>
    <row r="2063" spans="9:9" x14ac:dyDescent="0.25">
      <c r="I2063" s="2"/>
    </row>
    <row r="2064" spans="9:9" x14ac:dyDescent="0.25">
      <c r="I2064" s="2"/>
    </row>
    <row r="2065" spans="9:9" x14ac:dyDescent="0.25">
      <c r="I2065" s="2"/>
    </row>
    <row r="2066" spans="9:9" x14ac:dyDescent="0.25">
      <c r="I2066" s="2"/>
    </row>
    <row r="2067" spans="9:9" x14ac:dyDescent="0.25">
      <c r="I2067" s="2"/>
    </row>
    <row r="2068" spans="9:9" x14ac:dyDescent="0.25">
      <c r="I2068" s="2"/>
    </row>
    <row r="2069" spans="9:9" x14ac:dyDescent="0.25">
      <c r="I2069" s="2"/>
    </row>
    <row r="2070" spans="9:9" x14ac:dyDescent="0.25">
      <c r="I2070" s="2"/>
    </row>
    <row r="2071" spans="9:9" x14ac:dyDescent="0.25">
      <c r="I2071" s="2"/>
    </row>
    <row r="2072" spans="9:9" x14ac:dyDescent="0.25">
      <c r="I2072" s="2"/>
    </row>
    <row r="2073" spans="9:9" x14ac:dyDescent="0.25">
      <c r="I2073" s="2"/>
    </row>
    <row r="2074" spans="9:9" x14ac:dyDescent="0.25">
      <c r="I2074" s="2"/>
    </row>
    <row r="2075" spans="9:9" x14ac:dyDescent="0.25">
      <c r="I2075" s="2"/>
    </row>
    <row r="2076" spans="9:9" x14ac:dyDescent="0.25">
      <c r="I2076" s="2"/>
    </row>
    <row r="2077" spans="9:9" x14ac:dyDescent="0.25">
      <c r="I2077" s="2"/>
    </row>
    <row r="2078" spans="9:9" x14ac:dyDescent="0.25">
      <c r="I2078" s="2"/>
    </row>
    <row r="2079" spans="9:9" x14ac:dyDescent="0.25">
      <c r="I2079" s="2"/>
    </row>
    <row r="2080" spans="9:9" x14ac:dyDescent="0.25">
      <c r="I2080" s="2"/>
    </row>
    <row r="2081" spans="9:9" x14ac:dyDescent="0.25">
      <c r="I2081" s="2"/>
    </row>
    <row r="2082" spans="9:9" x14ac:dyDescent="0.25">
      <c r="I2082" s="2"/>
    </row>
    <row r="2083" spans="9:9" x14ac:dyDescent="0.25">
      <c r="I2083" s="2"/>
    </row>
    <row r="2084" spans="9:9" x14ac:dyDescent="0.25">
      <c r="I2084" s="2"/>
    </row>
    <row r="2085" spans="9:9" x14ac:dyDescent="0.25">
      <c r="I2085" s="2"/>
    </row>
    <row r="2086" spans="9:9" x14ac:dyDescent="0.25">
      <c r="I2086" s="2"/>
    </row>
    <row r="2087" spans="9:9" x14ac:dyDescent="0.25">
      <c r="I2087" s="2"/>
    </row>
    <row r="2088" spans="9:9" x14ac:dyDescent="0.25">
      <c r="I2088" s="2"/>
    </row>
    <row r="2089" spans="9:9" x14ac:dyDescent="0.25">
      <c r="I2089" s="2"/>
    </row>
    <row r="2090" spans="9:9" x14ac:dyDescent="0.25">
      <c r="I2090" s="2"/>
    </row>
    <row r="2091" spans="9:9" x14ac:dyDescent="0.25">
      <c r="I2091" s="2"/>
    </row>
    <row r="2092" spans="9:9" x14ac:dyDescent="0.25">
      <c r="I2092" s="2"/>
    </row>
    <row r="2093" spans="9:9" x14ac:dyDescent="0.25">
      <c r="I2093" s="2"/>
    </row>
    <row r="2094" spans="9:9" x14ac:dyDescent="0.25">
      <c r="I2094" s="2"/>
    </row>
    <row r="2095" spans="9:9" x14ac:dyDescent="0.25">
      <c r="I2095" s="2"/>
    </row>
    <row r="2096" spans="9:9" x14ac:dyDescent="0.25">
      <c r="I2096" s="2"/>
    </row>
    <row r="2097" spans="9:9" x14ac:dyDescent="0.25">
      <c r="I2097" s="2"/>
    </row>
    <row r="2098" spans="9:9" x14ac:dyDescent="0.25">
      <c r="I2098" s="2"/>
    </row>
    <row r="2099" spans="9:9" x14ac:dyDescent="0.25">
      <c r="I2099" s="2"/>
    </row>
    <row r="2100" spans="9:9" x14ac:dyDescent="0.25">
      <c r="I2100" s="2"/>
    </row>
    <row r="2101" spans="9:9" x14ac:dyDescent="0.25">
      <c r="I2101" s="2"/>
    </row>
    <row r="2102" spans="9:9" x14ac:dyDescent="0.25">
      <c r="I2102" s="2"/>
    </row>
    <row r="2103" spans="9:9" x14ac:dyDescent="0.25">
      <c r="I2103" s="2"/>
    </row>
    <row r="2104" spans="9:9" x14ac:dyDescent="0.25">
      <c r="I2104" s="2"/>
    </row>
    <row r="2105" spans="9:9" x14ac:dyDescent="0.25">
      <c r="I2105" s="2"/>
    </row>
    <row r="2106" spans="9:9" x14ac:dyDescent="0.25">
      <c r="I2106" s="2"/>
    </row>
    <row r="2107" spans="9:9" x14ac:dyDescent="0.25">
      <c r="I2107" s="2"/>
    </row>
    <row r="2108" spans="9:9" x14ac:dyDescent="0.25">
      <c r="I2108" s="2"/>
    </row>
    <row r="2109" spans="9:9" x14ac:dyDescent="0.25">
      <c r="I2109" s="2"/>
    </row>
    <row r="2110" spans="9:9" x14ac:dyDescent="0.25">
      <c r="I2110" s="2"/>
    </row>
    <row r="2111" spans="9:9" x14ac:dyDescent="0.25">
      <c r="I2111" s="2"/>
    </row>
    <row r="2112" spans="9:9" x14ac:dyDescent="0.25">
      <c r="I2112" s="2"/>
    </row>
    <row r="2113" spans="9:9" x14ac:dyDescent="0.25">
      <c r="I2113" s="2"/>
    </row>
    <row r="2114" spans="9:9" x14ac:dyDescent="0.25">
      <c r="I2114" s="2"/>
    </row>
    <row r="2115" spans="9:9" x14ac:dyDescent="0.25">
      <c r="I2115" s="2"/>
    </row>
    <row r="2116" spans="9:9" x14ac:dyDescent="0.25">
      <c r="I2116" s="2"/>
    </row>
    <row r="2117" spans="9:9" x14ac:dyDescent="0.25">
      <c r="I2117" s="2"/>
    </row>
    <row r="2118" spans="9:9" x14ac:dyDescent="0.25">
      <c r="I2118" s="2"/>
    </row>
    <row r="2119" spans="9:9" x14ac:dyDescent="0.25">
      <c r="I2119" s="2"/>
    </row>
    <row r="2120" spans="9:9" x14ac:dyDescent="0.25">
      <c r="I2120" s="2"/>
    </row>
    <row r="2121" spans="9:9" x14ac:dyDescent="0.25">
      <c r="I2121" s="2"/>
    </row>
    <row r="2122" spans="9:9" x14ac:dyDescent="0.25">
      <c r="I2122" s="2"/>
    </row>
    <row r="2123" spans="9:9" x14ac:dyDescent="0.25">
      <c r="I2123" s="2"/>
    </row>
    <row r="2124" spans="9:9" x14ac:dyDescent="0.25">
      <c r="I2124" s="2"/>
    </row>
    <row r="2125" spans="9:9" x14ac:dyDescent="0.25">
      <c r="I2125" s="2"/>
    </row>
    <row r="2126" spans="9:9" x14ac:dyDescent="0.25">
      <c r="I2126" s="2"/>
    </row>
    <row r="2127" spans="9:9" x14ac:dyDescent="0.25">
      <c r="I2127" s="2"/>
    </row>
    <row r="2128" spans="9:9" x14ac:dyDescent="0.25">
      <c r="I2128" s="2"/>
    </row>
    <row r="2129" spans="9:9" x14ac:dyDescent="0.25">
      <c r="I2129" s="2"/>
    </row>
    <row r="2130" spans="9:9" x14ac:dyDescent="0.25">
      <c r="I2130" s="2"/>
    </row>
    <row r="2131" spans="9:9" x14ac:dyDescent="0.25">
      <c r="I2131" s="2"/>
    </row>
    <row r="2132" spans="9:9" x14ac:dyDescent="0.25">
      <c r="I2132" s="2"/>
    </row>
    <row r="2133" spans="9:9" x14ac:dyDescent="0.25">
      <c r="I2133" s="2"/>
    </row>
    <row r="2134" spans="9:9" x14ac:dyDescent="0.25">
      <c r="I2134" s="2"/>
    </row>
    <row r="2135" spans="9:9" x14ac:dyDescent="0.25">
      <c r="I2135" s="2"/>
    </row>
    <row r="2136" spans="9:9" x14ac:dyDescent="0.25">
      <c r="I2136" s="2"/>
    </row>
    <row r="2137" spans="9:9" x14ac:dyDescent="0.25">
      <c r="I2137" s="2"/>
    </row>
    <row r="2138" spans="9:9" x14ac:dyDescent="0.25">
      <c r="I2138" s="2"/>
    </row>
    <row r="2139" spans="9:9" x14ac:dyDescent="0.25">
      <c r="I2139" s="2"/>
    </row>
    <row r="2140" spans="9:9" x14ac:dyDescent="0.25">
      <c r="I2140" s="2"/>
    </row>
    <row r="2141" spans="9:9" x14ac:dyDescent="0.25">
      <c r="I2141" s="2"/>
    </row>
    <row r="2142" spans="9:9" x14ac:dyDescent="0.25">
      <c r="I2142" s="2"/>
    </row>
    <row r="2143" spans="9:9" x14ac:dyDescent="0.25">
      <c r="I2143" s="2"/>
    </row>
    <row r="2144" spans="9:9" x14ac:dyDescent="0.25">
      <c r="I2144" s="2"/>
    </row>
    <row r="2145" spans="9:9" x14ac:dyDescent="0.25">
      <c r="I2145" s="2"/>
    </row>
    <row r="2146" spans="9:9" x14ac:dyDescent="0.25">
      <c r="I2146" s="2"/>
    </row>
    <row r="2147" spans="9:9" x14ac:dyDescent="0.25">
      <c r="I2147" s="2"/>
    </row>
    <row r="2148" spans="9:9" x14ac:dyDescent="0.25">
      <c r="I2148" s="2"/>
    </row>
    <row r="2149" spans="9:9" x14ac:dyDescent="0.25">
      <c r="I2149" s="2"/>
    </row>
    <row r="2150" spans="9:9" x14ac:dyDescent="0.25">
      <c r="I2150" s="2"/>
    </row>
    <row r="2151" spans="9:9" x14ac:dyDescent="0.25">
      <c r="I2151" s="2"/>
    </row>
    <row r="2152" spans="9:9" x14ac:dyDescent="0.25">
      <c r="I2152" s="2"/>
    </row>
    <row r="2153" spans="9:9" x14ac:dyDescent="0.25">
      <c r="I2153" s="2"/>
    </row>
    <row r="2154" spans="9:9" x14ac:dyDescent="0.25">
      <c r="I2154" s="2"/>
    </row>
    <row r="2155" spans="9:9" x14ac:dyDescent="0.25">
      <c r="I2155" s="2"/>
    </row>
    <row r="2156" spans="9:9" x14ac:dyDescent="0.25">
      <c r="I2156" s="2"/>
    </row>
    <row r="2157" spans="9:9" x14ac:dyDescent="0.25">
      <c r="I2157" s="2"/>
    </row>
    <row r="2158" spans="9:9" x14ac:dyDescent="0.25">
      <c r="I2158" s="2"/>
    </row>
    <row r="2159" spans="9:9" x14ac:dyDescent="0.25">
      <c r="I2159" s="2"/>
    </row>
    <row r="2160" spans="9:9" x14ac:dyDescent="0.25">
      <c r="I2160" s="2"/>
    </row>
    <row r="2161" spans="9:9" x14ac:dyDescent="0.25">
      <c r="I2161" s="2"/>
    </row>
    <row r="2162" spans="9:9" x14ac:dyDescent="0.25">
      <c r="I2162" s="2"/>
    </row>
    <row r="2163" spans="9:9" x14ac:dyDescent="0.25">
      <c r="I2163" s="2"/>
    </row>
    <row r="2164" spans="9:9" x14ac:dyDescent="0.25">
      <c r="I2164" s="2"/>
    </row>
    <row r="2165" spans="9:9" x14ac:dyDescent="0.25">
      <c r="I2165" s="2"/>
    </row>
    <row r="2166" spans="9:9" x14ac:dyDescent="0.25">
      <c r="I2166" s="2"/>
    </row>
    <row r="2167" spans="9:9" x14ac:dyDescent="0.25">
      <c r="I2167" s="2"/>
    </row>
    <row r="2168" spans="9:9" x14ac:dyDescent="0.25">
      <c r="I2168" s="2"/>
    </row>
    <row r="2169" spans="9:9" x14ac:dyDescent="0.25">
      <c r="I2169" s="2"/>
    </row>
    <row r="2170" spans="9:9" x14ac:dyDescent="0.25">
      <c r="I2170" s="2"/>
    </row>
    <row r="2171" spans="9:9" x14ac:dyDescent="0.25">
      <c r="I2171" s="2"/>
    </row>
    <row r="2172" spans="9:9" x14ac:dyDescent="0.25">
      <c r="I2172" s="2"/>
    </row>
    <row r="2173" spans="9:9" x14ac:dyDescent="0.25">
      <c r="I2173" s="2"/>
    </row>
    <row r="2174" spans="9:9" x14ac:dyDescent="0.25">
      <c r="I2174" s="2"/>
    </row>
    <row r="2175" spans="9:9" x14ac:dyDescent="0.25">
      <c r="I2175" s="2"/>
    </row>
    <row r="2176" spans="9:9" x14ac:dyDescent="0.25">
      <c r="I2176" s="2"/>
    </row>
    <row r="2177" spans="9:9" x14ac:dyDescent="0.25">
      <c r="I2177" s="2"/>
    </row>
    <row r="2178" spans="9:9" x14ac:dyDescent="0.25">
      <c r="I2178" s="2"/>
    </row>
    <row r="2179" spans="9:9" x14ac:dyDescent="0.25">
      <c r="I2179" s="2"/>
    </row>
    <row r="2180" spans="9:9" x14ac:dyDescent="0.25">
      <c r="I2180" s="2"/>
    </row>
    <row r="2181" spans="9:9" x14ac:dyDescent="0.25">
      <c r="I2181" s="2"/>
    </row>
    <row r="2182" spans="9:9" x14ac:dyDescent="0.25">
      <c r="I2182" s="2"/>
    </row>
    <row r="2183" spans="9:9" x14ac:dyDescent="0.25">
      <c r="I2183" s="2"/>
    </row>
    <row r="2184" spans="9:9" x14ac:dyDescent="0.25">
      <c r="I2184" s="2"/>
    </row>
    <row r="2185" spans="9:9" x14ac:dyDescent="0.25">
      <c r="I2185" s="2"/>
    </row>
    <row r="2186" spans="9:9" x14ac:dyDescent="0.25">
      <c r="I2186" s="2"/>
    </row>
    <row r="2187" spans="9:9" x14ac:dyDescent="0.25">
      <c r="I2187" s="2"/>
    </row>
    <row r="2188" spans="9:9" x14ac:dyDescent="0.25">
      <c r="I2188" s="2"/>
    </row>
    <row r="2189" spans="9:9" x14ac:dyDescent="0.25">
      <c r="I2189" s="2"/>
    </row>
    <row r="2190" spans="9:9" x14ac:dyDescent="0.25">
      <c r="I2190" s="2"/>
    </row>
    <row r="2191" spans="9:9" x14ac:dyDescent="0.25">
      <c r="I2191" s="2"/>
    </row>
    <row r="2192" spans="9:9" x14ac:dyDescent="0.25">
      <c r="I2192" s="2"/>
    </row>
    <row r="2193" spans="9:9" x14ac:dyDescent="0.25">
      <c r="I2193" s="2"/>
    </row>
    <row r="2194" spans="9:9" x14ac:dyDescent="0.25">
      <c r="I2194" s="2"/>
    </row>
    <row r="2195" spans="9:9" x14ac:dyDescent="0.25">
      <c r="I2195" s="2"/>
    </row>
    <row r="2196" spans="9:9" x14ac:dyDescent="0.25">
      <c r="I2196" s="2"/>
    </row>
    <row r="2197" spans="9:9" x14ac:dyDescent="0.25">
      <c r="I2197" s="2"/>
    </row>
    <row r="2198" spans="9:9" x14ac:dyDescent="0.25">
      <c r="I2198" s="2"/>
    </row>
    <row r="2199" spans="9:9" x14ac:dyDescent="0.25">
      <c r="I2199" s="2"/>
    </row>
    <row r="2200" spans="9:9" x14ac:dyDescent="0.25">
      <c r="I2200" s="2"/>
    </row>
    <row r="2201" spans="9:9" x14ac:dyDescent="0.25">
      <c r="I2201" s="2"/>
    </row>
    <row r="2202" spans="9:9" x14ac:dyDescent="0.25">
      <c r="I2202" s="2"/>
    </row>
    <row r="2203" spans="9:9" x14ac:dyDescent="0.25">
      <c r="I2203" s="2"/>
    </row>
    <row r="2204" spans="9:9" x14ac:dyDescent="0.25">
      <c r="I2204" s="2"/>
    </row>
    <row r="2205" spans="9:9" x14ac:dyDescent="0.25">
      <c r="I2205" s="2"/>
    </row>
    <row r="2206" spans="9:9" x14ac:dyDescent="0.25">
      <c r="I2206" s="2"/>
    </row>
    <row r="2207" spans="9:9" x14ac:dyDescent="0.25">
      <c r="I2207" s="2"/>
    </row>
    <row r="2208" spans="9:9" x14ac:dyDescent="0.25">
      <c r="I2208" s="2"/>
    </row>
    <row r="2209" spans="9:9" x14ac:dyDescent="0.25">
      <c r="I2209" s="2"/>
    </row>
    <row r="2210" spans="9:9" x14ac:dyDescent="0.25">
      <c r="I2210" s="2"/>
    </row>
    <row r="2211" spans="9:9" x14ac:dyDescent="0.25">
      <c r="I2211" s="2"/>
    </row>
    <row r="2212" spans="9:9" x14ac:dyDescent="0.25">
      <c r="I2212" s="2"/>
    </row>
    <row r="2213" spans="9:9" x14ac:dyDescent="0.25">
      <c r="I2213" s="2"/>
    </row>
    <row r="2214" spans="9:9" x14ac:dyDescent="0.25">
      <c r="I2214" s="2"/>
    </row>
    <row r="2215" spans="9:9" x14ac:dyDescent="0.25">
      <c r="I2215" s="2"/>
    </row>
    <row r="2216" spans="9:9" x14ac:dyDescent="0.25">
      <c r="I2216" s="2"/>
    </row>
    <row r="2217" spans="9:9" x14ac:dyDescent="0.25">
      <c r="I2217" s="2"/>
    </row>
    <row r="2218" spans="9:9" x14ac:dyDescent="0.25">
      <c r="I2218" s="2"/>
    </row>
    <row r="2219" spans="9:9" x14ac:dyDescent="0.25">
      <c r="I2219" s="2"/>
    </row>
    <row r="2220" spans="9:9" x14ac:dyDescent="0.25">
      <c r="I2220" s="2"/>
    </row>
    <row r="2221" spans="9:9" x14ac:dyDescent="0.25">
      <c r="I2221" s="2"/>
    </row>
    <row r="2222" spans="9:9" x14ac:dyDescent="0.25">
      <c r="I2222" s="2"/>
    </row>
    <row r="2223" spans="9:9" x14ac:dyDescent="0.25">
      <c r="I2223" s="2"/>
    </row>
    <row r="2224" spans="9:9" x14ac:dyDescent="0.25">
      <c r="I2224" s="2"/>
    </row>
    <row r="2225" spans="9:9" x14ac:dyDescent="0.25">
      <c r="I2225" s="2"/>
    </row>
    <row r="2226" spans="9:9" x14ac:dyDescent="0.25">
      <c r="I2226" s="2"/>
    </row>
    <row r="2227" spans="9:9" x14ac:dyDescent="0.25">
      <c r="I2227" s="2"/>
    </row>
    <row r="2228" spans="9:9" x14ac:dyDescent="0.25">
      <c r="I2228" s="2"/>
    </row>
    <row r="2229" spans="9:9" x14ac:dyDescent="0.25">
      <c r="I2229" s="2"/>
    </row>
    <row r="2230" spans="9:9" x14ac:dyDescent="0.25">
      <c r="I2230" s="2"/>
    </row>
    <row r="2231" spans="9:9" x14ac:dyDescent="0.25">
      <c r="I2231" s="2"/>
    </row>
    <row r="2232" spans="9:9" x14ac:dyDescent="0.25">
      <c r="I2232" s="2"/>
    </row>
    <row r="2233" spans="9:9" x14ac:dyDescent="0.25">
      <c r="I2233" s="2"/>
    </row>
    <row r="2234" spans="9:9" x14ac:dyDescent="0.25">
      <c r="I2234" s="2"/>
    </row>
    <row r="2235" spans="9:9" x14ac:dyDescent="0.25">
      <c r="I2235" s="2"/>
    </row>
    <row r="2236" spans="9:9" x14ac:dyDescent="0.25">
      <c r="I2236" s="2"/>
    </row>
    <row r="2237" spans="9:9" x14ac:dyDescent="0.25">
      <c r="I2237" s="2"/>
    </row>
    <row r="2238" spans="9:9" x14ac:dyDescent="0.25">
      <c r="I2238" s="2"/>
    </row>
    <row r="2239" spans="9:9" x14ac:dyDescent="0.25">
      <c r="I2239" s="2"/>
    </row>
    <row r="2240" spans="9:9" x14ac:dyDescent="0.25">
      <c r="I2240" s="2"/>
    </row>
    <row r="2241" spans="9:9" x14ac:dyDescent="0.25">
      <c r="I2241" s="2"/>
    </row>
    <row r="2242" spans="9:9" x14ac:dyDescent="0.25">
      <c r="I2242" s="2"/>
    </row>
    <row r="2243" spans="9:9" x14ac:dyDescent="0.25">
      <c r="I2243" s="2"/>
    </row>
    <row r="2244" spans="9:9" x14ac:dyDescent="0.25">
      <c r="I2244" s="2"/>
    </row>
    <row r="2245" spans="9:9" x14ac:dyDescent="0.25">
      <c r="I2245" s="2"/>
    </row>
    <row r="2246" spans="9:9" x14ac:dyDescent="0.25">
      <c r="I2246" s="2"/>
    </row>
    <row r="2247" spans="9:9" x14ac:dyDescent="0.25">
      <c r="I2247" s="2"/>
    </row>
    <row r="2248" spans="9:9" x14ac:dyDescent="0.25">
      <c r="I2248" s="2"/>
    </row>
    <row r="2249" spans="9:9" x14ac:dyDescent="0.25">
      <c r="I2249" s="2"/>
    </row>
    <row r="2250" spans="9:9" x14ac:dyDescent="0.25">
      <c r="I2250" s="2"/>
    </row>
    <row r="2251" spans="9:9" x14ac:dyDescent="0.25">
      <c r="I2251" s="2"/>
    </row>
    <row r="2252" spans="9:9" x14ac:dyDescent="0.25">
      <c r="I2252" s="2"/>
    </row>
    <row r="2253" spans="9:9" x14ac:dyDescent="0.25">
      <c r="I2253" s="2"/>
    </row>
    <row r="2254" spans="9:9" x14ac:dyDescent="0.25">
      <c r="I2254" s="2"/>
    </row>
    <row r="2255" spans="9:9" x14ac:dyDescent="0.25">
      <c r="I2255" s="2"/>
    </row>
    <row r="2256" spans="9:9" x14ac:dyDescent="0.25">
      <c r="I2256" s="2"/>
    </row>
    <row r="2257" spans="9:9" x14ac:dyDescent="0.25">
      <c r="I2257" s="2"/>
    </row>
    <row r="2258" spans="9:9" x14ac:dyDescent="0.25">
      <c r="I2258" s="2"/>
    </row>
    <row r="2259" spans="9:9" x14ac:dyDescent="0.25">
      <c r="I2259" s="2"/>
    </row>
    <row r="2260" spans="9:9" x14ac:dyDescent="0.25">
      <c r="I2260" s="2"/>
    </row>
    <row r="2261" spans="9:9" x14ac:dyDescent="0.25">
      <c r="I2261" s="2"/>
    </row>
    <row r="2262" spans="9:9" x14ac:dyDescent="0.25">
      <c r="I2262" s="2"/>
    </row>
    <row r="2263" spans="9:9" x14ac:dyDescent="0.25">
      <c r="I2263" s="2"/>
    </row>
    <row r="2264" spans="9:9" x14ac:dyDescent="0.25">
      <c r="I2264" s="2"/>
    </row>
    <row r="2265" spans="9:9" x14ac:dyDescent="0.25">
      <c r="I2265" s="2"/>
    </row>
    <row r="2266" spans="9:9" x14ac:dyDescent="0.25">
      <c r="I2266" s="2"/>
    </row>
    <row r="2267" spans="9:9" x14ac:dyDescent="0.25">
      <c r="I2267" s="2"/>
    </row>
    <row r="2268" spans="9:9" x14ac:dyDescent="0.25">
      <c r="I2268" s="2"/>
    </row>
    <row r="2269" spans="9:9" x14ac:dyDescent="0.25">
      <c r="I2269" s="2"/>
    </row>
    <row r="2270" spans="9:9" x14ac:dyDescent="0.25">
      <c r="I2270" s="2"/>
    </row>
    <row r="2271" spans="9:9" x14ac:dyDescent="0.25">
      <c r="I2271" s="2"/>
    </row>
    <row r="2272" spans="9:9" x14ac:dyDescent="0.25">
      <c r="I2272" s="2"/>
    </row>
    <row r="2273" spans="9:9" x14ac:dyDescent="0.25">
      <c r="I2273" s="2"/>
    </row>
    <row r="2274" spans="9:9" x14ac:dyDescent="0.25">
      <c r="I2274" s="2"/>
    </row>
    <row r="2275" spans="9:9" x14ac:dyDescent="0.25">
      <c r="I2275" s="2"/>
    </row>
    <row r="2276" spans="9:9" x14ac:dyDescent="0.25">
      <c r="I2276" s="2"/>
    </row>
    <row r="2277" spans="9:9" x14ac:dyDescent="0.25">
      <c r="I2277" s="2"/>
    </row>
    <row r="2278" spans="9:9" x14ac:dyDescent="0.25">
      <c r="I2278" s="2"/>
    </row>
    <row r="2279" spans="9:9" x14ac:dyDescent="0.25">
      <c r="I2279" s="2"/>
    </row>
    <row r="2280" spans="9:9" x14ac:dyDescent="0.25">
      <c r="I2280" s="2"/>
    </row>
    <row r="2281" spans="9:9" x14ac:dyDescent="0.25">
      <c r="I2281" s="2"/>
    </row>
    <row r="2282" spans="9:9" x14ac:dyDescent="0.25">
      <c r="I2282" s="2"/>
    </row>
    <row r="2283" spans="9:9" x14ac:dyDescent="0.25">
      <c r="I2283" s="2"/>
    </row>
    <row r="2284" spans="9:9" x14ac:dyDescent="0.25">
      <c r="I2284" s="2"/>
    </row>
    <row r="2285" spans="9:9" x14ac:dyDescent="0.25">
      <c r="I2285" s="2"/>
    </row>
    <row r="2286" spans="9:9" x14ac:dyDescent="0.25">
      <c r="I2286" s="2"/>
    </row>
    <row r="2287" spans="9:9" x14ac:dyDescent="0.25">
      <c r="I2287" s="2"/>
    </row>
    <row r="2288" spans="9:9" x14ac:dyDescent="0.25">
      <c r="I2288" s="2"/>
    </row>
    <row r="2289" spans="9:9" x14ac:dyDescent="0.25">
      <c r="I2289" s="2"/>
    </row>
    <row r="2290" spans="9:9" x14ac:dyDescent="0.25">
      <c r="I2290" s="2"/>
    </row>
    <row r="2291" spans="9:9" x14ac:dyDescent="0.25">
      <c r="I2291" s="2"/>
    </row>
    <row r="2292" spans="9:9" x14ac:dyDescent="0.25">
      <c r="I2292" s="2"/>
    </row>
    <row r="2293" spans="9:9" x14ac:dyDescent="0.25">
      <c r="I2293" s="2"/>
    </row>
    <row r="2294" spans="9:9" x14ac:dyDescent="0.25">
      <c r="I2294" s="2"/>
    </row>
    <row r="2295" spans="9:9" x14ac:dyDescent="0.25">
      <c r="I2295" s="2"/>
    </row>
    <row r="2296" spans="9:9" x14ac:dyDescent="0.25">
      <c r="I2296" s="2"/>
    </row>
    <row r="2297" spans="9:9" x14ac:dyDescent="0.25">
      <c r="I2297" s="2"/>
    </row>
    <row r="2298" spans="9:9" x14ac:dyDescent="0.25">
      <c r="I2298" s="2"/>
    </row>
    <row r="2299" spans="9:9" x14ac:dyDescent="0.25">
      <c r="I2299" s="2"/>
    </row>
    <row r="2300" spans="9:9" x14ac:dyDescent="0.25">
      <c r="I2300" s="2"/>
    </row>
    <row r="2301" spans="9:9" x14ac:dyDescent="0.25">
      <c r="I2301" s="2"/>
    </row>
    <row r="2302" spans="9:9" x14ac:dyDescent="0.25">
      <c r="I2302" s="2"/>
    </row>
    <row r="2303" spans="9:9" x14ac:dyDescent="0.25">
      <c r="I2303" s="2"/>
    </row>
    <row r="2304" spans="9:9" x14ac:dyDescent="0.25">
      <c r="I2304" s="2"/>
    </row>
    <row r="2305" spans="9:9" x14ac:dyDescent="0.25">
      <c r="I2305" s="2"/>
    </row>
    <row r="2306" spans="9:9" x14ac:dyDescent="0.25">
      <c r="I2306" s="2"/>
    </row>
    <row r="2307" spans="9:9" x14ac:dyDescent="0.25">
      <c r="I2307" s="2"/>
    </row>
    <row r="2308" spans="9:9" x14ac:dyDescent="0.25">
      <c r="I2308" s="2"/>
    </row>
    <row r="2309" spans="9:9" x14ac:dyDescent="0.25">
      <c r="I2309" s="2"/>
    </row>
    <row r="2310" spans="9:9" x14ac:dyDescent="0.25">
      <c r="I2310" s="2"/>
    </row>
    <row r="2311" spans="9:9" x14ac:dyDescent="0.25">
      <c r="I2311" s="2"/>
    </row>
    <row r="2312" spans="9:9" x14ac:dyDescent="0.25">
      <c r="I2312" s="2"/>
    </row>
    <row r="2313" spans="9:9" x14ac:dyDescent="0.25">
      <c r="I2313" s="2"/>
    </row>
    <row r="2314" spans="9:9" x14ac:dyDescent="0.25">
      <c r="I2314" s="2"/>
    </row>
    <row r="2315" spans="9:9" x14ac:dyDescent="0.25">
      <c r="I2315" s="2"/>
    </row>
    <row r="2316" spans="9:9" x14ac:dyDescent="0.25">
      <c r="I2316" s="2"/>
    </row>
    <row r="2317" spans="9:9" x14ac:dyDescent="0.25">
      <c r="I2317" s="2"/>
    </row>
    <row r="2318" spans="9:9" x14ac:dyDescent="0.25">
      <c r="I2318" s="2"/>
    </row>
    <row r="2319" spans="9:9" x14ac:dyDescent="0.25">
      <c r="I2319" s="2"/>
    </row>
    <row r="2320" spans="9:9" x14ac:dyDescent="0.25">
      <c r="I2320" s="2"/>
    </row>
    <row r="2321" spans="9:9" x14ac:dyDescent="0.25">
      <c r="I2321" s="2"/>
    </row>
    <row r="2322" spans="9:9" x14ac:dyDescent="0.25">
      <c r="I2322" s="2"/>
    </row>
    <row r="2323" spans="9:9" x14ac:dyDescent="0.25">
      <c r="I2323" s="2"/>
    </row>
    <row r="2324" spans="9:9" x14ac:dyDescent="0.25">
      <c r="I2324" s="2"/>
    </row>
    <row r="2325" spans="9:9" x14ac:dyDescent="0.25">
      <c r="I2325" s="2"/>
    </row>
    <row r="2326" spans="9:9" x14ac:dyDescent="0.25">
      <c r="I2326" s="2"/>
    </row>
    <row r="2327" spans="9:9" x14ac:dyDescent="0.25">
      <c r="I2327" s="2"/>
    </row>
    <row r="2328" spans="9:9" x14ac:dyDescent="0.25">
      <c r="I2328" s="2"/>
    </row>
    <row r="2329" spans="9:9" x14ac:dyDescent="0.25">
      <c r="I2329" s="2"/>
    </row>
    <row r="2330" spans="9:9" x14ac:dyDescent="0.25">
      <c r="I2330" s="2"/>
    </row>
    <row r="2331" spans="9:9" x14ac:dyDescent="0.25">
      <c r="I2331" s="2"/>
    </row>
    <row r="2332" spans="9:9" x14ac:dyDescent="0.25">
      <c r="I2332" s="2"/>
    </row>
    <row r="2333" spans="9:9" x14ac:dyDescent="0.25">
      <c r="I2333" s="2"/>
    </row>
    <row r="2334" spans="9:9" x14ac:dyDescent="0.25">
      <c r="I2334" s="2"/>
    </row>
    <row r="2335" spans="9:9" x14ac:dyDescent="0.25">
      <c r="I2335" s="2"/>
    </row>
    <row r="2336" spans="9:9" x14ac:dyDescent="0.25">
      <c r="I2336" s="2"/>
    </row>
    <row r="2337" spans="9:9" x14ac:dyDescent="0.25">
      <c r="I2337" s="2"/>
    </row>
    <row r="2338" spans="9:9" x14ac:dyDescent="0.25">
      <c r="I2338" s="2"/>
    </row>
    <row r="2339" spans="9:9" x14ac:dyDescent="0.25">
      <c r="I2339" s="2"/>
    </row>
    <row r="2340" spans="9:9" x14ac:dyDescent="0.25">
      <c r="I2340" s="2"/>
    </row>
    <row r="2341" spans="9:9" x14ac:dyDescent="0.25">
      <c r="I2341" s="2"/>
    </row>
    <row r="2342" spans="9:9" x14ac:dyDescent="0.25">
      <c r="I2342" s="2"/>
    </row>
    <row r="2343" spans="9:9" x14ac:dyDescent="0.25">
      <c r="I2343" s="2"/>
    </row>
    <row r="2344" spans="9:9" x14ac:dyDescent="0.25">
      <c r="I2344" s="2"/>
    </row>
    <row r="2345" spans="9:9" x14ac:dyDescent="0.25">
      <c r="I2345" s="2"/>
    </row>
    <row r="2346" spans="9:9" x14ac:dyDescent="0.25">
      <c r="I2346" s="2"/>
    </row>
    <row r="2347" spans="9:9" x14ac:dyDescent="0.25">
      <c r="I2347" s="2"/>
    </row>
    <row r="2348" spans="9:9" x14ac:dyDescent="0.25">
      <c r="I2348" s="2"/>
    </row>
    <row r="2349" spans="9:9" x14ac:dyDescent="0.25">
      <c r="I2349" s="2"/>
    </row>
    <row r="2350" spans="9:9" x14ac:dyDescent="0.25">
      <c r="I2350" s="2"/>
    </row>
    <row r="2351" spans="9:9" x14ac:dyDescent="0.25">
      <c r="I2351" s="2"/>
    </row>
    <row r="2352" spans="9:9" x14ac:dyDescent="0.25">
      <c r="I2352" s="2"/>
    </row>
    <row r="2353" spans="9:9" x14ac:dyDescent="0.25">
      <c r="I2353" s="2"/>
    </row>
    <row r="2354" spans="9:9" x14ac:dyDescent="0.25">
      <c r="I2354" s="2"/>
    </row>
    <row r="2355" spans="9:9" x14ac:dyDescent="0.25">
      <c r="I2355" s="2"/>
    </row>
    <row r="2356" spans="9:9" x14ac:dyDescent="0.25">
      <c r="I2356" s="2"/>
    </row>
    <row r="2357" spans="9:9" x14ac:dyDescent="0.25">
      <c r="I2357" s="2"/>
    </row>
    <row r="2358" spans="9:9" x14ac:dyDescent="0.25">
      <c r="I2358" s="2"/>
    </row>
    <row r="2359" spans="9:9" x14ac:dyDescent="0.25">
      <c r="I2359" s="2"/>
    </row>
    <row r="2360" spans="9:9" x14ac:dyDescent="0.25">
      <c r="I2360" s="2"/>
    </row>
    <row r="2361" spans="9:9" x14ac:dyDescent="0.25">
      <c r="I2361" s="2"/>
    </row>
    <row r="2362" spans="9:9" x14ac:dyDescent="0.25">
      <c r="I2362" s="2"/>
    </row>
    <row r="2363" spans="9:9" x14ac:dyDescent="0.25">
      <c r="I2363" s="2"/>
    </row>
    <row r="2364" spans="9:9" x14ac:dyDescent="0.25">
      <c r="I2364" s="2"/>
    </row>
    <row r="2365" spans="9:9" x14ac:dyDescent="0.25">
      <c r="I2365" s="2"/>
    </row>
    <row r="2366" spans="9:9" x14ac:dyDescent="0.25">
      <c r="I2366" s="2"/>
    </row>
    <row r="2367" spans="9:9" x14ac:dyDescent="0.25">
      <c r="I2367" s="2"/>
    </row>
    <row r="2368" spans="9:9" x14ac:dyDescent="0.25">
      <c r="I2368" s="2"/>
    </row>
    <row r="2369" spans="9:9" x14ac:dyDescent="0.25">
      <c r="I2369" s="2"/>
    </row>
    <row r="2370" spans="9:9" x14ac:dyDescent="0.25">
      <c r="I2370" s="2"/>
    </row>
    <row r="2371" spans="9:9" x14ac:dyDescent="0.25">
      <c r="I2371" s="2"/>
    </row>
    <row r="2372" spans="9:9" x14ac:dyDescent="0.25">
      <c r="I2372" s="2"/>
    </row>
    <row r="2373" spans="9:9" x14ac:dyDescent="0.25">
      <c r="I2373" s="2"/>
    </row>
    <row r="2374" spans="9:9" x14ac:dyDescent="0.25">
      <c r="I2374" s="2"/>
    </row>
    <row r="2375" spans="9:9" x14ac:dyDescent="0.25">
      <c r="I2375" s="2"/>
    </row>
    <row r="2376" spans="9:9" x14ac:dyDescent="0.25">
      <c r="I2376" s="2"/>
    </row>
    <row r="2377" spans="9:9" x14ac:dyDescent="0.25">
      <c r="I2377" s="2"/>
    </row>
    <row r="2378" spans="9:9" x14ac:dyDescent="0.25">
      <c r="I2378" s="2"/>
    </row>
    <row r="2379" spans="9:9" x14ac:dyDescent="0.25">
      <c r="I2379" s="2"/>
    </row>
    <row r="2380" spans="9:9" x14ac:dyDescent="0.25">
      <c r="I2380" s="2"/>
    </row>
    <row r="2381" spans="9:9" x14ac:dyDescent="0.25">
      <c r="I2381" s="2"/>
    </row>
    <row r="2382" spans="9:9" x14ac:dyDescent="0.25">
      <c r="I2382" s="2"/>
    </row>
    <row r="2383" spans="9:9" x14ac:dyDescent="0.25">
      <c r="I2383" s="2"/>
    </row>
    <row r="2384" spans="9:9" x14ac:dyDescent="0.25">
      <c r="I2384" s="2"/>
    </row>
    <row r="2385" spans="9:9" x14ac:dyDescent="0.25">
      <c r="I2385" s="2"/>
    </row>
    <row r="2386" spans="9:9" x14ac:dyDescent="0.25">
      <c r="I2386" s="2"/>
    </row>
    <row r="2387" spans="9:9" x14ac:dyDescent="0.25">
      <c r="I2387" s="2"/>
    </row>
    <row r="2388" spans="9:9" x14ac:dyDescent="0.25">
      <c r="I2388" s="2"/>
    </row>
    <row r="2389" spans="9:9" x14ac:dyDescent="0.25">
      <c r="I2389" s="2"/>
    </row>
    <row r="2390" spans="9:9" x14ac:dyDescent="0.25">
      <c r="I2390" s="2"/>
    </row>
    <row r="2391" spans="9:9" x14ac:dyDescent="0.25">
      <c r="I2391" s="2"/>
    </row>
    <row r="2392" spans="9:9" x14ac:dyDescent="0.25">
      <c r="I2392" s="2"/>
    </row>
    <row r="2393" spans="9:9" x14ac:dyDescent="0.25">
      <c r="I2393" s="2"/>
    </row>
    <row r="2394" spans="9:9" x14ac:dyDescent="0.25">
      <c r="I2394" s="2"/>
    </row>
    <row r="2395" spans="9:9" x14ac:dyDescent="0.25">
      <c r="I2395" s="2"/>
    </row>
    <row r="2396" spans="9:9" x14ac:dyDescent="0.25">
      <c r="I2396" s="2"/>
    </row>
    <row r="2397" spans="9:9" x14ac:dyDescent="0.25">
      <c r="I2397" s="2"/>
    </row>
    <row r="2398" spans="9:9" x14ac:dyDescent="0.25">
      <c r="I2398" s="2"/>
    </row>
    <row r="2399" spans="9:9" x14ac:dyDescent="0.25">
      <c r="I2399" s="2"/>
    </row>
    <row r="2400" spans="9:9" x14ac:dyDescent="0.25">
      <c r="I2400" s="2"/>
    </row>
    <row r="2401" spans="9:9" x14ac:dyDescent="0.25">
      <c r="I2401" s="2"/>
    </row>
    <row r="2402" spans="9:9" x14ac:dyDescent="0.25">
      <c r="I2402" s="2"/>
    </row>
    <row r="2403" spans="9:9" x14ac:dyDescent="0.25">
      <c r="I2403" s="2"/>
    </row>
    <row r="2404" spans="9:9" x14ac:dyDescent="0.25">
      <c r="I2404" s="2"/>
    </row>
    <row r="2405" spans="9:9" x14ac:dyDescent="0.25">
      <c r="I2405" s="2"/>
    </row>
    <row r="2406" spans="9:9" x14ac:dyDescent="0.25">
      <c r="I2406" s="2"/>
    </row>
    <row r="2407" spans="9:9" x14ac:dyDescent="0.25">
      <c r="I2407" s="2"/>
    </row>
    <row r="2408" spans="9:9" x14ac:dyDescent="0.25">
      <c r="I2408" s="2"/>
    </row>
    <row r="2409" spans="9:9" x14ac:dyDescent="0.25">
      <c r="I2409" s="2"/>
    </row>
    <row r="2410" spans="9:9" x14ac:dyDescent="0.25">
      <c r="I2410" s="2"/>
    </row>
    <row r="2411" spans="9:9" x14ac:dyDescent="0.25">
      <c r="I2411" s="2"/>
    </row>
    <row r="2412" spans="9:9" x14ac:dyDescent="0.25">
      <c r="I2412" s="2"/>
    </row>
    <row r="2413" spans="9:9" x14ac:dyDescent="0.25">
      <c r="I2413" s="2"/>
    </row>
    <row r="2414" spans="9:9" x14ac:dyDescent="0.25">
      <c r="I2414" s="2"/>
    </row>
    <row r="2415" spans="9:9" x14ac:dyDescent="0.25">
      <c r="I2415" s="2"/>
    </row>
    <row r="2416" spans="9:9" x14ac:dyDescent="0.25">
      <c r="I2416" s="2"/>
    </row>
    <row r="2417" spans="9:9" x14ac:dyDescent="0.25">
      <c r="I2417" s="2"/>
    </row>
    <row r="2418" spans="9:9" x14ac:dyDescent="0.25">
      <c r="I2418" s="2"/>
    </row>
    <row r="2419" spans="9:9" x14ac:dyDescent="0.25">
      <c r="I2419" s="2"/>
    </row>
    <row r="2420" spans="9:9" x14ac:dyDescent="0.25">
      <c r="I2420" s="2"/>
    </row>
    <row r="2421" spans="9:9" x14ac:dyDescent="0.25">
      <c r="I2421" s="2"/>
    </row>
    <row r="2422" spans="9:9" x14ac:dyDescent="0.25">
      <c r="I2422" s="2"/>
    </row>
    <row r="2423" spans="9:9" x14ac:dyDescent="0.25">
      <c r="I2423" s="2"/>
    </row>
    <row r="2424" spans="9:9" x14ac:dyDescent="0.25">
      <c r="I2424" s="2"/>
    </row>
    <row r="2425" spans="9:9" x14ac:dyDescent="0.25">
      <c r="I2425" s="2"/>
    </row>
    <row r="2426" spans="9:9" x14ac:dyDescent="0.25">
      <c r="I2426" s="2"/>
    </row>
    <row r="2427" spans="9:9" x14ac:dyDescent="0.25">
      <c r="I2427" s="2"/>
    </row>
    <row r="2428" spans="9:9" x14ac:dyDescent="0.25">
      <c r="I2428" s="2"/>
    </row>
    <row r="2429" spans="9:9" x14ac:dyDescent="0.25">
      <c r="I2429" s="2"/>
    </row>
    <row r="2430" spans="9:9" x14ac:dyDescent="0.25">
      <c r="I2430" s="2"/>
    </row>
    <row r="2431" spans="9:9" x14ac:dyDescent="0.25">
      <c r="I2431" s="2"/>
    </row>
    <row r="2432" spans="9:9" x14ac:dyDescent="0.25">
      <c r="I2432" s="2"/>
    </row>
    <row r="2433" spans="9:9" x14ac:dyDescent="0.25">
      <c r="I2433" s="2"/>
    </row>
    <row r="2434" spans="9:9" x14ac:dyDescent="0.25">
      <c r="I2434" s="2"/>
    </row>
    <row r="2435" spans="9:9" x14ac:dyDescent="0.25">
      <c r="I2435" s="2"/>
    </row>
    <row r="2436" spans="9:9" x14ac:dyDescent="0.25">
      <c r="I2436" s="2"/>
    </row>
    <row r="2437" spans="9:9" x14ac:dyDescent="0.25">
      <c r="I2437" s="2"/>
    </row>
    <row r="2438" spans="9:9" x14ac:dyDescent="0.25">
      <c r="I2438" s="2"/>
    </row>
    <row r="2439" spans="9:9" x14ac:dyDescent="0.25">
      <c r="I2439" s="2"/>
    </row>
    <row r="2440" spans="9:9" x14ac:dyDescent="0.25">
      <c r="I2440" s="2"/>
    </row>
    <row r="2441" spans="9:9" x14ac:dyDescent="0.25">
      <c r="I2441" s="2"/>
    </row>
    <row r="2442" spans="9:9" x14ac:dyDescent="0.25">
      <c r="I2442" s="2"/>
    </row>
    <row r="2443" spans="9:9" x14ac:dyDescent="0.25">
      <c r="I2443" s="2"/>
    </row>
    <row r="2444" spans="9:9" x14ac:dyDescent="0.25">
      <c r="I2444" s="2"/>
    </row>
    <row r="2445" spans="9:9" x14ac:dyDescent="0.25">
      <c r="I2445" s="2"/>
    </row>
    <row r="2446" spans="9:9" x14ac:dyDescent="0.25">
      <c r="I2446" s="2"/>
    </row>
    <row r="2447" spans="9:9" x14ac:dyDescent="0.25">
      <c r="I2447" s="2"/>
    </row>
    <row r="2448" spans="9:9" x14ac:dyDescent="0.25">
      <c r="I2448" s="2"/>
    </row>
    <row r="2449" spans="9:9" x14ac:dyDescent="0.25">
      <c r="I2449" s="2"/>
    </row>
    <row r="2450" spans="9:9" x14ac:dyDescent="0.25">
      <c r="I2450" s="2"/>
    </row>
    <row r="2451" spans="9:9" x14ac:dyDescent="0.25">
      <c r="I2451" s="2"/>
    </row>
    <row r="2452" spans="9:9" x14ac:dyDescent="0.25">
      <c r="I2452" s="2"/>
    </row>
    <row r="2453" spans="9:9" x14ac:dyDescent="0.25">
      <c r="I2453" s="2"/>
    </row>
    <row r="2454" spans="9:9" x14ac:dyDescent="0.25">
      <c r="I2454" s="2"/>
    </row>
    <row r="2455" spans="9:9" x14ac:dyDescent="0.25">
      <c r="I2455" s="2"/>
    </row>
    <row r="2456" spans="9:9" x14ac:dyDescent="0.25">
      <c r="I2456" s="2"/>
    </row>
    <row r="2457" spans="9:9" x14ac:dyDescent="0.25">
      <c r="I2457" s="2"/>
    </row>
    <row r="2458" spans="9:9" x14ac:dyDescent="0.25">
      <c r="I2458" s="2"/>
    </row>
    <row r="2459" spans="9:9" x14ac:dyDescent="0.25">
      <c r="I2459" s="2"/>
    </row>
    <row r="2460" spans="9:9" x14ac:dyDescent="0.25">
      <c r="I2460" s="2"/>
    </row>
    <row r="2461" spans="9:9" x14ac:dyDescent="0.25">
      <c r="I2461" s="2"/>
    </row>
    <row r="2462" spans="9:9" x14ac:dyDescent="0.25">
      <c r="I2462" s="2"/>
    </row>
    <row r="2463" spans="9:9" x14ac:dyDescent="0.25">
      <c r="I2463" s="2"/>
    </row>
    <row r="2464" spans="9:9" x14ac:dyDescent="0.25">
      <c r="I2464" s="2"/>
    </row>
    <row r="2465" spans="9:9" x14ac:dyDescent="0.25">
      <c r="I2465" s="2"/>
    </row>
    <row r="2466" spans="9:9" x14ac:dyDescent="0.25">
      <c r="I2466" s="2"/>
    </row>
    <row r="2467" spans="9:9" x14ac:dyDescent="0.25">
      <c r="I2467" s="2"/>
    </row>
    <row r="2468" spans="9:9" x14ac:dyDescent="0.25">
      <c r="I2468" s="2"/>
    </row>
    <row r="2469" spans="9:9" x14ac:dyDescent="0.25">
      <c r="I2469" s="2"/>
    </row>
    <row r="2470" spans="9:9" x14ac:dyDescent="0.25">
      <c r="I2470" s="2"/>
    </row>
    <row r="2471" spans="9:9" x14ac:dyDescent="0.25">
      <c r="I2471" s="2"/>
    </row>
    <row r="2472" spans="9:9" x14ac:dyDescent="0.25">
      <c r="I2472" s="2"/>
    </row>
    <row r="2473" spans="9:9" x14ac:dyDescent="0.25">
      <c r="I2473" s="2"/>
    </row>
    <row r="2474" spans="9:9" x14ac:dyDescent="0.25">
      <c r="I2474" s="2"/>
    </row>
    <row r="2475" spans="9:9" x14ac:dyDescent="0.25">
      <c r="I2475" s="2"/>
    </row>
    <row r="2476" spans="9:9" x14ac:dyDescent="0.25">
      <c r="I2476" s="2"/>
    </row>
    <row r="2477" spans="9:9" x14ac:dyDescent="0.25">
      <c r="I2477" s="2"/>
    </row>
    <row r="2478" spans="9:9" x14ac:dyDescent="0.25">
      <c r="I2478" s="2"/>
    </row>
    <row r="2479" spans="9:9" x14ac:dyDescent="0.25">
      <c r="I2479" s="2"/>
    </row>
    <row r="2480" spans="9:9" x14ac:dyDescent="0.25">
      <c r="I2480" s="2"/>
    </row>
    <row r="2481" spans="9:9" x14ac:dyDescent="0.25">
      <c r="I2481" s="2"/>
    </row>
    <row r="2482" spans="9:9" x14ac:dyDescent="0.25">
      <c r="I2482" s="2"/>
    </row>
    <row r="2483" spans="9:9" x14ac:dyDescent="0.25">
      <c r="I2483" s="2"/>
    </row>
    <row r="2484" spans="9:9" x14ac:dyDescent="0.25">
      <c r="I2484" s="2"/>
    </row>
    <row r="2485" spans="9:9" x14ac:dyDescent="0.25">
      <c r="I2485" s="2"/>
    </row>
    <row r="2486" spans="9:9" x14ac:dyDescent="0.25">
      <c r="I2486" s="2"/>
    </row>
    <row r="2487" spans="9:9" x14ac:dyDescent="0.25">
      <c r="I2487" s="2"/>
    </row>
    <row r="2488" spans="9:9" x14ac:dyDescent="0.25">
      <c r="I2488" s="2"/>
    </row>
    <row r="2489" spans="9:9" x14ac:dyDescent="0.25">
      <c r="I2489" s="2"/>
    </row>
    <row r="2490" spans="9:9" x14ac:dyDescent="0.25">
      <c r="I2490" s="2"/>
    </row>
    <row r="2491" spans="9:9" x14ac:dyDescent="0.25">
      <c r="I2491" s="2"/>
    </row>
    <row r="2492" spans="9:9" x14ac:dyDescent="0.25">
      <c r="I2492" s="2"/>
    </row>
    <row r="2493" spans="9:9" x14ac:dyDescent="0.25">
      <c r="I2493" s="2"/>
    </row>
    <row r="2494" spans="9:9" x14ac:dyDescent="0.25">
      <c r="I2494" s="2"/>
    </row>
    <row r="2495" spans="9:9" x14ac:dyDescent="0.25">
      <c r="I2495" s="2"/>
    </row>
    <row r="2496" spans="9:9" x14ac:dyDescent="0.25">
      <c r="I2496" s="2"/>
    </row>
    <row r="2497" spans="9:9" x14ac:dyDescent="0.25">
      <c r="I2497" s="2"/>
    </row>
    <row r="2498" spans="9:9" x14ac:dyDescent="0.25">
      <c r="I2498" s="2"/>
    </row>
    <row r="2499" spans="9:9" x14ac:dyDescent="0.25">
      <c r="I2499" s="2"/>
    </row>
    <row r="2500" spans="9:9" x14ac:dyDescent="0.25">
      <c r="I2500" s="2"/>
    </row>
    <row r="2501" spans="9:9" x14ac:dyDescent="0.25">
      <c r="I2501" s="2"/>
    </row>
    <row r="2502" spans="9:9" x14ac:dyDescent="0.25">
      <c r="I2502" s="2"/>
    </row>
    <row r="2503" spans="9:9" x14ac:dyDescent="0.25">
      <c r="I2503" s="2"/>
    </row>
    <row r="2504" spans="9:9" x14ac:dyDescent="0.25">
      <c r="I2504" s="2"/>
    </row>
    <row r="2505" spans="9:9" x14ac:dyDescent="0.25">
      <c r="I2505" s="2"/>
    </row>
    <row r="2506" spans="9:9" x14ac:dyDescent="0.25">
      <c r="I2506" s="2"/>
    </row>
    <row r="2507" spans="9:9" x14ac:dyDescent="0.25">
      <c r="I2507" s="2"/>
    </row>
    <row r="2508" spans="9:9" x14ac:dyDescent="0.25">
      <c r="I2508" s="2"/>
    </row>
    <row r="2509" spans="9:9" x14ac:dyDescent="0.25">
      <c r="I2509" s="2"/>
    </row>
    <row r="2510" spans="9:9" x14ac:dyDescent="0.25">
      <c r="I2510" s="2"/>
    </row>
    <row r="2511" spans="9:9" x14ac:dyDescent="0.25">
      <c r="I2511" s="2"/>
    </row>
    <row r="2512" spans="9:9" x14ac:dyDescent="0.25">
      <c r="I2512" s="2"/>
    </row>
    <row r="2513" spans="9:9" x14ac:dyDescent="0.25">
      <c r="I2513" s="2"/>
    </row>
    <row r="2514" spans="9:9" x14ac:dyDescent="0.25">
      <c r="I2514" s="2"/>
    </row>
    <row r="2515" spans="9:9" x14ac:dyDescent="0.25">
      <c r="I2515" s="2"/>
    </row>
    <row r="2516" spans="9:9" x14ac:dyDescent="0.25">
      <c r="I2516" s="2"/>
    </row>
    <row r="2517" spans="9:9" x14ac:dyDescent="0.25">
      <c r="I2517" s="2"/>
    </row>
    <row r="2518" spans="9:9" x14ac:dyDescent="0.25">
      <c r="I2518" s="2"/>
    </row>
    <row r="2519" spans="9:9" x14ac:dyDescent="0.25">
      <c r="I2519" s="2"/>
    </row>
    <row r="2520" spans="9:9" x14ac:dyDescent="0.25">
      <c r="I2520" s="2"/>
    </row>
    <row r="2521" spans="9:9" x14ac:dyDescent="0.25">
      <c r="I2521" s="2"/>
    </row>
    <row r="2522" spans="9:9" x14ac:dyDescent="0.25">
      <c r="I2522" s="2"/>
    </row>
    <row r="2523" spans="9:9" x14ac:dyDescent="0.25">
      <c r="I2523" s="2"/>
    </row>
    <row r="2524" spans="9:9" x14ac:dyDescent="0.25">
      <c r="I2524" s="2"/>
    </row>
    <row r="2525" spans="9:9" x14ac:dyDescent="0.25">
      <c r="I2525" s="2"/>
    </row>
    <row r="2526" spans="9:9" x14ac:dyDescent="0.25">
      <c r="I2526" s="2"/>
    </row>
    <row r="2527" spans="9:9" x14ac:dyDescent="0.25">
      <c r="I2527" s="2"/>
    </row>
    <row r="2528" spans="9:9" x14ac:dyDescent="0.25">
      <c r="I2528" s="2"/>
    </row>
    <row r="2529" spans="9:9" x14ac:dyDescent="0.25">
      <c r="I2529" s="2"/>
    </row>
    <row r="2530" spans="9:9" x14ac:dyDescent="0.25">
      <c r="I2530" s="2"/>
    </row>
    <row r="2531" spans="9:9" x14ac:dyDescent="0.25">
      <c r="I2531" s="2"/>
    </row>
    <row r="2532" spans="9:9" x14ac:dyDescent="0.25">
      <c r="I2532" s="2"/>
    </row>
    <row r="2533" spans="9:9" x14ac:dyDescent="0.25">
      <c r="I2533" s="2"/>
    </row>
    <row r="2534" spans="9:9" x14ac:dyDescent="0.25">
      <c r="I2534" s="2"/>
    </row>
    <row r="2535" spans="9:9" x14ac:dyDescent="0.25">
      <c r="I2535" s="2"/>
    </row>
    <row r="2536" spans="9:9" x14ac:dyDescent="0.25">
      <c r="I2536" s="2"/>
    </row>
    <row r="2537" spans="9:9" x14ac:dyDescent="0.25">
      <c r="I2537" s="2"/>
    </row>
    <row r="2538" spans="9:9" x14ac:dyDescent="0.25">
      <c r="I2538" s="2"/>
    </row>
    <row r="2539" spans="9:9" x14ac:dyDescent="0.25">
      <c r="I2539" s="2"/>
    </row>
    <row r="2540" spans="9:9" x14ac:dyDescent="0.25">
      <c r="I2540" s="2"/>
    </row>
    <row r="2541" spans="9:9" x14ac:dyDescent="0.25">
      <c r="I2541" s="2"/>
    </row>
    <row r="2542" spans="9:9" x14ac:dyDescent="0.25">
      <c r="I2542" s="2"/>
    </row>
    <row r="2543" spans="9:9" x14ac:dyDescent="0.25">
      <c r="I2543" s="2"/>
    </row>
    <row r="2544" spans="9:9" x14ac:dyDescent="0.25">
      <c r="I2544" s="2"/>
    </row>
    <row r="2545" spans="9:9" x14ac:dyDescent="0.25">
      <c r="I2545" s="2"/>
    </row>
    <row r="2546" spans="9:9" x14ac:dyDescent="0.25">
      <c r="I2546" s="2"/>
    </row>
    <row r="2547" spans="9:9" x14ac:dyDescent="0.25">
      <c r="I2547" s="2"/>
    </row>
    <row r="2548" spans="9:9" x14ac:dyDescent="0.25">
      <c r="I2548" s="2"/>
    </row>
    <row r="2549" spans="9:9" x14ac:dyDescent="0.25">
      <c r="I2549" s="2"/>
    </row>
    <row r="2550" spans="9:9" x14ac:dyDescent="0.25">
      <c r="I2550" s="2"/>
    </row>
    <row r="2551" spans="9:9" x14ac:dyDescent="0.25">
      <c r="I2551" s="2"/>
    </row>
    <row r="2552" spans="9:9" x14ac:dyDescent="0.25">
      <c r="I2552" s="2"/>
    </row>
    <row r="2553" spans="9:9" x14ac:dyDescent="0.25">
      <c r="I2553" s="2"/>
    </row>
    <row r="2554" spans="9:9" x14ac:dyDescent="0.25">
      <c r="I2554" s="2"/>
    </row>
    <row r="2555" spans="9:9" x14ac:dyDescent="0.25">
      <c r="I2555" s="2"/>
    </row>
    <row r="2556" spans="9:9" x14ac:dyDescent="0.25">
      <c r="I2556" s="2"/>
    </row>
    <row r="2557" spans="9:9" x14ac:dyDescent="0.25">
      <c r="I2557" s="2"/>
    </row>
    <row r="2558" spans="9:9" x14ac:dyDescent="0.25">
      <c r="I2558" s="2"/>
    </row>
    <row r="2559" spans="9:9" x14ac:dyDescent="0.25">
      <c r="I2559" s="2"/>
    </row>
    <row r="2560" spans="9:9" x14ac:dyDescent="0.25">
      <c r="I2560" s="2"/>
    </row>
    <row r="2561" spans="9:9" x14ac:dyDescent="0.25">
      <c r="I2561" s="2"/>
    </row>
    <row r="2562" spans="9:9" x14ac:dyDescent="0.25">
      <c r="I2562" s="2"/>
    </row>
    <row r="2563" spans="9:9" x14ac:dyDescent="0.25">
      <c r="I2563" s="2"/>
    </row>
    <row r="2564" spans="9:9" x14ac:dyDescent="0.25">
      <c r="I2564" s="2"/>
    </row>
    <row r="2565" spans="9:9" x14ac:dyDescent="0.25">
      <c r="I2565" s="2"/>
    </row>
    <row r="2566" spans="9:9" x14ac:dyDescent="0.25">
      <c r="I2566" s="2"/>
    </row>
    <row r="2567" spans="9:9" x14ac:dyDescent="0.25">
      <c r="I2567" s="2"/>
    </row>
    <row r="2568" spans="9:9" x14ac:dyDescent="0.25">
      <c r="I2568" s="2"/>
    </row>
    <row r="2569" spans="9:9" x14ac:dyDescent="0.25">
      <c r="I2569" s="2"/>
    </row>
    <row r="2570" spans="9:9" x14ac:dyDescent="0.25">
      <c r="I2570" s="2"/>
    </row>
    <row r="2571" spans="9:9" x14ac:dyDescent="0.25">
      <c r="I2571" s="2"/>
    </row>
    <row r="2572" spans="9:9" x14ac:dyDescent="0.25">
      <c r="I2572" s="2"/>
    </row>
    <row r="2573" spans="9:9" x14ac:dyDescent="0.25">
      <c r="I2573" s="2"/>
    </row>
    <row r="2574" spans="9:9" x14ac:dyDescent="0.25">
      <c r="I2574" s="2"/>
    </row>
    <row r="2575" spans="9:9" x14ac:dyDescent="0.25">
      <c r="I2575" s="2"/>
    </row>
    <row r="2576" spans="9:9" x14ac:dyDescent="0.25">
      <c r="I2576" s="2"/>
    </row>
    <row r="2577" spans="9:9" x14ac:dyDescent="0.25">
      <c r="I2577" s="2"/>
    </row>
    <row r="2578" spans="9:9" x14ac:dyDescent="0.25">
      <c r="I2578" s="2"/>
    </row>
    <row r="2579" spans="9:9" x14ac:dyDescent="0.25">
      <c r="I2579" s="2"/>
    </row>
    <row r="2580" spans="9:9" x14ac:dyDescent="0.25">
      <c r="I2580" s="2"/>
    </row>
    <row r="2581" spans="9:9" x14ac:dyDescent="0.25">
      <c r="I2581" s="2"/>
    </row>
    <row r="2582" spans="9:9" x14ac:dyDescent="0.25">
      <c r="I2582" s="2"/>
    </row>
    <row r="2583" spans="9:9" x14ac:dyDescent="0.25">
      <c r="I2583" s="2"/>
    </row>
    <row r="2584" spans="9:9" x14ac:dyDescent="0.25">
      <c r="I2584" s="2"/>
    </row>
    <row r="2585" spans="9:9" x14ac:dyDescent="0.25">
      <c r="I2585" s="2"/>
    </row>
    <row r="2586" spans="9:9" x14ac:dyDescent="0.25">
      <c r="I2586" s="2"/>
    </row>
    <row r="2587" spans="9:9" x14ac:dyDescent="0.25">
      <c r="I2587" s="2"/>
    </row>
    <row r="2588" spans="9:9" x14ac:dyDescent="0.25">
      <c r="I2588" s="2"/>
    </row>
    <row r="2589" spans="9:9" x14ac:dyDescent="0.25">
      <c r="I2589" s="2"/>
    </row>
    <row r="2590" spans="9:9" x14ac:dyDescent="0.25">
      <c r="I2590" s="2"/>
    </row>
    <row r="2591" spans="9:9" x14ac:dyDescent="0.25">
      <c r="I2591" s="2"/>
    </row>
    <row r="2592" spans="9:9" x14ac:dyDescent="0.25">
      <c r="I2592" s="2"/>
    </row>
    <row r="2593" spans="9:9" x14ac:dyDescent="0.25">
      <c r="I2593" s="2"/>
    </row>
    <row r="2594" spans="9:9" x14ac:dyDescent="0.25">
      <c r="I2594" s="2"/>
    </row>
    <row r="2595" spans="9:9" x14ac:dyDescent="0.25">
      <c r="I2595" s="2"/>
    </row>
    <row r="2596" spans="9:9" x14ac:dyDescent="0.25">
      <c r="I2596" s="2"/>
    </row>
    <row r="2597" spans="9:9" x14ac:dyDescent="0.25">
      <c r="I2597" s="2"/>
    </row>
    <row r="2598" spans="9:9" x14ac:dyDescent="0.25">
      <c r="I2598" s="2"/>
    </row>
    <row r="2599" spans="9:9" x14ac:dyDescent="0.25">
      <c r="I2599" s="2"/>
    </row>
    <row r="2600" spans="9:9" x14ac:dyDescent="0.25">
      <c r="I2600" s="2"/>
    </row>
    <row r="2601" spans="9:9" x14ac:dyDescent="0.25">
      <c r="I2601" s="2"/>
    </row>
    <row r="2602" spans="9:9" x14ac:dyDescent="0.25">
      <c r="I2602" s="2"/>
    </row>
    <row r="2603" spans="9:9" x14ac:dyDescent="0.25">
      <c r="I2603" s="2"/>
    </row>
    <row r="2604" spans="9:9" x14ac:dyDescent="0.25">
      <c r="I2604" s="2"/>
    </row>
    <row r="2605" spans="9:9" x14ac:dyDescent="0.25">
      <c r="I2605" s="2"/>
    </row>
    <row r="2606" spans="9:9" x14ac:dyDescent="0.25">
      <c r="I2606" s="2"/>
    </row>
    <row r="2607" spans="9:9" x14ac:dyDescent="0.25">
      <c r="I2607" s="2"/>
    </row>
    <row r="2608" spans="9:9" x14ac:dyDescent="0.25">
      <c r="I2608" s="2"/>
    </row>
    <row r="2609" spans="9:9" x14ac:dyDescent="0.25">
      <c r="I2609" s="2"/>
    </row>
    <row r="2610" spans="9:9" x14ac:dyDescent="0.25">
      <c r="I2610" s="2"/>
    </row>
    <row r="2611" spans="9:9" x14ac:dyDescent="0.25">
      <c r="I2611" s="2"/>
    </row>
    <row r="2612" spans="9:9" x14ac:dyDescent="0.25">
      <c r="I2612" s="2"/>
    </row>
    <row r="2613" spans="9:9" x14ac:dyDescent="0.25">
      <c r="I2613" s="2"/>
    </row>
    <row r="2614" spans="9:9" x14ac:dyDescent="0.25">
      <c r="I2614" s="2"/>
    </row>
    <row r="2615" spans="9:9" x14ac:dyDescent="0.25">
      <c r="I2615" s="2"/>
    </row>
    <row r="2616" spans="9:9" x14ac:dyDescent="0.25">
      <c r="I2616" s="2"/>
    </row>
    <row r="2617" spans="9:9" x14ac:dyDescent="0.25">
      <c r="I2617" s="2"/>
    </row>
    <row r="2618" spans="9:9" x14ac:dyDescent="0.25">
      <c r="I2618" s="2"/>
    </row>
    <row r="2619" spans="9:9" x14ac:dyDescent="0.25">
      <c r="I2619" s="2"/>
    </row>
    <row r="2620" spans="9:9" x14ac:dyDescent="0.25">
      <c r="I2620" s="2"/>
    </row>
    <row r="2621" spans="9:9" x14ac:dyDescent="0.25">
      <c r="I2621" s="2"/>
    </row>
    <row r="2622" spans="9:9" x14ac:dyDescent="0.25">
      <c r="I2622" s="2"/>
    </row>
    <row r="2623" spans="9:9" x14ac:dyDescent="0.25">
      <c r="I2623" s="2"/>
    </row>
    <row r="2624" spans="9:9" x14ac:dyDescent="0.25">
      <c r="I2624" s="2"/>
    </row>
    <row r="2625" spans="9:9" x14ac:dyDescent="0.25">
      <c r="I2625" s="2"/>
    </row>
    <row r="2626" spans="9:9" x14ac:dyDescent="0.25">
      <c r="I2626" s="2"/>
    </row>
    <row r="2627" spans="9:9" x14ac:dyDescent="0.25">
      <c r="I2627" s="2"/>
    </row>
    <row r="2628" spans="9:9" x14ac:dyDescent="0.25">
      <c r="I2628" s="2"/>
    </row>
    <row r="2629" spans="9:9" x14ac:dyDescent="0.25">
      <c r="I2629" s="2"/>
    </row>
    <row r="2630" spans="9:9" x14ac:dyDescent="0.25">
      <c r="I2630" s="2"/>
    </row>
    <row r="2631" spans="9:9" x14ac:dyDescent="0.25">
      <c r="I2631" s="2"/>
    </row>
    <row r="2632" spans="9:9" x14ac:dyDescent="0.25">
      <c r="I2632" s="2"/>
    </row>
    <row r="2633" spans="9:9" x14ac:dyDescent="0.25">
      <c r="I2633" s="2"/>
    </row>
    <row r="2634" spans="9:9" x14ac:dyDescent="0.25">
      <c r="I2634" s="2"/>
    </row>
    <row r="2635" spans="9:9" x14ac:dyDescent="0.25">
      <c r="I2635" s="2"/>
    </row>
    <row r="2636" spans="9:9" x14ac:dyDescent="0.25">
      <c r="I2636" s="2"/>
    </row>
    <row r="2637" spans="9:9" x14ac:dyDescent="0.25">
      <c r="I2637" s="2"/>
    </row>
    <row r="2638" spans="9:9" x14ac:dyDescent="0.25">
      <c r="I2638" s="2"/>
    </row>
    <row r="2639" spans="9:9" x14ac:dyDescent="0.25">
      <c r="I2639" s="2"/>
    </row>
    <row r="2640" spans="9:9" x14ac:dyDescent="0.25">
      <c r="I2640" s="2"/>
    </row>
    <row r="2641" spans="9:9" x14ac:dyDescent="0.25">
      <c r="I2641" s="2"/>
    </row>
    <row r="2642" spans="9:9" x14ac:dyDescent="0.25">
      <c r="I2642" s="2"/>
    </row>
    <row r="2643" spans="9:9" x14ac:dyDescent="0.25">
      <c r="I2643" s="2"/>
    </row>
    <row r="2644" spans="9:9" x14ac:dyDescent="0.25">
      <c r="I2644" s="2"/>
    </row>
    <row r="2645" spans="9:9" x14ac:dyDescent="0.25">
      <c r="I2645" s="2"/>
    </row>
    <row r="2646" spans="9:9" x14ac:dyDescent="0.25">
      <c r="I2646" s="2"/>
    </row>
    <row r="2647" spans="9:9" x14ac:dyDescent="0.25">
      <c r="I2647" s="2"/>
    </row>
    <row r="2648" spans="9:9" x14ac:dyDescent="0.25">
      <c r="I2648" s="2"/>
    </row>
    <row r="2649" spans="9:9" x14ac:dyDescent="0.25">
      <c r="I2649" s="2"/>
    </row>
    <row r="2650" spans="9:9" x14ac:dyDescent="0.25">
      <c r="I2650" s="2"/>
    </row>
    <row r="2651" spans="9:9" x14ac:dyDescent="0.25">
      <c r="I2651" s="2"/>
    </row>
    <row r="2652" spans="9:9" x14ac:dyDescent="0.25">
      <c r="I2652" s="2"/>
    </row>
    <row r="2653" spans="9:9" x14ac:dyDescent="0.25">
      <c r="I2653" s="2"/>
    </row>
    <row r="2654" spans="9:9" x14ac:dyDescent="0.25">
      <c r="I2654" s="2"/>
    </row>
    <row r="2655" spans="9:9" x14ac:dyDescent="0.25">
      <c r="I2655" s="2"/>
    </row>
    <row r="2656" spans="9:9" x14ac:dyDescent="0.25">
      <c r="I2656" s="2"/>
    </row>
    <row r="2657" spans="9:9" x14ac:dyDescent="0.25">
      <c r="I2657" s="2"/>
    </row>
    <row r="2658" spans="9:9" x14ac:dyDescent="0.25">
      <c r="I2658" s="2"/>
    </row>
    <row r="2659" spans="9:9" x14ac:dyDescent="0.25">
      <c r="I2659" s="2"/>
    </row>
    <row r="2660" spans="9:9" x14ac:dyDescent="0.25">
      <c r="I2660" s="2"/>
    </row>
    <row r="2661" spans="9:9" x14ac:dyDescent="0.25">
      <c r="I2661" s="2"/>
    </row>
    <row r="2662" spans="9:9" x14ac:dyDescent="0.25">
      <c r="I2662" s="2"/>
    </row>
    <row r="2663" spans="9:9" x14ac:dyDescent="0.25">
      <c r="I2663" s="2"/>
    </row>
    <row r="2664" spans="9:9" x14ac:dyDescent="0.25">
      <c r="I2664" s="2"/>
    </row>
    <row r="2665" spans="9:9" x14ac:dyDescent="0.25">
      <c r="I2665" s="2"/>
    </row>
    <row r="2666" spans="9:9" x14ac:dyDescent="0.25">
      <c r="I2666" s="2"/>
    </row>
    <row r="2667" spans="9:9" x14ac:dyDescent="0.25">
      <c r="I2667" s="2"/>
    </row>
    <row r="2668" spans="9:9" x14ac:dyDescent="0.25">
      <c r="I2668" s="2"/>
    </row>
    <row r="2669" spans="9:9" x14ac:dyDescent="0.25">
      <c r="I2669" s="2"/>
    </row>
    <row r="2670" spans="9:9" x14ac:dyDescent="0.25">
      <c r="I2670" s="2"/>
    </row>
    <row r="2671" spans="9:9" x14ac:dyDescent="0.25">
      <c r="I2671" s="2"/>
    </row>
    <row r="2672" spans="9:9" x14ac:dyDescent="0.25">
      <c r="I2672" s="2"/>
    </row>
    <row r="2673" spans="9:9" x14ac:dyDescent="0.25">
      <c r="I2673" s="2"/>
    </row>
    <row r="2674" spans="9:9" x14ac:dyDescent="0.25">
      <c r="I2674" s="2"/>
    </row>
    <row r="2675" spans="9:9" x14ac:dyDescent="0.25">
      <c r="I2675" s="2"/>
    </row>
    <row r="2676" spans="9:9" x14ac:dyDescent="0.25">
      <c r="I2676" s="2"/>
    </row>
    <row r="2677" spans="9:9" x14ac:dyDescent="0.25">
      <c r="I2677" s="2"/>
    </row>
    <row r="2678" spans="9:9" x14ac:dyDescent="0.25">
      <c r="I2678" s="2"/>
    </row>
    <row r="2679" spans="9:9" x14ac:dyDescent="0.25">
      <c r="I2679" s="2"/>
    </row>
    <row r="2680" spans="9:9" x14ac:dyDescent="0.25">
      <c r="I2680" s="2"/>
    </row>
    <row r="2681" spans="9:9" x14ac:dyDescent="0.25">
      <c r="I2681" s="2"/>
    </row>
    <row r="2682" spans="9:9" x14ac:dyDescent="0.25">
      <c r="I2682" s="2"/>
    </row>
    <row r="2683" spans="9:9" x14ac:dyDescent="0.25">
      <c r="I2683" s="2"/>
    </row>
    <row r="2684" spans="9:9" x14ac:dyDescent="0.25">
      <c r="I2684" s="2"/>
    </row>
    <row r="2685" spans="9:9" x14ac:dyDescent="0.25">
      <c r="I2685" s="2"/>
    </row>
    <row r="2686" spans="9:9" x14ac:dyDescent="0.25">
      <c r="I2686" s="2"/>
    </row>
    <row r="2687" spans="9:9" x14ac:dyDescent="0.25">
      <c r="I2687" s="2"/>
    </row>
    <row r="2688" spans="9:9" x14ac:dyDescent="0.25">
      <c r="I2688" s="2"/>
    </row>
    <row r="2689" spans="9:9" x14ac:dyDescent="0.25">
      <c r="I2689" s="2"/>
    </row>
    <row r="2690" spans="9:9" x14ac:dyDescent="0.25">
      <c r="I2690" s="2"/>
    </row>
    <row r="2691" spans="9:9" x14ac:dyDescent="0.25">
      <c r="I2691" s="2"/>
    </row>
    <row r="2692" spans="9:9" x14ac:dyDescent="0.25">
      <c r="I2692" s="2"/>
    </row>
    <row r="2693" spans="9:9" x14ac:dyDescent="0.25">
      <c r="I2693" s="2"/>
    </row>
    <row r="2694" spans="9:9" x14ac:dyDescent="0.25">
      <c r="I2694" s="2"/>
    </row>
    <row r="2695" spans="9:9" x14ac:dyDescent="0.25">
      <c r="I2695" s="2"/>
    </row>
    <row r="2696" spans="9:9" x14ac:dyDescent="0.25">
      <c r="I2696" s="2"/>
    </row>
    <row r="2697" spans="9:9" x14ac:dyDescent="0.25">
      <c r="I2697" s="2"/>
    </row>
    <row r="2698" spans="9:9" x14ac:dyDescent="0.25">
      <c r="I2698" s="2"/>
    </row>
    <row r="2699" spans="9:9" x14ac:dyDescent="0.25">
      <c r="I2699" s="2"/>
    </row>
    <row r="2700" spans="9:9" x14ac:dyDescent="0.25">
      <c r="I2700" s="2"/>
    </row>
    <row r="2701" spans="9:9" x14ac:dyDescent="0.25">
      <c r="I2701" s="2"/>
    </row>
    <row r="2702" spans="9:9" x14ac:dyDescent="0.25">
      <c r="I2702" s="2"/>
    </row>
    <row r="2703" spans="9:9" x14ac:dyDescent="0.25">
      <c r="I2703" s="2"/>
    </row>
    <row r="2704" spans="9:9" x14ac:dyDescent="0.25">
      <c r="I2704" s="2"/>
    </row>
    <row r="2705" spans="9:9" x14ac:dyDescent="0.25">
      <c r="I2705" s="2"/>
    </row>
    <row r="2706" spans="9:9" x14ac:dyDescent="0.25">
      <c r="I2706" s="2"/>
    </row>
    <row r="2707" spans="9:9" x14ac:dyDescent="0.25">
      <c r="I2707" s="2"/>
    </row>
    <row r="2708" spans="9:9" x14ac:dyDescent="0.25">
      <c r="I2708" s="2"/>
    </row>
    <row r="2709" spans="9:9" x14ac:dyDescent="0.25">
      <c r="I2709" s="2"/>
    </row>
    <row r="2710" spans="9:9" x14ac:dyDescent="0.25">
      <c r="I2710" s="2"/>
    </row>
    <row r="2711" spans="9:9" x14ac:dyDescent="0.25">
      <c r="I2711" s="2"/>
    </row>
    <row r="2712" spans="9:9" x14ac:dyDescent="0.25">
      <c r="I2712" s="2"/>
    </row>
    <row r="2713" spans="9:9" x14ac:dyDescent="0.25">
      <c r="I2713" s="2"/>
    </row>
    <row r="2714" spans="9:9" x14ac:dyDescent="0.25">
      <c r="I2714" s="2"/>
    </row>
    <row r="2715" spans="9:9" x14ac:dyDescent="0.25">
      <c r="I2715" s="2"/>
    </row>
    <row r="2716" spans="9:9" x14ac:dyDescent="0.25">
      <c r="I2716" s="2"/>
    </row>
    <row r="2717" spans="9:9" x14ac:dyDescent="0.25">
      <c r="I2717" s="2"/>
    </row>
    <row r="2718" spans="9:9" x14ac:dyDescent="0.25">
      <c r="I2718" s="2"/>
    </row>
    <row r="2719" spans="9:9" x14ac:dyDescent="0.25">
      <c r="I2719" s="2"/>
    </row>
    <row r="2720" spans="9:9" x14ac:dyDescent="0.25">
      <c r="I2720" s="2"/>
    </row>
    <row r="2721" spans="9:9" x14ac:dyDescent="0.25">
      <c r="I2721" s="2"/>
    </row>
    <row r="2722" spans="9:9" x14ac:dyDescent="0.25">
      <c r="I2722" s="2"/>
    </row>
    <row r="2723" spans="9:9" x14ac:dyDescent="0.25">
      <c r="I2723" s="2"/>
    </row>
    <row r="2724" spans="9:9" x14ac:dyDescent="0.25">
      <c r="I2724" s="2"/>
    </row>
    <row r="2725" spans="9:9" x14ac:dyDescent="0.25">
      <c r="I2725" s="2"/>
    </row>
    <row r="2726" spans="9:9" x14ac:dyDescent="0.25">
      <c r="I2726" s="2"/>
    </row>
    <row r="2727" spans="9:9" x14ac:dyDescent="0.25">
      <c r="I2727" s="2"/>
    </row>
    <row r="2728" spans="9:9" x14ac:dyDescent="0.25">
      <c r="I2728" s="2"/>
    </row>
    <row r="2729" spans="9:9" x14ac:dyDescent="0.25">
      <c r="I2729" s="2"/>
    </row>
    <row r="2730" spans="9:9" x14ac:dyDescent="0.25">
      <c r="I2730" s="2"/>
    </row>
    <row r="2731" spans="9:9" x14ac:dyDescent="0.25">
      <c r="I2731" s="2"/>
    </row>
    <row r="2732" spans="9:9" x14ac:dyDescent="0.25">
      <c r="I2732" s="2"/>
    </row>
    <row r="2733" spans="9:9" x14ac:dyDescent="0.25">
      <c r="I2733" s="2"/>
    </row>
    <row r="2734" spans="9:9" x14ac:dyDescent="0.25">
      <c r="I2734" s="2"/>
    </row>
    <row r="2735" spans="9:9" x14ac:dyDescent="0.25">
      <c r="I2735" s="2"/>
    </row>
    <row r="2736" spans="9:9" x14ac:dyDescent="0.25">
      <c r="I2736" s="2"/>
    </row>
    <row r="2737" spans="9:9" x14ac:dyDescent="0.25">
      <c r="I2737" s="2"/>
    </row>
    <row r="2738" spans="9:9" x14ac:dyDescent="0.25">
      <c r="I2738" s="2"/>
    </row>
    <row r="2739" spans="9:9" x14ac:dyDescent="0.25">
      <c r="I2739" s="2"/>
    </row>
    <row r="2740" spans="9:9" x14ac:dyDescent="0.25">
      <c r="I2740" s="2"/>
    </row>
    <row r="2741" spans="9:9" x14ac:dyDescent="0.25">
      <c r="I2741" s="2"/>
    </row>
    <row r="2742" spans="9:9" x14ac:dyDescent="0.25">
      <c r="I2742" s="2"/>
    </row>
    <row r="2743" spans="9:9" x14ac:dyDescent="0.25">
      <c r="I2743" s="2"/>
    </row>
    <row r="2744" spans="9:9" x14ac:dyDescent="0.25">
      <c r="I2744" s="2"/>
    </row>
    <row r="2745" spans="9:9" x14ac:dyDescent="0.25">
      <c r="I2745" s="2"/>
    </row>
    <row r="2746" spans="9:9" x14ac:dyDescent="0.25">
      <c r="I2746" s="2"/>
    </row>
    <row r="2747" spans="9:9" x14ac:dyDescent="0.25">
      <c r="I2747" s="2"/>
    </row>
    <row r="2748" spans="9:9" x14ac:dyDescent="0.25">
      <c r="I2748" s="2"/>
    </row>
    <row r="2749" spans="9:9" x14ac:dyDescent="0.25">
      <c r="I2749" s="2"/>
    </row>
    <row r="2750" spans="9:9" x14ac:dyDescent="0.25">
      <c r="I2750" s="2"/>
    </row>
    <row r="2751" spans="9:9" x14ac:dyDescent="0.25">
      <c r="I2751" s="2"/>
    </row>
    <row r="2752" spans="9:9" x14ac:dyDescent="0.25">
      <c r="I2752" s="2"/>
    </row>
    <row r="2753" spans="9:9" x14ac:dyDescent="0.25">
      <c r="I2753" s="2"/>
    </row>
    <row r="2754" spans="9:9" x14ac:dyDescent="0.25">
      <c r="I2754" s="2"/>
    </row>
    <row r="2755" spans="9:9" x14ac:dyDescent="0.25">
      <c r="I2755" s="2"/>
    </row>
    <row r="2756" spans="9:9" x14ac:dyDescent="0.25">
      <c r="I2756" s="2"/>
    </row>
    <row r="2757" spans="9:9" x14ac:dyDescent="0.25">
      <c r="I2757" s="2"/>
    </row>
    <row r="2758" spans="9:9" x14ac:dyDescent="0.25">
      <c r="I2758" s="2"/>
    </row>
    <row r="2759" spans="9:9" x14ac:dyDescent="0.25">
      <c r="I2759" s="2"/>
    </row>
    <row r="2760" spans="9:9" x14ac:dyDescent="0.25">
      <c r="I2760" s="2"/>
    </row>
    <row r="2761" spans="9:9" x14ac:dyDescent="0.25">
      <c r="I2761" s="2"/>
    </row>
    <row r="2762" spans="9:9" x14ac:dyDescent="0.25">
      <c r="I2762" s="2"/>
    </row>
    <row r="2763" spans="9:9" x14ac:dyDescent="0.25">
      <c r="I2763" s="2"/>
    </row>
    <row r="2764" spans="9:9" x14ac:dyDescent="0.25">
      <c r="I2764" s="2"/>
    </row>
    <row r="2765" spans="9:9" x14ac:dyDescent="0.25">
      <c r="I2765" s="2"/>
    </row>
    <row r="2766" spans="9:9" x14ac:dyDescent="0.25">
      <c r="I2766" s="2"/>
    </row>
    <row r="2767" spans="9:9" x14ac:dyDescent="0.25">
      <c r="I2767" s="2"/>
    </row>
    <row r="2768" spans="9:9" x14ac:dyDescent="0.25">
      <c r="I2768" s="2"/>
    </row>
    <row r="2769" spans="9:9" x14ac:dyDescent="0.25">
      <c r="I2769" s="2"/>
    </row>
    <row r="2770" spans="9:9" x14ac:dyDescent="0.25">
      <c r="I2770" s="2"/>
    </row>
    <row r="2771" spans="9:9" x14ac:dyDescent="0.25">
      <c r="I2771" s="2"/>
    </row>
    <row r="2772" spans="9:9" x14ac:dyDescent="0.25">
      <c r="I2772" s="2"/>
    </row>
    <row r="2773" spans="9:9" x14ac:dyDescent="0.25">
      <c r="I2773" s="2"/>
    </row>
    <row r="2774" spans="9:9" x14ac:dyDescent="0.25">
      <c r="I2774" s="2"/>
    </row>
    <row r="2775" spans="9:9" x14ac:dyDescent="0.25">
      <c r="I2775" s="2"/>
    </row>
    <row r="2776" spans="9:9" x14ac:dyDescent="0.25">
      <c r="I2776" s="2"/>
    </row>
    <row r="2777" spans="9:9" x14ac:dyDescent="0.25">
      <c r="I2777" s="2"/>
    </row>
    <row r="2778" spans="9:9" x14ac:dyDescent="0.25">
      <c r="I2778" s="2"/>
    </row>
    <row r="2779" spans="9:9" x14ac:dyDescent="0.25">
      <c r="I2779" s="2"/>
    </row>
    <row r="2780" spans="9:9" x14ac:dyDescent="0.25">
      <c r="I2780" s="2"/>
    </row>
    <row r="2781" spans="9:9" x14ac:dyDescent="0.25">
      <c r="I2781" s="2"/>
    </row>
    <row r="2782" spans="9:9" x14ac:dyDescent="0.25">
      <c r="I2782" s="2"/>
    </row>
    <row r="2783" spans="9:9" x14ac:dyDescent="0.25">
      <c r="I2783" s="2"/>
    </row>
    <row r="2784" spans="9:9" x14ac:dyDescent="0.25">
      <c r="I2784" s="2"/>
    </row>
    <row r="2785" spans="9:9" x14ac:dyDescent="0.25">
      <c r="I2785" s="2"/>
    </row>
    <row r="2786" spans="9:9" x14ac:dyDescent="0.25">
      <c r="I2786" s="2"/>
    </row>
    <row r="2787" spans="9:9" x14ac:dyDescent="0.25">
      <c r="I2787" s="2"/>
    </row>
    <row r="2788" spans="9:9" x14ac:dyDescent="0.25">
      <c r="I2788" s="2"/>
    </row>
    <row r="2789" spans="9:9" x14ac:dyDescent="0.25">
      <c r="I2789" s="2"/>
    </row>
    <row r="2790" spans="9:9" x14ac:dyDescent="0.25">
      <c r="I2790" s="2"/>
    </row>
    <row r="2791" spans="9:9" x14ac:dyDescent="0.25">
      <c r="I2791" s="2"/>
    </row>
    <row r="2792" spans="9:9" x14ac:dyDescent="0.25">
      <c r="I2792" s="2"/>
    </row>
    <row r="2793" spans="9:9" x14ac:dyDescent="0.25">
      <c r="I2793" s="2"/>
    </row>
    <row r="2794" spans="9:9" x14ac:dyDescent="0.25">
      <c r="I2794" s="2"/>
    </row>
    <row r="2795" spans="9:9" x14ac:dyDescent="0.25">
      <c r="I2795" s="2"/>
    </row>
    <row r="2796" spans="9:9" x14ac:dyDescent="0.25">
      <c r="I2796" s="2"/>
    </row>
    <row r="2797" spans="9:9" x14ac:dyDescent="0.25">
      <c r="I2797" s="2"/>
    </row>
    <row r="2798" spans="9:9" x14ac:dyDescent="0.25">
      <c r="I2798" s="2"/>
    </row>
    <row r="2799" spans="9:9" x14ac:dyDescent="0.25">
      <c r="I2799" s="2"/>
    </row>
    <row r="2800" spans="9:9" x14ac:dyDescent="0.25">
      <c r="I2800" s="2"/>
    </row>
    <row r="2801" spans="9:9" x14ac:dyDescent="0.25">
      <c r="I2801" s="2"/>
    </row>
    <row r="2802" spans="9:9" x14ac:dyDescent="0.25">
      <c r="I2802" s="2"/>
    </row>
    <row r="2803" spans="9:9" x14ac:dyDescent="0.25">
      <c r="I2803" s="2"/>
    </row>
    <row r="2804" spans="9:9" x14ac:dyDescent="0.25">
      <c r="I2804" s="2"/>
    </row>
    <row r="2805" spans="9:9" x14ac:dyDescent="0.25">
      <c r="I2805" s="2"/>
    </row>
    <row r="2806" spans="9:9" x14ac:dyDescent="0.25">
      <c r="I2806" s="2"/>
    </row>
    <row r="2807" spans="9:9" x14ac:dyDescent="0.25">
      <c r="I2807" s="2"/>
    </row>
    <row r="2808" spans="9:9" x14ac:dyDescent="0.25">
      <c r="I2808" s="2"/>
    </row>
    <row r="2809" spans="9:9" x14ac:dyDescent="0.25">
      <c r="I2809" s="2"/>
    </row>
    <row r="2810" spans="9:9" x14ac:dyDescent="0.25">
      <c r="I2810" s="2"/>
    </row>
    <row r="2811" spans="9:9" x14ac:dyDescent="0.25">
      <c r="I2811" s="2"/>
    </row>
    <row r="2812" spans="9:9" x14ac:dyDescent="0.25">
      <c r="I2812" s="2"/>
    </row>
    <row r="2813" spans="9:9" x14ac:dyDescent="0.25">
      <c r="I2813" s="2"/>
    </row>
    <row r="2814" spans="9:9" x14ac:dyDescent="0.25">
      <c r="I2814" s="2"/>
    </row>
    <row r="2815" spans="9:9" x14ac:dyDescent="0.25">
      <c r="I2815" s="2"/>
    </row>
    <row r="2816" spans="9:9" x14ac:dyDescent="0.25">
      <c r="I2816" s="2"/>
    </row>
    <row r="2817" spans="9:9" x14ac:dyDescent="0.25">
      <c r="I2817" s="2"/>
    </row>
    <row r="2818" spans="9:9" x14ac:dyDescent="0.25">
      <c r="I2818" s="2"/>
    </row>
    <row r="2819" spans="9:9" x14ac:dyDescent="0.25">
      <c r="I2819" s="2"/>
    </row>
    <row r="2820" spans="9:9" x14ac:dyDescent="0.25">
      <c r="I2820" s="2"/>
    </row>
    <row r="2821" spans="9:9" x14ac:dyDescent="0.25">
      <c r="I2821" s="2"/>
    </row>
    <row r="2822" spans="9:9" x14ac:dyDescent="0.25">
      <c r="I2822" s="2"/>
    </row>
    <row r="2823" spans="9:9" x14ac:dyDescent="0.25">
      <c r="I2823" s="2"/>
    </row>
    <row r="2824" spans="9:9" x14ac:dyDescent="0.25">
      <c r="I2824" s="2"/>
    </row>
    <row r="2825" spans="9:9" x14ac:dyDescent="0.25">
      <c r="I2825" s="2"/>
    </row>
    <row r="2826" spans="9:9" x14ac:dyDescent="0.25">
      <c r="I2826" s="2"/>
    </row>
    <row r="2827" spans="9:9" x14ac:dyDescent="0.25">
      <c r="I2827" s="2"/>
    </row>
    <row r="2828" spans="9:9" x14ac:dyDescent="0.25">
      <c r="I2828" s="2"/>
    </row>
    <row r="2829" spans="9:9" x14ac:dyDescent="0.25">
      <c r="I2829" s="2"/>
    </row>
    <row r="2830" spans="9:9" x14ac:dyDescent="0.25">
      <c r="I2830" s="2"/>
    </row>
    <row r="2831" spans="9:9" x14ac:dyDescent="0.25">
      <c r="I2831" s="2"/>
    </row>
    <row r="2832" spans="9:9" x14ac:dyDescent="0.25">
      <c r="I2832" s="2"/>
    </row>
    <row r="2833" spans="9:9" x14ac:dyDescent="0.25">
      <c r="I2833" s="2"/>
    </row>
    <row r="2834" spans="9:9" x14ac:dyDescent="0.25">
      <c r="I2834" s="2"/>
    </row>
    <row r="2835" spans="9:9" x14ac:dyDescent="0.25">
      <c r="I2835" s="2"/>
    </row>
    <row r="2836" spans="9:9" x14ac:dyDescent="0.25">
      <c r="I2836" s="2"/>
    </row>
    <row r="2837" spans="9:9" x14ac:dyDescent="0.25">
      <c r="I2837" s="2"/>
    </row>
    <row r="2838" spans="9:9" x14ac:dyDescent="0.25">
      <c r="I2838" s="2"/>
    </row>
    <row r="2839" spans="9:9" x14ac:dyDescent="0.25">
      <c r="I2839" s="2"/>
    </row>
    <row r="2840" spans="9:9" x14ac:dyDescent="0.25">
      <c r="I2840" s="2"/>
    </row>
    <row r="2841" spans="9:9" x14ac:dyDescent="0.25">
      <c r="I2841" s="2"/>
    </row>
    <row r="2842" spans="9:9" x14ac:dyDescent="0.25">
      <c r="I2842" s="2"/>
    </row>
    <row r="2843" spans="9:9" x14ac:dyDescent="0.25">
      <c r="I2843" s="2"/>
    </row>
    <row r="2844" spans="9:9" x14ac:dyDescent="0.25">
      <c r="I2844" s="2"/>
    </row>
    <row r="2845" spans="9:9" x14ac:dyDescent="0.25">
      <c r="I2845" s="2"/>
    </row>
    <row r="2846" spans="9:9" x14ac:dyDescent="0.25">
      <c r="I2846" s="2"/>
    </row>
    <row r="2847" spans="9:9" x14ac:dyDescent="0.25">
      <c r="I2847" s="2"/>
    </row>
    <row r="2848" spans="9:9" x14ac:dyDescent="0.25">
      <c r="I2848" s="2"/>
    </row>
    <row r="2849" spans="9:9" x14ac:dyDescent="0.25">
      <c r="I2849" s="2"/>
    </row>
    <row r="2850" spans="9:9" x14ac:dyDescent="0.25">
      <c r="I2850" s="2"/>
    </row>
    <row r="2851" spans="9:9" x14ac:dyDescent="0.25">
      <c r="I2851" s="2"/>
    </row>
    <row r="2852" spans="9:9" x14ac:dyDescent="0.25">
      <c r="I2852" s="2"/>
    </row>
    <row r="2853" spans="9:9" x14ac:dyDescent="0.25">
      <c r="I2853" s="2"/>
    </row>
    <row r="2854" spans="9:9" x14ac:dyDescent="0.25">
      <c r="I2854" s="2"/>
    </row>
    <row r="2855" spans="9:9" x14ac:dyDescent="0.25">
      <c r="I2855" s="2"/>
    </row>
    <row r="2856" spans="9:9" x14ac:dyDescent="0.25">
      <c r="I2856" s="2"/>
    </row>
    <row r="2857" spans="9:9" x14ac:dyDescent="0.25">
      <c r="I2857" s="2"/>
    </row>
    <row r="2858" spans="9:9" x14ac:dyDescent="0.25">
      <c r="I2858" s="2"/>
    </row>
    <row r="2859" spans="9:9" x14ac:dyDescent="0.25">
      <c r="I2859" s="2"/>
    </row>
    <row r="2860" spans="9:9" x14ac:dyDescent="0.25">
      <c r="I2860" s="2"/>
    </row>
    <row r="2861" spans="9:9" x14ac:dyDescent="0.25">
      <c r="I2861" s="2"/>
    </row>
    <row r="2862" spans="9:9" x14ac:dyDescent="0.25">
      <c r="I2862" s="2"/>
    </row>
    <row r="2863" spans="9:9" x14ac:dyDescent="0.25">
      <c r="I2863" s="2"/>
    </row>
    <row r="2864" spans="9:9" x14ac:dyDescent="0.25">
      <c r="I2864" s="2"/>
    </row>
    <row r="2865" spans="9:9" x14ac:dyDescent="0.25">
      <c r="I2865" s="2"/>
    </row>
    <row r="2866" spans="9:9" x14ac:dyDescent="0.25">
      <c r="I2866" s="2"/>
    </row>
    <row r="2867" spans="9:9" x14ac:dyDescent="0.25">
      <c r="I2867" s="2"/>
    </row>
    <row r="2868" spans="9:9" x14ac:dyDescent="0.25">
      <c r="I2868" s="2"/>
    </row>
    <row r="2869" spans="9:9" x14ac:dyDescent="0.25">
      <c r="I2869" s="2"/>
    </row>
    <row r="2870" spans="9:9" x14ac:dyDescent="0.25">
      <c r="I2870" s="2"/>
    </row>
    <row r="2871" spans="9:9" x14ac:dyDescent="0.25">
      <c r="I2871" s="2"/>
    </row>
    <row r="2872" spans="9:9" x14ac:dyDescent="0.25">
      <c r="I2872" s="2"/>
    </row>
    <row r="2873" spans="9:9" x14ac:dyDescent="0.25">
      <c r="I2873" s="2"/>
    </row>
    <row r="2874" spans="9:9" x14ac:dyDescent="0.25">
      <c r="I2874" s="2"/>
    </row>
    <row r="2875" spans="9:9" x14ac:dyDescent="0.25">
      <c r="I2875" s="2"/>
    </row>
    <row r="2876" spans="9:9" x14ac:dyDescent="0.25">
      <c r="I2876" s="2"/>
    </row>
    <row r="2877" spans="9:9" x14ac:dyDescent="0.25">
      <c r="I2877" s="2"/>
    </row>
    <row r="2878" spans="9:9" x14ac:dyDescent="0.25">
      <c r="I2878" s="2"/>
    </row>
    <row r="2879" spans="9:9" x14ac:dyDescent="0.25">
      <c r="I2879" s="2"/>
    </row>
    <row r="2880" spans="9:9" x14ac:dyDescent="0.25">
      <c r="I2880" s="2"/>
    </row>
    <row r="2881" spans="9:9" x14ac:dyDescent="0.25">
      <c r="I2881" s="2"/>
    </row>
    <row r="2882" spans="9:9" x14ac:dyDescent="0.25">
      <c r="I2882" s="2"/>
    </row>
    <row r="2883" spans="9:9" x14ac:dyDescent="0.25">
      <c r="I2883" s="2"/>
    </row>
    <row r="2884" spans="9:9" x14ac:dyDescent="0.25">
      <c r="I2884" s="2"/>
    </row>
    <row r="2885" spans="9:9" x14ac:dyDescent="0.25">
      <c r="I2885" s="2"/>
    </row>
    <row r="2886" spans="9:9" x14ac:dyDescent="0.25">
      <c r="I2886" s="2"/>
    </row>
    <row r="2887" spans="9:9" x14ac:dyDescent="0.25">
      <c r="I2887" s="2"/>
    </row>
    <row r="2888" spans="9:9" x14ac:dyDescent="0.25">
      <c r="I2888" s="2"/>
    </row>
    <row r="2889" spans="9:9" x14ac:dyDescent="0.25">
      <c r="I2889" s="2"/>
    </row>
    <row r="2890" spans="9:9" x14ac:dyDescent="0.25">
      <c r="I2890" s="2"/>
    </row>
    <row r="2891" spans="9:9" x14ac:dyDescent="0.25">
      <c r="I2891" s="2"/>
    </row>
    <row r="2892" spans="9:9" x14ac:dyDescent="0.25">
      <c r="I2892" s="2"/>
    </row>
    <row r="2893" spans="9:9" x14ac:dyDescent="0.25">
      <c r="I2893" s="2"/>
    </row>
    <row r="2894" spans="9:9" x14ac:dyDescent="0.25">
      <c r="I2894" s="2"/>
    </row>
    <row r="2895" spans="9:9" x14ac:dyDescent="0.25">
      <c r="I2895" s="2"/>
    </row>
    <row r="2896" spans="9:9" x14ac:dyDescent="0.25">
      <c r="I2896" s="2"/>
    </row>
    <row r="2897" spans="9:9" x14ac:dyDescent="0.25">
      <c r="I2897" s="2"/>
    </row>
    <row r="2898" spans="9:9" x14ac:dyDescent="0.25">
      <c r="I2898" s="2"/>
    </row>
    <row r="2899" spans="9:9" x14ac:dyDescent="0.25">
      <c r="I2899" s="2"/>
    </row>
    <row r="2900" spans="9:9" x14ac:dyDescent="0.25">
      <c r="I2900" s="2"/>
    </row>
    <row r="2901" spans="9:9" x14ac:dyDescent="0.25">
      <c r="I2901" s="2"/>
    </row>
    <row r="2902" spans="9:9" x14ac:dyDescent="0.25">
      <c r="I2902" s="2"/>
    </row>
    <row r="2903" spans="9:9" x14ac:dyDescent="0.25">
      <c r="I2903" s="2"/>
    </row>
    <row r="2904" spans="9:9" x14ac:dyDescent="0.25">
      <c r="I2904" s="2"/>
    </row>
    <row r="2905" spans="9:9" x14ac:dyDescent="0.25">
      <c r="I2905" s="2"/>
    </row>
    <row r="2906" spans="9:9" x14ac:dyDescent="0.25">
      <c r="I2906" s="2"/>
    </row>
    <row r="2907" spans="9:9" x14ac:dyDescent="0.25">
      <c r="I2907" s="2"/>
    </row>
    <row r="2908" spans="9:9" x14ac:dyDescent="0.25">
      <c r="I2908" s="2"/>
    </row>
    <row r="2909" spans="9:9" x14ac:dyDescent="0.25">
      <c r="I2909" s="2"/>
    </row>
    <row r="2910" spans="9:9" x14ac:dyDescent="0.25">
      <c r="I2910" s="2"/>
    </row>
    <row r="2911" spans="9:9" x14ac:dyDescent="0.25">
      <c r="I2911" s="2"/>
    </row>
    <row r="2912" spans="9:9" x14ac:dyDescent="0.25">
      <c r="I2912" s="2"/>
    </row>
    <row r="2913" spans="9:9" x14ac:dyDescent="0.25">
      <c r="I2913" s="2"/>
    </row>
    <row r="2914" spans="9:9" x14ac:dyDescent="0.25">
      <c r="I2914" s="2"/>
    </row>
    <row r="2915" spans="9:9" x14ac:dyDescent="0.25">
      <c r="I2915" s="2"/>
    </row>
    <row r="2916" spans="9:9" x14ac:dyDescent="0.25">
      <c r="I2916" s="2"/>
    </row>
    <row r="2917" spans="9:9" x14ac:dyDescent="0.25">
      <c r="I2917" s="2"/>
    </row>
    <row r="2918" spans="9:9" x14ac:dyDescent="0.25">
      <c r="I2918" s="2"/>
    </row>
    <row r="2919" spans="9:9" x14ac:dyDescent="0.25">
      <c r="I2919" s="2"/>
    </row>
    <row r="2920" spans="9:9" x14ac:dyDescent="0.25">
      <c r="I2920" s="2"/>
    </row>
    <row r="2921" spans="9:9" x14ac:dyDescent="0.25">
      <c r="I2921" s="2"/>
    </row>
    <row r="2922" spans="9:9" x14ac:dyDescent="0.25">
      <c r="I2922" s="2"/>
    </row>
    <row r="2923" spans="9:9" x14ac:dyDescent="0.25">
      <c r="I2923" s="2"/>
    </row>
    <row r="2924" spans="9:9" x14ac:dyDescent="0.25">
      <c r="I2924" s="2"/>
    </row>
    <row r="2925" spans="9:9" x14ac:dyDescent="0.25">
      <c r="I2925" s="2"/>
    </row>
    <row r="2926" spans="9:9" x14ac:dyDescent="0.25">
      <c r="I2926" s="2"/>
    </row>
    <row r="2927" spans="9:9" x14ac:dyDescent="0.25">
      <c r="I2927" s="2"/>
    </row>
    <row r="2928" spans="9:9" x14ac:dyDescent="0.25">
      <c r="I2928" s="2"/>
    </row>
    <row r="2929" spans="9:9" x14ac:dyDescent="0.25">
      <c r="I2929" s="2"/>
    </row>
    <row r="2930" spans="9:9" x14ac:dyDescent="0.25">
      <c r="I2930" s="2"/>
    </row>
    <row r="2931" spans="9:9" x14ac:dyDescent="0.25">
      <c r="I2931" s="2"/>
    </row>
    <row r="2932" spans="9:9" x14ac:dyDescent="0.25">
      <c r="I2932" s="2"/>
    </row>
    <row r="2933" spans="9:9" x14ac:dyDescent="0.25">
      <c r="I2933" s="2"/>
    </row>
    <row r="2934" spans="9:9" x14ac:dyDescent="0.25">
      <c r="I2934" s="2"/>
    </row>
    <row r="2935" spans="9:9" x14ac:dyDescent="0.25">
      <c r="I2935" s="2"/>
    </row>
    <row r="2936" spans="9:9" x14ac:dyDescent="0.25">
      <c r="I2936" s="2"/>
    </row>
    <row r="2937" spans="9:9" x14ac:dyDescent="0.25">
      <c r="I2937" s="2"/>
    </row>
    <row r="2938" spans="9:9" x14ac:dyDescent="0.25">
      <c r="I2938" s="2"/>
    </row>
    <row r="2939" spans="9:9" x14ac:dyDescent="0.25">
      <c r="I2939" s="2"/>
    </row>
    <row r="2940" spans="9:9" x14ac:dyDescent="0.25">
      <c r="I2940" s="2"/>
    </row>
    <row r="2941" spans="9:9" x14ac:dyDescent="0.25">
      <c r="I2941" s="2"/>
    </row>
    <row r="2942" spans="9:9" x14ac:dyDescent="0.25">
      <c r="I2942" s="2"/>
    </row>
    <row r="2943" spans="9:9" x14ac:dyDescent="0.25">
      <c r="I2943" s="2"/>
    </row>
    <row r="2944" spans="9:9" x14ac:dyDescent="0.25">
      <c r="I2944" s="2"/>
    </row>
    <row r="2945" spans="9:9" x14ac:dyDescent="0.25">
      <c r="I2945" s="2"/>
    </row>
    <row r="2946" spans="9:9" x14ac:dyDescent="0.25">
      <c r="I2946" s="2"/>
    </row>
    <row r="2947" spans="9:9" x14ac:dyDescent="0.25">
      <c r="I2947" s="2"/>
    </row>
    <row r="2948" spans="9:9" x14ac:dyDescent="0.25">
      <c r="I2948" s="2"/>
    </row>
    <row r="2949" spans="9:9" x14ac:dyDescent="0.25">
      <c r="I2949" s="2"/>
    </row>
    <row r="2950" spans="9:9" x14ac:dyDescent="0.25">
      <c r="I2950" s="2"/>
    </row>
    <row r="2951" spans="9:9" x14ac:dyDescent="0.25">
      <c r="I2951" s="2"/>
    </row>
    <row r="2952" spans="9:9" x14ac:dyDescent="0.25">
      <c r="I2952" s="2"/>
    </row>
    <row r="2953" spans="9:9" x14ac:dyDescent="0.25">
      <c r="I2953" s="2"/>
    </row>
    <row r="2954" spans="9:9" x14ac:dyDescent="0.25">
      <c r="I2954" s="2"/>
    </row>
    <row r="2955" spans="9:9" x14ac:dyDescent="0.25">
      <c r="I2955" s="2"/>
    </row>
    <row r="2956" spans="9:9" x14ac:dyDescent="0.25">
      <c r="I2956" s="2"/>
    </row>
    <row r="2957" spans="9:9" x14ac:dyDescent="0.25">
      <c r="I2957" s="2"/>
    </row>
    <row r="2958" spans="9:9" x14ac:dyDescent="0.25">
      <c r="I2958" s="2"/>
    </row>
    <row r="2959" spans="9:9" x14ac:dyDescent="0.25">
      <c r="I2959" s="2"/>
    </row>
    <row r="2960" spans="9:9" x14ac:dyDescent="0.25">
      <c r="I2960" s="2"/>
    </row>
    <row r="2961" spans="9:9" x14ac:dyDescent="0.25">
      <c r="I2961" s="2"/>
    </row>
    <row r="2962" spans="9:9" x14ac:dyDescent="0.25">
      <c r="I2962" s="2"/>
    </row>
    <row r="2963" spans="9:9" x14ac:dyDescent="0.25">
      <c r="I2963" s="2"/>
    </row>
    <row r="2964" spans="9:9" x14ac:dyDescent="0.25">
      <c r="I2964" s="2"/>
    </row>
    <row r="2965" spans="9:9" x14ac:dyDescent="0.25">
      <c r="I2965" s="2"/>
    </row>
    <row r="2966" spans="9:9" x14ac:dyDescent="0.25">
      <c r="I2966" s="2"/>
    </row>
    <row r="2967" spans="9:9" x14ac:dyDescent="0.25">
      <c r="I2967" s="2"/>
    </row>
    <row r="2968" spans="9:9" x14ac:dyDescent="0.25">
      <c r="I2968" s="2"/>
    </row>
    <row r="2969" spans="9:9" x14ac:dyDescent="0.25">
      <c r="I2969" s="2"/>
    </row>
    <row r="2970" spans="9:9" x14ac:dyDescent="0.25">
      <c r="I2970" s="2"/>
    </row>
    <row r="2971" spans="9:9" x14ac:dyDescent="0.25">
      <c r="I2971" s="2"/>
    </row>
    <row r="2972" spans="9:9" x14ac:dyDescent="0.25">
      <c r="I2972" s="2"/>
    </row>
    <row r="2973" spans="9:9" x14ac:dyDescent="0.25">
      <c r="I2973" s="2"/>
    </row>
    <row r="2974" spans="9:9" x14ac:dyDescent="0.25">
      <c r="I2974" s="2"/>
    </row>
    <row r="2975" spans="9:9" x14ac:dyDescent="0.25">
      <c r="I2975" s="2"/>
    </row>
    <row r="2976" spans="9:9" x14ac:dyDescent="0.25">
      <c r="I2976" s="2"/>
    </row>
    <row r="2977" spans="9:9" x14ac:dyDescent="0.25">
      <c r="I2977" s="2"/>
    </row>
    <row r="2978" spans="9:9" x14ac:dyDescent="0.25">
      <c r="I2978" s="2"/>
    </row>
    <row r="2979" spans="9:9" x14ac:dyDescent="0.25">
      <c r="I2979" s="2"/>
    </row>
    <row r="2980" spans="9:9" x14ac:dyDescent="0.25">
      <c r="I2980" s="2"/>
    </row>
    <row r="2981" spans="9:9" x14ac:dyDescent="0.25">
      <c r="I2981" s="2"/>
    </row>
    <row r="2982" spans="9:9" x14ac:dyDescent="0.25">
      <c r="I2982" s="2"/>
    </row>
    <row r="2983" spans="9:9" x14ac:dyDescent="0.25">
      <c r="I2983" s="2"/>
    </row>
    <row r="2984" spans="9:9" x14ac:dyDescent="0.25">
      <c r="I2984" s="2"/>
    </row>
    <row r="2985" spans="9:9" x14ac:dyDescent="0.25">
      <c r="I2985" s="2"/>
    </row>
    <row r="2986" spans="9:9" x14ac:dyDescent="0.25">
      <c r="I2986" s="2"/>
    </row>
    <row r="2987" spans="9:9" x14ac:dyDescent="0.25">
      <c r="I2987" s="2"/>
    </row>
    <row r="2988" spans="9:9" x14ac:dyDescent="0.25">
      <c r="I2988" s="2"/>
    </row>
    <row r="2989" spans="9:9" x14ac:dyDescent="0.25">
      <c r="I2989" s="2"/>
    </row>
    <row r="2990" spans="9:9" x14ac:dyDescent="0.25">
      <c r="I2990" s="2"/>
    </row>
    <row r="2991" spans="9:9" x14ac:dyDescent="0.25">
      <c r="I2991" s="2"/>
    </row>
    <row r="2992" spans="9:9" x14ac:dyDescent="0.25">
      <c r="I2992" s="2"/>
    </row>
    <row r="2993" spans="9:9" x14ac:dyDescent="0.25">
      <c r="I2993" s="2"/>
    </row>
    <row r="2994" spans="9:9" x14ac:dyDescent="0.25">
      <c r="I2994" s="2"/>
    </row>
    <row r="2995" spans="9:9" x14ac:dyDescent="0.25">
      <c r="I2995" s="2"/>
    </row>
    <row r="2996" spans="9:9" x14ac:dyDescent="0.25">
      <c r="I2996" s="2"/>
    </row>
    <row r="2997" spans="9:9" x14ac:dyDescent="0.25">
      <c r="I2997" s="2"/>
    </row>
    <row r="2998" spans="9:9" x14ac:dyDescent="0.25">
      <c r="I2998" s="2"/>
    </row>
    <row r="2999" spans="9:9" x14ac:dyDescent="0.25">
      <c r="I2999" s="2"/>
    </row>
    <row r="3000" spans="9:9" x14ac:dyDescent="0.25">
      <c r="I3000" s="2"/>
    </row>
    <row r="3001" spans="9:9" x14ac:dyDescent="0.25">
      <c r="I3001" s="2"/>
    </row>
    <row r="3002" spans="9:9" x14ac:dyDescent="0.25">
      <c r="I3002" s="2"/>
    </row>
    <row r="3003" spans="9:9" x14ac:dyDescent="0.25">
      <c r="I3003" s="2"/>
    </row>
    <row r="3004" spans="9:9" x14ac:dyDescent="0.25">
      <c r="I3004" s="2"/>
    </row>
    <row r="3005" spans="9:9" x14ac:dyDescent="0.25">
      <c r="I3005" s="2"/>
    </row>
    <row r="3006" spans="9:9" x14ac:dyDescent="0.25">
      <c r="I3006" s="2"/>
    </row>
    <row r="3007" spans="9:9" x14ac:dyDescent="0.25">
      <c r="I3007" s="2"/>
    </row>
    <row r="3008" spans="9:9" x14ac:dyDescent="0.25">
      <c r="I3008" s="2"/>
    </row>
    <row r="3009" spans="9:9" x14ac:dyDescent="0.25">
      <c r="I3009" s="2"/>
    </row>
    <row r="3010" spans="9:9" x14ac:dyDescent="0.25">
      <c r="I3010" s="2"/>
    </row>
    <row r="3011" spans="9:9" x14ac:dyDescent="0.25">
      <c r="I3011" s="2"/>
    </row>
    <row r="3012" spans="9:9" x14ac:dyDescent="0.25">
      <c r="I3012" s="2"/>
    </row>
    <row r="3013" spans="9:9" x14ac:dyDescent="0.25">
      <c r="I3013" s="2"/>
    </row>
    <row r="3014" spans="9:9" x14ac:dyDescent="0.25">
      <c r="I3014" s="2"/>
    </row>
    <row r="3015" spans="9:9" x14ac:dyDescent="0.25">
      <c r="I3015" s="2"/>
    </row>
    <row r="3016" spans="9:9" x14ac:dyDescent="0.25">
      <c r="I3016" s="2"/>
    </row>
    <row r="3017" spans="9:9" x14ac:dyDescent="0.25">
      <c r="I3017" s="2"/>
    </row>
    <row r="3018" spans="9:9" x14ac:dyDescent="0.25">
      <c r="I3018" s="2"/>
    </row>
    <row r="3019" spans="9:9" x14ac:dyDescent="0.25">
      <c r="I3019" s="2"/>
    </row>
    <row r="3020" spans="9:9" x14ac:dyDescent="0.25">
      <c r="I3020" s="2"/>
    </row>
    <row r="3021" spans="9:9" x14ac:dyDescent="0.25">
      <c r="I3021" s="2"/>
    </row>
    <row r="3022" spans="9:9" x14ac:dyDescent="0.25">
      <c r="I3022" s="2"/>
    </row>
    <row r="3023" spans="9:9" x14ac:dyDescent="0.25">
      <c r="I3023" s="2"/>
    </row>
    <row r="3024" spans="9:9" x14ac:dyDescent="0.25">
      <c r="I3024" s="2"/>
    </row>
    <row r="3025" spans="9:9" x14ac:dyDescent="0.25">
      <c r="I3025" s="2"/>
    </row>
    <row r="3026" spans="9:9" x14ac:dyDescent="0.25">
      <c r="I3026" s="2"/>
    </row>
    <row r="3027" spans="9:9" x14ac:dyDescent="0.25">
      <c r="I3027" s="2"/>
    </row>
    <row r="3028" spans="9:9" x14ac:dyDescent="0.25">
      <c r="I3028" s="2"/>
    </row>
    <row r="3029" spans="9:9" x14ac:dyDescent="0.25">
      <c r="I3029" s="2"/>
    </row>
    <row r="3030" spans="9:9" x14ac:dyDescent="0.25">
      <c r="I3030" s="2"/>
    </row>
    <row r="3031" spans="9:9" x14ac:dyDescent="0.25">
      <c r="I3031" s="2"/>
    </row>
    <row r="3032" spans="9:9" x14ac:dyDescent="0.25">
      <c r="I3032" s="2"/>
    </row>
    <row r="3033" spans="9:9" x14ac:dyDescent="0.25">
      <c r="I3033" s="2"/>
    </row>
    <row r="3034" spans="9:9" x14ac:dyDescent="0.25">
      <c r="I3034" s="2"/>
    </row>
    <row r="3035" spans="9:9" x14ac:dyDescent="0.25">
      <c r="I3035" s="2"/>
    </row>
    <row r="3036" spans="9:9" x14ac:dyDescent="0.25">
      <c r="I3036" s="2"/>
    </row>
    <row r="3037" spans="9:9" x14ac:dyDescent="0.25">
      <c r="I3037" s="2"/>
    </row>
    <row r="3038" spans="9:9" x14ac:dyDescent="0.25">
      <c r="I3038" s="2"/>
    </row>
    <row r="3039" spans="9:9" x14ac:dyDescent="0.25">
      <c r="I3039" s="2"/>
    </row>
    <row r="3040" spans="9:9" x14ac:dyDescent="0.25">
      <c r="I3040" s="2"/>
    </row>
    <row r="3041" spans="9:9" x14ac:dyDescent="0.25">
      <c r="I3041" s="2"/>
    </row>
    <row r="3042" spans="9:9" x14ac:dyDescent="0.25">
      <c r="I3042" s="2"/>
    </row>
    <row r="3043" spans="9:9" x14ac:dyDescent="0.25">
      <c r="I3043" s="2"/>
    </row>
    <row r="3044" spans="9:9" x14ac:dyDescent="0.25">
      <c r="I3044" s="2"/>
    </row>
    <row r="3045" spans="9:9" x14ac:dyDescent="0.25">
      <c r="I3045" s="2"/>
    </row>
    <row r="3046" spans="9:9" x14ac:dyDescent="0.25">
      <c r="I3046" s="2"/>
    </row>
    <row r="3047" spans="9:9" x14ac:dyDescent="0.25">
      <c r="I3047" s="2"/>
    </row>
    <row r="3048" spans="9:9" x14ac:dyDescent="0.25">
      <c r="I3048" s="2"/>
    </row>
    <row r="3049" spans="9:9" x14ac:dyDescent="0.25">
      <c r="I3049" s="2"/>
    </row>
    <row r="3050" spans="9:9" x14ac:dyDescent="0.25">
      <c r="I3050" s="2"/>
    </row>
    <row r="3051" spans="9:9" x14ac:dyDescent="0.25">
      <c r="I3051" s="2"/>
    </row>
    <row r="3052" spans="9:9" x14ac:dyDescent="0.25">
      <c r="I3052" s="2"/>
    </row>
    <row r="3053" spans="9:9" x14ac:dyDescent="0.25">
      <c r="I3053" s="2"/>
    </row>
    <row r="3054" spans="9:9" x14ac:dyDescent="0.25">
      <c r="I3054" s="2"/>
    </row>
    <row r="3055" spans="9:9" x14ac:dyDescent="0.25">
      <c r="I3055" s="2"/>
    </row>
    <row r="3056" spans="9:9" x14ac:dyDescent="0.25">
      <c r="I3056" s="2"/>
    </row>
    <row r="3057" spans="9:9" x14ac:dyDescent="0.25">
      <c r="I3057" s="2"/>
    </row>
    <row r="3058" spans="9:9" x14ac:dyDescent="0.25">
      <c r="I3058" s="2"/>
    </row>
    <row r="3059" spans="9:9" x14ac:dyDescent="0.25">
      <c r="I3059" s="2"/>
    </row>
    <row r="3060" spans="9:9" x14ac:dyDescent="0.25">
      <c r="I3060" s="2"/>
    </row>
    <row r="3061" spans="9:9" x14ac:dyDescent="0.25">
      <c r="I3061" s="2"/>
    </row>
    <row r="3062" spans="9:9" x14ac:dyDescent="0.25">
      <c r="I3062" s="2"/>
    </row>
    <row r="3063" spans="9:9" x14ac:dyDescent="0.25">
      <c r="I3063" s="2"/>
    </row>
    <row r="3064" spans="9:9" x14ac:dyDescent="0.25">
      <c r="I3064" s="2"/>
    </row>
    <row r="3065" spans="9:9" x14ac:dyDescent="0.25">
      <c r="I3065" s="2"/>
    </row>
    <row r="3066" spans="9:9" x14ac:dyDescent="0.25">
      <c r="I3066" s="2"/>
    </row>
    <row r="3067" spans="9:9" x14ac:dyDescent="0.25">
      <c r="I3067" s="2"/>
    </row>
    <row r="3068" spans="9:9" x14ac:dyDescent="0.25">
      <c r="I3068" s="2"/>
    </row>
    <row r="3069" spans="9:9" x14ac:dyDescent="0.25">
      <c r="I3069" s="2"/>
    </row>
    <row r="3070" spans="9:9" x14ac:dyDescent="0.25">
      <c r="I3070" s="2"/>
    </row>
    <row r="3071" spans="9:9" x14ac:dyDescent="0.25">
      <c r="I3071" s="2"/>
    </row>
    <row r="3072" spans="9:9" x14ac:dyDescent="0.25">
      <c r="I3072" s="2"/>
    </row>
    <row r="3073" spans="9:9" x14ac:dyDescent="0.25">
      <c r="I3073" s="2"/>
    </row>
    <row r="3074" spans="9:9" x14ac:dyDescent="0.25">
      <c r="I3074" s="2"/>
    </row>
    <row r="3075" spans="9:9" x14ac:dyDescent="0.25">
      <c r="I3075" s="2"/>
    </row>
    <row r="3076" spans="9:9" x14ac:dyDescent="0.25">
      <c r="I3076" s="2"/>
    </row>
    <row r="3077" spans="9:9" x14ac:dyDescent="0.25">
      <c r="I3077" s="2"/>
    </row>
    <row r="3078" spans="9:9" x14ac:dyDescent="0.25">
      <c r="I3078" s="2"/>
    </row>
    <row r="3079" spans="9:9" x14ac:dyDescent="0.25">
      <c r="I3079" s="2"/>
    </row>
    <row r="3080" spans="9:9" x14ac:dyDescent="0.25">
      <c r="I3080" s="2"/>
    </row>
    <row r="3081" spans="9:9" x14ac:dyDescent="0.25">
      <c r="I3081" s="2"/>
    </row>
    <row r="3082" spans="9:9" x14ac:dyDescent="0.25">
      <c r="I3082" s="2"/>
    </row>
    <row r="3083" spans="9:9" x14ac:dyDescent="0.25">
      <c r="I3083" s="2"/>
    </row>
    <row r="3084" spans="9:9" x14ac:dyDescent="0.25">
      <c r="I3084" s="2"/>
    </row>
    <row r="3085" spans="9:9" x14ac:dyDescent="0.25">
      <c r="I3085" s="2"/>
    </row>
    <row r="3086" spans="9:9" x14ac:dyDescent="0.25">
      <c r="I3086" s="2"/>
    </row>
    <row r="3087" spans="9:9" x14ac:dyDescent="0.25">
      <c r="I3087" s="2"/>
    </row>
    <row r="3088" spans="9:9" x14ac:dyDescent="0.25">
      <c r="I3088" s="2"/>
    </row>
    <row r="3089" spans="9:9" x14ac:dyDescent="0.25">
      <c r="I3089" s="2"/>
    </row>
    <row r="3090" spans="9:9" x14ac:dyDescent="0.25">
      <c r="I3090" s="2"/>
    </row>
    <row r="3091" spans="9:9" x14ac:dyDescent="0.25">
      <c r="I3091" s="2"/>
    </row>
    <row r="3092" spans="9:9" x14ac:dyDescent="0.25">
      <c r="I3092" s="2"/>
    </row>
    <row r="3093" spans="9:9" x14ac:dyDescent="0.25">
      <c r="I3093" s="2"/>
    </row>
    <row r="3094" spans="9:9" x14ac:dyDescent="0.25">
      <c r="I3094" s="2"/>
    </row>
    <row r="3095" spans="9:9" x14ac:dyDescent="0.25">
      <c r="I3095" s="2"/>
    </row>
    <row r="3096" spans="9:9" x14ac:dyDescent="0.25">
      <c r="I3096" s="2"/>
    </row>
    <row r="3097" spans="9:9" x14ac:dyDescent="0.25">
      <c r="I3097" s="2"/>
    </row>
    <row r="3098" spans="9:9" x14ac:dyDescent="0.25">
      <c r="I3098" s="2"/>
    </row>
    <row r="3099" spans="9:9" x14ac:dyDescent="0.25">
      <c r="I3099" s="2"/>
    </row>
    <row r="3100" spans="9:9" x14ac:dyDescent="0.25">
      <c r="I3100" s="2"/>
    </row>
    <row r="3101" spans="9:9" x14ac:dyDescent="0.25">
      <c r="I3101" s="2"/>
    </row>
    <row r="3102" spans="9:9" x14ac:dyDescent="0.25">
      <c r="I3102" s="2"/>
    </row>
    <row r="3103" spans="9:9" x14ac:dyDescent="0.25">
      <c r="I3103" s="2"/>
    </row>
    <row r="3104" spans="9:9" x14ac:dyDescent="0.25">
      <c r="I3104" s="2"/>
    </row>
    <row r="3105" spans="9:9" x14ac:dyDescent="0.25">
      <c r="I3105" s="2"/>
    </row>
    <row r="3106" spans="9:9" x14ac:dyDescent="0.25">
      <c r="I3106" s="2"/>
    </row>
    <row r="3107" spans="9:9" x14ac:dyDescent="0.25">
      <c r="I3107" s="2"/>
    </row>
    <row r="3108" spans="9:9" x14ac:dyDescent="0.25">
      <c r="I3108" s="2"/>
    </row>
    <row r="3109" spans="9:9" x14ac:dyDescent="0.25">
      <c r="I3109" s="2"/>
    </row>
    <row r="3110" spans="9:9" x14ac:dyDescent="0.25">
      <c r="I3110" s="2"/>
    </row>
    <row r="3111" spans="9:9" x14ac:dyDescent="0.25">
      <c r="I3111" s="2"/>
    </row>
    <row r="3112" spans="9:9" x14ac:dyDescent="0.25">
      <c r="I3112" s="2"/>
    </row>
    <row r="3113" spans="9:9" x14ac:dyDescent="0.25">
      <c r="I3113" s="2"/>
    </row>
    <row r="3114" spans="9:9" x14ac:dyDescent="0.25">
      <c r="I3114" s="2"/>
    </row>
    <row r="3115" spans="9:9" x14ac:dyDescent="0.25">
      <c r="I3115" s="2"/>
    </row>
    <row r="3116" spans="9:9" x14ac:dyDescent="0.25">
      <c r="I3116" s="2"/>
    </row>
    <row r="3117" spans="9:9" x14ac:dyDescent="0.25">
      <c r="I3117" s="2"/>
    </row>
    <row r="3118" spans="9:9" x14ac:dyDescent="0.25">
      <c r="I3118" s="2"/>
    </row>
    <row r="3119" spans="9:9" x14ac:dyDescent="0.25">
      <c r="I3119" s="2"/>
    </row>
    <row r="3120" spans="9:9" x14ac:dyDescent="0.25">
      <c r="I3120" s="2"/>
    </row>
    <row r="3121" spans="9:9" x14ac:dyDescent="0.25">
      <c r="I3121" s="2"/>
    </row>
    <row r="3122" spans="9:9" x14ac:dyDescent="0.25">
      <c r="I3122" s="2"/>
    </row>
    <row r="3123" spans="9:9" x14ac:dyDescent="0.25">
      <c r="I3123" s="2"/>
    </row>
    <row r="3124" spans="9:9" x14ac:dyDescent="0.25">
      <c r="I3124" s="2"/>
    </row>
    <row r="3125" spans="9:9" x14ac:dyDescent="0.25">
      <c r="I3125" s="2"/>
    </row>
    <row r="3126" spans="9:9" x14ac:dyDescent="0.25">
      <c r="I3126" s="2"/>
    </row>
    <row r="3127" spans="9:9" x14ac:dyDescent="0.25">
      <c r="I3127" s="2"/>
    </row>
    <row r="3128" spans="9:9" x14ac:dyDescent="0.25">
      <c r="I3128" s="2"/>
    </row>
    <row r="3129" spans="9:9" x14ac:dyDescent="0.25">
      <c r="I3129" s="2"/>
    </row>
    <row r="3130" spans="9:9" x14ac:dyDescent="0.25">
      <c r="I3130" s="2"/>
    </row>
    <row r="3131" spans="9:9" x14ac:dyDescent="0.25">
      <c r="I3131" s="2"/>
    </row>
    <row r="3132" spans="9:9" x14ac:dyDescent="0.25">
      <c r="I3132" s="2"/>
    </row>
    <row r="3133" spans="9:9" x14ac:dyDescent="0.25">
      <c r="I3133" s="2"/>
    </row>
    <row r="3134" spans="9:9" x14ac:dyDescent="0.25">
      <c r="I3134" s="2"/>
    </row>
    <row r="3135" spans="9:9" x14ac:dyDescent="0.25">
      <c r="I3135" s="2"/>
    </row>
    <row r="3136" spans="9:9" x14ac:dyDescent="0.25">
      <c r="I3136" s="2"/>
    </row>
    <row r="3137" spans="9:9" x14ac:dyDescent="0.25">
      <c r="I3137" s="2"/>
    </row>
    <row r="3138" spans="9:9" x14ac:dyDescent="0.25">
      <c r="I3138" s="2"/>
    </row>
    <row r="3139" spans="9:9" x14ac:dyDescent="0.25">
      <c r="I3139" s="2"/>
    </row>
    <row r="3140" spans="9:9" x14ac:dyDescent="0.25">
      <c r="I3140" s="2"/>
    </row>
    <row r="3141" spans="9:9" x14ac:dyDescent="0.25">
      <c r="I3141" s="2"/>
    </row>
    <row r="3142" spans="9:9" x14ac:dyDescent="0.25">
      <c r="I3142" s="2"/>
    </row>
    <row r="3143" spans="9:9" x14ac:dyDescent="0.25">
      <c r="I3143" s="2"/>
    </row>
    <row r="3144" spans="9:9" x14ac:dyDescent="0.25">
      <c r="I3144" s="2"/>
    </row>
    <row r="3145" spans="9:9" x14ac:dyDescent="0.25">
      <c r="I3145" s="2"/>
    </row>
    <row r="3146" spans="9:9" x14ac:dyDescent="0.25">
      <c r="I3146" s="2"/>
    </row>
    <row r="3147" spans="9:9" x14ac:dyDescent="0.25">
      <c r="I3147" s="2"/>
    </row>
    <row r="3148" spans="9:9" x14ac:dyDescent="0.25">
      <c r="I3148" s="2"/>
    </row>
    <row r="3149" spans="9:9" x14ac:dyDescent="0.25">
      <c r="I3149" s="2"/>
    </row>
    <row r="3150" spans="9:9" x14ac:dyDescent="0.25">
      <c r="I3150" s="2"/>
    </row>
    <row r="3151" spans="9:9" x14ac:dyDescent="0.25">
      <c r="I3151" s="2"/>
    </row>
    <row r="3152" spans="9:9" x14ac:dyDescent="0.25">
      <c r="I3152" s="2"/>
    </row>
    <row r="3153" spans="9:9" x14ac:dyDescent="0.25">
      <c r="I3153" s="2"/>
    </row>
    <row r="3154" spans="9:9" x14ac:dyDescent="0.25">
      <c r="I3154" s="2"/>
    </row>
    <row r="3155" spans="9:9" x14ac:dyDescent="0.25">
      <c r="I3155" s="2"/>
    </row>
    <row r="3156" spans="9:9" x14ac:dyDescent="0.25">
      <c r="I3156" s="2"/>
    </row>
    <row r="3157" spans="9:9" x14ac:dyDescent="0.25">
      <c r="I3157" s="2"/>
    </row>
    <row r="3158" spans="9:9" x14ac:dyDescent="0.25">
      <c r="I3158" s="2"/>
    </row>
    <row r="3159" spans="9:9" x14ac:dyDescent="0.25">
      <c r="I3159" s="2"/>
    </row>
    <row r="3160" spans="9:9" x14ac:dyDescent="0.25">
      <c r="I3160" s="2"/>
    </row>
    <row r="3161" spans="9:9" x14ac:dyDescent="0.25">
      <c r="I3161" s="2"/>
    </row>
    <row r="3162" spans="9:9" x14ac:dyDescent="0.25">
      <c r="I3162" s="2"/>
    </row>
    <row r="3163" spans="9:9" x14ac:dyDescent="0.25">
      <c r="I3163" s="2"/>
    </row>
    <row r="3164" spans="9:9" x14ac:dyDescent="0.25">
      <c r="I3164" s="2"/>
    </row>
    <row r="3165" spans="9:9" x14ac:dyDescent="0.25">
      <c r="I3165" s="2"/>
    </row>
    <row r="3166" spans="9:9" x14ac:dyDescent="0.25">
      <c r="I3166" s="2"/>
    </row>
    <row r="3167" spans="9:9" x14ac:dyDescent="0.25">
      <c r="I3167" s="2"/>
    </row>
    <row r="3168" spans="9:9" x14ac:dyDescent="0.25">
      <c r="I3168" s="2"/>
    </row>
    <row r="3169" spans="9:9" x14ac:dyDescent="0.25">
      <c r="I3169" s="2"/>
    </row>
    <row r="3170" spans="9:9" x14ac:dyDescent="0.25">
      <c r="I3170" s="2"/>
    </row>
    <row r="3171" spans="9:9" x14ac:dyDescent="0.25">
      <c r="I3171" s="2"/>
    </row>
    <row r="3172" spans="9:9" x14ac:dyDescent="0.25">
      <c r="I3172" s="2"/>
    </row>
    <row r="3173" spans="9:9" x14ac:dyDescent="0.25">
      <c r="I3173" s="2"/>
    </row>
    <row r="3174" spans="9:9" x14ac:dyDescent="0.25">
      <c r="I3174" s="2"/>
    </row>
    <row r="3175" spans="9:9" x14ac:dyDescent="0.25">
      <c r="I3175" s="2"/>
    </row>
    <row r="3176" spans="9:9" x14ac:dyDescent="0.25">
      <c r="I3176" s="2"/>
    </row>
    <row r="3177" spans="9:9" x14ac:dyDescent="0.25">
      <c r="I3177" s="2"/>
    </row>
    <row r="3178" spans="9:9" x14ac:dyDescent="0.25">
      <c r="I3178" s="2"/>
    </row>
    <row r="3179" spans="9:9" x14ac:dyDescent="0.25">
      <c r="I3179" s="2"/>
    </row>
    <row r="3180" spans="9:9" x14ac:dyDescent="0.25">
      <c r="I3180" s="2"/>
    </row>
    <row r="3181" spans="9:9" x14ac:dyDescent="0.25">
      <c r="I3181" s="2"/>
    </row>
    <row r="3182" spans="9:9" x14ac:dyDescent="0.25">
      <c r="I3182" s="2"/>
    </row>
    <row r="3183" spans="9:9" x14ac:dyDescent="0.25">
      <c r="I3183" s="2"/>
    </row>
    <row r="3184" spans="9:9" x14ac:dyDescent="0.25">
      <c r="I3184" s="2"/>
    </row>
    <row r="3185" spans="9:9" x14ac:dyDescent="0.25">
      <c r="I3185" s="2"/>
    </row>
    <row r="3186" spans="9:9" x14ac:dyDescent="0.25">
      <c r="I3186" s="2"/>
    </row>
    <row r="3187" spans="9:9" x14ac:dyDescent="0.25">
      <c r="I3187" s="2"/>
    </row>
    <row r="3188" spans="9:9" x14ac:dyDescent="0.25">
      <c r="I3188" s="2"/>
    </row>
    <row r="3189" spans="9:9" x14ac:dyDescent="0.25">
      <c r="I3189" s="2"/>
    </row>
    <row r="3190" spans="9:9" x14ac:dyDescent="0.25">
      <c r="I3190" s="2"/>
    </row>
    <row r="3191" spans="9:9" x14ac:dyDescent="0.25">
      <c r="I3191" s="2"/>
    </row>
    <row r="3192" spans="9:9" x14ac:dyDescent="0.25">
      <c r="I3192" s="2"/>
    </row>
    <row r="3193" spans="9:9" x14ac:dyDescent="0.25">
      <c r="I3193" s="2"/>
    </row>
    <row r="3194" spans="9:9" x14ac:dyDescent="0.25">
      <c r="I3194" s="2"/>
    </row>
    <row r="3195" spans="9:9" x14ac:dyDescent="0.25">
      <c r="I3195" s="2"/>
    </row>
    <row r="3196" spans="9:9" x14ac:dyDescent="0.25">
      <c r="I3196" s="2"/>
    </row>
    <row r="3197" spans="9:9" x14ac:dyDescent="0.25">
      <c r="I3197" s="2"/>
    </row>
    <row r="3198" spans="9:9" x14ac:dyDescent="0.25">
      <c r="I3198" s="2"/>
    </row>
    <row r="3199" spans="9:9" x14ac:dyDescent="0.25">
      <c r="I3199" s="2"/>
    </row>
    <row r="3200" spans="9:9" x14ac:dyDescent="0.25">
      <c r="I3200" s="2"/>
    </row>
    <row r="3201" spans="9:9" x14ac:dyDescent="0.25">
      <c r="I3201" s="2"/>
    </row>
    <row r="3202" spans="9:9" x14ac:dyDescent="0.25">
      <c r="I3202" s="2"/>
    </row>
    <row r="3203" spans="9:9" x14ac:dyDescent="0.25">
      <c r="I3203" s="2"/>
    </row>
    <row r="3204" spans="9:9" x14ac:dyDescent="0.25">
      <c r="I3204" s="2"/>
    </row>
    <row r="3205" spans="9:9" x14ac:dyDescent="0.25">
      <c r="I3205" s="2"/>
    </row>
    <row r="3206" spans="9:9" x14ac:dyDescent="0.25">
      <c r="I3206" s="2"/>
    </row>
    <row r="3207" spans="9:9" x14ac:dyDescent="0.25">
      <c r="I3207" s="2"/>
    </row>
    <row r="3208" spans="9:9" x14ac:dyDescent="0.25">
      <c r="I3208" s="2"/>
    </row>
    <row r="3209" spans="9:9" x14ac:dyDescent="0.25">
      <c r="I3209" s="2"/>
    </row>
    <row r="3210" spans="9:9" x14ac:dyDescent="0.25">
      <c r="I3210" s="2"/>
    </row>
    <row r="3211" spans="9:9" x14ac:dyDescent="0.25">
      <c r="I3211" s="2"/>
    </row>
    <row r="3212" spans="9:9" x14ac:dyDescent="0.25">
      <c r="I3212" s="2"/>
    </row>
    <row r="3213" spans="9:9" x14ac:dyDescent="0.25">
      <c r="I3213" s="2"/>
    </row>
    <row r="3214" spans="9:9" x14ac:dyDescent="0.25">
      <c r="I3214" s="2"/>
    </row>
    <row r="3215" spans="9:9" x14ac:dyDescent="0.25">
      <c r="I3215" s="2"/>
    </row>
    <row r="3216" spans="9:9" x14ac:dyDescent="0.25">
      <c r="I3216" s="2"/>
    </row>
    <row r="3217" spans="9:9" x14ac:dyDescent="0.25">
      <c r="I3217" s="2"/>
    </row>
    <row r="3218" spans="9:9" x14ac:dyDescent="0.25">
      <c r="I3218" s="2"/>
    </row>
    <row r="3219" spans="9:9" x14ac:dyDescent="0.25">
      <c r="I3219" s="2"/>
    </row>
    <row r="3220" spans="9:9" x14ac:dyDescent="0.25">
      <c r="I3220" s="2"/>
    </row>
    <row r="3221" spans="9:9" x14ac:dyDescent="0.25">
      <c r="I3221" s="2"/>
    </row>
    <row r="3222" spans="9:9" x14ac:dyDescent="0.25">
      <c r="I3222" s="2"/>
    </row>
    <row r="3223" spans="9:9" x14ac:dyDescent="0.25">
      <c r="I3223" s="2"/>
    </row>
    <row r="3224" spans="9:9" x14ac:dyDescent="0.25">
      <c r="I3224" s="2"/>
    </row>
    <row r="3225" spans="9:9" x14ac:dyDescent="0.25">
      <c r="I3225" s="2"/>
    </row>
    <row r="3226" spans="9:9" x14ac:dyDescent="0.25">
      <c r="I3226" s="2"/>
    </row>
    <row r="3227" spans="9:9" x14ac:dyDescent="0.25">
      <c r="I3227" s="2"/>
    </row>
    <row r="3228" spans="9:9" x14ac:dyDescent="0.25">
      <c r="I3228" s="2"/>
    </row>
    <row r="3229" spans="9:9" x14ac:dyDescent="0.25">
      <c r="I3229" s="2"/>
    </row>
    <row r="3230" spans="9:9" x14ac:dyDescent="0.25">
      <c r="I3230" s="2"/>
    </row>
    <row r="3231" spans="9:9" x14ac:dyDescent="0.25">
      <c r="I3231" s="2"/>
    </row>
    <row r="3232" spans="9:9" x14ac:dyDescent="0.25">
      <c r="I3232" s="2"/>
    </row>
    <row r="3233" spans="9:9" x14ac:dyDescent="0.25">
      <c r="I3233" s="2"/>
    </row>
    <row r="3234" spans="9:9" x14ac:dyDescent="0.25">
      <c r="I3234" s="2"/>
    </row>
    <row r="3235" spans="9:9" x14ac:dyDescent="0.25">
      <c r="I3235" s="2"/>
    </row>
    <row r="3236" spans="9:9" x14ac:dyDescent="0.25">
      <c r="I3236" s="2"/>
    </row>
    <row r="3237" spans="9:9" x14ac:dyDescent="0.25">
      <c r="I3237" s="2"/>
    </row>
    <row r="3238" spans="9:9" x14ac:dyDescent="0.25">
      <c r="I3238" s="2"/>
    </row>
    <row r="3239" spans="9:9" x14ac:dyDescent="0.25">
      <c r="I3239" s="2"/>
    </row>
    <row r="3240" spans="9:9" x14ac:dyDescent="0.25">
      <c r="I3240" s="2"/>
    </row>
    <row r="3241" spans="9:9" x14ac:dyDescent="0.25">
      <c r="I3241" s="2"/>
    </row>
    <row r="3242" spans="9:9" x14ac:dyDescent="0.25">
      <c r="I3242" s="2"/>
    </row>
    <row r="3243" spans="9:9" x14ac:dyDescent="0.25">
      <c r="I3243" s="2"/>
    </row>
    <row r="3244" spans="9:9" x14ac:dyDescent="0.25">
      <c r="I3244" s="2"/>
    </row>
    <row r="3245" spans="9:9" x14ac:dyDescent="0.25">
      <c r="I3245" s="2"/>
    </row>
    <row r="3246" spans="9:9" x14ac:dyDescent="0.25">
      <c r="I3246" s="2"/>
    </row>
    <row r="3247" spans="9:9" x14ac:dyDescent="0.25">
      <c r="I3247" s="2"/>
    </row>
    <row r="3248" spans="9:9" x14ac:dyDescent="0.25">
      <c r="I3248" s="2"/>
    </row>
    <row r="3249" spans="9:9" x14ac:dyDescent="0.25">
      <c r="I3249" s="2"/>
    </row>
    <row r="3250" spans="9:9" x14ac:dyDescent="0.25">
      <c r="I3250" s="2"/>
    </row>
    <row r="3251" spans="9:9" x14ac:dyDescent="0.25">
      <c r="I3251" s="2"/>
    </row>
    <row r="3252" spans="9:9" x14ac:dyDescent="0.25">
      <c r="I3252" s="2"/>
    </row>
    <row r="3253" spans="9:9" x14ac:dyDescent="0.25">
      <c r="I3253" s="2"/>
    </row>
    <row r="3254" spans="9:9" x14ac:dyDescent="0.25">
      <c r="I3254" s="2"/>
    </row>
    <row r="3255" spans="9:9" x14ac:dyDescent="0.25">
      <c r="I3255" s="2"/>
    </row>
    <row r="3256" spans="9:9" x14ac:dyDescent="0.25">
      <c r="I3256" s="2"/>
    </row>
    <row r="3257" spans="9:9" x14ac:dyDescent="0.25">
      <c r="I3257" s="2"/>
    </row>
    <row r="3258" spans="9:9" x14ac:dyDescent="0.25">
      <c r="I3258" s="2"/>
    </row>
    <row r="3259" spans="9:9" x14ac:dyDescent="0.25">
      <c r="I3259" s="2"/>
    </row>
    <row r="3260" spans="9:9" x14ac:dyDescent="0.25">
      <c r="I3260" s="2"/>
    </row>
    <row r="3261" spans="9:9" x14ac:dyDescent="0.25">
      <c r="I3261" s="2"/>
    </row>
    <row r="3262" spans="9:9" x14ac:dyDescent="0.25">
      <c r="I3262" s="2"/>
    </row>
    <row r="3263" spans="9:9" x14ac:dyDescent="0.25">
      <c r="I3263" s="2"/>
    </row>
    <row r="3264" spans="9:9" x14ac:dyDescent="0.25">
      <c r="I3264" s="2"/>
    </row>
    <row r="3265" spans="9:9" x14ac:dyDescent="0.25">
      <c r="I3265" s="2"/>
    </row>
    <row r="3266" spans="9:9" x14ac:dyDescent="0.25">
      <c r="I3266" s="2"/>
    </row>
    <row r="3267" spans="9:9" x14ac:dyDescent="0.25">
      <c r="I3267" s="2"/>
    </row>
    <row r="3268" spans="9:9" x14ac:dyDescent="0.25">
      <c r="I3268" s="2"/>
    </row>
    <row r="3269" spans="9:9" x14ac:dyDescent="0.25">
      <c r="I3269" s="2"/>
    </row>
    <row r="3270" spans="9:9" x14ac:dyDescent="0.25">
      <c r="I3270" s="2"/>
    </row>
    <row r="3271" spans="9:9" x14ac:dyDescent="0.25">
      <c r="I3271" s="2"/>
    </row>
    <row r="3272" spans="9:9" x14ac:dyDescent="0.25">
      <c r="I3272" s="2"/>
    </row>
    <row r="3273" spans="9:9" x14ac:dyDescent="0.25">
      <c r="I3273" s="2"/>
    </row>
    <row r="3274" spans="9:9" x14ac:dyDescent="0.25">
      <c r="I3274" s="2"/>
    </row>
    <row r="3275" spans="9:9" x14ac:dyDescent="0.25">
      <c r="I3275" s="2"/>
    </row>
    <row r="3276" spans="9:9" x14ac:dyDescent="0.25">
      <c r="I3276" s="2"/>
    </row>
    <row r="3277" spans="9:9" x14ac:dyDescent="0.25">
      <c r="I3277" s="2"/>
    </row>
    <row r="3278" spans="9:9" x14ac:dyDescent="0.25">
      <c r="I3278" s="2"/>
    </row>
    <row r="3279" spans="9:9" x14ac:dyDescent="0.25">
      <c r="I3279" s="2"/>
    </row>
    <row r="3280" spans="9:9" x14ac:dyDescent="0.25">
      <c r="I3280" s="2"/>
    </row>
    <row r="3281" spans="9:9" x14ac:dyDescent="0.25">
      <c r="I3281" s="2"/>
    </row>
    <row r="3282" spans="9:9" x14ac:dyDescent="0.25">
      <c r="I3282" s="2"/>
    </row>
    <row r="3283" spans="9:9" x14ac:dyDescent="0.25">
      <c r="I3283" s="2"/>
    </row>
    <row r="3284" spans="9:9" x14ac:dyDescent="0.25">
      <c r="I3284" s="2"/>
    </row>
    <row r="3285" spans="9:9" x14ac:dyDescent="0.25">
      <c r="I3285" s="2"/>
    </row>
    <row r="3286" spans="9:9" x14ac:dyDescent="0.25">
      <c r="I3286" s="2"/>
    </row>
    <row r="3287" spans="9:9" x14ac:dyDescent="0.25">
      <c r="I3287" s="2"/>
    </row>
    <row r="3288" spans="9:9" x14ac:dyDescent="0.25">
      <c r="I3288" s="2"/>
    </row>
    <row r="3289" spans="9:9" x14ac:dyDescent="0.25">
      <c r="I3289" s="2"/>
    </row>
    <row r="3290" spans="9:9" x14ac:dyDescent="0.25">
      <c r="I3290" s="2"/>
    </row>
    <row r="3291" spans="9:9" x14ac:dyDescent="0.25">
      <c r="I3291" s="2"/>
    </row>
    <row r="3292" spans="9:9" x14ac:dyDescent="0.25">
      <c r="I3292" s="2"/>
    </row>
    <row r="3293" spans="9:9" x14ac:dyDescent="0.25">
      <c r="I3293" s="2"/>
    </row>
    <row r="3294" spans="9:9" x14ac:dyDescent="0.25">
      <c r="I3294" s="2"/>
    </row>
    <row r="3295" spans="9:9" x14ac:dyDescent="0.25">
      <c r="I3295" s="2"/>
    </row>
    <row r="3296" spans="9:9" x14ac:dyDescent="0.25">
      <c r="I3296" s="2"/>
    </row>
    <row r="3297" spans="9:9" x14ac:dyDescent="0.25">
      <c r="I3297" s="2"/>
    </row>
    <row r="3298" spans="9:9" x14ac:dyDescent="0.25">
      <c r="I3298" s="2"/>
    </row>
    <row r="3299" spans="9:9" x14ac:dyDescent="0.25">
      <c r="I3299" s="2"/>
    </row>
    <row r="3300" spans="9:9" x14ac:dyDescent="0.25">
      <c r="I3300" s="2"/>
    </row>
    <row r="3301" spans="9:9" x14ac:dyDescent="0.25">
      <c r="I3301" s="2"/>
    </row>
    <row r="3302" spans="9:9" x14ac:dyDescent="0.25">
      <c r="I3302" s="2"/>
    </row>
    <row r="3303" spans="9:9" x14ac:dyDescent="0.25">
      <c r="I3303" s="2"/>
    </row>
    <row r="3304" spans="9:9" x14ac:dyDescent="0.25">
      <c r="I3304" s="2"/>
    </row>
    <row r="3305" spans="9:9" x14ac:dyDescent="0.25">
      <c r="I3305" s="2"/>
    </row>
    <row r="3306" spans="9:9" x14ac:dyDescent="0.25">
      <c r="I3306" s="2"/>
    </row>
    <row r="3307" spans="9:9" x14ac:dyDescent="0.25">
      <c r="I3307" s="2"/>
    </row>
    <row r="3308" spans="9:9" x14ac:dyDescent="0.25">
      <c r="I3308" s="2"/>
    </row>
    <row r="3309" spans="9:9" x14ac:dyDescent="0.25">
      <c r="I3309" s="2"/>
    </row>
    <row r="3310" spans="9:9" x14ac:dyDescent="0.25">
      <c r="I3310" s="2"/>
    </row>
    <row r="3311" spans="9:9" x14ac:dyDescent="0.25">
      <c r="I3311" s="2"/>
    </row>
    <row r="3312" spans="9:9" x14ac:dyDescent="0.25">
      <c r="I3312" s="2"/>
    </row>
    <row r="3313" spans="9:9" x14ac:dyDescent="0.25">
      <c r="I3313" s="2"/>
    </row>
    <row r="3314" spans="9:9" x14ac:dyDescent="0.25">
      <c r="I3314" s="2"/>
    </row>
    <row r="3315" spans="9:9" x14ac:dyDescent="0.25">
      <c r="I3315" s="2"/>
    </row>
    <row r="3316" spans="9:9" x14ac:dyDescent="0.25">
      <c r="I3316" s="2"/>
    </row>
    <row r="3317" spans="9:9" x14ac:dyDescent="0.25">
      <c r="I3317" s="2"/>
    </row>
    <row r="3318" spans="9:9" x14ac:dyDescent="0.25">
      <c r="I3318" s="2"/>
    </row>
    <row r="3319" spans="9:9" x14ac:dyDescent="0.25">
      <c r="I3319" s="2"/>
    </row>
    <row r="3320" spans="9:9" x14ac:dyDescent="0.25">
      <c r="I3320" s="2"/>
    </row>
    <row r="3321" spans="9:9" x14ac:dyDescent="0.25">
      <c r="I3321" s="2"/>
    </row>
    <row r="3322" spans="9:9" x14ac:dyDescent="0.25">
      <c r="I3322" s="2"/>
    </row>
    <row r="3323" spans="9:9" x14ac:dyDescent="0.25">
      <c r="I3323" s="2"/>
    </row>
    <row r="3324" spans="9:9" x14ac:dyDescent="0.25">
      <c r="I3324" s="2"/>
    </row>
    <row r="3325" spans="9:9" x14ac:dyDescent="0.25">
      <c r="I3325" s="2"/>
    </row>
    <row r="3326" spans="9:9" x14ac:dyDescent="0.25">
      <c r="I3326" s="2"/>
    </row>
    <row r="3327" spans="9:9" x14ac:dyDescent="0.25">
      <c r="I3327" s="2"/>
    </row>
    <row r="3328" spans="9:9" x14ac:dyDescent="0.25">
      <c r="I3328" s="2"/>
    </row>
    <row r="3329" spans="9:9" x14ac:dyDescent="0.25">
      <c r="I3329" s="2"/>
    </row>
    <row r="3330" spans="9:9" x14ac:dyDescent="0.25">
      <c r="I3330" s="2"/>
    </row>
    <row r="3331" spans="9:9" x14ac:dyDescent="0.25">
      <c r="I3331" s="2"/>
    </row>
    <row r="3332" spans="9:9" x14ac:dyDescent="0.25">
      <c r="I3332" s="2"/>
    </row>
    <row r="3333" spans="9:9" x14ac:dyDescent="0.25">
      <c r="I3333" s="2"/>
    </row>
    <row r="3334" spans="9:9" x14ac:dyDescent="0.25">
      <c r="I3334" s="2"/>
    </row>
    <row r="3335" spans="9:9" x14ac:dyDescent="0.25">
      <c r="I3335" s="2"/>
    </row>
    <row r="3336" spans="9:9" x14ac:dyDescent="0.25">
      <c r="I3336" s="2"/>
    </row>
    <row r="3337" spans="9:9" x14ac:dyDescent="0.25">
      <c r="I3337" s="2"/>
    </row>
    <row r="3338" spans="9:9" x14ac:dyDescent="0.25">
      <c r="I3338" s="2"/>
    </row>
    <row r="3339" spans="9:9" x14ac:dyDescent="0.25">
      <c r="I3339" s="2"/>
    </row>
    <row r="3340" spans="9:9" x14ac:dyDescent="0.25">
      <c r="I3340" s="2"/>
    </row>
    <row r="3341" spans="9:9" x14ac:dyDescent="0.25">
      <c r="I3341" s="2"/>
    </row>
    <row r="3342" spans="9:9" x14ac:dyDescent="0.25">
      <c r="I3342" s="2"/>
    </row>
    <row r="3343" spans="9:9" x14ac:dyDescent="0.25">
      <c r="I3343" s="2"/>
    </row>
    <row r="3344" spans="9:9" x14ac:dyDescent="0.25">
      <c r="I3344" s="2"/>
    </row>
    <row r="3345" spans="9:9" x14ac:dyDescent="0.25">
      <c r="I3345" s="2"/>
    </row>
    <row r="3346" spans="9:9" x14ac:dyDescent="0.25">
      <c r="I3346" s="2"/>
    </row>
    <row r="3347" spans="9:9" x14ac:dyDescent="0.25">
      <c r="I3347" s="2"/>
    </row>
    <row r="3348" spans="9:9" x14ac:dyDescent="0.25">
      <c r="I3348" s="2"/>
    </row>
    <row r="3349" spans="9:9" x14ac:dyDescent="0.25">
      <c r="I3349" s="2"/>
    </row>
    <row r="3350" spans="9:9" x14ac:dyDescent="0.25">
      <c r="I3350" s="2"/>
    </row>
    <row r="3351" spans="9:9" x14ac:dyDescent="0.25">
      <c r="I3351" s="2"/>
    </row>
    <row r="3352" spans="9:9" x14ac:dyDescent="0.25">
      <c r="I3352" s="2"/>
    </row>
    <row r="3353" spans="9:9" x14ac:dyDescent="0.25">
      <c r="I3353" s="2"/>
    </row>
    <row r="3354" spans="9:9" x14ac:dyDescent="0.25">
      <c r="I3354" s="2"/>
    </row>
    <row r="3355" spans="9:9" x14ac:dyDescent="0.25">
      <c r="I3355" s="2"/>
    </row>
    <row r="3356" spans="9:9" x14ac:dyDescent="0.25">
      <c r="I3356" s="2"/>
    </row>
    <row r="3357" spans="9:9" x14ac:dyDescent="0.25">
      <c r="I3357" s="2"/>
    </row>
    <row r="3358" spans="9:9" x14ac:dyDescent="0.25">
      <c r="I3358" s="2"/>
    </row>
    <row r="3359" spans="9:9" x14ac:dyDescent="0.25">
      <c r="I3359" s="2"/>
    </row>
    <row r="3360" spans="9:9" x14ac:dyDescent="0.25">
      <c r="I3360" s="2"/>
    </row>
    <row r="3361" spans="9:9" x14ac:dyDescent="0.25">
      <c r="I3361" s="2"/>
    </row>
    <row r="3362" spans="9:9" x14ac:dyDescent="0.25">
      <c r="I3362" s="2"/>
    </row>
    <row r="3363" spans="9:9" x14ac:dyDescent="0.25">
      <c r="I3363" s="2"/>
    </row>
    <row r="3364" spans="9:9" x14ac:dyDescent="0.25">
      <c r="I3364" s="2"/>
    </row>
    <row r="3365" spans="9:9" x14ac:dyDescent="0.25">
      <c r="I3365" s="2"/>
    </row>
    <row r="3366" spans="9:9" x14ac:dyDescent="0.25">
      <c r="I3366" s="2"/>
    </row>
    <row r="3367" spans="9:9" x14ac:dyDescent="0.25">
      <c r="I3367" s="2"/>
    </row>
    <row r="3368" spans="9:9" x14ac:dyDescent="0.25">
      <c r="I3368" s="2"/>
    </row>
    <row r="3369" spans="9:9" x14ac:dyDescent="0.25">
      <c r="I3369" s="2"/>
    </row>
    <row r="3370" spans="9:9" x14ac:dyDescent="0.25">
      <c r="I3370" s="2"/>
    </row>
    <row r="3371" spans="9:9" x14ac:dyDescent="0.25">
      <c r="I3371" s="2"/>
    </row>
    <row r="3372" spans="9:9" x14ac:dyDescent="0.25">
      <c r="I3372" s="2"/>
    </row>
    <row r="3373" spans="9:9" x14ac:dyDescent="0.25">
      <c r="I3373" s="2"/>
    </row>
    <row r="3374" spans="9:9" x14ac:dyDescent="0.25">
      <c r="I3374" s="2"/>
    </row>
    <row r="3375" spans="9:9" x14ac:dyDescent="0.25">
      <c r="I3375" s="2"/>
    </row>
    <row r="3376" spans="9:9" x14ac:dyDescent="0.25">
      <c r="I3376" s="2"/>
    </row>
    <row r="3377" spans="9:9" x14ac:dyDescent="0.25">
      <c r="I3377" s="2"/>
    </row>
    <row r="3378" spans="9:9" x14ac:dyDescent="0.25">
      <c r="I3378" s="2"/>
    </row>
    <row r="3379" spans="9:9" x14ac:dyDescent="0.25">
      <c r="I3379" s="2"/>
    </row>
    <row r="3380" spans="9:9" x14ac:dyDescent="0.25">
      <c r="I3380" s="2"/>
    </row>
    <row r="3381" spans="9:9" x14ac:dyDescent="0.25">
      <c r="I3381" s="2"/>
    </row>
    <row r="3382" spans="9:9" x14ac:dyDescent="0.25">
      <c r="I3382" s="2"/>
    </row>
    <row r="3383" spans="9:9" x14ac:dyDescent="0.25">
      <c r="I3383" s="2"/>
    </row>
    <row r="3384" spans="9:9" x14ac:dyDescent="0.25">
      <c r="I3384" s="2"/>
    </row>
    <row r="3385" spans="9:9" x14ac:dyDescent="0.25">
      <c r="I3385" s="2"/>
    </row>
    <row r="3386" spans="9:9" x14ac:dyDescent="0.25">
      <c r="I3386" s="2"/>
    </row>
    <row r="3387" spans="9:9" x14ac:dyDescent="0.25">
      <c r="I3387" s="2"/>
    </row>
    <row r="3388" spans="9:9" x14ac:dyDescent="0.25">
      <c r="I3388" s="2"/>
    </row>
    <row r="3389" spans="9:9" x14ac:dyDescent="0.25">
      <c r="I3389" s="2"/>
    </row>
    <row r="3390" spans="9:9" x14ac:dyDescent="0.25">
      <c r="I3390" s="2"/>
    </row>
    <row r="3391" spans="9:9" x14ac:dyDescent="0.25">
      <c r="I3391" s="2"/>
    </row>
    <row r="3392" spans="9:9" x14ac:dyDescent="0.25">
      <c r="I3392" s="2"/>
    </row>
    <row r="3393" spans="9:9" x14ac:dyDescent="0.25">
      <c r="I3393" s="2"/>
    </row>
    <row r="3394" spans="9:9" x14ac:dyDescent="0.25">
      <c r="I3394" s="2"/>
    </row>
    <row r="3395" spans="9:9" x14ac:dyDescent="0.25">
      <c r="I3395" s="2"/>
    </row>
    <row r="3396" spans="9:9" x14ac:dyDescent="0.25">
      <c r="I3396" s="2"/>
    </row>
    <row r="3397" spans="9:9" x14ac:dyDescent="0.25">
      <c r="I3397" s="2"/>
    </row>
    <row r="3398" spans="9:9" x14ac:dyDescent="0.25">
      <c r="I3398" s="2"/>
    </row>
    <row r="3399" spans="9:9" x14ac:dyDescent="0.25">
      <c r="I3399" s="2"/>
    </row>
    <row r="3400" spans="9:9" x14ac:dyDescent="0.25">
      <c r="I3400" s="2"/>
    </row>
    <row r="3401" spans="9:9" x14ac:dyDescent="0.25">
      <c r="I3401" s="2"/>
    </row>
    <row r="3402" spans="9:9" x14ac:dyDescent="0.25">
      <c r="I3402" s="2"/>
    </row>
    <row r="3403" spans="9:9" x14ac:dyDescent="0.25">
      <c r="I3403" s="2"/>
    </row>
    <row r="3404" spans="9:9" x14ac:dyDescent="0.25">
      <c r="I3404" s="2"/>
    </row>
    <row r="3405" spans="9:9" x14ac:dyDescent="0.25">
      <c r="I3405" s="2"/>
    </row>
    <row r="3406" spans="9:9" x14ac:dyDescent="0.25">
      <c r="I3406" s="2"/>
    </row>
    <row r="3407" spans="9:9" x14ac:dyDescent="0.25">
      <c r="I3407" s="2"/>
    </row>
    <row r="3408" spans="9:9" x14ac:dyDescent="0.25">
      <c r="I3408" s="2"/>
    </row>
    <row r="3409" spans="9:9" x14ac:dyDescent="0.25">
      <c r="I3409" s="2"/>
    </row>
    <row r="3410" spans="9:9" x14ac:dyDescent="0.25">
      <c r="I3410" s="2"/>
    </row>
    <row r="3411" spans="9:9" x14ac:dyDescent="0.25">
      <c r="I3411" s="2"/>
    </row>
    <row r="3412" spans="9:9" x14ac:dyDescent="0.25">
      <c r="I3412" s="2"/>
    </row>
    <row r="3413" spans="9:9" x14ac:dyDescent="0.25">
      <c r="I3413" s="2"/>
    </row>
    <row r="3414" spans="9:9" x14ac:dyDescent="0.25">
      <c r="I3414" s="2"/>
    </row>
    <row r="3415" spans="9:9" x14ac:dyDescent="0.25">
      <c r="I3415" s="2"/>
    </row>
    <row r="3416" spans="9:9" x14ac:dyDescent="0.25">
      <c r="I3416" s="2"/>
    </row>
    <row r="3417" spans="9:9" x14ac:dyDescent="0.25">
      <c r="I3417" s="2"/>
    </row>
    <row r="3418" spans="9:9" x14ac:dyDescent="0.25">
      <c r="I3418" s="2"/>
    </row>
    <row r="3419" spans="9:9" x14ac:dyDescent="0.25">
      <c r="I3419" s="2"/>
    </row>
    <row r="3420" spans="9:9" x14ac:dyDescent="0.25">
      <c r="I3420" s="2"/>
    </row>
    <row r="3421" spans="9:9" x14ac:dyDescent="0.25">
      <c r="I3421" s="2"/>
    </row>
    <row r="3422" spans="9:9" x14ac:dyDescent="0.25">
      <c r="I3422" s="2"/>
    </row>
    <row r="3423" spans="9:9" x14ac:dyDescent="0.25">
      <c r="I3423" s="2"/>
    </row>
    <row r="3424" spans="9:9" x14ac:dyDescent="0.25">
      <c r="I3424" s="2"/>
    </row>
    <row r="3425" spans="9:9" x14ac:dyDescent="0.25">
      <c r="I3425" s="2"/>
    </row>
    <row r="3426" spans="9:9" x14ac:dyDescent="0.25">
      <c r="I3426" s="2"/>
    </row>
    <row r="3427" spans="9:9" x14ac:dyDescent="0.25">
      <c r="I3427" s="2"/>
    </row>
    <row r="3428" spans="9:9" x14ac:dyDescent="0.25">
      <c r="I3428" s="2"/>
    </row>
    <row r="3429" spans="9:9" x14ac:dyDescent="0.25">
      <c r="I3429" s="2"/>
    </row>
    <row r="3430" spans="9:9" x14ac:dyDescent="0.25">
      <c r="I3430" s="2"/>
    </row>
    <row r="3431" spans="9:9" x14ac:dyDescent="0.25">
      <c r="I3431" s="2"/>
    </row>
    <row r="3432" spans="9:9" x14ac:dyDescent="0.25">
      <c r="I3432" s="2"/>
    </row>
    <row r="3433" spans="9:9" x14ac:dyDescent="0.25">
      <c r="I3433" s="2"/>
    </row>
    <row r="3434" spans="9:9" x14ac:dyDescent="0.25">
      <c r="I3434" s="2"/>
    </row>
    <row r="3435" spans="9:9" x14ac:dyDescent="0.25">
      <c r="I3435" s="2"/>
    </row>
    <row r="3436" spans="9:9" x14ac:dyDescent="0.25">
      <c r="I3436" s="2"/>
    </row>
    <row r="3437" spans="9:9" x14ac:dyDescent="0.25">
      <c r="I3437" s="2"/>
    </row>
    <row r="3438" spans="9:9" x14ac:dyDescent="0.25">
      <c r="I3438" s="2"/>
    </row>
    <row r="3439" spans="9:9" x14ac:dyDescent="0.25">
      <c r="I3439" s="2"/>
    </row>
    <row r="3440" spans="9:9" x14ac:dyDescent="0.25">
      <c r="I3440" s="2"/>
    </row>
    <row r="3441" spans="9:9" x14ac:dyDescent="0.25">
      <c r="I3441" s="2"/>
    </row>
    <row r="3442" spans="9:9" x14ac:dyDescent="0.25">
      <c r="I3442" s="2"/>
    </row>
    <row r="3443" spans="9:9" x14ac:dyDescent="0.25">
      <c r="I3443" s="2"/>
    </row>
    <row r="3444" spans="9:9" x14ac:dyDescent="0.25">
      <c r="I3444" s="2"/>
    </row>
    <row r="3445" spans="9:9" x14ac:dyDescent="0.25">
      <c r="I3445" s="2"/>
    </row>
    <row r="3446" spans="9:9" x14ac:dyDescent="0.25">
      <c r="I3446" s="2"/>
    </row>
    <row r="3447" spans="9:9" x14ac:dyDescent="0.25">
      <c r="I3447" s="2"/>
    </row>
    <row r="3448" spans="9:9" x14ac:dyDescent="0.25">
      <c r="I3448" s="2"/>
    </row>
    <row r="3449" spans="9:9" x14ac:dyDescent="0.25">
      <c r="I3449" s="2"/>
    </row>
    <row r="3450" spans="9:9" x14ac:dyDescent="0.25">
      <c r="I3450" s="2"/>
    </row>
    <row r="3451" spans="9:9" x14ac:dyDescent="0.25">
      <c r="I3451" s="2"/>
    </row>
    <row r="3452" spans="9:9" x14ac:dyDescent="0.25">
      <c r="I3452" s="2"/>
    </row>
    <row r="3453" spans="9:9" x14ac:dyDescent="0.25">
      <c r="I3453" s="2"/>
    </row>
    <row r="3454" spans="9:9" x14ac:dyDescent="0.25">
      <c r="I3454" s="2"/>
    </row>
    <row r="3455" spans="9:9" x14ac:dyDescent="0.25">
      <c r="I3455" s="2"/>
    </row>
    <row r="3456" spans="9:9" x14ac:dyDescent="0.25">
      <c r="I3456" s="2"/>
    </row>
    <row r="3457" spans="9:9" x14ac:dyDescent="0.25">
      <c r="I3457" s="2"/>
    </row>
    <row r="3458" spans="9:9" x14ac:dyDescent="0.25">
      <c r="I3458" s="2"/>
    </row>
    <row r="3459" spans="9:9" x14ac:dyDescent="0.25">
      <c r="I3459" s="2"/>
    </row>
    <row r="3460" spans="9:9" x14ac:dyDescent="0.25">
      <c r="I3460" s="2"/>
    </row>
    <row r="3461" spans="9:9" x14ac:dyDescent="0.25">
      <c r="I3461" s="2"/>
    </row>
    <row r="3462" spans="9:9" x14ac:dyDescent="0.25">
      <c r="I3462" s="2"/>
    </row>
    <row r="3463" spans="9:9" x14ac:dyDescent="0.25">
      <c r="I3463" s="2"/>
    </row>
    <row r="3464" spans="9:9" x14ac:dyDescent="0.25">
      <c r="I3464" s="2"/>
    </row>
    <row r="3465" spans="9:9" x14ac:dyDescent="0.25">
      <c r="I3465" s="2"/>
    </row>
    <row r="3466" spans="9:9" x14ac:dyDescent="0.25">
      <c r="I3466" s="2"/>
    </row>
    <row r="3467" spans="9:9" x14ac:dyDescent="0.25">
      <c r="I3467" s="2"/>
    </row>
    <row r="3468" spans="9:9" x14ac:dyDescent="0.25">
      <c r="I3468" s="2"/>
    </row>
    <row r="3469" spans="9:9" x14ac:dyDescent="0.25">
      <c r="I3469" s="2"/>
    </row>
    <row r="3470" spans="9:9" x14ac:dyDescent="0.25">
      <c r="I3470" s="2"/>
    </row>
    <row r="3471" spans="9:9" x14ac:dyDescent="0.25">
      <c r="I3471" s="2"/>
    </row>
    <row r="3472" spans="9:9" x14ac:dyDescent="0.25">
      <c r="I3472" s="2"/>
    </row>
    <row r="3473" spans="9:9" x14ac:dyDescent="0.25">
      <c r="I3473" s="2"/>
    </row>
    <row r="3474" spans="9:9" x14ac:dyDescent="0.25">
      <c r="I3474" s="2"/>
    </row>
    <row r="3475" spans="9:9" x14ac:dyDescent="0.25">
      <c r="I3475" s="2"/>
    </row>
    <row r="3476" spans="9:9" x14ac:dyDescent="0.25">
      <c r="I3476" s="2"/>
    </row>
    <row r="3477" spans="9:9" x14ac:dyDescent="0.25">
      <c r="I3477" s="2"/>
    </row>
    <row r="3478" spans="9:9" x14ac:dyDescent="0.25">
      <c r="I3478" s="2"/>
    </row>
    <row r="3479" spans="9:9" x14ac:dyDescent="0.25">
      <c r="I3479" s="2"/>
    </row>
    <row r="3480" spans="9:9" x14ac:dyDescent="0.25">
      <c r="I3480" s="2"/>
    </row>
    <row r="3481" spans="9:9" x14ac:dyDescent="0.25">
      <c r="I3481" s="2"/>
    </row>
    <row r="3482" spans="9:9" x14ac:dyDescent="0.25">
      <c r="I3482" s="2"/>
    </row>
    <row r="3483" spans="9:9" x14ac:dyDescent="0.25">
      <c r="I3483" s="2"/>
    </row>
    <row r="3484" spans="9:9" x14ac:dyDescent="0.25">
      <c r="I3484" s="2"/>
    </row>
    <row r="3485" spans="9:9" x14ac:dyDescent="0.25">
      <c r="I3485" s="2"/>
    </row>
    <row r="3486" spans="9:9" x14ac:dyDescent="0.25">
      <c r="I3486" s="2"/>
    </row>
    <row r="3487" spans="9:9" x14ac:dyDescent="0.25">
      <c r="I3487" s="2"/>
    </row>
    <row r="3488" spans="9:9" x14ac:dyDescent="0.25">
      <c r="I3488" s="2"/>
    </row>
    <row r="3489" spans="9:9" x14ac:dyDescent="0.25">
      <c r="I3489" s="2"/>
    </row>
    <row r="3490" spans="9:9" x14ac:dyDescent="0.25">
      <c r="I3490" s="2"/>
    </row>
    <row r="3491" spans="9:9" x14ac:dyDescent="0.25">
      <c r="I3491" s="2"/>
    </row>
    <row r="3492" spans="9:9" x14ac:dyDescent="0.25">
      <c r="I3492" s="2"/>
    </row>
    <row r="3493" spans="9:9" x14ac:dyDescent="0.25">
      <c r="I3493" s="2"/>
    </row>
    <row r="3494" spans="9:9" x14ac:dyDescent="0.25">
      <c r="I3494" s="2"/>
    </row>
    <row r="3495" spans="9:9" x14ac:dyDescent="0.25">
      <c r="I3495" s="2"/>
    </row>
    <row r="3496" spans="9:9" x14ac:dyDescent="0.25">
      <c r="I3496" s="2"/>
    </row>
    <row r="3497" spans="9:9" x14ac:dyDescent="0.25">
      <c r="I3497" s="2"/>
    </row>
    <row r="3498" spans="9:9" x14ac:dyDescent="0.25">
      <c r="I3498" s="2"/>
    </row>
    <row r="3499" spans="9:9" x14ac:dyDescent="0.25">
      <c r="I3499" s="2"/>
    </row>
    <row r="3500" spans="9:9" x14ac:dyDescent="0.25">
      <c r="I3500" s="2"/>
    </row>
    <row r="3501" spans="9:9" x14ac:dyDescent="0.25">
      <c r="I3501" s="2"/>
    </row>
    <row r="3502" spans="9:9" x14ac:dyDescent="0.25">
      <c r="I3502" s="2"/>
    </row>
    <row r="3503" spans="9:9" x14ac:dyDescent="0.25">
      <c r="I3503" s="2"/>
    </row>
    <row r="3504" spans="9:9" x14ac:dyDescent="0.25">
      <c r="I3504" s="2"/>
    </row>
    <row r="3505" spans="9:9" x14ac:dyDescent="0.25">
      <c r="I3505" s="2"/>
    </row>
    <row r="3506" spans="9:9" x14ac:dyDescent="0.25">
      <c r="I3506" s="2"/>
    </row>
    <row r="3507" spans="9:9" x14ac:dyDescent="0.25">
      <c r="I3507" s="2"/>
    </row>
    <row r="3508" spans="9:9" x14ac:dyDescent="0.25">
      <c r="I3508" s="2"/>
    </row>
    <row r="3509" spans="9:9" x14ac:dyDescent="0.25">
      <c r="I3509" s="2"/>
    </row>
    <row r="3510" spans="9:9" x14ac:dyDescent="0.25">
      <c r="I3510" s="2"/>
    </row>
    <row r="3511" spans="9:9" x14ac:dyDescent="0.25">
      <c r="I3511" s="2"/>
    </row>
    <row r="3512" spans="9:9" x14ac:dyDescent="0.25">
      <c r="I3512" s="2"/>
    </row>
    <row r="3513" spans="9:9" x14ac:dyDescent="0.25">
      <c r="I3513" s="2"/>
    </row>
    <row r="3514" spans="9:9" x14ac:dyDescent="0.25">
      <c r="I3514" s="2"/>
    </row>
    <row r="3515" spans="9:9" x14ac:dyDescent="0.25">
      <c r="I3515" s="2"/>
    </row>
    <row r="3516" spans="9:9" x14ac:dyDescent="0.25">
      <c r="I3516" s="2"/>
    </row>
    <row r="3517" spans="9:9" x14ac:dyDescent="0.25">
      <c r="I3517" s="2"/>
    </row>
    <row r="3518" spans="9:9" x14ac:dyDescent="0.25">
      <c r="I3518" s="2"/>
    </row>
    <row r="3519" spans="9:9" x14ac:dyDescent="0.25">
      <c r="I3519" s="2"/>
    </row>
    <row r="3520" spans="9:9" x14ac:dyDescent="0.25">
      <c r="I3520" s="2"/>
    </row>
    <row r="3521" spans="9:9" x14ac:dyDescent="0.25">
      <c r="I3521" s="2"/>
    </row>
    <row r="3522" spans="9:9" x14ac:dyDescent="0.25">
      <c r="I3522" s="2"/>
    </row>
    <row r="3523" spans="9:9" x14ac:dyDescent="0.25">
      <c r="I3523" s="2"/>
    </row>
    <row r="3524" spans="9:9" x14ac:dyDescent="0.25">
      <c r="I3524" s="2"/>
    </row>
    <row r="3525" spans="9:9" x14ac:dyDescent="0.25">
      <c r="I3525" s="2"/>
    </row>
    <row r="3526" spans="9:9" x14ac:dyDescent="0.25">
      <c r="I3526" s="2"/>
    </row>
    <row r="3527" spans="9:9" x14ac:dyDescent="0.25">
      <c r="I3527" s="2"/>
    </row>
    <row r="3528" spans="9:9" x14ac:dyDescent="0.25">
      <c r="I3528" s="2"/>
    </row>
    <row r="3529" spans="9:9" x14ac:dyDescent="0.25">
      <c r="I3529" s="2"/>
    </row>
    <row r="3530" spans="9:9" x14ac:dyDescent="0.25">
      <c r="I3530" s="2"/>
    </row>
    <row r="3531" spans="9:9" x14ac:dyDescent="0.25">
      <c r="I3531" s="2"/>
    </row>
    <row r="3532" spans="9:9" x14ac:dyDescent="0.25">
      <c r="I3532" s="2"/>
    </row>
    <row r="3533" spans="9:9" x14ac:dyDescent="0.25">
      <c r="I3533" s="2"/>
    </row>
    <row r="3534" spans="9:9" x14ac:dyDescent="0.25">
      <c r="I3534" s="2"/>
    </row>
    <row r="3535" spans="9:9" x14ac:dyDescent="0.25">
      <c r="I3535" s="2"/>
    </row>
    <row r="3536" spans="9:9" x14ac:dyDescent="0.25">
      <c r="I3536" s="2"/>
    </row>
    <row r="3537" spans="9:9" x14ac:dyDescent="0.25">
      <c r="I3537" s="2"/>
    </row>
    <row r="3538" spans="9:9" x14ac:dyDescent="0.25">
      <c r="I3538" s="2"/>
    </row>
    <row r="3539" spans="9:9" x14ac:dyDescent="0.25">
      <c r="I3539" s="2"/>
    </row>
    <row r="3540" spans="9:9" x14ac:dyDescent="0.25">
      <c r="I3540" s="2"/>
    </row>
    <row r="3541" spans="9:9" x14ac:dyDescent="0.25">
      <c r="I3541" s="2"/>
    </row>
    <row r="3542" spans="9:9" x14ac:dyDescent="0.25">
      <c r="I3542" s="2"/>
    </row>
    <row r="3543" spans="9:9" x14ac:dyDescent="0.25">
      <c r="I3543" s="2"/>
    </row>
    <row r="3544" spans="9:9" x14ac:dyDescent="0.25">
      <c r="I3544" s="2"/>
    </row>
    <row r="3545" spans="9:9" x14ac:dyDescent="0.25">
      <c r="I3545" s="2"/>
    </row>
    <row r="3546" spans="9:9" x14ac:dyDescent="0.25">
      <c r="I3546" s="2"/>
    </row>
    <row r="3547" spans="9:9" x14ac:dyDescent="0.25">
      <c r="I3547" s="2"/>
    </row>
    <row r="3548" spans="9:9" x14ac:dyDescent="0.25">
      <c r="I3548" s="2"/>
    </row>
    <row r="3549" spans="9:9" x14ac:dyDescent="0.25">
      <c r="I3549" s="2"/>
    </row>
    <row r="3550" spans="9:9" x14ac:dyDescent="0.25">
      <c r="I3550" s="2"/>
    </row>
    <row r="3551" spans="9:9" x14ac:dyDescent="0.25">
      <c r="I3551" s="2"/>
    </row>
    <row r="3552" spans="9:9" x14ac:dyDescent="0.25">
      <c r="I3552" s="2"/>
    </row>
    <row r="3553" spans="9:9" x14ac:dyDescent="0.25">
      <c r="I3553" s="2"/>
    </row>
    <row r="3554" spans="9:9" x14ac:dyDescent="0.25">
      <c r="I3554" s="2"/>
    </row>
    <row r="3555" spans="9:9" x14ac:dyDescent="0.25">
      <c r="I3555" s="2"/>
    </row>
    <row r="3556" spans="9:9" x14ac:dyDescent="0.25">
      <c r="I3556" s="2"/>
    </row>
    <row r="3557" spans="9:9" x14ac:dyDescent="0.25">
      <c r="I3557" s="2"/>
    </row>
    <row r="3558" spans="9:9" x14ac:dyDescent="0.25">
      <c r="I3558" s="2"/>
    </row>
    <row r="3559" spans="9:9" x14ac:dyDescent="0.25">
      <c r="I3559" s="2"/>
    </row>
    <row r="3560" spans="9:9" x14ac:dyDescent="0.25">
      <c r="I3560" s="2"/>
    </row>
    <row r="3561" spans="9:9" x14ac:dyDescent="0.25">
      <c r="I3561" s="2"/>
    </row>
    <row r="3562" spans="9:9" x14ac:dyDescent="0.25">
      <c r="I3562" s="2"/>
    </row>
    <row r="3563" spans="9:9" x14ac:dyDescent="0.25">
      <c r="I3563" s="2"/>
    </row>
    <row r="3564" spans="9:9" x14ac:dyDescent="0.25">
      <c r="I3564" s="2"/>
    </row>
    <row r="3565" spans="9:9" x14ac:dyDescent="0.25">
      <c r="I3565" s="2"/>
    </row>
    <row r="3566" spans="9:9" x14ac:dyDescent="0.25">
      <c r="I3566" s="2"/>
    </row>
    <row r="3567" spans="9:9" x14ac:dyDescent="0.25">
      <c r="I3567" s="2"/>
    </row>
    <row r="3568" spans="9:9" x14ac:dyDescent="0.25">
      <c r="I3568" s="2"/>
    </row>
    <row r="3569" spans="9:9" x14ac:dyDescent="0.25">
      <c r="I3569" s="2"/>
    </row>
    <row r="3570" spans="9:9" x14ac:dyDescent="0.25">
      <c r="I3570" s="2"/>
    </row>
    <row r="3571" spans="9:9" x14ac:dyDescent="0.25">
      <c r="I3571" s="2"/>
    </row>
    <row r="3572" spans="9:9" x14ac:dyDescent="0.25">
      <c r="I3572" s="2"/>
    </row>
    <row r="3573" spans="9:9" x14ac:dyDescent="0.25">
      <c r="I3573" s="2"/>
    </row>
    <row r="3574" spans="9:9" x14ac:dyDescent="0.25">
      <c r="I3574" s="2"/>
    </row>
    <row r="3575" spans="9:9" x14ac:dyDescent="0.25">
      <c r="I3575" s="2"/>
    </row>
    <row r="3576" spans="9:9" x14ac:dyDescent="0.25">
      <c r="I3576" s="2"/>
    </row>
    <row r="3577" spans="9:9" x14ac:dyDescent="0.25">
      <c r="I3577" s="2"/>
    </row>
    <row r="3578" spans="9:9" x14ac:dyDescent="0.25">
      <c r="I3578" s="2"/>
    </row>
    <row r="3579" spans="9:9" x14ac:dyDescent="0.25">
      <c r="I3579" s="2"/>
    </row>
    <row r="3580" spans="9:9" x14ac:dyDescent="0.25">
      <c r="I3580" s="2"/>
    </row>
    <row r="3581" spans="9:9" x14ac:dyDescent="0.25">
      <c r="I3581" s="2"/>
    </row>
    <row r="3582" spans="9:9" x14ac:dyDescent="0.25">
      <c r="I3582" s="2"/>
    </row>
    <row r="3583" spans="9:9" x14ac:dyDescent="0.25">
      <c r="I3583" s="2"/>
    </row>
    <row r="3584" spans="9:9" x14ac:dyDescent="0.25">
      <c r="I3584" s="2"/>
    </row>
    <row r="3585" spans="9:9" x14ac:dyDescent="0.25">
      <c r="I3585" s="2"/>
    </row>
    <row r="3586" spans="9:9" x14ac:dyDescent="0.25">
      <c r="I3586" s="2"/>
    </row>
    <row r="3587" spans="9:9" x14ac:dyDescent="0.25">
      <c r="I3587" s="2"/>
    </row>
    <row r="3588" spans="9:9" x14ac:dyDescent="0.25">
      <c r="I3588" s="2"/>
    </row>
    <row r="3589" spans="9:9" x14ac:dyDescent="0.25">
      <c r="I3589" s="2"/>
    </row>
    <row r="3590" spans="9:9" x14ac:dyDescent="0.25">
      <c r="I3590" s="2"/>
    </row>
    <row r="3591" spans="9:9" x14ac:dyDescent="0.25">
      <c r="I3591" s="2"/>
    </row>
    <row r="3592" spans="9:9" x14ac:dyDescent="0.25">
      <c r="I3592" s="2"/>
    </row>
    <row r="3593" spans="9:9" x14ac:dyDescent="0.25">
      <c r="I3593" s="2"/>
    </row>
    <row r="3594" spans="9:9" x14ac:dyDescent="0.25">
      <c r="I3594" s="2"/>
    </row>
    <row r="3595" spans="9:9" x14ac:dyDescent="0.25">
      <c r="I3595" s="2"/>
    </row>
    <row r="3596" spans="9:9" x14ac:dyDescent="0.25">
      <c r="I3596" s="2"/>
    </row>
    <row r="3597" spans="9:9" x14ac:dyDescent="0.25">
      <c r="I3597" s="2"/>
    </row>
    <row r="3598" spans="9:9" x14ac:dyDescent="0.25">
      <c r="I3598" s="2"/>
    </row>
    <row r="3599" spans="9:9" x14ac:dyDescent="0.25">
      <c r="I3599" s="2"/>
    </row>
    <row r="3600" spans="9:9" x14ac:dyDescent="0.25">
      <c r="I3600" s="2"/>
    </row>
    <row r="3601" spans="9:9" x14ac:dyDescent="0.25">
      <c r="I3601" s="2"/>
    </row>
    <row r="3602" spans="9:9" x14ac:dyDescent="0.25">
      <c r="I3602" s="2"/>
    </row>
    <row r="3603" spans="9:9" x14ac:dyDescent="0.25">
      <c r="I3603" s="2"/>
    </row>
    <row r="3604" spans="9:9" x14ac:dyDescent="0.25">
      <c r="I3604" s="2"/>
    </row>
    <row r="3605" spans="9:9" x14ac:dyDescent="0.25">
      <c r="I3605" s="2"/>
    </row>
    <row r="3606" spans="9:9" x14ac:dyDescent="0.25">
      <c r="I3606" s="2"/>
    </row>
    <row r="3607" spans="9:9" x14ac:dyDescent="0.25">
      <c r="I3607" s="2"/>
    </row>
    <row r="3608" spans="9:9" x14ac:dyDescent="0.25">
      <c r="I3608" s="2"/>
    </row>
    <row r="3609" spans="9:9" x14ac:dyDescent="0.25">
      <c r="I3609" s="2"/>
    </row>
    <row r="3610" spans="9:9" x14ac:dyDescent="0.25">
      <c r="I3610" s="2"/>
    </row>
    <row r="3611" spans="9:9" x14ac:dyDescent="0.25">
      <c r="I3611" s="2"/>
    </row>
    <row r="3612" spans="9:9" x14ac:dyDescent="0.25">
      <c r="I3612" s="2"/>
    </row>
    <row r="3613" spans="9:9" x14ac:dyDescent="0.25">
      <c r="I3613" s="2"/>
    </row>
    <row r="3614" spans="9:9" x14ac:dyDescent="0.25">
      <c r="I3614" s="2"/>
    </row>
    <row r="3615" spans="9:9" x14ac:dyDescent="0.25">
      <c r="I3615" s="2"/>
    </row>
    <row r="3616" spans="9:9" x14ac:dyDescent="0.25">
      <c r="I3616" s="2"/>
    </row>
    <row r="3617" spans="9:9" x14ac:dyDescent="0.25">
      <c r="I3617" s="2"/>
    </row>
    <row r="3618" spans="9:9" x14ac:dyDescent="0.25">
      <c r="I3618" s="2"/>
    </row>
    <row r="3619" spans="9:9" x14ac:dyDescent="0.25">
      <c r="I3619" s="2"/>
    </row>
    <row r="3620" spans="9:9" x14ac:dyDescent="0.25">
      <c r="I3620" s="2"/>
    </row>
    <row r="3621" spans="9:9" x14ac:dyDescent="0.25">
      <c r="I3621" s="2"/>
    </row>
    <row r="3622" spans="9:9" x14ac:dyDescent="0.25">
      <c r="I3622" s="2"/>
    </row>
    <row r="3623" spans="9:9" x14ac:dyDescent="0.25">
      <c r="I3623" s="2"/>
    </row>
    <row r="3624" spans="9:9" x14ac:dyDescent="0.25">
      <c r="I3624" s="2"/>
    </row>
    <row r="3625" spans="9:9" x14ac:dyDescent="0.25">
      <c r="I3625" s="2"/>
    </row>
    <row r="3626" spans="9:9" x14ac:dyDescent="0.25">
      <c r="I3626" s="2"/>
    </row>
    <row r="3627" spans="9:9" x14ac:dyDescent="0.25">
      <c r="I3627" s="2"/>
    </row>
    <row r="3628" spans="9:9" x14ac:dyDescent="0.25">
      <c r="I3628" s="2"/>
    </row>
    <row r="3629" spans="9:9" x14ac:dyDescent="0.25">
      <c r="I3629" s="2"/>
    </row>
    <row r="3630" spans="9:9" x14ac:dyDescent="0.25">
      <c r="I3630" s="2"/>
    </row>
    <row r="3631" spans="9:9" x14ac:dyDescent="0.25">
      <c r="I3631" s="2"/>
    </row>
    <row r="3632" spans="9:9" x14ac:dyDescent="0.25">
      <c r="I3632" s="2"/>
    </row>
    <row r="3633" spans="9:9" x14ac:dyDescent="0.25">
      <c r="I3633" s="2"/>
    </row>
    <row r="3634" spans="9:9" x14ac:dyDescent="0.25">
      <c r="I3634" s="2"/>
    </row>
    <row r="3635" spans="9:9" x14ac:dyDescent="0.25">
      <c r="I3635" s="2"/>
    </row>
    <row r="3636" spans="9:9" x14ac:dyDescent="0.25">
      <c r="I3636" s="2"/>
    </row>
    <row r="3637" spans="9:9" x14ac:dyDescent="0.25">
      <c r="I3637" s="2"/>
    </row>
    <row r="3638" spans="9:9" x14ac:dyDescent="0.25">
      <c r="I3638" s="2"/>
    </row>
    <row r="3639" spans="9:9" x14ac:dyDescent="0.25">
      <c r="I3639" s="2"/>
    </row>
    <row r="3640" spans="9:9" x14ac:dyDescent="0.25">
      <c r="I3640" s="2"/>
    </row>
    <row r="3641" spans="9:9" x14ac:dyDescent="0.25">
      <c r="I3641" s="2"/>
    </row>
    <row r="3642" spans="9:9" x14ac:dyDescent="0.25">
      <c r="I3642" s="2"/>
    </row>
    <row r="3643" spans="9:9" x14ac:dyDescent="0.25">
      <c r="I3643" s="2"/>
    </row>
    <row r="3644" spans="9:9" x14ac:dyDescent="0.25">
      <c r="I3644" s="2"/>
    </row>
    <row r="3645" spans="9:9" x14ac:dyDescent="0.25">
      <c r="I3645" s="2"/>
    </row>
    <row r="3646" spans="9:9" x14ac:dyDescent="0.25">
      <c r="I3646" s="2"/>
    </row>
    <row r="3647" spans="9:9" x14ac:dyDescent="0.25">
      <c r="I3647" s="2"/>
    </row>
    <row r="3648" spans="9:9" x14ac:dyDescent="0.25">
      <c r="I3648" s="2"/>
    </row>
    <row r="3649" spans="9:9" x14ac:dyDescent="0.25">
      <c r="I3649" s="2"/>
    </row>
    <row r="3650" spans="9:9" x14ac:dyDescent="0.25">
      <c r="I3650" s="2"/>
    </row>
    <row r="3651" spans="9:9" x14ac:dyDescent="0.25">
      <c r="I3651" s="2"/>
    </row>
    <row r="3652" spans="9:9" x14ac:dyDescent="0.25">
      <c r="I3652" s="2"/>
    </row>
    <row r="3653" spans="9:9" x14ac:dyDescent="0.25">
      <c r="I3653" s="2"/>
    </row>
    <row r="3654" spans="9:9" x14ac:dyDescent="0.25">
      <c r="I3654" s="2"/>
    </row>
    <row r="3655" spans="9:9" x14ac:dyDescent="0.25">
      <c r="I3655" s="2"/>
    </row>
    <row r="3656" spans="9:9" x14ac:dyDescent="0.25">
      <c r="I3656" s="2"/>
    </row>
    <row r="3657" spans="9:9" x14ac:dyDescent="0.25">
      <c r="I3657" s="2"/>
    </row>
    <row r="3658" spans="9:9" x14ac:dyDescent="0.25">
      <c r="I3658" s="2"/>
    </row>
    <row r="3659" spans="9:9" x14ac:dyDescent="0.25">
      <c r="I3659" s="2"/>
    </row>
    <row r="3660" spans="9:9" x14ac:dyDescent="0.25">
      <c r="I3660" s="2"/>
    </row>
    <row r="3661" spans="9:9" x14ac:dyDescent="0.25">
      <c r="I3661" s="2"/>
    </row>
    <row r="3662" spans="9:9" x14ac:dyDescent="0.25">
      <c r="I3662" s="2"/>
    </row>
    <row r="3663" spans="9:9" x14ac:dyDescent="0.25">
      <c r="I3663" s="2"/>
    </row>
    <row r="3664" spans="9:9" x14ac:dyDescent="0.25">
      <c r="I3664" s="2"/>
    </row>
    <row r="3665" spans="9:9" x14ac:dyDescent="0.25">
      <c r="I3665" s="2"/>
    </row>
    <row r="3666" spans="9:9" x14ac:dyDescent="0.25">
      <c r="I3666" s="2"/>
    </row>
    <row r="3667" spans="9:9" x14ac:dyDescent="0.25">
      <c r="I3667" s="2"/>
    </row>
    <row r="3668" spans="9:9" x14ac:dyDescent="0.25">
      <c r="I3668" s="2"/>
    </row>
    <row r="3669" spans="9:9" x14ac:dyDescent="0.25">
      <c r="I3669" s="2"/>
    </row>
    <row r="3670" spans="9:9" x14ac:dyDescent="0.25">
      <c r="I3670" s="2"/>
    </row>
    <row r="3671" spans="9:9" x14ac:dyDescent="0.25">
      <c r="I3671" s="2"/>
    </row>
    <row r="3672" spans="9:9" x14ac:dyDescent="0.25">
      <c r="I3672" s="2"/>
    </row>
    <row r="3673" spans="9:9" x14ac:dyDescent="0.25">
      <c r="I3673" s="2"/>
    </row>
    <row r="3674" spans="9:9" x14ac:dyDescent="0.25">
      <c r="I3674" s="2"/>
    </row>
    <row r="3675" spans="9:9" x14ac:dyDescent="0.25">
      <c r="I3675" s="2"/>
    </row>
    <row r="3676" spans="9:9" x14ac:dyDescent="0.25">
      <c r="I3676" s="2"/>
    </row>
    <row r="3677" spans="9:9" x14ac:dyDescent="0.25">
      <c r="I3677" s="2"/>
    </row>
    <row r="3678" spans="9:9" x14ac:dyDescent="0.25">
      <c r="I3678" s="2"/>
    </row>
    <row r="3679" spans="9:9" x14ac:dyDescent="0.25">
      <c r="I3679" s="2"/>
    </row>
    <row r="3680" spans="9:9" x14ac:dyDescent="0.25">
      <c r="I3680" s="2"/>
    </row>
    <row r="3681" spans="9:9" x14ac:dyDescent="0.25">
      <c r="I3681" s="2"/>
    </row>
    <row r="3682" spans="9:9" x14ac:dyDescent="0.25">
      <c r="I3682" s="2"/>
    </row>
    <row r="3683" spans="9:9" x14ac:dyDescent="0.25">
      <c r="I3683" s="2"/>
    </row>
    <row r="3684" spans="9:9" x14ac:dyDescent="0.25">
      <c r="I3684" s="2"/>
    </row>
    <row r="3685" spans="9:9" x14ac:dyDescent="0.25">
      <c r="I3685" s="2"/>
    </row>
    <row r="3686" spans="9:9" x14ac:dyDescent="0.25">
      <c r="I3686" s="2"/>
    </row>
    <row r="3687" spans="9:9" x14ac:dyDescent="0.25">
      <c r="I3687" s="2"/>
    </row>
    <row r="3688" spans="9:9" x14ac:dyDescent="0.25">
      <c r="I3688" s="2"/>
    </row>
    <row r="3689" spans="9:9" x14ac:dyDescent="0.25">
      <c r="I3689" s="2"/>
    </row>
    <row r="3690" spans="9:9" x14ac:dyDescent="0.25">
      <c r="I3690" s="2"/>
    </row>
    <row r="3691" spans="9:9" x14ac:dyDescent="0.25">
      <c r="I3691" s="2"/>
    </row>
    <row r="3692" spans="9:9" x14ac:dyDescent="0.25">
      <c r="I3692" s="2"/>
    </row>
    <row r="3693" spans="9:9" x14ac:dyDescent="0.25">
      <c r="I3693" s="2"/>
    </row>
    <row r="3694" spans="9:9" x14ac:dyDescent="0.25">
      <c r="I3694" s="2"/>
    </row>
    <row r="3695" spans="9:9" x14ac:dyDescent="0.25">
      <c r="I3695" s="2"/>
    </row>
    <row r="3696" spans="9:9" x14ac:dyDescent="0.25">
      <c r="I3696" s="2"/>
    </row>
    <row r="3697" spans="9:9" x14ac:dyDescent="0.25">
      <c r="I3697" s="2"/>
    </row>
    <row r="3698" spans="9:9" x14ac:dyDescent="0.25">
      <c r="I3698" s="2"/>
    </row>
    <row r="3699" spans="9:9" x14ac:dyDescent="0.25">
      <c r="I3699" s="2"/>
    </row>
    <row r="3700" spans="9:9" x14ac:dyDescent="0.25">
      <c r="I3700" s="2"/>
    </row>
    <row r="3701" spans="9:9" x14ac:dyDescent="0.25">
      <c r="I3701" s="2"/>
    </row>
    <row r="3702" spans="9:9" x14ac:dyDescent="0.25">
      <c r="I3702" s="2"/>
    </row>
    <row r="3703" spans="9:9" x14ac:dyDescent="0.25">
      <c r="I3703" s="2"/>
    </row>
    <row r="3704" spans="9:9" x14ac:dyDescent="0.25">
      <c r="I3704" s="2"/>
    </row>
    <row r="3705" spans="9:9" x14ac:dyDescent="0.25">
      <c r="I3705" s="2"/>
    </row>
    <row r="3706" spans="9:9" x14ac:dyDescent="0.25">
      <c r="I3706" s="2"/>
    </row>
    <row r="3707" spans="9:9" x14ac:dyDescent="0.25">
      <c r="I3707" s="2"/>
    </row>
    <row r="3708" spans="9:9" x14ac:dyDescent="0.25">
      <c r="I3708" s="2"/>
    </row>
    <row r="3709" spans="9:9" x14ac:dyDescent="0.25">
      <c r="I3709" s="2"/>
    </row>
    <row r="3710" spans="9:9" x14ac:dyDescent="0.25">
      <c r="I3710" s="2"/>
    </row>
    <row r="3711" spans="9:9" x14ac:dyDescent="0.25">
      <c r="I3711" s="2"/>
    </row>
    <row r="3712" spans="9:9" x14ac:dyDescent="0.25">
      <c r="I3712" s="2"/>
    </row>
    <row r="3713" spans="9:9" x14ac:dyDescent="0.25">
      <c r="I3713" s="2"/>
    </row>
    <row r="3714" spans="9:9" x14ac:dyDescent="0.25">
      <c r="I3714" s="2"/>
    </row>
    <row r="3715" spans="9:9" x14ac:dyDescent="0.25">
      <c r="I3715" s="2"/>
    </row>
    <row r="3716" spans="9:9" x14ac:dyDescent="0.25">
      <c r="I3716" s="2"/>
    </row>
    <row r="3717" spans="9:9" x14ac:dyDescent="0.25">
      <c r="I3717" s="2"/>
    </row>
    <row r="3718" spans="9:9" x14ac:dyDescent="0.25">
      <c r="I3718" s="2"/>
    </row>
    <row r="3719" spans="9:9" x14ac:dyDescent="0.25">
      <c r="I3719" s="2"/>
    </row>
    <row r="3720" spans="9:9" x14ac:dyDescent="0.25">
      <c r="I3720" s="2"/>
    </row>
    <row r="3721" spans="9:9" x14ac:dyDescent="0.25">
      <c r="I3721" s="2"/>
    </row>
    <row r="3722" spans="9:9" x14ac:dyDescent="0.25">
      <c r="I3722" s="2"/>
    </row>
    <row r="3723" spans="9:9" x14ac:dyDescent="0.25">
      <c r="I3723" s="2"/>
    </row>
    <row r="3724" spans="9:9" x14ac:dyDescent="0.25">
      <c r="I3724" s="2"/>
    </row>
    <row r="3725" spans="9:9" x14ac:dyDescent="0.25">
      <c r="I3725" s="2"/>
    </row>
    <row r="3726" spans="9:9" x14ac:dyDescent="0.25">
      <c r="I3726" s="2"/>
    </row>
    <row r="3727" spans="9:9" x14ac:dyDescent="0.25">
      <c r="I3727" s="2"/>
    </row>
    <row r="3728" spans="9:9" x14ac:dyDescent="0.25">
      <c r="I3728" s="2"/>
    </row>
    <row r="3729" spans="9:9" x14ac:dyDescent="0.25">
      <c r="I3729" s="2"/>
    </row>
    <row r="3730" spans="9:9" x14ac:dyDescent="0.25">
      <c r="I3730" s="2"/>
    </row>
    <row r="3731" spans="9:9" x14ac:dyDescent="0.25">
      <c r="I3731" s="2"/>
    </row>
    <row r="3732" spans="9:9" x14ac:dyDescent="0.25">
      <c r="I3732" s="2"/>
    </row>
    <row r="3733" spans="9:9" x14ac:dyDescent="0.25">
      <c r="I3733" s="2"/>
    </row>
    <row r="3734" spans="9:9" x14ac:dyDescent="0.25">
      <c r="I3734" s="2"/>
    </row>
    <row r="3735" spans="9:9" x14ac:dyDescent="0.25">
      <c r="I3735" s="2"/>
    </row>
    <row r="3736" spans="9:9" x14ac:dyDescent="0.25">
      <c r="I3736" s="2"/>
    </row>
    <row r="3737" spans="9:9" x14ac:dyDescent="0.25">
      <c r="I3737" s="2"/>
    </row>
    <row r="3738" spans="9:9" x14ac:dyDescent="0.25">
      <c r="I3738" s="2"/>
    </row>
    <row r="3739" spans="9:9" x14ac:dyDescent="0.25">
      <c r="I3739" s="2"/>
    </row>
    <row r="3740" spans="9:9" x14ac:dyDescent="0.25">
      <c r="I3740" s="2"/>
    </row>
    <row r="3741" spans="9:9" x14ac:dyDescent="0.25">
      <c r="I3741" s="2"/>
    </row>
    <row r="3742" spans="9:9" x14ac:dyDescent="0.25">
      <c r="I3742" s="2"/>
    </row>
    <row r="3743" spans="9:9" x14ac:dyDescent="0.25">
      <c r="I3743" s="2"/>
    </row>
    <row r="3744" spans="9:9" x14ac:dyDescent="0.25">
      <c r="I3744" s="2"/>
    </row>
    <row r="3745" spans="9:9" x14ac:dyDescent="0.25">
      <c r="I3745" s="2"/>
    </row>
    <row r="3746" spans="9:9" x14ac:dyDescent="0.25">
      <c r="I3746" s="2"/>
    </row>
    <row r="3747" spans="9:9" x14ac:dyDescent="0.25">
      <c r="I3747" s="2"/>
    </row>
    <row r="3748" spans="9:9" x14ac:dyDescent="0.25">
      <c r="I3748" s="2"/>
    </row>
    <row r="3749" spans="9:9" x14ac:dyDescent="0.25">
      <c r="I3749" s="2"/>
    </row>
    <row r="3750" spans="9:9" x14ac:dyDescent="0.25">
      <c r="I3750" s="2"/>
    </row>
    <row r="3751" spans="9:9" x14ac:dyDescent="0.25">
      <c r="I3751" s="2"/>
    </row>
    <row r="3752" spans="9:9" x14ac:dyDescent="0.25">
      <c r="I3752" s="2"/>
    </row>
    <row r="3753" spans="9:9" x14ac:dyDescent="0.25">
      <c r="I3753" s="2"/>
    </row>
    <row r="3754" spans="9:9" x14ac:dyDescent="0.25">
      <c r="I3754" s="2"/>
    </row>
    <row r="3755" spans="9:9" x14ac:dyDescent="0.25">
      <c r="I3755" s="2"/>
    </row>
    <row r="3756" spans="9:9" x14ac:dyDescent="0.25">
      <c r="I3756" s="2"/>
    </row>
    <row r="3757" spans="9:9" x14ac:dyDescent="0.25">
      <c r="I3757" s="2"/>
    </row>
    <row r="3758" spans="9:9" x14ac:dyDescent="0.25">
      <c r="I3758" s="2"/>
    </row>
    <row r="3759" spans="9:9" x14ac:dyDescent="0.25">
      <c r="I3759" s="2"/>
    </row>
    <row r="3760" spans="9:9" x14ac:dyDescent="0.25">
      <c r="I3760" s="2"/>
    </row>
    <row r="3761" spans="9:9" x14ac:dyDescent="0.25">
      <c r="I3761" s="2"/>
    </row>
    <row r="3762" spans="9:9" x14ac:dyDescent="0.25">
      <c r="I3762" s="2"/>
    </row>
    <row r="3763" spans="9:9" x14ac:dyDescent="0.25">
      <c r="I3763" s="2"/>
    </row>
    <row r="3764" spans="9:9" x14ac:dyDescent="0.25">
      <c r="I3764" s="2"/>
    </row>
    <row r="3765" spans="9:9" x14ac:dyDescent="0.25">
      <c r="I3765" s="2"/>
    </row>
    <row r="3766" spans="9:9" x14ac:dyDescent="0.25">
      <c r="I3766" s="2"/>
    </row>
    <row r="3767" spans="9:9" x14ac:dyDescent="0.25">
      <c r="I3767" s="2"/>
    </row>
    <row r="3768" spans="9:9" x14ac:dyDescent="0.25">
      <c r="I3768" s="2"/>
    </row>
    <row r="3769" spans="9:9" x14ac:dyDescent="0.25">
      <c r="I3769" s="2"/>
    </row>
    <row r="3770" spans="9:9" x14ac:dyDescent="0.25">
      <c r="I3770" s="2"/>
    </row>
    <row r="3771" spans="9:9" x14ac:dyDescent="0.25">
      <c r="I3771" s="2"/>
    </row>
    <row r="3772" spans="9:9" x14ac:dyDescent="0.25">
      <c r="I3772" s="2"/>
    </row>
    <row r="3773" spans="9:9" x14ac:dyDescent="0.25">
      <c r="I3773" s="2"/>
    </row>
    <row r="3774" spans="9:9" x14ac:dyDescent="0.25">
      <c r="I3774" s="2"/>
    </row>
    <row r="3775" spans="9:9" x14ac:dyDescent="0.25">
      <c r="I3775" s="2"/>
    </row>
    <row r="3776" spans="9:9" x14ac:dyDescent="0.25">
      <c r="I3776" s="2"/>
    </row>
    <row r="3777" spans="9:9" x14ac:dyDescent="0.25">
      <c r="I3777" s="2"/>
    </row>
    <row r="3778" spans="9:9" x14ac:dyDescent="0.25">
      <c r="I3778" s="2"/>
    </row>
    <row r="3779" spans="9:9" x14ac:dyDescent="0.25">
      <c r="I3779" s="2"/>
    </row>
    <row r="3780" spans="9:9" x14ac:dyDescent="0.25">
      <c r="I3780" s="2"/>
    </row>
    <row r="3781" spans="9:9" x14ac:dyDescent="0.25">
      <c r="I3781" s="2"/>
    </row>
    <row r="3782" spans="9:9" x14ac:dyDescent="0.25">
      <c r="I3782" s="2"/>
    </row>
    <row r="3783" spans="9:9" x14ac:dyDescent="0.25">
      <c r="I3783" s="2"/>
    </row>
    <row r="3784" spans="9:9" x14ac:dyDescent="0.25">
      <c r="I3784" s="2"/>
    </row>
    <row r="3785" spans="9:9" x14ac:dyDescent="0.25">
      <c r="I3785" s="2"/>
    </row>
    <row r="3786" spans="9:9" x14ac:dyDescent="0.25">
      <c r="I3786" s="2"/>
    </row>
    <row r="3787" spans="9:9" x14ac:dyDescent="0.25">
      <c r="I3787" s="2"/>
    </row>
    <row r="3788" spans="9:9" x14ac:dyDescent="0.25">
      <c r="I3788" s="2"/>
    </row>
    <row r="3789" spans="9:9" x14ac:dyDescent="0.25">
      <c r="I3789" s="2"/>
    </row>
    <row r="3790" spans="9:9" x14ac:dyDescent="0.25">
      <c r="I3790" s="2"/>
    </row>
    <row r="3791" spans="9:9" x14ac:dyDescent="0.25">
      <c r="I3791" s="2"/>
    </row>
    <row r="3792" spans="9:9" x14ac:dyDescent="0.25">
      <c r="I3792" s="2"/>
    </row>
    <row r="3793" spans="9:9" x14ac:dyDescent="0.25">
      <c r="I3793" s="2"/>
    </row>
    <row r="3794" spans="9:9" x14ac:dyDescent="0.25">
      <c r="I3794" s="2"/>
    </row>
    <row r="3795" spans="9:9" x14ac:dyDescent="0.25">
      <c r="I3795" s="2"/>
    </row>
    <row r="3796" spans="9:9" x14ac:dyDescent="0.25">
      <c r="I3796" s="2"/>
    </row>
    <row r="3797" spans="9:9" x14ac:dyDescent="0.25">
      <c r="I3797" s="2"/>
    </row>
    <row r="3798" spans="9:9" x14ac:dyDescent="0.25">
      <c r="I3798" s="2"/>
    </row>
    <row r="3799" spans="9:9" x14ac:dyDescent="0.25">
      <c r="I3799" s="2"/>
    </row>
    <row r="3800" spans="9:9" x14ac:dyDescent="0.25">
      <c r="I3800" s="2"/>
    </row>
    <row r="3801" spans="9:9" x14ac:dyDescent="0.25">
      <c r="I3801" s="2"/>
    </row>
    <row r="3802" spans="9:9" x14ac:dyDescent="0.25">
      <c r="I3802" s="2"/>
    </row>
    <row r="3803" spans="9:9" x14ac:dyDescent="0.25">
      <c r="I3803" s="2"/>
    </row>
    <row r="3804" spans="9:9" x14ac:dyDescent="0.25">
      <c r="I3804" s="2"/>
    </row>
    <row r="3805" spans="9:9" x14ac:dyDescent="0.25">
      <c r="I3805" s="2"/>
    </row>
    <row r="3806" spans="9:9" x14ac:dyDescent="0.25">
      <c r="I3806" s="2"/>
    </row>
    <row r="3807" spans="9:9" x14ac:dyDescent="0.25">
      <c r="I3807" s="2"/>
    </row>
    <row r="3808" spans="9:9" x14ac:dyDescent="0.25">
      <c r="I3808" s="2"/>
    </row>
    <row r="3809" spans="9:9" x14ac:dyDescent="0.25">
      <c r="I3809" s="2"/>
    </row>
    <row r="3810" spans="9:9" x14ac:dyDescent="0.25">
      <c r="I3810" s="2"/>
    </row>
    <row r="3811" spans="9:9" x14ac:dyDescent="0.25">
      <c r="I3811" s="2"/>
    </row>
    <row r="3812" spans="9:9" x14ac:dyDescent="0.25">
      <c r="I3812" s="2"/>
    </row>
    <row r="3813" spans="9:9" x14ac:dyDescent="0.25">
      <c r="I3813" s="2"/>
    </row>
    <row r="3814" spans="9:9" x14ac:dyDescent="0.25">
      <c r="I3814" s="2"/>
    </row>
    <row r="3815" spans="9:9" x14ac:dyDescent="0.25">
      <c r="I3815" s="2"/>
    </row>
    <row r="3816" spans="9:9" x14ac:dyDescent="0.25">
      <c r="I3816" s="2"/>
    </row>
    <row r="3817" spans="9:9" x14ac:dyDescent="0.25">
      <c r="I3817" s="2"/>
    </row>
    <row r="3818" spans="9:9" x14ac:dyDescent="0.25">
      <c r="I3818" s="2"/>
    </row>
    <row r="3819" spans="9:9" x14ac:dyDescent="0.25">
      <c r="I3819" s="2"/>
    </row>
    <row r="3820" spans="9:9" x14ac:dyDescent="0.25">
      <c r="I3820" s="2"/>
    </row>
    <row r="3821" spans="9:9" x14ac:dyDescent="0.25">
      <c r="I3821" s="2"/>
    </row>
    <row r="3822" spans="9:9" x14ac:dyDescent="0.25">
      <c r="I3822" s="2"/>
    </row>
    <row r="3823" spans="9:9" x14ac:dyDescent="0.25">
      <c r="I3823" s="2"/>
    </row>
    <row r="3824" spans="9:9" x14ac:dyDescent="0.25">
      <c r="I3824" s="2"/>
    </row>
    <row r="3825" spans="9:9" x14ac:dyDescent="0.25">
      <c r="I3825" s="2"/>
    </row>
    <row r="3826" spans="9:9" x14ac:dyDescent="0.25">
      <c r="I3826" s="2"/>
    </row>
    <row r="3827" spans="9:9" x14ac:dyDescent="0.25">
      <c r="I3827" s="2"/>
    </row>
    <row r="3828" spans="9:9" x14ac:dyDescent="0.25">
      <c r="I3828" s="2"/>
    </row>
    <row r="3829" spans="9:9" x14ac:dyDescent="0.25">
      <c r="I3829" s="2"/>
    </row>
    <row r="3830" spans="9:9" x14ac:dyDescent="0.25">
      <c r="I3830" s="2"/>
    </row>
    <row r="3831" spans="9:9" x14ac:dyDescent="0.25">
      <c r="I3831" s="2"/>
    </row>
    <row r="3832" spans="9:9" x14ac:dyDescent="0.25">
      <c r="I3832" s="2"/>
    </row>
    <row r="3833" spans="9:9" x14ac:dyDescent="0.25">
      <c r="I3833" s="2"/>
    </row>
    <row r="3834" spans="9:9" x14ac:dyDescent="0.25">
      <c r="I3834" s="2"/>
    </row>
    <row r="3835" spans="9:9" x14ac:dyDescent="0.25">
      <c r="I3835" s="2"/>
    </row>
    <row r="3836" spans="9:9" x14ac:dyDescent="0.25">
      <c r="I3836" s="2"/>
    </row>
    <row r="3837" spans="9:9" x14ac:dyDescent="0.25">
      <c r="I3837" s="2"/>
    </row>
    <row r="3838" spans="9:9" x14ac:dyDescent="0.25">
      <c r="I3838" s="2"/>
    </row>
    <row r="3839" spans="9:9" x14ac:dyDescent="0.25">
      <c r="I3839" s="2"/>
    </row>
    <row r="3840" spans="9:9" x14ac:dyDescent="0.25">
      <c r="I3840" s="2"/>
    </row>
    <row r="3841" spans="9:9" x14ac:dyDescent="0.25">
      <c r="I3841" s="2"/>
    </row>
    <row r="3842" spans="9:9" x14ac:dyDescent="0.25">
      <c r="I3842" s="2"/>
    </row>
    <row r="3843" spans="9:9" x14ac:dyDescent="0.25">
      <c r="I3843" s="2"/>
    </row>
    <row r="3844" spans="9:9" x14ac:dyDescent="0.25">
      <c r="I3844" s="2"/>
    </row>
    <row r="3845" spans="9:9" x14ac:dyDescent="0.25">
      <c r="I3845" s="2"/>
    </row>
    <row r="3846" spans="9:9" x14ac:dyDescent="0.25">
      <c r="I3846" s="2"/>
    </row>
    <row r="3847" spans="9:9" x14ac:dyDescent="0.25">
      <c r="I3847" s="2"/>
    </row>
    <row r="3848" spans="9:9" x14ac:dyDescent="0.25">
      <c r="I3848" s="2"/>
    </row>
    <row r="3849" spans="9:9" x14ac:dyDescent="0.25">
      <c r="I3849" s="2"/>
    </row>
    <row r="3850" spans="9:9" x14ac:dyDescent="0.25">
      <c r="I3850" s="2"/>
    </row>
    <row r="3851" spans="9:9" x14ac:dyDescent="0.25">
      <c r="I3851" s="2"/>
    </row>
    <row r="3852" spans="9:9" x14ac:dyDescent="0.25">
      <c r="I3852" s="2"/>
    </row>
    <row r="3853" spans="9:9" x14ac:dyDescent="0.25">
      <c r="I3853" s="2"/>
    </row>
    <row r="3854" spans="9:9" x14ac:dyDescent="0.25">
      <c r="I3854" s="2"/>
    </row>
    <row r="3855" spans="9:9" x14ac:dyDescent="0.25">
      <c r="I3855" s="2"/>
    </row>
    <row r="3856" spans="9:9" x14ac:dyDescent="0.25">
      <c r="I3856" s="2"/>
    </row>
    <row r="3857" spans="9:9" x14ac:dyDescent="0.25">
      <c r="I3857" s="2"/>
    </row>
    <row r="3858" spans="9:9" x14ac:dyDescent="0.25">
      <c r="I3858" s="2"/>
    </row>
    <row r="3859" spans="9:9" x14ac:dyDescent="0.25">
      <c r="I3859" s="2"/>
    </row>
    <row r="3860" spans="9:9" x14ac:dyDescent="0.25">
      <c r="I3860" s="2"/>
    </row>
    <row r="3861" spans="9:9" x14ac:dyDescent="0.25">
      <c r="I3861" s="2"/>
    </row>
    <row r="3862" spans="9:9" x14ac:dyDescent="0.25">
      <c r="I3862" s="2"/>
    </row>
    <row r="3863" spans="9:9" x14ac:dyDescent="0.25">
      <c r="I3863" s="2"/>
    </row>
    <row r="3864" spans="9:9" x14ac:dyDescent="0.25">
      <c r="I3864" s="2"/>
    </row>
    <row r="3865" spans="9:9" x14ac:dyDescent="0.25">
      <c r="I3865" s="2"/>
    </row>
    <row r="3866" spans="9:9" x14ac:dyDescent="0.25">
      <c r="I3866" s="2"/>
    </row>
    <row r="3867" spans="9:9" x14ac:dyDescent="0.25">
      <c r="I3867" s="2"/>
    </row>
    <row r="3868" spans="9:9" x14ac:dyDescent="0.25">
      <c r="I3868" s="2"/>
    </row>
    <row r="3869" spans="9:9" x14ac:dyDescent="0.25">
      <c r="I3869" s="2"/>
    </row>
    <row r="3870" spans="9:9" x14ac:dyDescent="0.25">
      <c r="I3870" s="2"/>
    </row>
    <row r="3871" spans="9:9" x14ac:dyDescent="0.25">
      <c r="I3871" s="2"/>
    </row>
    <row r="3872" spans="9:9" x14ac:dyDescent="0.25">
      <c r="I3872" s="2"/>
    </row>
    <row r="3873" spans="9:9" x14ac:dyDescent="0.25">
      <c r="I3873" s="2"/>
    </row>
    <row r="3874" spans="9:9" x14ac:dyDescent="0.25">
      <c r="I3874" s="2"/>
    </row>
    <row r="3875" spans="9:9" x14ac:dyDescent="0.25">
      <c r="I3875" s="2"/>
    </row>
    <row r="3876" spans="9:9" x14ac:dyDescent="0.25">
      <c r="I3876" s="2"/>
    </row>
    <row r="3877" spans="9:9" x14ac:dyDescent="0.25">
      <c r="I3877" s="2"/>
    </row>
    <row r="3878" spans="9:9" x14ac:dyDescent="0.25">
      <c r="I3878" s="2"/>
    </row>
    <row r="3879" spans="9:9" x14ac:dyDescent="0.25">
      <c r="I3879" s="2"/>
    </row>
    <row r="3880" spans="9:9" x14ac:dyDescent="0.25">
      <c r="I3880" s="2"/>
    </row>
    <row r="3881" spans="9:9" x14ac:dyDescent="0.25">
      <c r="I3881" s="2"/>
    </row>
    <row r="3882" spans="9:9" x14ac:dyDescent="0.25">
      <c r="I3882" s="2"/>
    </row>
    <row r="3883" spans="9:9" x14ac:dyDescent="0.25">
      <c r="I3883" s="2"/>
    </row>
    <row r="3884" spans="9:9" x14ac:dyDescent="0.25">
      <c r="I3884" s="2"/>
    </row>
    <row r="3885" spans="9:9" x14ac:dyDescent="0.25">
      <c r="I3885" s="2"/>
    </row>
    <row r="3886" spans="9:9" x14ac:dyDescent="0.25">
      <c r="I3886" s="2"/>
    </row>
    <row r="3887" spans="9:9" x14ac:dyDescent="0.25">
      <c r="I3887" s="2"/>
    </row>
    <row r="3888" spans="9:9" x14ac:dyDescent="0.25">
      <c r="I3888" s="2"/>
    </row>
    <row r="3889" spans="9:9" x14ac:dyDescent="0.25">
      <c r="I3889" s="2"/>
    </row>
    <row r="3890" spans="9:9" x14ac:dyDescent="0.25">
      <c r="I3890" s="2"/>
    </row>
    <row r="3891" spans="9:9" x14ac:dyDescent="0.25">
      <c r="I3891" s="2"/>
    </row>
    <row r="3892" spans="9:9" x14ac:dyDescent="0.25">
      <c r="I3892" s="2"/>
    </row>
    <row r="3893" spans="9:9" x14ac:dyDescent="0.25">
      <c r="I3893" s="2"/>
    </row>
    <row r="3894" spans="9:9" x14ac:dyDescent="0.25">
      <c r="I3894" s="2"/>
    </row>
    <row r="3895" spans="9:9" x14ac:dyDescent="0.25">
      <c r="I3895" s="2"/>
    </row>
    <row r="3896" spans="9:9" x14ac:dyDescent="0.25">
      <c r="I3896" s="2"/>
    </row>
    <row r="3897" spans="9:9" x14ac:dyDescent="0.25">
      <c r="I3897" s="2"/>
    </row>
    <row r="3898" spans="9:9" x14ac:dyDescent="0.25">
      <c r="I3898" s="2"/>
    </row>
    <row r="3899" spans="9:9" x14ac:dyDescent="0.25">
      <c r="I3899" s="2"/>
    </row>
  </sheetData>
  <autoFilter ref="A2:Z696" xr:uid="{00000000-0009-0000-0000-00001C000000}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d835cdb-e701-4231-a667-e552c161f71a" xsi:nil="true"/>
    <lcf76f155ced4ddcb4097134ff3c332f xmlns="3d17d986-cf16-47c0-ae48-0e204d01397d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1887A27528F9D458270B53E3F1EE66F" ma:contentTypeVersion="14" ma:contentTypeDescription="Crear nuevo documento." ma:contentTypeScope="" ma:versionID="d9d75374b1f805ba8e599f08c7d4fb5f">
  <xsd:schema xmlns:xsd="http://www.w3.org/2001/XMLSchema" xmlns:xs="http://www.w3.org/2001/XMLSchema" xmlns:p="http://schemas.microsoft.com/office/2006/metadata/properties" xmlns:ns2="3d17d986-cf16-47c0-ae48-0e204d01397d" xmlns:ns3="5d835cdb-e701-4231-a667-e552c161f71a" targetNamespace="http://schemas.microsoft.com/office/2006/metadata/properties" ma:root="true" ma:fieldsID="ec50a02061e5c84e4a91447e69b1a24c" ns2:_="" ns3:_="">
    <xsd:import namespace="3d17d986-cf16-47c0-ae48-0e204d01397d"/>
    <xsd:import namespace="5d835cdb-e701-4231-a667-e552c161f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ObjectDetectorVersions" minOccurs="0"/>
                <xsd:element ref="ns2:MediaServiceLocation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17d986-cf16-47c0-ae48-0e204d01397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Etiquetas de imagen" ma:readOnly="false" ma:fieldId="{5cf76f15-5ced-4ddc-b409-7134ff3c332f}" ma:taxonomyMulti="true" ma:sspId="dbf393ec-c584-4b8d-8e77-20dadb2446e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d835cdb-e701-4231-a667-e552c161f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8cee6c62-2c27-45cf-afeb-8d0658e087e7}" ma:internalName="TaxCatchAll" ma:showField="CatchAllData" ma:web="5d835cdb-e701-4231-a667-e552c161f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6834552-5ADA-4085-83D3-7B6075748226}">
  <ds:schemaRefs>
    <ds:schemaRef ds:uri="http://schemas.microsoft.com/office/2006/metadata/properties"/>
    <ds:schemaRef ds:uri="http://schemas.microsoft.com/office/infopath/2007/PartnerControls"/>
    <ds:schemaRef ds:uri="5d835cdb-e701-4231-a667-e552c161f71a"/>
    <ds:schemaRef ds:uri="3d17d986-cf16-47c0-ae48-0e204d01397d"/>
  </ds:schemaRefs>
</ds:datastoreItem>
</file>

<file path=customXml/itemProps2.xml><?xml version="1.0" encoding="utf-8"?>
<ds:datastoreItem xmlns:ds="http://schemas.openxmlformats.org/officeDocument/2006/customXml" ds:itemID="{1E115F9E-575A-4BBC-B435-74E80D5005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d17d986-cf16-47c0-ae48-0e204d01397d"/>
    <ds:schemaRef ds:uri="5d835cdb-e701-4231-a667-e552c161f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9D72577-9EAA-4159-80F4-7CCE097E595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34</vt:i4>
      </vt:variant>
      <vt:variant>
        <vt:lpstr>Rangos con nombre</vt:lpstr>
      </vt:variant>
      <vt:variant>
        <vt:i4>20</vt:i4>
      </vt:variant>
    </vt:vector>
  </HeadingPairs>
  <TitlesOfParts>
    <vt:vector size="54" baseType="lpstr">
      <vt:lpstr>Control Producción</vt:lpstr>
      <vt:lpstr>Historial de producción</vt:lpstr>
      <vt:lpstr>Intermedia</vt:lpstr>
      <vt:lpstr>PLANILLA GENERAL</vt:lpstr>
      <vt:lpstr>Observaciones</vt:lpstr>
      <vt:lpstr>RECIRCULADOS</vt:lpstr>
      <vt:lpstr>Semana 1-1</vt:lpstr>
      <vt:lpstr>Semana 1-2</vt:lpstr>
      <vt:lpstr>Semana 1-3</vt:lpstr>
      <vt:lpstr>Semana 1-4</vt:lpstr>
      <vt:lpstr>Semana 1-5</vt:lpstr>
      <vt:lpstr>Compilado Semana 1</vt:lpstr>
      <vt:lpstr>Semana 2-1</vt:lpstr>
      <vt:lpstr>Semana 2-2</vt:lpstr>
      <vt:lpstr>Semana 2-3</vt:lpstr>
      <vt:lpstr>Semana 2-4</vt:lpstr>
      <vt:lpstr>Semana 2-5</vt:lpstr>
      <vt:lpstr>Compilado Semana 2</vt:lpstr>
      <vt:lpstr>Semana 3-1</vt:lpstr>
      <vt:lpstr>Semana 3-2</vt:lpstr>
      <vt:lpstr>Semana 3-3</vt:lpstr>
      <vt:lpstr>Semana 3-4</vt:lpstr>
      <vt:lpstr>Semana 3-5</vt:lpstr>
      <vt:lpstr>Compilado Semana 3</vt:lpstr>
      <vt:lpstr>Semana 4-1</vt:lpstr>
      <vt:lpstr>Semana 4-2</vt:lpstr>
      <vt:lpstr>Semana 4-3</vt:lpstr>
      <vt:lpstr>Semana 4-4</vt:lpstr>
      <vt:lpstr>Semana 4-5</vt:lpstr>
      <vt:lpstr>Compilado Semana 4</vt:lpstr>
      <vt:lpstr>CHO-SCB-VAM 1</vt:lpstr>
      <vt:lpstr>CHO-SCB-VAM 2</vt:lpstr>
      <vt:lpstr>IDEF</vt:lpstr>
      <vt:lpstr>Referencias</vt:lpstr>
      <vt:lpstr>'PLANILLA GENERAL'!Área_de_impresión</vt:lpstr>
      <vt:lpstr>'Semana 1-1'!Área_de_impresión</vt:lpstr>
      <vt:lpstr>'Semana 1-2'!Área_de_impresión</vt:lpstr>
      <vt:lpstr>'Semana 1-3'!Área_de_impresión</vt:lpstr>
      <vt:lpstr>'Semana 1-4'!Área_de_impresión</vt:lpstr>
      <vt:lpstr>'Semana 1-5'!Área_de_impresión</vt:lpstr>
      <vt:lpstr>'Semana 2-2'!Área_de_impresión</vt:lpstr>
      <vt:lpstr>'Semana 2-3'!Área_de_impresión</vt:lpstr>
      <vt:lpstr>'Semana 2-4'!Área_de_impresión</vt:lpstr>
      <vt:lpstr>'Semana 2-5'!Área_de_impresión</vt:lpstr>
      <vt:lpstr>'Semana 3-1'!Área_de_impresión</vt:lpstr>
      <vt:lpstr>'Semana 3-2'!Área_de_impresión</vt:lpstr>
      <vt:lpstr>'Semana 3-3'!Área_de_impresión</vt:lpstr>
      <vt:lpstr>'Semana 3-4'!Área_de_impresión</vt:lpstr>
      <vt:lpstr>'Semana 3-5'!Área_de_impresión</vt:lpstr>
      <vt:lpstr>'Semana 4-1'!Área_de_impresión</vt:lpstr>
      <vt:lpstr>'Semana 4-2'!Área_de_impresión</vt:lpstr>
      <vt:lpstr>'Semana 4-3'!Área_de_impresión</vt:lpstr>
      <vt:lpstr>'Semana 4-4'!Área_de_impresión</vt:lpstr>
      <vt:lpstr>'Semana 4-5'!Área_de_impresión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Aruga Wolenberg, Matias (NQN-PIN)</dc:creator>
  <cp:keywords/>
  <dc:description/>
  <cp:lastModifiedBy>Cordero, Evangelina Natalia</cp:lastModifiedBy>
  <cp:revision/>
  <dcterms:created xsi:type="dcterms:W3CDTF">2020-10-08T16:13:07Z</dcterms:created>
  <dcterms:modified xsi:type="dcterms:W3CDTF">2024-01-26T12:53:59Z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0x01010001887A27528F9D458270B53E3F1EE66F</vt:lpwstr>
  </property>
  <property fmtid="{D5CDD505-2E9C-101B-9397-08002B2CF9AE}" pid="3" name="MediaServiceImageTags">
    <vt:lpwstr/>
  </property>
</Properties>
</file>