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8.Patagonia Energy. IC5087/"/>
    </mc:Choice>
  </mc:AlternateContent>
  <xr:revisionPtr revIDLastSave="434" documentId="11_53D053E60DAC1A16630E8B5AAF659CA5C0469EB7" xr6:coauthVersionLast="47" xr6:coauthVersionMax="47" xr10:uidLastSave="{C6897E4A-1CAA-498F-BBEA-76EC410BDD7F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4" l="1"/>
  <c r="T6" i="14"/>
  <c r="B28" i="14"/>
  <c r="B27" i="14"/>
  <c r="F7" i="14" l="1"/>
  <c r="F6" i="14"/>
  <c r="F5" i="14"/>
  <c r="F4" i="14"/>
  <c r="H4" i="14" s="1"/>
  <c r="J4" i="14" s="1"/>
  <c r="G4" i="14"/>
  <c r="G5" i="14" l="1"/>
  <c r="G6" i="14" s="1"/>
  <c r="H6" i="14" l="1"/>
  <c r="G7" i="14"/>
  <c r="H7" i="14" s="1"/>
  <c r="H5" i="14"/>
  <c r="I5" i="14" s="1"/>
  <c r="I6" i="14" l="1"/>
  <c r="L6" i="14" s="1"/>
  <c r="K6" i="14"/>
  <c r="K7" i="14"/>
  <c r="I7" i="14"/>
  <c r="L7" i="14" s="1"/>
  <c r="K5" i="14"/>
  <c r="M7" i="14" l="1"/>
  <c r="N7" i="14" s="1"/>
  <c r="M6" i="14"/>
  <c r="N6" i="14" s="1"/>
  <c r="K4" i="14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L4" i="14" l="1"/>
  <c r="M4" i="14" s="1"/>
  <c r="O4" i="14" s="1"/>
  <c r="P4" i="14" l="1"/>
  <c r="Q4" i="14"/>
  <c r="R4" i="14" s="1"/>
  <c r="N4" i="14"/>
  <c r="L5" i="14" l="1"/>
  <c r="M5" i="14" s="1"/>
  <c r="N5" i="14" s="1"/>
</calcChain>
</file>

<file path=xl/sharedStrings.xml><?xml version="1.0" encoding="utf-8"?>
<sst xmlns="http://schemas.openxmlformats.org/spreadsheetml/2006/main" count="219" uniqueCount="97">
  <si>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</si>
  <si>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</si>
  <si>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</si>
  <si>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</si>
  <si>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</si>
  <si>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</si>
  <si>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</si>
  <si>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</si>
  <si>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</si>
  <si>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</si>
  <si>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</si>
  <si>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</si>
  <si>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</si>
  <si>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</si>
  <si>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</si>
  <si>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</si>
  <si>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</si>
  <si>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</si>
  <si>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</si>
  <si>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</si>
  <si>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</si>
  <si>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</si>
  <si>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</si>
  <si>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</si>
  <si>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</si>
  <si>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</si>
  <si>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</si>
  <si>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</si>
  <si>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</si>
  <si>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</si>
  <si>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</si>
  <si>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</si>
  <si>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</si>
  <si>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</si>
  <si>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</si>
  <si>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</si>
  <si>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</si>
  <si>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</si>
  <si>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</si>
  <si>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</si>
  <si>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</si>
  <si>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</si>
  <si>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</si>
  <si>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</si>
  <si>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</si>
  <si>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</si>
  <si>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</si>
  <si>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</si>
  <si>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</si>
  <si>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</si>
  <si>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</si>
  <si>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</si>
  <si>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</si>
  <si>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</si>
  <si>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</si>
  <si>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</si>
  <si>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</si>
  <si>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</si>
  <si>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</si>
  <si>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</si>
  <si>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</si>
  <si>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</si>
  <si>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</si>
  <si>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</si>
  <si>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</si>
  <si>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</si>
  <si>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</si>
  <si>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</si>
  <si>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</si>
  <si>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</si>
  <si>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</si>
  <si>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</si>
  <si>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</si>
  <si>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</si>
  <si>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</si>
  <si>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</si>
  <si>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</si>
  <si>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</si>
  <si>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</si>
  <si>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Ref: Cotización Divisas Venta</t>
  </si>
  <si>
    <t>Cantidad [Lts]</t>
  </si>
  <si>
    <t>CR con flete  [USD/lt]</t>
  </si>
  <si>
    <t>Descripción</t>
  </si>
  <si>
    <t>Costo Rep [USD/lt]</t>
  </si>
  <si>
    <t>Flete  [USD/litro]</t>
  </si>
  <si>
    <t>Inh. Incrustaciones</t>
  </si>
  <si>
    <t>IC5087</t>
  </si>
  <si>
    <t>IC5400</t>
  </si>
  <si>
    <t>Imp Pais (10%)</t>
  </si>
  <si>
    <t>Referencia</t>
  </si>
  <si>
    <t>Opción 1</t>
  </si>
  <si>
    <t>Opción 2</t>
  </si>
  <si>
    <t>Opción 3</t>
  </si>
  <si>
    <t>PERIODO</t>
  </si>
  <si>
    <t>USD/L</t>
  </si>
  <si>
    <t>Promedio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</si>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</sst>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0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3" fontId="0" fillId="9" borderId="26" xfId="0" applyNumberFormat="1" applyFill="1" applyBorder="1" applyAlignment="1">
      <alignment horizontal="center" vertical="center"/>
    </xf>
    <xf numFmtId="17" fontId="0" fillId="0" borderId="0" xfId="0" applyNumberFormat="1"/>
    <xf numFmtId="3" fontId="0" fillId="9" borderId="28" xfId="0" applyNumberFormat="1" applyFill="1" applyBorder="1" applyAlignment="1">
      <alignment horizontal="center" vertical="center"/>
    </xf>
    <xf numFmtId="9" fontId="0" fillId="9" borderId="28" xfId="13" applyFon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169" fontId="1" fillId="2" borderId="1" xfId="13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5" fillId="5" borderId="30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8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6" borderId="0" xfId="0" applyNumberFormat="1" applyFill="1"/>
    <xf numFmtId="9" fontId="0" fillId="6" borderId="0" xfId="13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9" xfId="0" applyNumberFormat="1" applyFont="1" applyFill="1" applyBorder="1" applyAlignment="1">
      <alignment horizontal="center" vertical="center" wrapText="1"/>
    </xf>
    <xf numFmtId="9" fontId="11" fillId="8" borderId="25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costos IC5087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'Planilla de Cotizacion'!$B$12</c:f>
              <c:strCache>
                <c:ptCount val="1"/>
                <c:pt idx="0">
                  <c:v>USD/L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'Planilla de Cotizacion'!$A$13:$A$25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'Planilla de Cotizacion'!$B$13:$B$25</c:f>
              <c:numCache>
                <c:formatCode>0.00</c:formatCode>
                <c:ptCount val="13"/>
                <c:pt idx="0">
                  <c:v>2.3193582887700535</c:v>
                </c:pt>
                <c:pt idx="1">
                  <c:v>2.4441288359117421</c:v>
                </c:pt>
                <c:pt idx="2">
                  <c:v>2.1333668245538493</c:v>
                </c:pt>
                <c:pt idx="3">
                  <c:v>1.7638090533500987</c:v>
                </c:pt>
                <c:pt idx="4">
                  <c:v>2.4484968684759916</c:v>
                </c:pt>
                <c:pt idx="5">
                  <c:v>1.8491429684456566</c:v>
                </c:pt>
                <c:pt idx="6">
                  <c:v>1.8796911898274298</c:v>
                </c:pt>
                <c:pt idx="7">
                  <c:v>1.6368857142857143</c:v>
                </c:pt>
                <c:pt idx="8">
                  <c:v>1.6961137305329332</c:v>
                </c:pt>
                <c:pt idx="9">
                  <c:v>1.7377857142857145</c:v>
                </c:pt>
                <c:pt idx="10">
                  <c:v>2.0104438280166437</c:v>
                </c:pt>
                <c:pt idx="11">
                  <c:v>1.5743830787309048</c:v>
                </c:pt>
                <c:pt idx="12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7-499C-9571-1BA86347A2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6761280"/>
        <c:axId val="2109630272"/>
      </c:lineChart>
      <c:dateAx>
        <c:axId val="1706761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9630272"/>
        <c:crosses val="autoZero"/>
        <c:auto val="1"/>
        <c:lblOffset val="100"/>
        <c:baseTimeUnit val="months"/>
      </c:dateAx>
      <c:valAx>
        <c:axId val="2109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USD/Lt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67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410765</xdr:colOff>
      <xdr:row>10</xdr:row>
      <xdr:rowOff>134540</xdr:rowOff>
    </xdr:from>
    <xdr:to>
      <xdr:col>11</xdr:col>
      <xdr:colOff>107156</xdr:colOff>
      <xdr:row>25</xdr:row>
      <xdr:rowOff>20240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D0007B-422B-9AAD-DBD9-4D8DB5169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abSelected="1" zoomScale="80" zoomScaleNormal="80" workbookViewId="0">
      <selection activeCell="N7" sqref="A1:N7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4.140625" customWidth="1"/>
    <col min="7" max="7" width="11.28515625" customWidth="1"/>
    <col min="8" max="8" width="14.140625" bestFit="1" customWidth="1"/>
    <col min="10" max="10" width="12.42578125" bestFit="1" customWidth="1"/>
    <col min="11" max="11" width="9.85546875" customWidth="1"/>
    <col min="13" max="13" width="8.7109375" customWidth="1"/>
    <col min="14" max="14" width="9.42578125" bestFit="1" customWidth="1"/>
    <col min="15" max="15" width="7.42578125" hidden="1" customWidth="1"/>
    <col min="16" max="18" width="6.7109375" hidden="1" customWidth="1"/>
    <col min="19" max="19" width="3" customWidth="1"/>
  </cols>
  <sheetData>
    <row r="1" spans="1:21" ht="18" customHeight="1" x14ac:dyDescent="0.25">
      <c r="A1" t="s">
        <v>78</v>
      </c>
      <c r="C1">
        <v>837.2</v>
      </c>
      <c r="D1" s="122">
        <v>45342</v>
      </c>
      <c r="E1" t="s">
        <v>79</v>
      </c>
      <c r="H1" s="160">
        <v>2064125.35</v>
      </c>
      <c r="M1" s="169" t="s">
        <v>76</v>
      </c>
      <c r="N1" s="170"/>
      <c r="O1" s="169" t="s">
        <v>77</v>
      </c>
      <c r="P1" s="170"/>
      <c r="Q1" s="167" t="s">
        <v>74</v>
      </c>
      <c r="R1" s="167"/>
    </row>
    <row r="2" spans="1:21" ht="13.5" customHeight="1" x14ac:dyDescent="0.25">
      <c r="M2" s="171">
        <v>5.5E-2</v>
      </c>
      <c r="N2" s="172"/>
      <c r="O2" s="173">
        <v>0.04</v>
      </c>
      <c r="P2" s="174"/>
      <c r="Q2" s="168">
        <v>0.04</v>
      </c>
      <c r="R2" s="168"/>
    </row>
    <row r="3" spans="1:21" ht="56.25" customHeight="1" x14ac:dyDescent="0.25">
      <c r="A3" s="158" t="s">
        <v>75</v>
      </c>
      <c r="B3" s="158" t="s">
        <v>82</v>
      </c>
      <c r="C3" s="159" t="s">
        <v>70</v>
      </c>
      <c r="D3" s="158" t="s">
        <v>83</v>
      </c>
      <c r="E3" s="158" t="s">
        <v>80</v>
      </c>
      <c r="F3" s="158" t="s">
        <v>88</v>
      </c>
      <c r="G3" s="158" t="s">
        <v>84</v>
      </c>
      <c r="H3" s="158" t="s">
        <v>81</v>
      </c>
      <c r="I3" s="158" t="s">
        <v>67</v>
      </c>
      <c r="J3" s="158" t="s">
        <v>0</v>
      </c>
      <c r="K3" s="158" t="s">
        <v>68</v>
      </c>
      <c r="L3" s="158" t="s">
        <v>69</v>
      </c>
      <c r="M3" s="158" t="s">
        <v>71</v>
      </c>
      <c r="N3" s="158" t="s">
        <v>71</v>
      </c>
      <c r="O3" s="157" t="s">
        <v>72</v>
      </c>
      <c r="P3" s="134" t="s">
        <v>72</v>
      </c>
      <c r="Q3" s="133" t="s">
        <v>73</v>
      </c>
      <c r="R3" s="133" t="s">
        <v>73</v>
      </c>
    </row>
    <row r="4" spans="1:21" ht="33.75" customHeight="1" x14ac:dyDescent="0.25">
      <c r="A4" s="150" t="s">
        <v>89</v>
      </c>
      <c r="B4" s="150" t="s">
        <v>85</v>
      </c>
      <c r="C4" s="150" t="s">
        <v>87</v>
      </c>
      <c r="D4" s="151">
        <v>1.25</v>
      </c>
      <c r="E4" s="152">
        <v>200</v>
      </c>
      <c r="F4" s="151">
        <f>D4*0.1</f>
        <v>0.125</v>
      </c>
      <c r="G4" s="153">
        <f>H1/1000/22/C1</f>
        <v>0.11206865688659168</v>
      </c>
      <c r="H4" s="153">
        <f>+D4+G4+F4</f>
        <v>1.4870686568865916</v>
      </c>
      <c r="I4" s="154">
        <v>3.13</v>
      </c>
      <c r="J4" s="156">
        <f>I4/H4</f>
        <v>2.104812031041754</v>
      </c>
      <c r="K4" s="152">
        <f>E4*H4</f>
        <v>297.4137313773183</v>
      </c>
      <c r="L4" s="152">
        <f>I4*E4</f>
        <v>626</v>
      </c>
      <c r="M4" s="152">
        <f t="shared" ref="M4" si="0">ROUND(L4-K4-$M$2*L4,0)</f>
        <v>294</v>
      </c>
      <c r="N4" s="155">
        <f t="shared" ref="N4" si="1">+M4/L4</f>
        <v>0.46964856230031948</v>
      </c>
      <c r="O4" s="145">
        <f>+M4-$O$2*L4</f>
        <v>268.95999999999998</v>
      </c>
      <c r="P4" s="136">
        <f>+O4/L4</f>
        <v>0.42964856230031945</v>
      </c>
      <c r="Q4" s="135">
        <f>+O4-$Q$2*L4</f>
        <v>243.92</v>
      </c>
      <c r="R4" s="136">
        <f>+Q4/L4</f>
        <v>0.38964856230031947</v>
      </c>
    </row>
    <row r="5" spans="1:21" ht="39" customHeight="1" x14ac:dyDescent="0.25">
      <c r="A5" s="150" t="s">
        <v>90</v>
      </c>
      <c r="B5" s="150" t="s">
        <v>85</v>
      </c>
      <c r="C5" s="150" t="s">
        <v>86</v>
      </c>
      <c r="D5" s="151">
        <v>1.73</v>
      </c>
      <c r="E5" s="152">
        <v>200</v>
      </c>
      <c r="F5" s="151">
        <f>D5*0.1</f>
        <v>0.17300000000000001</v>
      </c>
      <c r="G5" s="153">
        <f>+G4</f>
        <v>0.11206865688659168</v>
      </c>
      <c r="H5" s="153">
        <f t="shared" ref="H5" si="2">+D5+G5+F5</f>
        <v>2.0150686568865916</v>
      </c>
      <c r="I5" s="154">
        <f>J5*H5</f>
        <v>4.2316441794618429</v>
      </c>
      <c r="J5" s="156">
        <v>2.1</v>
      </c>
      <c r="K5" s="152">
        <f>E5*H5</f>
        <v>403.01373137731832</v>
      </c>
      <c r="L5" s="152">
        <f>I5*E5</f>
        <v>846.3288358923686</v>
      </c>
      <c r="M5" s="152">
        <f t="shared" ref="M5" si="3">ROUND(L5-K5-$M$2*L5,0)</f>
        <v>397</v>
      </c>
      <c r="N5" s="155">
        <f t="shared" ref="N5" si="4">+M5/L5</f>
        <v>0.46908480860326995</v>
      </c>
      <c r="O5" s="147"/>
      <c r="P5" s="148"/>
      <c r="Q5" s="147"/>
      <c r="R5" s="149"/>
    </row>
    <row r="6" spans="1:21" s="76" customFormat="1" ht="41.25" customHeight="1" x14ac:dyDescent="0.25">
      <c r="A6" s="150" t="s">
        <v>91</v>
      </c>
      <c r="B6" s="150" t="s">
        <v>85</v>
      </c>
      <c r="C6" s="150" t="s">
        <v>86</v>
      </c>
      <c r="D6" s="151">
        <v>1.73</v>
      </c>
      <c r="E6" s="152">
        <v>200</v>
      </c>
      <c r="F6" s="151">
        <f>D6*0.1</f>
        <v>0.17300000000000001</v>
      </c>
      <c r="G6" s="153">
        <f>+G5</f>
        <v>0.11206865688659168</v>
      </c>
      <c r="H6" s="153">
        <f t="shared" ref="H6" si="5">+D6+G6+F6</f>
        <v>2.0150686568865916</v>
      </c>
      <c r="I6" s="154">
        <f>J6*H6</f>
        <v>3.627123582395865</v>
      </c>
      <c r="J6" s="156">
        <v>1.8</v>
      </c>
      <c r="K6" s="152">
        <f>E6*H6</f>
        <v>403.01373137731832</v>
      </c>
      <c r="L6" s="152">
        <f>I6*E6</f>
        <v>725.42471647917296</v>
      </c>
      <c r="M6" s="152">
        <f t="shared" ref="M6" si="6">ROUND(L6-K6-$M$2*L6,0)</f>
        <v>283</v>
      </c>
      <c r="N6" s="155">
        <f t="shared" ref="N6" si="7">+M6/L6</f>
        <v>0.39011629128592695</v>
      </c>
      <c r="O6" s="139"/>
      <c r="P6"/>
      <c r="T6" s="165">
        <f>(D5-D4)/D5</f>
        <v>0.2774566473988439</v>
      </c>
      <c r="U6" s="164"/>
    </row>
    <row r="7" spans="1:21" s="76" customFormat="1" ht="41.25" customHeight="1" x14ac:dyDescent="0.25">
      <c r="A7" s="150" t="s">
        <v>92</v>
      </c>
      <c r="B7" s="150" t="s">
        <v>85</v>
      </c>
      <c r="C7" s="150" t="s">
        <v>86</v>
      </c>
      <c r="D7" s="151">
        <v>1.73</v>
      </c>
      <c r="E7" s="152">
        <v>200</v>
      </c>
      <c r="F7" s="151">
        <f>D7*0.1</f>
        <v>0.17300000000000001</v>
      </c>
      <c r="G7" s="153">
        <f>+G6</f>
        <v>0.11206865688659168</v>
      </c>
      <c r="H7" s="153">
        <f t="shared" ref="H7" si="8">+D7+G7+F7</f>
        <v>2.0150686568865916</v>
      </c>
      <c r="I7" s="154">
        <f>J7*H7</f>
        <v>3.324863283862876</v>
      </c>
      <c r="J7" s="156">
        <v>1.65</v>
      </c>
      <c r="K7" s="152">
        <f>E7*H7</f>
        <v>403.01373137731832</v>
      </c>
      <c r="L7" s="152">
        <f>I7*E7</f>
        <v>664.97265677257519</v>
      </c>
      <c r="M7" s="152">
        <f t="shared" ref="M7" si="9">ROUND(L7-K7-$M$2*L7,0)</f>
        <v>225</v>
      </c>
      <c r="N7" s="155">
        <f t="shared" ref="N7" si="10">+M7/L7</f>
        <v>0.33835977721554861</v>
      </c>
      <c r="O7" s="139"/>
      <c r="P7"/>
      <c r="T7" s="166">
        <f>I4*1.28</f>
        <v>4.0064000000000002</v>
      </c>
    </row>
    <row r="8" spans="1:21" x14ac:dyDescent="0.25">
      <c r="A8" s="138"/>
      <c r="B8" s="138"/>
      <c r="I8" s="142"/>
      <c r="J8" s="143"/>
      <c r="M8" s="146"/>
    </row>
    <row r="9" spans="1:21" x14ac:dyDescent="0.25">
      <c r="I9" s="144"/>
      <c r="J9" s="141"/>
    </row>
    <row r="10" spans="1:21" x14ac:dyDescent="0.25">
      <c r="A10" s="137"/>
      <c r="B10" s="137"/>
      <c r="I10" s="144"/>
      <c r="J10" s="141"/>
    </row>
    <row r="11" spans="1:21" x14ac:dyDescent="0.25">
      <c r="I11" s="144"/>
      <c r="J11" s="141"/>
    </row>
    <row r="12" spans="1:21" x14ac:dyDescent="0.25">
      <c r="A12" s="43" t="s">
        <v>93</v>
      </c>
      <c r="B12" s="43" t="s">
        <v>94</v>
      </c>
      <c r="I12" s="144"/>
      <c r="J12" s="141"/>
    </row>
    <row r="13" spans="1:21" x14ac:dyDescent="0.25">
      <c r="A13" s="163">
        <v>44927</v>
      </c>
      <c r="B13" s="162">
        <v>2.3193582887700535</v>
      </c>
      <c r="I13" s="144"/>
      <c r="J13" s="141"/>
      <c r="K13" s="140"/>
    </row>
    <row r="14" spans="1:21" x14ac:dyDescent="0.25">
      <c r="A14" s="163">
        <v>44958</v>
      </c>
      <c r="B14" s="162">
        <v>2.4441288359117421</v>
      </c>
      <c r="I14" s="144"/>
      <c r="J14" s="141"/>
    </row>
    <row r="15" spans="1:21" x14ac:dyDescent="0.25">
      <c r="A15" s="163">
        <v>44986</v>
      </c>
      <c r="B15" s="162">
        <v>2.1333668245538493</v>
      </c>
      <c r="I15" s="144"/>
      <c r="J15" s="141"/>
    </row>
    <row r="16" spans="1:21" x14ac:dyDescent="0.25">
      <c r="A16" s="163">
        <v>45017</v>
      </c>
      <c r="B16" s="162">
        <v>1.7638090533500987</v>
      </c>
      <c r="I16" s="144"/>
      <c r="J16" s="141"/>
    </row>
    <row r="17" spans="1:10" x14ac:dyDescent="0.25">
      <c r="A17" s="163">
        <v>45047</v>
      </c>
      <c r="B17" s="162">
        <v>2.4484968684759916</v>
      </c>
      <c r="I17" s="144"/>
      <c r="J17" s="141"/>
    </row>
    <row r="18" spans="1:10" x14ac:dyDescent="0.25">
      <c r="A18" s="163">
        <v>45078</v>
      </c>
      <c r="B18" s="162">
        <v>1.8491429684456566</v>
      </c>
    </row>
    <row r="19" spans="1:10" x14ac:dyDescent="0.25">
      <c r="A19" s="163">
        <v>45108</v>
      </c>
      <c r="B19" s="162">
        <v>1.8796911898274298</v>
      </c>
    </row>
    <row r="20" spans="1:10" x14ac:dyDescent="0.25">
      <c r="A20" s="163">
        <v>45139</v>
      </c>
      <c r="B20" s="162">
        <v>1.6368857142857143</v>
      </c>
    </row>
    <row r="21" spans="1:10" x14ac:dyDescent="0.25">
      <c r="A21" s="163">
        <v>45170</v>
      </c>
      <c r="B21" s="162">
        <v>1.6961137305329332</v>
      </c>
    </row>
    <row r="22" spans="1:10" x14ac:dyDescent="0.25">
      <c r="A22" s="163">
        <v>45200</v>
      </c>
      <c r="B22" s="162">
        <v>1.7377857142857145</v>
      </c>
    </row>
    <row r="23" spans="1:10" x14ac:dyDescent="0.25">
      <c r="A23" s="163">
        <v>45231</v>
      </c>
      <c r="B23" s="162">
        <v>2.0104438280166437</v>
      </c>
    </row>
    <row r="24" spans="1:10" x14ac:dyDescent="0.25">
      <c r="A24" s="163">
        <v>45261</v>
      </c>
      <c r="B24" s="162">
        <v>1.5743830787309048</v>
      </c>
    </row>
    <row r="25" spans="1:10" x14ac:dyDescent="0.25">
      <c r="A25" s="163">
        <v>45292</v>
      </c>
      <c r="B25" s="162">
        <v>1.73</v>
      </c>
    </row>
    <row r="27" spans="1:10" x14ac:dyDescent="0.25">
      <c r="A27" t="s">
        <v>95</v>
      </c>
      <c r="B27" s="161">
        <f>AVERAGE(B13:B25)</f>
        <v>1.9402773919374405</v>
      </c>
    </row>
    <row r="28" spans="1:10" x14ac:dyDescent="0.25">
      <c r="A28" t="s">
        <v>96</v>
      </c>
      <c r="B28" s="161">
        <f>MEDIAN(B13:B25)</f>
        <v>1.8491429684456566</v>
      </c>
    </row>
  </sheetData>
  <mergeCells count="6">
    <mergeCell ref="Q1:R1"/>
    <mergeCell ref="Q2:R2"/>
    <mergeCell ref="M1:N1"/>
    <mergeCell ref="O1:P1"/>
    <mergeCell ref="M2:N2"/>
    <mergeCell ref="O2:P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75"/>
      <c r="F16" s="176"/>
    </row>
    <row r="17" spans="5:6" x14ac:dyDescent="0.25">
      <c r="E17" s="175"/>
      <c r="F17" s="176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77" t="s">
        <v>26</v>
      </c>
      <c r="C1" s="178"/>
      <c r="D1" s="178"/>
      <c r="E1" s="178"/>
      <c r="F1" s="178"/>
      <c r="G1" s="178"/>
      <c r="H1" s="178"/>
      <c r="I1" s="178"/>
      <c r="J1" s="179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2024-02-22T15:20:29Z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