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60. TOTAL. MEG (SB25)/"/>
    </mc:Choice>
  </mc:AlternateContent>
  <xr:revisionPtr revIDLastSave="119" documentId="11_53D053E60DAC1A16630E8B5AAF659CA5C0469EB7" xr6:coauthVersionLast="47" xr6:coauthVersionMax="47" xr10:uidLastSave="{4277F9AA-B59F-4139-B4DA-77522DE0EB92}"/>
  <bookViews>
    <workbookView xWindow="-120" yWindow="-120" windowWidth="24240" windowHeight="1314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4" l="1"/>
  <c r="J6" i="14"/>
  <c r="J4" i="14"/>
  <c r="G6" i="14"/>
  <c r="F6" i="14"/>
  <c r="E6" i="14"/>
  <c r="D6" i="14"/>
  <c r="F4" i="14"/>
  <c r="F5" i="14" s="1"/>
  <c r="D5" i="14"/>
  <c r="G5" i="14" s="1"/>
  <c r="H6" i="14" l="1"/>
  <c r="L6" i="14" s="1"/>
  <c r="K6" i="14"/>
  <c r="G4" i="14"/>
  <c r="H4" i="14"/>
  <c r="U4" i="14" s="1"/>
  <c r="H5" i="14"/>
  <c r="L5" i="14" s="1"/>
  <c r="N6" i="14" l="1"/>
  <c r="K5" i="14"/>
  <c r="N5" i="14" s="1"/>
  <c r="P5" i="14" s="1"/>
  <c r="L4" i="14"/>
  <c r="K4" i="14"/>
  <c r="R5" i="14" l="1"/>
  <c r="S5" i="14" s="1"/>
  <c r="Q5" i="14"/>
  <c r="N4" i="14"/>
  <c r="M17" i="13"/>
  <c r="L7" i="13"/>
  <c r="P4" i="14" l="1"/>
  <c r="Q4" i="14" s="1"/>
  <c r="J6" i="7"/>
  <c r="R4" i="14" l="1"/>
  <c r="S4" i="14" s="1"/>
  <c r="J5" i="7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</calcChain>
</file>

<file path=xl/sharedStrings.xml><?xml version="1.0" encoding="utf-8"?>
<sst xmlns="http://schemas.openxmlformats.org/spreadsheetml/2006/main" count="219" uniqueCount="95">
  <si>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</si>
  <si>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</si>
  <si>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</si>
  <si>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</si>
  <si>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</si>
  <si>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</si>
  <si>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</si>
  <si>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</si>
  <si>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</si>
  <si>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</si>
  <si>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</si>
  <si>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</si>
  <si>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</si>
  <si>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</si>
  <si>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</si>
  <si>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</si>
  <si>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</si>
  <si>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</si>
  <si>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</si>
  <si>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</si>
  <si>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</si>
  <si>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</si>
  <si>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</si>
  <si>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</si>
  <si>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</si>
  <si>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</si>
  <si>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</si>
  <si>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</si>
  <si>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</si>
  <si>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</si>
  <si>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</si>
  <si>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</si>
  <si>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</si>
  <si>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</si>
  <si>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</si>
  <si>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</si>
  <si>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</si>
  <si>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</si>
  <si>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</si>
  <si>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</si>
  <si>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</si>
  <si>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</si>
  <si>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</si>
  <si>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</si>
  <si>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</si>
  <si>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</si>
  <si>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</si>
  <si>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</si>
  <si>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</si>
  <si>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</si>
  <si>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</si>
  <si>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</si>
  <si>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</si>
  <si>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</si>
  <si>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</si>
  <si>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</si>
  <si>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</si>
  <si>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</si>
  <si>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</si>
  <si>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</si>
  <si>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</si>
  <si>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</si>
  <si>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</si>
  <si>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</si>
  <si>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</si>
  <si>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</si>
  <si>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</si>
  <si>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</si>
  <si>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</si>
  <si>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</si>
  <si>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</si>
  <si>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</si>
  <si>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</si>
  <si>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</si>
  <si>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</si>
  <si>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</si>
  <si>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</si>
  <si>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</si>
  <si>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</si>
  <si>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Variación venta</t>
  </si>
  <si>
    <t>Variación precio</t>
  </si>
  <si>
    <t>Flete  [USD/Bde]</t>
  </si>
  <si>
    <t>Ref: Cotización Divisas Venta</t>
  </si>
  <si>
    <t>Cantidad [Lts]</t>
  </si>
  <si>
    <t>Referencias</t>
  </si>
  <si>
    <t>CR con flete  [USD/lt]</t>
  </si>
  <si>
    <t>Costo Rep [USD/lt] ago-23</t>
  </si>
  <si>
    <t>Total-Jul22</t>
  </si>
  <si>
    <t>Total mar-23</t>
  </si>
  <si>
    <t>SB25</t>
  </si>
  <si>
    <t>Descripción</t>
  </si>
  <si>
    <t>MEG</t>
  </si>
  <si>
    <t>Total-ago-24</t>
  </si>
  <si>
    <t>Total abr-24</t>
  </si>
  <si>
    <t>Tota- abr-24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</si>
</sst>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  <numFmt numFmtId="170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96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2" xfId="3" applyFont="1" applyFill="1" applyBorder="1" applyAlignment="1">
      <alignment horizontal="center" vertical="center" wrapText="1"/>
    </xf>
    <xf numFmtId="0" fontId="5" fillId="5" borderId="23" xfId="3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4" fontId="0" fillId="9" borderId="22" xfId="0" applyNumberFormat="1" applyFill="1" applyBorder="1" applyAlignment="1">
      <alignment horizontal="center" vertical="center"/>
    </xf>
    <xf numFmtId="2" fontId="4" fillId="9" borderId="22" xfId="0" applyNumberFormat="1" applyFont="1" applyFill="1" applyBorder="1" applyAlignment="1">
      <alignment horizontal="center" vertical="center"/>
    </xf>
    <xf numFmtId="169" fontId="4" fillId="9" borderId="22" xfId="13" applyNumberFormat="1" applyFon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9" borderId="22" xfId="0" applyFont="1" applyFill="1" applyBorder="1" applyAlignment="1">
      <alignment horizontal="center" vertical="center" wrapText="1"/>
    </xf>
    <xf numFmtId="0" fontId="4" fillId="6" borderId="0" xfId="0" applyFont="1" applyFill="1"/>
    <xf numFmtId="10" fontId="0" fillId="6" borderId="0" xfId="0" applyNumberFormat="1" applyFill="1" applyAlignment="1">
      <alignment horizontal="center"/>
    </xf>
    <xf numFmtId="9" fontId="0" fillId="0" borderId="0" xfId="13" applyFont="1"/>
    <xf numFmtId="0" fontId="7" fillId="6" borderId="25" xfId="0" applyFont="1" applyFill="1" applyBorder="1" applyAlignment="1">
      <alignment horizontal="center" vertical="center" wrapText="1"/>
    </xf>
    <xf numFmtId="2" fontId="0" fillId="6" borderId="25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170" fontId="0" fillId="6" borderId="0" xfId="0" applyNumberFormat="1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169" fontId="4" fillId="6" borderId="0" xfId="13" applyNumberFormat="1" applyFont="1" applyFill="1" applyBorder="1" applyAlignment="1">
      <alignment horizontal="center" vertical="center"/>
    </xf>
    <xf numFmtId="9" fontId="0" fillId="6" borderId="0" xfId="13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4" fontId="1" fillId="0" borderId="0" xfId="16" applyNumberFormat="1" applyFont="1" applyFill="1" applyBorder="1" applyAlignment="1">
      <alignment horizontal="right" vertical="center"/>
    </xf>
    <xf numFmtId="0" fontId="4" fillId="0" borderId="0" xfId="15" applyFont="1" applyAlignment="1">
      <alignment horizontal="left" vertical="center" wrapText="1" indent="1"/>
    </xf>
    <xf numFmtId="0" fontId="4" fillId="0" borderId="0" xfId="15" applyFont="1" applyAlignment="1">
      <alignment vertical="center" wrapText="1"/>
    </xf>
    <xf numFmtId="4" fontId="4" fillId="0" borderId="0" xfId="16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49" fontId="1" fillId="0" borderId="0" xfId="0" applyNumberFormat="1" applyFont="1"/>
    <xf numFmtId="49" fontId="13" fillId="0" borderId="0" xfId="0" applyNumberFormat="1" applyFont="1"/>
    <xf numFmtId="49" fontId="1" fillId="0" borderId="0" xfId="15" applyNumberFormat="1"/>
    <xf numFmtId="0" fontId="4" fillId="2" borderId="22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4" fontId="0" fillId="2" borderId="22" xfId="0" applyNumberFormat="1" applyFill="1" applyBorder="1" applyAlignment="1">
      <alignment horizontal="center" vertical="center"/>
    </xf>
    <xf numFmtId="3" fontId="0" fillId="2" borderId="22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2" fontId="4" fillId="2" borderId="22" xfId="0" applyNumberFormat="1" applyFont="1" applyFill="1" applyBorder="1" applyAlignment="1">
      <alignment horizontal="center" vertical="center"/>
    </xf>
    <xf numFmtId="169" fontId="4" fillId="2" borderId="22" xfId="13" applyNumberFormat="1" applyFont="1" applyFill="1" applyBorder="1" applyAlignment="1">
      <alignment horizontal="center" vertical="center"/>
    </xf>
    <xf numFmtId="0" fontId="5" fillId="5" borderId="0" xfId="3" applyFont="1" applyFill="1" applyAlignment="1">
      <alignment horizontal="center" vertical="center" wrapText="1"/>
    </xf>
    <xf numFmtId="168" fontId="4" fillId="9" borderId="22" xfId="0" applyNumberFormat="1" applyFont="1" applyFill="1" applyBorder="1" applyAlignment="1">
      <alignment horizontal="center" vertical="center"/>
    </xf>
    <xf numFmtId="0" fontId="14" fillId="10" borderId="28" xfId="0" applyFont="1" applyFill="1" applyBorder="1" applyAlignment="1">
      <alignment horizontal="center" vertical="center" wrapText="1"/>
    </xf>
    <xf numFmtId="0" fontId="14" fillId="10" borderId="29" xfId="0" applyFont="1" applyFill="1" applyBorder="1" applyAlignment="1">
      <alignment horizontal="center" vertical="center" wrapText="1"/>
    </xf>
    <xf numFmtId="0" fontId="14" fillId="10" borderId="30" xfId="0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10" fontId="11" fillId="8" borderId="26" xfId="0" applyNumberFormat="1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9" fontId="11" fillId="8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8" fontId="0" fillId="9" borderId="22" xfId="0" applyNumberFormat="1" applyFill="1" applyBorder="1" applyAlignment="1">
      <alignment horizontal="center" vertical="center"/>
    </xf>
    <xf numFmtId="169" fontId="4" fillId="11" borderId="22" xfId="13" applyNumberFormat="1" applyFont="1" applyFill="1" applyBorder="1" applyAlignment="1">
      <alignment horizontal="center" vertical="center"/>
    </xf>
    <xf numFmtId="2" fontId="4" fillId="12" borderId="22" xfId="0" applyNumberFormat="1" applyFont="1" applyFill="1" applyBorder="1" applyAlignment="1">
      <alignment horizontal="center" vertic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344780</xdr:colOff>
      <xdr:row>11</xdr:row>
      <xdr:rowOff>107156</xdr:rowOff>
    </xdr:from>
    <xdr:to>
      <xdr:col>5</xdr:col>
      <xdr:colOff>467681</xdr:colOff>
      <xdr:row>27</xdr:row>
      <xdr:rowOff>86228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CE97DB7-3FB8-4BDA-94C8-5D5937974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780" y="3107531"/>
          <a:ext cx="5742651" cy="3027072"/>
        </a:xfrm>
        <a:prstGeom prst="rect">
          <a:avLst/>
        </a:prstGeom>
      </xdr:spPr>
    </xdr:pic>
    <xdr:clientData/>
  </xdr:twoCellAnchor>
  <xdr:twoCellAnchor editAs="oneCell">
    <xdr:from>
      <xdr:col>5</xdr:col>
      <xdr:colOff>714375</xdr:colOff>
      <xdr:row>16</xdr:row>
      <xdr:rowOff>11906</xdr:rowOff>
    </xdr:from>
    <xdr:to>
      <xdr:col>10</xdr:col>
      <xdr:colOff>205178</xdr:colOff>
      <xdr:row>23</xdr:row>
      <xdr:rowOff>107355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E02360-0E36-5F0D-70A3-9DFB719F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4125" y="4822031"/>
          <a:ext cx="2800741" cy="1428949"/>
        </a:xfrm>
        <a:prstGeom prst="rect">
          <a:avLst/>
        </a:prstGeom>
      </xdr:spPr>
    </xdr:pic>
    <xdr:clientData/>
  </xdr:twoCellAnchor>
  <xdr:twoCellAnchor editAs="oneCell">
    <xdr:from>
      <xdr:col>11</xdr:col>
      <xdr:colOff>178594</xdr:colOff>
      <xdr:row>12</xdr:row>
      <xdr:rowOff>107155</xdr:rowOff>
    </xdr:from>
    <xdr:to>
      <xdr:col>20</xdr:col>
      <xdr:colOff>355213</xdr:colOff>
      <xdr:row>22</xdr:row>
      <xdr:rowOff>126474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3051E1C-6BC4-A1C2-9F69-59A0CC9A8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63125" y="4155280"/>
          <a:ext cx="2915057" cy="1924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showGridLines="0" tabSelected="1" zoomScale="80" zoomScaleNormal="80" workbookViewId="0">
      <selection activeCell="X8" sqref="X8"/>
    </sheetView>
  </sheetViews>
  <sheetFormatPr baseColWidth="10" defaultRowHeight="15" x14ac:dyDescent="0.25"/>
  <cols>
    <col min="1" max="2" width="23" customWidth="1"/>
    <col min="3" max="3" width="14.140625" customWidth="1"/>
    <col min="4" max="4" width="13.28515625" customWidth="1"/>
    <col min="5" max="5" width="10.85546875" customWidth="1"/>
    <col min="6" max="6" width="12.5703125" customWidth="1"/>
    <col min="7" max="7" width="13.28515625" customWidth="1"/>
    <col min="9" max="9" width="0" hidden="1" customWidth="1"/>
    <col min="10" max="10" width="12.42578125" bestFit="1" customWidth="1"/>
    <col min="11" max="11" width="9.85546875" customWidth="1"/>
    <col min="13" max="13" width="0" hidden="1" customWidth="1"/>
    <col min="14" max="14" width="8.7109375" customWidth="1"/>
    <col min="15" max="15" width="9.42578125" bestFit="1" customWidth="1"/>
    <col min="16" max="16" width="7.42578125" hidden="1" customWidth="1"/>
    <col min="17" max="19" width="6.7109375" hidden="1" customWidth="1"/>
  </cols>
  <sheetData>
    <row r="1" spans="1:21" ht="18" customHeight="1" x14ac:dyDescent="0.25">
      <c r="A1" t="s">
        <v>78</v>
      </c>
      <c r="C1">
        <v>875</v>
      </c>
      <c r="D1" s="122">
        <v>45411</v>
      </c>
      <c r="E1" t="s">
        <v>82</v>
      </c>
      <c r="N1" s="182" t="s">
        <v>76</v>
      </c>
      <c r="O1" s="183"/>
      <c r="P1" s="182" t="s">
        <v>77</v>
      </c>
      <c r="Q1" s="183"/>
      <c r="R1" s="180" t="s">
        <v>74</v>
      </c>
      <c r="S1" s="180"/>
    </row>
    <row r="2" spans="1:21" ht="13.5" customHeight="1" x14ac:dyDescent="0.25">
      <c r="N2" s="184">
        <v>5.5E-2</v>
      </c>
      <c r="O2" s="185"/>
      <c r="P2" s="186">
        <v>0.04</v>
      </c>
      <c r="Q2" s="187"/>
      <c r="R2" s="181">
        <v>0.04</v>
      </c>
      <c r="S2" s="181"/>
    </row>
    <row r="3" spans="1:21" ht="56.25" customHeight="1" x14ac:dyDescent="0.25">
      <c r="A3" s="136" t="s">
        <v>75</v>
      </c>
      <c r="B3" s="175" t="s">
        <v>90</v>
      </c>
      <c r="C3" s="135" t="s">
        <v>70</v>
      </c>
      <c r="D3" s="133" t="s">
        <v>86</v>
      </c>
      <c r="E3" s="133" t="s">
        <v>83</v>
      </c>
      <c r="F3" s="133" t="s">
        <v>81</v>
      </c>
      <c r="G3" s="133" t="s">
        <v>85</v>
      </c>
      <c r="H3" s="133" t="s">
        <v>67</v>
      </c>
      <c r="I3" s="133" t="s">
        <v>80</v>
      </c>
      <c r="J3" s="133" t="s">
        <v>0</v>
      </c>
      <c r="K3" s="133" t="s">
        <v>68</v>
      </c>
      <c r="L3" s="133" t="s">
        <v>69</v>
      </c>
      <c r="M3" s="137" t="s">
        <v>79</v>
      </c>
      <c r="N3" s="137" t="s">
        <v>71</v>
      </c>
      <c r="O3" s="137" t="s">
        <v>71</v>
      </c>
      <c r="P3" s="137" t="s">
        <v>72</v>
      </c>
      <c r="Q3" s="137" t="s">
        <v>72</v>
      </c>
      <c r="R3" s="134" t="s">
        <v>73</v>
      </c>
      <c r="S3" s="134" t="s">
        <v>73</v>
      </c>
    </row>
    <row r="4" spans="1:21" ht="33.75" customHeight="1" x14ac:dyDescent="0.25">
      <c r="A4" s="146" t="s">
        <v>93</v>
      </c>
      <c r="B4" s="146" t="s">
        <v>91</v>
      </c>
      <c r="C4" s="138" t="s">
        <v>89</v>
      </c>
      <c r="D4" s="140">
        <v>2.13</v>
      </c>
      <c r="E4" s="139">
        <v>25000</v>
      </c>
      <c r="F4" s="193">
        <f>(1200+256+70+600)/22/C1</f>
        <v>0.11044155844155845</v>
      </c>
      <c r="G4" s="141">
        <f>+D4+F4</f>
        <v>2.2404415584415585</v>
      </c>
      <c r="H4" s="176">
        <f>+J4*G4</f>
        <v>3.4735528037853616</v>
      </c>
      <c r="I4" s="142"/>
      <c r="J4" s="141">
        <f>1/(1-5.5%-O4)</f>
        <v>1.5503875968992247</v>
      </c>
      <c r="K4" s="139">
        <f>E4*G4</f>
        <v>56011.038961038961</v>
      </c>
      <c r="L4" s="139">
        <f>H4*E4</f>
        <v>86838.820094634037</v>
      </c>
      <c r="M4" s="139"/>
      <c r="N4" s="139">
        <f>ROUND(L4-K4-$N$2*L4,0)</f>
        <v>26052</v>
      </c>
      <c r="O4" s="194">
        <v>0.3</v>
      </c>
      <c r="P4" s="139">
        <f>+N4-$P$2*L4</f>
        <v>22578.447196214638</v>
      </c>
      <c r="Q4" s="143">
        <f>+P4/L4</f>
        <v>0.26000407619091787</v>
      </c>
      <c r="R4" s="139">
        <f>+P4-$R$2*L4</f>
        <v>19104.894392429276</v>
      </c>
      <c r="S4" s="143">
        <f>+R4/L4</f>
        <v>0.22000407619091786</v>
      </c>
      <c r="U4">
        <f>+H4*1000</f>
        <v>3473.5528037853614</v>
      </c>
    </row>
    <row r="5" spans="1:21" ht="33.75" customHeight="1" x14ac:dyDescent="0.25">
      <c r="A5" s="146" t="s">
        <v>93</v>
      </c>
      <c r="B5" s="146" t="s">
        <v>91</v>
      </c>
      <c r="C5" s="138" t="s">
        <v>89</v>
      </c>
      <c r="D5" s="140">
        <f>+D4</f>
        <v>2.13</v>
      </c>
      <c r="E5" s="139">
        <v>25000</v>
      </c>
      <c r="F5" s="193">
        <f>+F4</f>
        <v>0.11044155844155845</v>
      </c>
      <c r="G5" s="141">
        <f>+D5+F5</f>
        <v>2.2404415584415585</v>
      </c>
      <c r="H5" s="195">
        <f>G5*J5</f>
        <v>3.2236569186209478</v>
      </c>
      <c r="I5" s="142"/>
      <c r="J5" s="141">
        <f t="shared" ref="J5:J6" si="0">1/(1-5.5%-O5)</f>
        <v>1.4388489208633095</v>
      </c>
      <c r="K5" s="139">
        <f>E5*G5</f>
        <v>56011.038961038961</v>
      </c>
      <c r="L5" s="139">
        <f>H5*E5</f>
        <v>80591.4229655237</v>
      </c>
      <c r="M5" s="139"/>
      <c r="N5" s="139">
        <f>ROUND(L5-K5-$N$2*L5,0)</f>
        <v>20148</v>
      </c>
      <c r="O5" s="194">
        <v>0.25</v>
      </c>
      <c r="P5" s="139">
        <f>+N5-$P$2*L5</f>
        <v>16924.343081379051</v>
      </c>
      <c r="Q5" s="143">
        <f>+P5/L5</f>
        <v>0.21000178999965213</v>
      </c>
      <c r="R5" s="139">
        <f>+P5-$R$2*L5</f>
        <v>13700.686162758102</v>
      </c>
      <c r="S5" s="143">
        <f>+R5/L5</f>
        <v>0.17000178999965213</v>
      </c>
    </row>
    <row r="6" spans="1:21" ht="33.75" customHeight="1" x14ac:dyDescent="0.25">
      <c r="A6" s="146" t="s">
        <v>94</v>
      </c>
      <c r="B6" s="146" t="s">
        <v>91</v>
      </c>
      <c r="C6" s="138" t="s">
        <v>89</v>
      </c>
      <c r="D6" s="140">
        <f>+D5</f>
        <v>2.13</v>
      </c>
      <c r="E6" s="139">
        <f>+E5</f>
        <v>25000</v>
      </c>
      <c r="F6" s="193">
        <f>+F5</f>
        <v>0.11044155844155845</v>
      </c>
      <c r="G6" s="141">
        <f>+D6+F6</f>
        <v>2.2404415584415585</v>
      </c>
      <c r="H6" s="195">
        <f>G6*J6</f>
        <v>3.0073041052906833</v>
      </c>
      <c r="I6" s="142"/>
      <c r="J6" s="141">
        <f t="shared" si="0"/>
        <v>1.3422818791946312</v>
      </c>
      <c r="K6" s="139">
        <f>E6*G6</f>
        <v>56011.038961038961</v>
      </c>
      <c r="L6" s="139">
        <f>H6*E6</f>
        <v>75182.60263226708</v>
      </c>
      <c r="M6" s="139"/>
      <c r="N6" s="139">
        <f>ROUND(L6-K6-$N$2*L6,0)</f>
        <v>15037</v>
      </c>
      <c r="O6" s="194">
        <v>0.2</v>
      </c>
      <c r="P6" s="139"/>
      <c r="Q6" s="143"/>
      <c r="R6" s="139"/>
      <c r="S6" s="143"/>
    </row>
    <row r="7" spans="1:21" ht="33.75" customHeight="1" x14ac:dyDescent="0.25">
      <c r="A7" s="177" t="s">
        <v>84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9"/>
    </row>
    <row r="8" spans="1:21" ht="33.75" customHeight="1" x14ac:dyDescent="0.25">
      <c r="A8" s="168" t="s">
        <v>92</v>
      </c>
      <c r="B8" s="168"/>
      <c r="C8" s="169"/>
      <c r="D8" s="170"/>
      <c r="E8" s="171"/>
      <c r="F8" s="172"/>
      <c r="G8" s="173"/>
      <c r="H8" s="173">
        <v>3.75</v>
      </c>
      <c r="I8" s="174"/>
      <c r="J8" s="173"/>
      <c r="K8" s="171"/>
      <c r="L8" s="171"/>
      <c r="M8" s="171"/>
      <c r="N8" s="171"/>
      <c r="O8" s="174"/>
      <c r="P8" s="139"/>
      <c r="Q8" s="143"/>
      <c r="R8" s="139"/>
      <c r="S8" s="143"/>
    </row>
    <row r="9" spans="1:21" ht="33.75" customHeight="1" x14ac:dyDescent="0.25">
      <c r="A9" s="168" t="s">
        <v>87</v>
      </c>
      <c r="B9" s="168" t="s">
        <v>91</v>
      </c>
      <c r="C9" s="169"/>
      <c r="D9" s="170"/>
      <c r="E9" s="171"/>
      <c r="F9" s="172"/>
      <c r="G9" s="173"/>
      <c r="H9" s="173">
        <v>2.25</v>
      </c>
      <c r="I9" s="174"/>
      <c r="J9" s="173"/>
      <c r="K9" s="171"/>
      <c r="L9" s="171"/>
      <c r="M9" s="171"/>
      <c r="N9" s="171"/>
      <c r="O9" s="174"/>
      <c r="P9" s="139"/>
      <c r="Q9" s="143"/>
      <c r="R9" s="139"/>
      <c r="S9" s="143"/>
    </row>
    <row r="10" spans="1:21" s="76" customFormat="1" ht="33" customHeight="1" x14ac:dyDescent="0.25">
      <c r="A10" s="168" t="s">
        <v>88</v>
      </c>
      <c r="B10" s="168" t="s">
        <v>91</v>
      </c>
      <c r="C10" s="169"/>
      <c r="D10" s="170"/>
      <c r="E10" s="171"/>
      <c r="F10" s="172"/>
      <c r="G10" s="173"/>
      <c r="H10" s="173">
        <v>2.7</v>
      </c>
      <c r="I10" s="174"/>
      <c r="J10" s="173"/>
      <c r="K10" s="171"/>
      <c r="L10" s="171"/>
      <c r="M10" s="171"/>
      <c r="N10" s="171"/>
      <c r="O10" s="174"/>
      <c r="P10" s="155"/>
      <c r="Q10" s="157"/>
      <c r="R10" s="155"/>
      <c r="S10" s="157"/>
    </row>
    <row r="11" spans="1:21" s="76" customFormat="1" ht="15" customHeight="1" x14ac:dyDescent="0.25">
      <c r="A11" s="152"/>
      <c r="B11" s="152"/>
      <c r="C11" s="158"/>
      <c r="D11" s="159"/>
      <c r="E11" s="155"/>
      <c r="F11" s="153"/>
      <c r="G11" s="153"/>
      <c r="H11" s="153"/>
      <c r="I11" s="153"/>
      <c r="J11" s="154"/>
      <c r="K11" s="155"/>
      <c r="L11" s="155"/>
      <c r="M11" s="155"/>
      <c r="N11" s="155"/>
      <c r="O11" s="156"/>
      <c r="P11" s="155"/>
      <c r="Q11" s="157"/>
      <c r="R11" s="155"/>
      <c r="S11" s="157"/>
    </row>
    <row r="12" spans="1:21" s="76" customFormat="1" ht="15" customHeight="1" x14ac:dyDescent="0.25">
      <c r="A12" s="152"/>
      <c r="B12" s="152"/>
      <c r="C12" s="158"/>
      <c r="D12" s="159"/>
      <c r="E12" s="155"/>
      <c r="F12" s="153"/>
      <c r="G12" s="153"/>
      <c r="H12" s="153"/>
      <c r="I12" s="153"/>
      <c r="J12" s="154"/>
      <c r="K12" s="155"/>
      <c r="L12" s="155"/>
      <c r="M12" s="155"/>
      <c r="N12" s="155"/>
      <c r="O12" s="156"/>
      <c r="P12" s="155"/>
      <c r="Q12" s="157"/>
      <c r="R12" s="155"/>
      <c r="S12" s="157"/>
    </row>
    <row r="13" spans="1:21" s="76" customFormat="1" x14ac:dyDescent="0.25">
      <c r="C13" s="150"/>
      <c r="D13" s="151"/>
      <c r="I13" s="147"/>
      <c r="O13" s="148"/>
      <c r="P13" s="148"/>
      <c r="Q13"/>
    </row>
    <row r="14" spans="1:21" x14ac:dyDescent="0.25">
      <c r="A14" s="145"/>
      <c r="B14" s="145"/>
      <c r="H14" s="161"/>
      <c r="I14" s="162"/>
      <c r="J14" s="163"/>
    </row>
    <row r="15" spans="1:21" x14ac:dyDescent="0.25">
      <c r="H15" s="164"/>
      <c r="I15" s="165"/>
      <c r="J15" s="160"/>
    </row>
    <row r="16" spans="1:21" x14ac:dyDescent="0.25">
      <c r="A16" s="144"/>
      <c r="B16" s="144"/>
      <c r="H16" s="164"/>
      <c r="I16" s="165"/>
      <c r="J16" s="160"/>
    </row>
    <row r="17" spans="8:11" x14ac:dyDescent="0.25">
      <c r="H17" s="164"/>
      <c r="I17" s="166"/>
      <c r="J17" s="160"/>
    </row>
    <row r="18" spans="8:11" x14ac:dyDescent="0.25">
      <c r="H18" s="164"/>
      <c r="I18" s="166"/>
      <c r="J18" s="160"/>
    </row>
    <row r="19" spans="8:11" x14ac:dyDescent="0.25">
      <c r="H19" s="164"/>
      <c r="I19" s="167"/>
      <c r="J19" s="160"/>
    </row>
    <row r="20" spans="8:11" x14ac:dyDescent="0.25">
      <c r="H20" s="164"/>
      <c r="I20" s="167"/>
      <c r="J20" s="160"/>
      <c r="K20" s="149"/>
    </row>
    <row r="21" spans="8:11" x14ac:dyDescent="0.25">
      <c r="H21" s="164"/>
      <c r="I21" s="167"/>
      <c r="J21" s="160"/>
    </row>
    <row r="22" spans="8:11" x14ac:dyDescent="0.25">
      <c r="H22" s="164"/>
      <c r="I22" s="167"/>
      <c r="J22" s="160"/>
    </row>
    <row r="23" spans="8:11" x14ac:dyDescent="0.25">
      <c r="H23" s="164"/>
      <c r="I23" s="167"/>
      <c r="J23" s="160"/>
    </row>
    <row r="24" spans="8:11" x14ac:dyDescent="0.25">
      <c r="H24" s="164"/>
      <c r="I24" s="167"/>
      <c r="J24" s="160"/>
    </row>
  </sheetData>
  <mergeCells count="7">
    <mergeCell ref="A7:S7"/>
    <mergeCell ref="R1:S1"/>
    <mergeCell ref="R2:S2"/>
    <mergeCell ref="N1:O1"/>
    <mergeCell ref="P1:Q1"/>
    <mergeCell ref="N2:O2"/>
    <mergeCell ref="P2:Q2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88"/>
      <c r="F16" s="189"/>
    </row>
    <row r="17" spans="5:6" x14ac:dyDescent="0.25">
      <c r="E17" s="188"/>
      <c r="F17" s="189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90" t="s">
        <v>26</v>
      </c>
      <c r="C1" s="191"/>
      <c r="D1" s="191"/>
      <c r="E1" s="191"/>
      <c r="F1" s="191"/>
      <c r="G1" s="191"/>
      <c r="H1" s="191"/>
      <c r="I1" s="191"/>
      <c r="J1" s="192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A07BD6-430E-4267-8782-EFE61FFFC9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schemas.microsoft.com/office/infopath/2007/PartnerControls"/>
    <ds:schemaRef ds:uri="http://purl.org/dc/elements/1.1/"/>
    <ds:schemaRef ds:uri="40de77e2-37bb-4c7a-ab4d-547915d9955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Bergerat, Juan Gabriel</cp:lastModifiedBy>
  <dcterms:created xsi:type="dcterms:W3CDTF">2018-08-13T19:18:03Z</dcterms:created>
  <dcterms:modified xsi:type="dcterms:W3CDTF">2024-04-29T12:42:40Z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