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pecom.sharepoint.com/sites/Estimaciones/Documentos compartidos/Comercial_Estimaciones/ESTIMACIONES/ABASTECIMIENTO/Plantas Efluentes BACS/"/>
    </mc:Choice>
  </mc:AlternateContent>
  <xr:revisionPtr revIDLastSave="0" documentId="8_{1FCE3812-C45D-459F-8979-C981C15BEA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rifas" sheetId="1" r:id="rId1"/>
    <sheet name="Variación del Índice" sheetId="6" r:id="rId2"/>
    <sheet name="MO" sheetId="7" r:id="rId3"/>
    <sheet name="GO" sheetId="8" r:id="rId4"/>
    <sheet name="IPIM" sheetId="9" r:id="rId5"/>
  </sheets>
  <externalReferences>
    <externalReference r:id="rId6"/>
    <externalReference r:id="rId7"/>
  </externalReferences>
  <definedNames>
    <definedName name="AESA">#REF!</definedName>
    <definedName name="HONEYWELL">#REF!</definedName>
    <definedName name="Indices">[1]Validaciones!$B$79:$B$83</definedName>
    <definedName name="Insumos_Directo_Indirecto">[1]Validaciones!$B$61:$B$63</definedName>
    <definedName name="LOGO">INDIRECT('[2]Cot. Actualizacion Tarifas'!$M$2)</definedName>
    <definedName name="MANPETROL">#REF!</definedName>
    <definedName name="MBP">#REF!</definedName>
    <definedName name="T_Actividad">[1]Validaciones!$B$4:$B$8</definedName>
    <definedName name="T_Gremio">[1]Validaciones!$D$4:$D$38</definedName>
    <definedName name="T_Nro_CCT">[1]Validaciones!$F$4:$F$11</definedName>
    <definedName name="T_Provincia">[1]Validaciones!$B$11:$B$17</definedName>
    <definedName name="T_Relac_con_servic">[1]Validaciones!$B$39:$B$42</definedName>
    <definedName name="T_rubro">[1]Validaciones!$F$19:$F$23</definedName>
    <definedName name="T_sino">[1]Validaciones!$B$28:$B$29</definedName>
    <definedName name="T_Situac_actual">[1]Validaciones!$B$34:$B$35</definedName>
    <definedName name="T_Tipo_neumat">[1]Validaciones!$B$46:$B$47</definedName>
    <definedName name="T_UUNN">[1]Validaciones!$B$23:$B$25</definedName>
    <definedName name="TEL">#REF!</definedName>
    <definedName name="Tipo_Insumos">[1]Validaciones!$B$69:$B$73</definedName>
    <definedName name="VIGILAN">#REF!</definedName>
    <definedName name="Zona">[1]Validaciones!$B$51:$B$57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D117" i="7"/>
  <c r="B14" i="6" l="1"/>
  <c r="D119" i="7"/>
  <c r="E115" i="7"/>
  <c r="D115" i="7"/>
  <c r="F117" i="7"/>
  <c r="E117" i="7"/>
  <c r="K110" i="8" l="1"/>
  <c r="K109" i="8"/>
  <c r="K108" i="8"/>
  <c r="D120" i="7"/>
  <c r="D121" i="7" s="1"/>
  <c r="D118" i="7"/>
  <c r="D116" i="7"/>
  <c r="D122" i="7" l="1"/>
  <c r="D123" i="7" s="1"/>
  <c r="D124" i="7" s="1"/>
  <c r="D125" i="7" s="1"/>
  <c r="K107" i="8" l="1"/>
  <c r="K105" i="8"/>
  <c r="K106" i="8"/>
  <c r="K104" i="8" l="1"/>
  <c r="K103" i="8"/>
  <c r="K102" i="8"/>
  <c r="K101" i="8"/>
  <c r="K100" i="8"/>
  <c r="K99" i="8"/>
  <c r="K98" i="8"/>
  <c r="K97" i="8"/>
  <c r="K96" i="8"/>
  <c r="K95" i="8"/>
  <c r="K94" i="8"/>
  <c r="K93" i="8"/>
  <c r="K92" i="8" l="1"/>
  <c r="K91" i="8"/>
  <c r="K90" i="8"/>
  <c r="K89" i="8"/>
  <c r="K88" i="8"/>
  <c r="K87" i="8"/>
  <c r="K86" i="8"/>
  <c r="K85" i="8" l="1"/>
  <c r="K84" i="8"/>
  <c r="K83" i="8"/>
  <c r="K82" i="8"/>
  <c r="K81" i="8"/>
  <c r="K80" i="8"/>
  <c r="K79" i="8"/>
  <c r="K78" i="8"/>
  <c r="K77" i="8" l="1"/>
  <c r="K76" i="8"/>
  <c r="K75" i="8"/>
  <c r="K74" i="8"/>
  <c r="D19" i="1" l="1"/>
  <c r="D20" i="1"/>
  <c r="B58" i="9"/>
  <c r="B59" i="9" s="1"/>
  <c r="D57" i="9"/>
  <c r="C57" i="9"/>
  <c r="D56" i="9"/>
  <c r="C56" i="9"/>
  <c r="D55" i="9"/>
  <c r="C55" i="9"/>
  <c r="D54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C80" i="7"/>
  <c r="D18" i="7"/>
  <c r="D35" i="7" s="1"/>
  <c r="D14" i="7"/>
  <c r="D15" i="7" s="1"/>
  <c r="D16" i="7" s="1"/>
  <c r="D17" i="7" s="1"/>
  <c r="D8" i="7"/>
  <c r="D9" i="7" s="1"/>
  <c r="D10" i="7" s="1"/>
  <c r="D11" i="7" s="1"/>
  <c r="D12" i="7" s="1"/>
  <c r="D13" i="7" s="1"/>
  <c r="G8" i="6"/>
  <c r="D8" i="6"/>
  <c r="E14" i="7" l="1"/>
  <c r="D45" i="7"/>
  <c r="D47" i="7"/>
  <c r="D41" i="7"/>
  <c r="D36" i="7"/>
  <c r="D37" i="7" s="1"/>
  <c r="D38" i="7" s="1"/>
  <c r="D39" i="7" s="1"/>
  <c r="D40" i="7" s="1"/>
  <c r="E14" i="6"/>
  <c r="C9" i="6" s="1"/>
  <c r="F9" i="6" s="1"/>
  <c r="B60" i="9"/>
  <c r="D59" i="9"/>
  <c r="E18" i="7"/>
  <c r="D34" i="7"/>
  <c r="E34" i="7" s="1"/>
  <c r="D58" i="9"/>
  <c r="D19" i="7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E35" i="7" l="1"/>
  <c r="B61" i="9"/>
  <c r="D60" i="9"/>
  <c r="D42" i="7"/>
  <c r="D43" i="7" s="1"/>
  <c r="D44" i="7" s="1"/>
  <c r="E41" i="7"/>
  <c r="D48" i="7"/>
  <c r="D49" i="7" s="1"/>
  <c r="D50" i="7" s="1"/>
  <c r="D51" i="7" s="1"/>
  <c r="D52" i="7" s="1"/>
  <c r="D61" i="7"/>
  <c r="E47" i="7"/>
  <c r="D56" i="7"/>
  <c r="D53" i="7"/>
  <c r="E45" i="7"/>
  <c r="D46" i="7"/>
  <c r="D57" i="7" l="1"/>
  <c r="D58" i="7" s="1"/>
  <c r="D59" i="7" s="1"/>
  <c r="D60" i="7" s="1"/>
  <c r="E56" i="7"/>
  <c r="B62" i="9"/>
  <c r="D61" i="9"/>
  <c r="E61" i="7"/>
  <c r="D73" i="7"/>
  <c r="D69" i="7"/>
  <c r="D72" i="7"/>
  <c r="D68" i="7"/>
  <c r="D65" i="7"/>
  <c r="D62" i="7"/>
  <c r="D54" i="7"/>
  <c r="D55" i="7" s="1"/>
  <c r="E53" i="7"/>
  <c r="D91" i="7" l="1"/>
  <c r="D83" i="7"/>
  <c r="E68" i="7"/>
  <c r="D66" i="7"/>
  <c r="D67" i="7" s="1"/>
  <c r="E65" i="7"/>
  <c r="E72" i="7"/>
  <c r="E73" i="7"/>
  <c r="D76" i="7"/>
  <c r="D80" i="7"/>
  <c r="D74" i="7"/>
  <c r="D75" i="7" s="1"/>
  <c r="D63" i="7"/>
  <c r="D64" i="7" s="1"/>
  <c r="E62" i="7"/>
  <c r="E69" i="7"/>
  <c r="B63" i="9"/>
  <c r="D62" i="9"/>
  <c r="D84" i="7" l="1"/>
  <c r="D85" i="7" s="1"/>
  <c r="D86" i="7" s="1"/>
  <c r="D87" i="7" s="1"/>
  <c r="D88" i="7" s="1"/>
  <c r="D89" i="7" s="1"/>
  <c r="D90" i="7" s="1"/>
  <c r="E83" i="7"/>
  <c r="D102" i="7"/>
  <c r="D97" i="7"/>
  <c r="E97" i="7" s="1"/>
  <c r="D98" i="7"/>
  <c r="D100" i="7"/>
  <c r="D92" i="7"/>
  <c r="D93" i="7" s="1"/>
  <c r="D94" i="7" s="1"/>
  <c r="D95" i="7" s="1"/>
  <c r="D96" i="7" s="1"/>
  <c r="D104" i="7"/>
  <c r="D109" i="7" s="1"/>
  <c r="E91" i="7"/>
  <c r="E76" i="7"/>
  <c r="D77" i="7"/>
  <c r="D78" i="7" s="1"/>
  <c r="D79" i="7" s="1"/>
  <c r="B64" i="9"/>
  <c r="D63" i="9"/>
  <c r="D81" i="7"/>
  <c r="D82" i="7" s="1"/>
  <c r="E80" i="7"/>
  <c r="D112" i="7" l="1"/>
  <c r="D110" i="7"/>
  <c r="D111" i="7"/>
  <c r="E111" i="7" s="1"/>
  <c r="E104" i="7"/>
  <c r="D105" i="7"/>
  <c r="D106" i="7" s="1"/>
  <c r="D103" i="7"/>
  <c r="E102" i="7"/>
  <c r="D101" i="7"/>
  <c r="E100" i="7"/>
  <c r="D99" i="7"/>
  <c r="E98" i="7"/>
  <c r="B65" i="9"/>
  <c r="D64" i="9"/>
  <c r="D114" i="7" l="1"/>
  <c r="D113" i="7"/>
  <c r="E112" i="7"/>
  <c r="D107" i="7"/>
  <c r="B66" i="9"/>
  <c r="D65" i="9"/>
  <c r="E114" i="7" l="1"/>
  <c r="E9" i="6"/>
  <c r="E107" i="7"/>
  <c r="D108" i="7"/>
  <c r="E109" i="7" s="1"/>
  <c r="B67" i="9"/>
  <c r="D66" i="9"/>
  <c r="B68" i="9" l="1"/>
  <c r="D67" i="9"/>
  <c r="B69" i="9" l="1"/>
  <c r="D68" i="9"/>
  <c r="B70" i="9" l="1"/>
  <c r="D69" i="9"/>
  <c r="B71" i="9" l="1"/>
  <c r="D70" i="9"/>
  <c r="D71" i="9" l="1"/>
  <c r="B72" i="9"/>
  <c r="D72" i="9" l="1"/>
  <c r="B73" i="9"/>
  <c r="D73" i="9" l="1"/>
  <c r="B74" i="9"/>
  <c r="D74" i="9" l="1"/>
  <c r="B75" i="9"/>
  <c r="D75" i="9" l="1"/>
  <c r="B76" i="9"/>
  <c r="B77" i="9" l="1"/>
  <c r="D77" i="9" s="1"/>
  <c r="D76" i="9"/>
  <c r="B78" i="9"/>
  <c r="B79" i="9" l="1"/>
  <c r="D78" i="9"/>
  <c r="B80" i="9" l="1"/>
  <c r="D79" i="9"/>
  <c r="B81" i="9" l="1"/>
  <c r="D80" i="9"/>
  <c r="B82" i="9" l="1"/>
  <c r="D81" i="9"/>
  <c r="D82" i="9" l="1"/>
  <c r="B83" i="9"/>
  <c r="B84" i="9" l="1"/>
  <c r="D83" i="9"/>
  <c r="B85" i="9" l="1"/>
  <c r="D84" i="9"/>
  <c r="B86" i="9" l="1"/>
  <c r="D85" i="9"/>
  <c r="D86" i="9" l="1"/>
  <c r="B87" i="9"/>
  <c r="B88" i="9" l="1"/>
  <c r="D87" i="9"/>
  <c r="B89" i="9" l="1"/>
  <c r="D88" i="9"/>
  <c r="B90" i="9" l="1"/>
  <c r="D89" i="9"/>
  <c r="D90" i="9" l="1"/>
  <c r="B91" i="9"/>
  <c r="B92" i="9" l="1"/>
  <c r="D91" i="9"/>
  <c r="D92" i="9" l="1"/>
  <c r="B93" i="9"/>
  <c r="B94" i="9" l="1"/>
  <c r="B95" i="9" s="1"/>
  <c r="D93" i="9"/>
  <c r="B96" i="9" l="1"/>
  <c r="D95" i="9"/>
  <c r="D94" i="9"/>
  <c r="D96" i="9" l="1"/>
  <c r="B97" i="9"/>
  <c r="B98" i="9" l="1"/>
  <c r="D97" i="9"/>
  <c r="D98" i="9" l="1"/>
  <c r="B99" i="9"/>
  <c r="B100" i="9" l="1"/>
  <c r="D99" i="9"/>
  <c r="D100" i="9" l="1"/>
  <c r="B101" i="9"/>
  <c r="B102" i="9" l="1"/>
  <c r="D101" i="9"/>
  <c r="D102" i="9" l="1"/>
  <c r="B103" i="9"/>
  <c r="B104" i="9" l="1"/>
  <c r="D103" i="9"/>
  <c r="D104" i="9" l="1"/>
  <c r="B105" i="9"/>
  <c r="B106" i="9" l="1"/>
  <c r="D105" i="9"/>
  <c r="D106" i="9" l="1"/>
  <c r="B107" i="9"/>
  <c r="D107" i="9" l="1"/>
  <c r="B108" i="9"/>
  <c r="B109" i="9" l="1"/>
  <c r="D108" i="9"/>
  <c r="D109" i="9" l="1"/>
  <c r="B110" i="9"/>
  <c r="H14" i="6"/>
  <c r="D9" i="6" s="1"/>
  <c r="G9" i="6" s="1"/>
  <c r="H9" i="6" s="1"/>
  <c r="K5" i="1" s="1"/>
  <c r="K7" i="1" s="1"/>
  <c r="K25" i="1" l="1"/>
  <c r="K19" i="1"/>
  <c r="K12" i="1"/>
  <c r="K11" i="1"/>
  <c r="K26" i="1"/>
  <c r="K20" i="1"/>
  <c r="K27" i="1"/>
  <c r="K21" i="1"/>
  <c r="K18" i="1"/>
  <c r="K28" i="1"/>
  <c r="K15" i="1"/>
  <c r="K10" i="1"/>
  <c r="K24" i="1"/>
  <c r="K8" i="1"/>
  <c r="K9" i="1"/>
  <c r="K17" i="1"/>
  <c r="K16" i="1"/>
  <c r="B111" i="9"/>
  <c r="D110" i="9"/>
  <c r="B112" i="9" l="1"/>
  <c r="D111" i="9"/>
  <c r="B113" i="9" l="1"/>
  <c r="D112" i="9"/>
  <c r="D113" i="9" l="1"/>
  <c r="B114" i="9"/>
  <c r="B115" i="9" l="1"/>
  <c r="D115" i="9" s="1"/>
  <c r="D114" i="9"/>
</calcChain>
</file>

<file path=xl/sharedStrings.xml><?xml version="1.0" encoding="utf-8"?>
<sst xmlns="http://schemas.openxmlformats.org/spreadsheetml/2006/main" count="811" uniqueCount="109">
  <si>
    <t>TARIFA PROPUESTA</t>
  </si>
  <si>
    <t>Frecuencia</t>
  </si>
  <si>
    <t>Costo Sin IVA</t>
  </si>
  <si>
    <t>Mano de Obra</t>
  </si>
  <si>
    <t>Periodo</t>
  </si>
  <si>
    <t>Incremento x paritarias CCT 644/12</t>
  </si>
  <si>
    <t>Indice de referiencia</t>
  </si>
  <si>
    <t xml:space="preserve">INDEC </t>
  </si>
  <si>
    <t>Mes</t>
  </si>
  <si>
    <t>Coeficiente</t>
  </si>
  <si>
    <t>Variacion IPIM</t>
  </si>
  <si>
    <t>Período</t>
  </si>
  <si>
    <t>Localidad</t>
  </si>
  <si>
    <t>Derivado</t>
  </si>
  <si>
    <t>Boca de expendio</t>
  </si>
  <si>
    <t>Dirección</t>
  </si>
  <si>
    <t>Bandera</t>
  </si>
  <si>
    <t>Precio sin impuesto</t>
  </si>
  <si>
    <t>Precio final</t>
  </si>
  <si>
    <t>Volumen informado (m3)</t>
  </si>
  <si>
    <t>Exento</t>
  </si>
  <si>
    <t>NEUQUEN</t>
  </si>
  <si>
    <t>Gas Oil Grado 3</t>
  </si>
  <si>
    <t>AUTOMOVIL CLUB ARGENTINO</t>
  </si>
  <si>
    <t>BOULEVARD 25 DE MAYO Y RIVADAVIA</t>
  </si>
  <si>
    <t>YPF</t>
  </si>
  <si>
    <t>NO</t>
  </si>
  <si>
    <t>Periodo de Ajuste</t>
  </si>
  <si>
    <t>Indice Mes Base</t>
  </si>
  <si>
    <t>Indice Mes Ajuste</t>
  </si>
  <si>
    <t>Variacion de Indicadores</t>
  </si>
  <si>
    <t>Incidencia</t>
  </si>
  <si>
    <t>Porcentaje de Ajuste</t>
  </si>
  <si>
    <t>MO</t>
  </si>
  <si>
    <t>Gas Oil</t>
  </si>
  <si>
    <t>IPIM</t>
  </si>
  <si>
    <t>Muestreo y Análisis de Efluentes Tratados (Cumplimiento Legal)</t>
  </si>
  <si>
    <t>Suministro de Agua a Campamento (10m3)</t>
  </si>
  <si>
    <t>Servicio de camión de vacío (Capac. 9 m3)</t>
  </si>
  <si>
    <t>Servicio de tratamiento de efluentes cloacales con PTEC móvil</t>
  </si>
  <si>
    <t>Movilización inicial del Servicio</t>
  </si>
  <si>
    <t>Desmovilización finaldel Servicio</t>
  </si>
  <si>
    <t>http://res1104.se.gob.ar/consultaprecios.eess.php</t>
  </si>
  <si>
    <t xml:space="preserve">Movilización inicial / Final </t>
  </si>
  <si>
    <t>Provisión de Planta Potabilizadora móvil (10 m3)</t>
  </si>
  <si>
    <t>Servicio de Alquiler de Contenedores para acopio de Aguas Tratadas en  sitio (Capac. 9 m3)</t>
  </si>
  <si>
    <t>95.97</t>
  </si>
  <si>
    <t>92.88</t>
  </si>
  <si>
    <t>99.35</t>
  </si>
  <si>
    <t>95.51</t>
  </si>
  <si>
    <t>DETERMINACION DE AJUSTES POR VARIACION  MANO DE OBRA</t>
  </si>
  <si>
    <t xml:space="preserve">Fte: </t>
  </si>
  <si>
    <t>37.21</t>
  </si>
  <si>
    <t>92.01</t>
  </si>
  <si>
    <t>95.16</t>
  </si>
  <si>
    <t>99.59</t>
  </si>
  <si>
    <t>90.46</t>
  </si>
  <si>
    <t>https://www.indec.gob.ar/indec/web/Nivel3-Tema-3-5</t>
  </si>
  <si>
    <t>TARIFA VIGENTE</t>
  </si>
  <si>
    <t>Servicio Plantas Fijas</t>
  </si>
  <si>
    <t>Servicio PSA</t>
  </si>
  <si>
    <t>Servicio Plantas Moviles</t>
  </si>
  <si>
    <t>Servicio de tratamiento de efluentes cloacales con PTEC Fija</t>
  </si>
  <si>
    <t>Asistencia en DTM</t>
  </si>
  <si>
    <t>Un</t>
  </si>
  <si>
    <t>Día</t>
  </si>
  <si>
    <t>Instalación y Conexión de Trailer Componente de Campamento</t>
  </si>
  <si>
    <t>Conexión / Puesta en marcha PSA</t>
  </si>
  <si>
    <t>Muestreo y Análisis bacteriológico de agua</t>
  </si>
  <si>
    <t>TARIFA</t>
  </si>
  <si>
    <t>93.27</t>
  </si>
  <si>
    <t>91.35</t>
  </si>
  <si>
    <t>87.86</t>
  </si>
  <si>
    <t>91.00</t>
  </si>
  <si>
    <t>61.93</t>
  </si>
  <si>
    <t>22.61</t>
  </si>
  <si>
    <t>37.46</t>
  </si>
  <si>
    <t>51.20</t>
  </si>
  <si>
    <t>45.63</t>
  </si>
  <si>
    <t>53.44</t>
  </si>
  <si>
    <t>51.16</t>
  </si>
  <si>
    <t>44.88</t>
  </si>
  <si>
    <t>51.68</t>
  </si>
  <si>
    <t>77.18</t>
  </si>
  <si>
    <t>59.7</t>
  </si>
  <si>
    <t>70.45</t>
  </si>
  <si>
    <t>65.01</t>
  </si>
  <si>
    <t>75.94</t>
  </si>
  <si>
    <t>54.60</t>
  </si>
  <si>
    <t>Gas Oil Grado 4</t>
  </si>
  <si>
    <t>73.69</t>
  </si>
  <si>
    <t>77.36</t>
  </si>
  <si>
    <t>72.71</t>
  </si>
  <si>
    <t>73.16</t>
  </si>
  <si>
    <t>70.85</t>
  </si>
  <si>
    <t>77.85</t>
  </si>
  <si>
    <t>70.84</t>
  </si>
  <si>
    <t>68.75</t>
  </si>
  <si>
    <t>75.56</t>
  </si>
  <si>
    <t>67.46</t>
  </si>
  <si>
    <t>113.71</t>
  </si>
  <si>
    <t>72.16</t>
  </si>
  <si>
    <t>77.54</t>
  </si>
  <si>
    <t>137.17</t>
  </si>
  <si>
    <t>79.70</t>
  </si>
  <si>
    <t>73.88</t>
  </si>
  <si>
    <t>76.33</t>
  </si>
  <si>
    <t>70.59</t>
  </si>
  <si>
    <t>70.60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</si>
</sst>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0.0%"/>
    <numFmt numFmtId="168" formatCode="0.0_)"/>
    <numFmt numFmtId="169" formatCode="_ * #,##0.000_ ;_ * \-#,##0.000_ ;_ * &quot;-&quot;??_ ;_ @_ "/>
    <numFmt numFmtId="170" formatCode="0.000"/>
    <numFmt numFmtId="171" formatCode="#,##0.000"/>
    <numFmt numFmtId="172" formatCode="###,##0.00"/>
    <numFmt numFmtId="173" formatCode="###"/>
    <numFmt numFmtId="174" formatCode="_-* #,##0.000_-;\-* #,##0.000_-;_-* &quot;-&quot;??_-;_-@_-"/>
    <numFmt numFmtId="175" formatCode="###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9"/>
      <name val="Calibri"/>
      <family val="2"/>
    </font>
    <font>
      <b/>
      <sz val="8"/>
      <name val="Arial"/>
      <family val="2"/>
    </font>
    <font>
      <b/>
      <sz val="8"/>
      <color rgb="FFFFFFFF"/>
      <name val="Tahoma"/>
      <family val="2"/>
    </font>
    <font>
      <sz val="10"/>
      <color indexed="8"/>
      <name val="Arial"/>
      <family val="2"/>
    </font>
    <font>
      <sz val="8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Calibri"/>
      <family val="2"/>
    </font>
    <font>
      <b/>
      <sz val="8"/>
      <color rgb="FF000000"/>
      <name val="Verdana"/>
      <family val="2"/>
    </font>
    <font>
      <sz val="10"/>
      <color theme="1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2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theme="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61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double">
        <color indexed="62"/>
      </bottom>
      <diagonal/>
    </border>
    <border>
      <left/>
      <right/>
      <top style="medium">
        <color indexed="64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double">
        <color indexed="62"/>
      </bottom>
      <diagonal/>
    </border>
    <border>
      <left style="medium">
        <color indexed="64"/>
      </left>
      <right/>
      <top style="thin">
        <color indexed="62"/>
      </top>
      <bottom style="medium">
        <color indexed="64"/>
      </bottom>
      <diagonal/>
    </border>
    <border>
      <left/>
      <right/>
      <top style="thin">
        <color indexed="62"/>
      </top>
      <bottom style="medium">
        <color indexed="64"/>
      </bottom>
      <diagonal/>
    </border>
    <border>
      <left/>
      <right style="medium">
        <color indexed="64"/>
      </right>
      <top style="thin">
        <color indexed="62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0" fontId="7" fillId="0" borderId="4" applyNumberFormat="0" applyFill="0" applyAlignment="0" applyProtection="0"/>
    <xf numFmtId="0" fontId="8" fillId="0" borderId="11" applyNumberFormat="0" applyFill="0" applyAlignment="0" applyProtection="0"/>
    <xf numFmtId="0" fontId="1" fillId="0" borderId="0"/>
    <xf numFmtId="0" fontId="11" fillId="0" borderId="0"/>
    <xf numFmtId="0" fontId="13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0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8" fillId="0" borderId="12" xfId="3" applyBorder="1" applyAlignment="1">
      <alignment horizontal="center" vertical="center"/>
    </xf>
    <xf numFmtId="0" fontId="8" fillId="0" borderId="13" xfId="3" applyBorder="1" applyAlignment="1">
      <alignment horizontal="center" vertical="center" wrapText="1"/>
    </xf>
    <xf numFmtId="0" fontId="8" fillId="0" borderId="14" xfId="3" applyBorder="1" applyAlignment="1">
      <alignment horizontal="center" vertical="center" wrapText="1"/>
    </xf>
    <xf numFmtId="17" fontId="9" fillId="0" borderId="15" xfId="4" applyNumberFormat="1" applyFont="1" applyBorder="1" applyAlignment="1">
      <alignment horizontal="center" vertical="center"/>
    </xf>
    <xf numFmtId="17" fontId="9" fillId="0" borderId="18" xfId="4" applyNumberFormat="1" applyFont="1" applyBorder="1" applyAlignment="1">
      <alignment horizontal="center" vertical="center"/>
    </xf>
    <xf numFmtId="167" fontId="10" fillId="4" borderId="0" xfId="3" applyNumberFormat="1" applyFont="1" applyFill="1" applyBorder="1" applyAlignment="1">
      <alignment horizontal="center" vertical="center"/>
    </xf>
    <xf numFmtId="0" fontId="14" fillId="5" borderId="3" xfId="4" applyFont="1" applyFill="1" applyBorder="1" applyAlignment="1">
      <alignment horizontal="center" vertical="center"/>
    </xf>
    <xf numFmtId="0" fontId="15" fillId="2" borderId="3" xfId="7" applyFont="1" applyBorder="1" applyAlignment="1">
      <alignment horizontal="center" vertical="center"/>
    </xf>
    <xf numFmtId="0" fontId="15" fillId="2" borderId="3" xfId="7" applyFont="1" applyBorder="1" applyAlignment="1">
      <alignment horizontal="right" vertical="center"/>
    </xf>
    <xf numFmtId="17" fontId="16" fillId="0" borderId="0" xfId="4" applyNumberFormat="1" applyFont="1" applyAlignment="1">
      <alignment horizontal="center" vertical="center"/>
    </xf>
    <xf numFmtId="0" fontId="1" fillId="0" borderId="0" xfId="4"/>
    <xf numFmtId="0" fontId="1" fillId="0" borderId="0" xfId="4" applyAlignment="1">
      <alignment horizontal="right"/>
    </xf>
    <xf numFmtId="168" fontId="17" fillId="6" borderId="3" xfId="5" applyNumberFormat="1" applyFont="1" applyFill="1" applyBorder="1" applyAlignment="1">
      <alignment horizontal="center"/>
    </xf>
    <xf numFmtId="0" fontId="19" fillId="7" borderId="0" xfId="4" applyFont="1" applyFill="1" applyAlignment="1">
      <alignment horizontal="center" vertical="center"/>
    </xf>
    <xf numFmtId="0" fontId="19" fillId="7" borderId="0" xfId="4" applyFont="1" applyFill="1" applyAlignment="1">
      <alignment horizontal="center" vertical="center" wrapText="1"/>
    </xf>
    <xf numFmtId="0" fontId="21" fillId="8" borderId="0" xfId="4" applyFont="1" applyFill="1" applyAlignment="1">
      <alignment horizontal="center" vertical="center"/>
    </xf>
    <xf numFmtId="171" fontId="21" fillId="8" borderId="0" xfId="4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70" fontId="21" fillId="8" borderId="0" xfId="4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1" fillId="8" borderId="0" xfId="4" applyNumberFormat="1" applyFont="1" applyFill="1" applyAlignment="1">
      <alignment horizontal="center" vertical="center"/>
    </xf>
    <xf numFmtId="0" fontId="6" fillId="0" borderId="39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168" fontId="17" fillId="0" borderId="3" xfId="5" applyNumberFormat="1" applyFont="1" applyBorder="1" applyAlignment="1">
      <alignment horizontal="center"/>
    </xf>
    <xf numFmtId="44" fontId="23" fillId="0" borderId="3" xfId="1" applyNumberFormat="1" applyFont="1" applyFill="1" applyBorder="1" applyAlignment="1">
      <alignment horizontal="center" vertical="center"/>
    </xf>
    <xf numFmtId="0" fontId="12" fillId="0" borderId="0" xfId="5" applyFont="1"/>
    <xf numFmtId="17" fontId="27" fillId="11" borderId="22" xfId="4" applyNumberFormat="1" applyFont="1" applyFill="1" applyBorder="1" applyAlignment="1">
      <alignment horizontal="center" vertical="center"/>
    </xf>
    <xf numFmtId="9" fontId="26" fillId="12" borderId="29" xfId="4" applyNumberFormat="1" applyFont="1" applyFill="1" applyBorder="1" applyAlignment="1">
      <alignment horizontal="center" vertical="center"/>
    </xf>
    <xf numFmtId="9" fontId="26" fillId="12" borderId="3" xfId="4" applyNumberFormat="1" applyFont="1" applyFill="1" applyBorder="1" applyAlignment="1">
      <alignment horizontal="center" vertical="center"/>
    </xf>
    <xf numFmtId="9" fontId="26" fillId="12" borderId="30" xfId="4" applyNumberFormat="1" applyFont="1" applyFill="1" applyBorder="1" applyAlignment="1">
      <alignment horizontal="center" vertical="center"/>
    </xf>
    <xf numFmtId="0" fontId="26" fillId="13" borderId="31" xfId="4" applyFont="1" applyFill="1" applyBorder="1" applyAlignment="1">
      <alignment horizontal="center" vertical="center"/>
    </xf>
    <xf numFmtId="0" fontId="26" fillId="13" borderId="1" xfId="4" applyFont="1" applyFill="1" applyBorder="1" applyAlignment="1">
      <alignment horizontal="center" vertical="center"/>
    </xf>
    <xf numFmtId="0" fontId="26" fillId="13" borderId="32" xfId="4" applyFont="1" applyFill="1" applyBorder="1" applyAlignment="1">
      <alignment horizontal="center" vertical="center"/>
    </xf>
    <xf numFmtId="10" fontId="0" fillId="0" borderId="33" xfId="10" applyNumberFormat="1" applyFont="1" applyBorder="1" applyAlignment="1">
      <alignment horizontal="center" vertical="center"/>
    </xf>
    <xf numFmtId="10" fontId="0" fillId="0" borderId="34" xfId="9" applyNumberFormat="1" applyFont="1" applyBorder="1" applyAlignment="1">
      <alignment horizontal="center" vertical="center"/>
    </xf>
    <xf numFmtId="10" fontId="0" fillId="0" borderId="35" xfId="9" applyNumberFormat="1" applyFont="1" applyBorder="1" applyAlignment="1">
      <alignment horizontal="center" vertical="center"/>
    </xf>
    <xf numFmtId="10" fontId="0" fillId="0" borderId="33" xfId="9" applyNumberFormat="1" applyFont="1" applyBorder="1" applyAlignment="1">
      <alignment horizontal="center" vertical="center"/>
    </xf>
    <xf numFmtId="43" fontId="1" fillId="0" borderId="0" xfId="10" applyFont="1"/>
    <xf numFmtId="169" fontId="1" fillId="0" borderId="0" xfId="10" applyNumberFormat="1" applyFont="1"/>
    <xf numFmtId="0" fontId="28" fillId="0" borderId="0" xfId="4" applyFont="1"/>
    <xf numFmtId="0" fontId="30" fillId="6" borderId="0" xfId="4" applyFont="1" applyFill="1"/>
    <xf numFmtId="10" fontId="1" fillId="6" borderId="0" xfId="4" applyNumberFormat="1" applyFill="1"/>
    <xf numFmtId="0" fontId="1" fillId="6" borderId="0" xfId="4" applyFill="1"/>
    <xf numFmtId="10" fontId="30" fillId="6" borderId="0" xfId="4" applyNumberFormat="1" applyFont="1" applyFill="1"/>
    <xf numFmtId="167" fontId="10" fillId="14" borderId="16" xfId="3" applyNumberFormat="1" applyFont="1" applyFill="1" applyBorder="1" applyAlignment="1">
      <alignment horizontal="center" vertical="center"/>
    </xf>
    <xf numFmtId="166" fontId="10" fillId="14" borderId="17" xfId="10" applyNumberFormat="1" applyFont="1" applyFill="1" applyBorder="1" applyAlignment="1">
      <alignment horizontal="center" vertical="center"/>
    </xf>
    <xf numFmtId="166" fontId="10" fillId="0" borderId="19" xfId="10" applyNumberFormat="1" applyFont="1" applyBorder="1" applyAlignment="1">
      <alignment horizontal="center" vertical="center"/>
    </xf>
    <xf numFmtId="167" fontId="10" fillId="14" borderId="0" xfId="3" applyNumberFormat="1" applyFont="1" applyFill="1" applyBorder="1" applyAlignment="1">
      <alignment horizontal="center" vertical="center"/>
    </xf>
    <xf numFmtId="166" fontId="10" fillId="14" borderId="19" xfId="10" applyNumberFormat="1" applyFont="1" applyFill="1" applyBorder="1" applyAlignment="1">
      <alignment horizontal="center" vertical="center"/>
    </xf>
    <xf numFmtId="10" fontId="1" fillId="14" borderId="0" xfId="10" applyNumberFormat="1" applyFont="1" applyFill="1"/>
    <xf numFmtId="10" fontId="1" fillId="14" borderId="0" xfId="4" applyNumberFormat="1" applyFill="1"/>
    <xf numFmtId="10" fontId="1" fillId="6" borderId="0" xfId="10" applyNumberFormat="1" applyFont="1" applyFill="1"/>
    <xf numFmtId="0" fontId="3" fillId="0" borderId="0" xfId="4" applyFont="1"/>
    <xf numFmtId="0" fontId="31" fillId="0" borderId="0" xfId="4" applyFont="1" applyAlignment="1">
      <alignment horizontal="left" vertical="center"/>
    </xf>
    <xf numFmtId="0" fontId="1" fillId="0" borderId="0" xfId="4" applyAlignment="1">
      <alignment horizontal="center" vertical="center"/>
    </xf>
    <xf numFmtId="0" fontId="11" fillId="0" borderId="0" xfId="5"/>
    <xf numFmtId="17" fontId="7" fillId="0" borderId="0" xfId="8" applyNumberFormat="1" applyFont="1"/>
    <xf numFmtId="10" fontId="12" fillId="0" borderId="0" xfId="10" applyNumberFormat="1" applyFont="1"/>
    <xf numFmtId="0" fontId="21" fillId="8" borderId="0" xfId="5" applyFont="1" applyFill="1" applyAlignment="1">
      <alignment horizontal="center" vertical="center" wrapText="1"/>
    </xf>
    <xf numFmtId="3" fontId="21" fillId="8" borderId="0" xfId="5" applyNumberFormat="1" applyFont="1" applyFill="1" applyAlignment="1">
      <alignment horizontal="center" vertical="center" wrapText="1"/>
    </xf>
    <xf numFmtId="0" fontId="21" fillId="15" borderId="0" xfId="5" applyFont="1" applyFill="1" applyAlignment="1">
      <alignment horizontal="center" vertical="center" wrapText="1"/>
    </xf>
    <xf numFmtId="0" fontId="21" fillId="15" borderId="0" xfId="4" applyFont="1" applyFill="1" applyAlignment="1">
      <alignment horizontal="center" vertical="center"/>
    </xf>
    <xf numFmtId="3" fontId="21" fillId="15" borderId="0" xfId="5" applyNumberFormat="1" applyFont="1" applyFill="1" applyAlignment="1">
      <alignment horizontal="center" vertical="center" wrapText="1"/>
    </xf>
    <xf numFmtId="171" fontId="21" fillId="15" borderId="0" xfId="4" applyNumberFormat="1" applyFont="1" applyFill="1" applyAlignment="1">
      <alignment horizontal="center" vertical="center"/>
    </xf>
    <xf numFmtId="0" fontId="21" fillId="8" borderId="0" xfId="5" applyFont="1" applyFill="1" applyAlignment="1">
      <alignment horizontal="right" vertical="center" wrapText="1"/>
    </xf>
    <xf numFmtId="0" fontId="21" fillId="16" borderId="0" xfId="5" applyFont="1" applyFill="1" applyAlignment="1">
      <alignment horizontal="center" vertical="center" wrapText="1"/>
    </xf>
    <xf numFmtId="3" fontId="21" fillId="16" borderId="0" xfId="5" applyNumberFormat="1" applyFont="1" applyFill="1" applyAlignment="1">
      <alignment horizontal="center" vertical="center" wrapText="1"/>
    </xf>
    <xf numFmtId="171" fontId="21" fillId="16" borderId="0" xfId="5" applyNumberFormat="1" applyFont="1" applyFill="1" applyAlignment="1">
      <alignment horizontal="center" vertical="center" wrapText="1"/>
    </xf>
    <xf numFmtId="0" fontId="21" fillId="16" borderId="0" xfId="5" applyFont="1" applyFill="1" applyAlignment="1">
      <alignment horizontal="right" vertical="center" wrapText="1"/>
    </xf>
    <xf numFmtId="4" fontId="12" fillId="0" borderId="0" xfId="5" applyNumberFormat="1" applyFont="1"/>
    <xf numFmtId="0" fontId="12" fillId="0" borderId="0" xfId="5" applyFont="1" applyAlignment="1">
      <alignment horizontal="right"/>
    </xf>
    <xf numFmtId="0" fontId="3" fillId="0" borderId="0" xfId="4" applyFont="1" applyAlignment="1">
      <alignment vertical="center"/>
    </xf>
    <xf numFmtId="0" fontId="1" fillId="0" borderId="0" xfId="4" applyAlignment="1">
      <alignment vertical="center"/>
    </xf>
    <xf numFmtId="0" fontId="1" fillId="0" borderId="0" xfId="4" applyAlignment="1">
      <alignment horizontal="right" vertical="center"/>
    </xf>
    <xf numFmtId="0" fontId="13" fillId="0" borderId="0" xfId="6"/>
    <xf numFmtId="0" fontId="15" fillId="2" borderId="0" xfId="7" applyFont="1" applyBorder="1" applyAlignment="1">
      <alignment horizontal="right" vertical="center"/>
    </xf>
    <xf numFmtId="169" fontId="1" fillId="0" borderId="0" xfId="10" applyNumberFormat="1" applyFont="1" applyAlignment="1">
      <alignment horizontal="right" vertical="center"/>
    </xf>
    <xf numFmtId="0" fontId="18" fillId="0" borderId="0" xfId="5" applyFont="1"/>
    <xf numFmtId="0" fontId="18" fillId="0" borderId="0" xfId="5" applyFont="1" applyAlignment="1">
      <alignment horizontal="right"/>
    </xf>
    <xf numFmtId="169" fontId="1" fillId="0" borderId="0" xfId="10" applyNumberFormat="1" applyFont="1" applyAlignment="1">
      <alignment horizontal="right"/>
    </xf>
    <xf numFmtId="10" fontId="1" fillId="0" borderId="0" xfId="4" applyNumberFormat="1" applyAlignment="1">
      <alignment horizontal="right"/>
    </xf>
    <xf numFmtId="43" fontId="1" fillId="0" borderId="0" xfId="10" applyFont="1" applyAlignment="1">
      <alignment horizontal="right"/>
    </xf>
    <xf numFmtId="10" fontId="12" fillId="0" borderId="0" xfId="10" applyNumberFormat="1" applyFont="1" applyAlignment="1">
      <alignment horizontal="right"/>
    </xf>
    <xf numFmtId="4" fontId="12" fillId="0" borderId="0" xfId="5" applyNumberFormat="1" applyFont="1" applyAlignment="1">
      <alignment horizontal="right"/>
    </xf>
    <xf numFmtId="0" fontId="0" fillId="0" borderId="0" xfId="0" applyAlignment="1">
      <alignment vertical="center"/>
    </xf>
    <xf numFmtId="172" fontId="0" fillId="0" borderId="0" xfId="0" applyNumberFormat="1" applyAlignment="1">
      <alignment vertical="center"/>
    </xf>
    <xf numFmtId="44" fontId="23" fillId="0" borderId="0" xfId="1" applyNumberFormat="1" applyFont="1" applyFill="1" applyBorder="1" applyAlignment="1">
      <alignment horizontal="center" vertical="center"/>
    </xf>
    <xf numFmtId="44" fontId="23" fillId="14" borderId="3" xfId="1" applyNumberFormat="1" applyFont="1" applyFill="1" applyBorder="1" applyAlignment="1">
      <alignment horizontal="center" vertical="center"/>
    </xf>
    <xf numFmtId="10" fontId="33" fillId="17" borderId="3" xfId="0" applyNumberFormat="1" applyFont="1" applyFill="1" applyBorder="1" applyAlignment="1">
      <alignment horizontal="center" vertical="center"/>
    </xf>
    <xf numFmtId="0" fontId="34" fillId="13" borderId="3" xfId="0" applyFont="1" applyFill="1" applyBorder="1" applyAlignment="1">
      <alignment horizontal="center" vertical="center"/>
    </xf>
    <xf numFmtId="17" fontId="35" fillId="13" borderId="3" xfId="0" applyNumberFormat="1" applyFont="1" applyFill="1" applyBorder="1" applyAlignment="1">
      <alignment horizontal="center" vertical="center"/>
    </xf>
    <xf numFmtId="0" fontId="36" fillId="18" borderId="43" xfId="0" applyFont="1" applyFill="1" applyBorder="1" applyAlignment="1">
      <alignment horizontal="center" vertical="center" wrapText="1"/>
    </xf>
    <xf numFmtId="17" fontId="36" fillId="18" borderId="44" xfId="0" applyNumberFormat="1" applyFont="1" applyFill="1" applyBorder="1" applyAlignment="1">
      <alignment horizontal="center"/>
    </xf>
    <xf numFmtId="17" fontId="36" fillId="18" borderId="45" xfId="0" applyNumberFormat="1" applyFont="1" applyFill="1" applyBorder="1" applyAlignment="1">
      <alignment horizontal="center"/>
    </xf>
    <xf numFmtId="0" fontId="25" fillId="9" borderId="2" xfId="0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vertical="center"/>
    </xf>
    <xf numFmtId="0" fontId="4" fillId="19" borderId="38" xfId="0" applyFont="1" applyFill="1" applyBorder="1" applyAlignment="1">
      <alignment horizontal="center" vertical="center" wrapText="1"/>
    </xf>
    <xf numFmtId="0" fontId="24" fillId="19" borderId="2" xfId="0" applyFont="1" applyFill="1" applyBorder="1" applyAlignment="1">
      <alignment horizontal="center" vertical="center" wrapText="1"/>
    </xf>
    <xf numFmtId="0" fontId="5" fillId="20" borderId="3" xfId="0" applyFont="1" applyFill="1" applyBorder="1" applyAlignment="1">
      <alignment horizontal="center" vertical="center" wrapText="1"/>
    </xf>
    <xf numFmtId="0" fontId="4" fillId="19" borderId="46" xfId="0" applyFont="1" applyFill="1" applyBorder="1" applyAlignment="1">
      <alignment horizontal="center" vertical="center" wrapText="1"/>
    </xf>
    <xf numFmtId="0" fontId="24" fillId="19" borderId="42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14" fontId="37" fillId="0" borderId="0" xfId="0" applyNumberFormat="1" applyFont="1" applyAlignment="1">
      <alignment vertical="center"/>
    </xf>
    <xf numFmtId="173" fontId="37" fillId="0" borderId="0" xfId="0" applyNumberFormat="1" applyFont="1" applyAlignment="1">
      <alignment vertical="center"/>
    </xf>
    <xf numFmtId="172" fontId="38" fillId="0" borderId="0" xfId="0" applyNumberFormat="1" applyFont="1" applyAlignment="1">
      <alignment vertical="center"/>
    </xf>
    <xf numFmtId="0" fontId="21" fillId="8" borderId="0" xfId="0" applyFont="1" applyFill="1" applyAlignment="1">
      <alignment horizontal="center" vertical="center" wrapText="1"/>
    </xf>
    <xf numFmtId="3" fontId="21" fillId="8" borderId="0" xfId="0" applyNumberFormat="1" applyFont="1" applyFill="1" applyAlignment="1">
      <alignment horizontal="center" vertical="center" wrapText="1"/>
    </xf>
    <xf numFmtId="0" fontId="21" fillId="8" borderId="0" xfId="0" applyFont="1" applyFill="1" applyAlignment="1">
      <alignment horizontal="right" vertical="center" wrapText="1"/>
    </xf>
    <xf numFmtId="0" fontId="21" fillId="16" borderId="0" xfId="0" applyFont="1" applyFill="1" applyAlignment="1">
      <alignment horizontal="center" vertical="center" wrapText="1"/>
    </xf>
    <xf numFmtId="3" fontId="21" fillId="16" borderId="0" xfId="0" applyNumberFormat="1" applyFont="1" applyFill="1" applyAlignment="1">
      <alignment horizontal="center" vertical="center" wrapText="1"/>
    </xf>
    <xf numFmtId="171" fontId="21" fillId="16" borderId="0" xfId="0" applyNumberFormat="1" applyFont="1" applyFill="1" applyAlignment="1">
      <alignment horizontal="center" vertical="center" wrapText="1"/>
    </xf>
    <xf numFmtId="0" fontId="21" fillId="16" borderId="0" xfId="0" applyFont="1" applyFill="1" applyAlignment="1">
      <alignment horizontal="right" vertical="center" wrapText="1"/>
    </xf>
    <xf numFmtId="166" fontId="10" fillId="0" borderId="19" xfId="11" applyNumberFormat="1" applyFont="1" applyBorder="1" applyAlignment="1">
      <alignment horizontal="center" vertical="center"/>
    </xf>
    <xf numFmtId="166" fontId="10" fillId="14" borderId="19" xfId="11" applyNumberFormat="1" applyFont="1" applyFill="1" applyBorder="1" applyAlignment="1">
      <alignment horizontal="center" vertical="center"/>
    </xf>
    <xf numFmtId="167" fontId="0" fillId="0" borderId="0" xfId="12" applyNumberFormat="1" applyFont="1"/>
    <xf numFmtId="174" fontId="1" fillId="0" borderId="0" xfId="11" applyNumberFormat="1" applyFont="1" applyAlignment="1">
      <alignment horizontal="right"/>
    </xf>
    <xf numFmtId="174" fontId="1" fillId="21" borderId="0" xfId="11" applyNumberFormat="1" applyFont="1" applyFill="1" applyAlignment="1">
      <alignment horizontal="right"/>
    </xf>
    <xf numFmtId="175" fontId="37" fillId="0" borderId="0" xfId="0" applyNumberFormat="1" applyFont="1" applyAlignment="1">
      <alignment vertical="center"/>
    </xf>
    <xf numFmtId="171" fontId="21" fillId="8" borderId="0" xfId="0" applyNumberFormat="1" applyFont="1" applyFill="1" applyAlignment="1">
      <alignment horizontal="center" vertical="center" wrapText="1"/>
    </xf>
    <xf numFmtId="164" fontId="1" fillId="6" borderId="0" xfId="4" applyNumberFormat="1" applyFill="1"/>
    <xf numFmtId="167" fontId="0" fillId="0" borderId="0" xfId="10" applyNumberFormat="1" applyFont="1"/>
    <xf numFmtId="174" fontId="1" fillId="0" borderId="0" xfId="10" applyNumberFormat="1" applyFont="1" applyAlignment="1">
      <alignment horizontal="right"/>
    </xf>
    <xf numFmtId="44" fontId="23" fillId="22" borderId="3" xfId="1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170" fontId="29" fillId="10" borderId="12" xfId="10" applyNumberFormat="1" applyFont="1" applyFill="1" applyBorder="1" applyAlignment="1">
      <alignment horizontal="center" vertical="center"/>
    </xf>
    <xf numFmtId="170" fontId="29" fillId="10" borderId="14" xfId="10" applyNumberFormat="1" applyFont="1" applyFill="1" applyBorder="1" applyAlignment="1">
      <alignment horizontal="center" vertical="center"/>
    </xf>
    <xf numFmtId="0" fontId="3" fillId="0" borderId="0" xfId="4" applyFont="1" applyAlignment="1">
      <alignment horizontal="center"/>
    </xf>
    <xf numFmtId="0" fontId="26" fillId="12" borderId="15" xfId="4" applyFont="1" applyFill="1" applyBorder="1" applyAlignment="1">
      <alignment horizontal="center" vertical="center"/>
    </xf>
    <xf numFmtId="0" fontId="26" fillId="12" borderId="16" xfId="4" applyFont="1" applyFill="1" applyBorder="1" applyAlignment="1">
      <alignment horizontal="center" vertical="center"/>
    </xf>
    <xf numFmtId="0" fontId="26" fillId="12" borderId="17" xfId="4" applyFont="1" applyFill="1" applyBorder="1" applyAlignment="1">
      <alignment horizontal="center" vertical="center"/>
    </xf>
    <xf numFmtId="0" fontId="26" fillId="12" borderId="26" xfId="4" applyFont="1" applyFill="1" applyBorder="1" applyAlignment="1">
      <alignment horizontal="center" vertical="center"/>
    </xf>
    <xf numFmtId="0" fontId="26" fillId="12" borderId="27" xfId="4" applyFont="1" applyFill="1" applyBorder="1" applyAlignment="1">
      <alignment horizontal="center" vertical="center"/>
    </xf>
    <xf numFmtId="0" fontId="26" fillId="12" borderId="28" xfId="4" applyFont="1" applyFill="1" applyBorder="1" applyAlignment="1">
      <alignment horizontal="center" vertical="center"/>
    </xf>
    <xf numFmtId="0" fontId="26" fillId="12" borderId="23" xfId="4" applyFont="1" applyFill="1" applyBorder="1" applyAlignment="1">
      <alignment horizontal="center"/>
    </xf>
    <xf numFmtId="0" fontId="26" fillId="12" borderId="24" xfId="4" applyFont="1" applyFill="1" applyBorder="1" applyAlignment="1">
      <alignment horizontal="center"/>
    </xf>
    <xf numFmtId="0" fontId="26" fillId="12" borderId="25" xfId="4" applyFont="1" applyFill="1" applyBorder="1" applyAlignment="1">
      <alignment horizontal="center"/>
    </xf>
    <xf numFmtId="0" fontId="26" fillId="12" borderId="15" xfId="4" applyFont="1" applyFill="1" applyBorder="1" applyAlignment="1">
      <alignment horizontal="center" vertical="center" wrapText="1"/>
    </xf>
    <xf numFmtId="0" fontId="26" fillId="12" borderId="17" xfId="4" applyFont="1" applyFill="1" applyBorder="1" applyAlignment="1">
      <alignment horizontal="center" vertical="center" wrapText="1"/>
    </xf>
    <xf numFmtId="0" fontId="26" fillId="12" borderId="18" xfId="4" applyFont="1" applyFill="1" applyBorder="1" applyAlignment="1">
      <alignment horizontal="center" vertical="center" wrapText="1"/>
    </xf>
    <xf numFmtId="0" fontId="26" fillId="12" borderId="19" xfId="4" applyFont="1" applyFill="1" applyBorder="1" applyAlignment="1">
      <alignment horizontal="center" vertical="center" wrapText="1"/>
    </xf>
    <xf numFmtId="0" fontId="26" fillId="12" borderId="20" xfId="4" applyFont="1" applyFill="1" applyBorder="1" applyAlignment="1">
      <alignment horizontal="center" vertical="center" wrapText="1"/>
    </xf>
    <xf numFmtId="0" fontId="26" fillId="12" borderId="21" xfId="4" applyFont="1" applyFill="1" applyBorder="1" applyAlignment="1">
      <alignment horizontal="center" vertical="center" wrapText="1"/>
    </xf>
    <xf numFmtId="10" fontId="22" fillId="0" borderId="12" xfId="10" applyNumberFormat="1" applyFont="1" applyBorder="1" applyAlignment="1">
      <alignment horizontal="center" vertical="center"/>
    </xf>
    <xf numFmtId="10" fontId="22" fillId="0" borderId="14" xfId="10" applyNumberFormat="1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7" fillId="0" borderId="6" xfId="2" applyBorder="1" applyAlignment="1">
      <alignment horizontal="center" vertical="center"/>
    </xf>
    <xf numFmtId="0" fontId="7" fillId="0" borderId="7" xfId="2" applyBorder="1" applyAlignment="1">
      <alignment horizontal="center" vertical="center"/>
    </xf>
    <xf numFmtId="0" fontId="7" fillId="0" borderId="8" xfId="2" applyBorder="1" applyAlignment="1">
      <alignment horizontal="center" vertical="center"/>
    </xf>
    <xf numFmtId="0" fontId="7" fillId="0" borderId="9" xfId="2" applyBorder="1" applyAlignment="1">
      <alignment horizontal="center" vertical="center"/>
    </xf>
    <xf numFmtId="0" fontId="7" fillId="0" borderId="10" xfId="2" applyBorder="1" applyAlignment="1">
      <alignment horizontal="center" vertical="center"/>
    </xf>
    <xf numFmtId="0" fontId="13" fillId="0" borderId="0" xfId="6" applyAlignment="1">
      <alignment horizontal="left" vertical="center"/>
    </xf>
    <xf numFmtId="0" fontId="32" fillId="0" borderId="0" xfId="4" applyFont="1" applyAlignment="1">
      <alignment horizontal="left" vertical="center"/>
    </xf>
  </cellXfs>
  <cellStyles count="13">
    <cellStyle name="Hipervínculo" xfId="6" builtinId="8"/>
    <cellStyle name="Millares" xfId="11" builtinId="3"/>
    <cellStyle name="Millares 2" xfId="9" xr:uid="{00000000-0005-0000-0000-000002000000}"/>
    <cellStyle name="Millares 3" xfId="10" xr:uid="{00000000-0005-0000-0000-000003000000}"/>
    <cellStyle name="Moneda" xfId="1" builtinId="4"/>
    <cellStyle name="Neutral 2" xfId="7" xr:uid="{00000000-0005-0000-0000-000005000000}"/>
    <cellStyle name="Normal" xfId="0" builtinId="0"/>
    <cellStyle name="Normal 2" xfId="4" xr:uid="{00000000-0005-0000-0000-000007000000}"/>
    <cellStyle name="Normal 2 2" xfId="5" xr:uid="{00000000-0005-0000-0000-000008000000}"/>
    <cellStyle name="Normal_Hoja6" xfId="8" xr:uid="{00000000-0005-0000-0000-000009000000}"/>
    <cellStyle name="Porcentaje" xfId="12" builtinId="5"/>
    <cellStyle name="Título 3 2" xfId="3" xr:uid="{00000000-0005-0000-0000-00000B000000}"/>
    <cellStyle name="Total 2" xfId="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6</xdr:row>
      <xdr:rowOff>114300</xdr:rowOff>
    </xdr:to>
    <xdr:sp macro="" textlink="">
      <xdr:nvSpPr>
        <xdr:cNvPr id="1025" name="AutoShape 1" descr="Resultado de imagen para pecom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819150</xdr:colOff>
      <xdr:row>2</xdr:row>
      <xdr:rowOff>142874</xdr:rowOff>
    </xdr:from>
    <xdr:to>
      <xdr:col>1</xdr:col>
      <xdr:colOff>2095500</xdr:colOff>
      <xdr:row>4</xdr:row>
      <xdr:rowOff>146906</xdr:rowOff>
    </xdr:to>
    <xdr:pic>
      <xdr:nvPicPr>
        <xdr:cNvPr id="4" name="Imagen 3" descr="Resultado de imagen para peco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250" b="25500"/>
        <a:stretch/>
      </xdr:blipFill>
      <xdr:spPr bwMode="auto">
        <a:xfrm>
          <a:off x="1143000" y="533399"/>
          <a:ext cx="1276350" cy="385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2105947</xdr:colOff>
      <xdr:row>2</xdr:row>
      <xdr:rowOff>28575</xdr:rowOff>
    </xdr:from>
    <xdr:to>
      <xdr:col>1</xdr:col>
      <xdr:colOff>3181350</xdr:colOff>
      <xdr:row>4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786AE4-43DC-4AAE-AC49-E1D553000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9797" y="419100"/>
          <a:ext cx="1075403" cy="533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fr\AppData\Local\Temp\wzb5f2\NUEVO%20ANEXO%20III%20V10%20CHEVR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3%20-%20PROYECTO%20ORGANIZACI&#211;N\02%20-%20AMBIENTAL\01%20-%20COTIZADOR%20AMBIENTAL%20(18-1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/>
      <sheetData sheetId="1"/>
      <sheetData sheetId="2">
        <row r="15">
          <cell r="J15">
            <v>3.5000000000000003E-2</v>
          </cell>
        </row>
      </sheetData>
      <sheetData sheetId="3">
        <row r="4">
          <cell r="C4" t="str">
            <v>KOMPASS S.R.L.</v>
          </cell>
        </row>
      </sheetData>
      <sheetData sheetId="4">
        <row r="241">
          <cell r="BY241">
            <v>88609.08118465796</v>
          </cell>
        </row>
      </sheetData>
      <sheetData sheetId="5">
        <row r="417">
          <cell r="K417">
            <v>0</v>
          </cell>
        </row>
      </sheetData>
      <sheetData sheetId="6">
        <row r="199">
          <cell r="K199">
            <v>14709.168000000001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46">
          <cell r="B46" t="str">
            <v>Liso</v>
          </cell>
        </row>
        <row r="47">
          <cell r="B47" t="str">
            <v>Taco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S"/>
      <sheetName val="Calculo de ajuste"/>
      <sheetName val="Variación del Índice"/>
      <sheetName val="MANO DE OBRA"/>
      <sheetName val="Gas Oil"/>
      <sheetName val="IPIM-FADEEAC "/>
      <sheetName val="Cot. Actualizacion Tarifas"/>
      <sheetName val="Referenci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res1104.se.gob.ar/consultaprecios.eess.ph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dec.gob.ar/indec/web/Nivel3-Tema-3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8"/>
  <sheetViews>
    <sheetView showGridLines="0" tabSelected="1" topLeftCell="B1" workbookViewId="0">
      <pane xSplit="2" topLeftCell="F1" activePane="topRight" state="frozen"/>
      <selection activeCell="H118" sqref="H118"/>
      <selection pane="topRight" activeCell="H118" sqref="H118"/>
    </sheetView>
  </sheetViews>
  <sheetFormatPr baseColWidth="10" defaultRowHeight="15" x14ac:dyDescent="0.25"/>
  <cols>
    <col min="1" max="1" width="4.85546875" customWidth="1"/>
    <col min="2" max="2" width="65.85546875" customWidth="1"/>
    <col min="3" max="3" width="11.42578125" customWidth="1"/>
    <col min="4" max="9" width="15.42578125" customWidth="1"/>
    <col min="10" max="10" width="14.140625" customWidth="1"/>
    <col min="11" max="11" width="15.42578125" customWidth="1"/>
    <col min="12" max="12" width="34.5703125" style="85" bestFit="1" customWidth="1"/>
    <col min="13" max="13" width="5" style="85" bestFit="1" customWidth="1"/>
    <col min="14" max="14" width="4.140625" style="85" bestFit="1" customWidth="1"/>
    <col min="15" max="15" width="9.140625" style="85" bestFit="1" customWidth="1"/>
    <col min="16" max="16" width="10.7109375" style="85" bestFit="1" customWidth="1"/>
    <col min="17" max="17" width="5" style="85" bestFit="1" customWidth="1"/>
    <col min="18" max="18" width="19.7109375" style="85" bestFit="1" customWidth="1"/>
    <col min="19" max="19" width="11.42578125" style="85"/>
    <col min="20" max="20" width="31.5703125" style="85" bestFit="1" customWidth="1"/>
    <col min="21" max="21" width="4.7109375" style="85" bestFit="1" customWidth="1"/>
    <col min="22" max="22" width="4.140625" style="85" bestFit="1" customWidth="1"/>
    <col min="23" max="23" width="9.140625" style="85" bestFit="1" customWidth="1"/>
    <col min="24" max="24" width="9.7109375" style="85" bestFit="1" customWidth="1"/>
    <col min="25" max="25" width="4" style="85" bestFit="1" customWidth="1"/>
    <col min="26" max="26" width="16.140625" style="85" bestFit="1" customWidth="1"/>
  </cols>
  <sheetData>
    <row r="2" spans="2:18" ht="15.75" thickBot="1" x14ac:dyDescent="0.3">
      <c r="D2" s="20"/>
      <c r="E2" s="20"/>
      <c r="F2" s="20"/>
      <c r="G2" s="20"/>
      <c r="H2" s="20"/>
      <c r="I2" s="20"/>
      <c r="J2" s="20"/>
      <c r="K2" s="20"/>
    </row>
    <row r="3" spans="2:18" x14ac:dyDescent="0.25">
      <c r="B3" s="124"/>
      <c r="C3" s="92"/>
      <c r="D3" s="90" t="s">
        <v>69</v>
      </c>
      <c r="E3" s="90" t="s">
        <v>69</v>
      </c>
      <c r="F3" s="90" t="s">
        <v>69</v>
      </c>
      <c r="G3" s="90" t="s">
        <v>69</v>
      </c>
      <c r="H3" s="90" t="s">
        <v>69</v>
      </c>
      <c r="I3" s="90" t="s">
        <v>69</v>
      </c>
      <c r="J3" s="90" t="s">
        <v>58</v>
      </c>
      <c r="K3" s="90" t="s">
        <v>0</v>
      </c>
    </row>
    <row r="4" spans="2:18" x14ac:dyDescent="0.25">
      <c r="B4" s="125"/>
      <c r="C4" s="93"/>
      <c r="D4" s="91">
        <v>43586</v>
      </c>
      <c r="E4" s="91">
        <v>43800</v>
      </c>
      <c r="F4" s="91">
        <v>43891</v>
      </c>
      <c r="G4" s="91">
        <v>44197</v>
      </c>
      <c r="H4" s="91">
        <v>44348</v>
      </c>
      <c r="I4" s="91">
        <v>44593</v>
      </c>
      <c r="J4" s="91">
        <v>44805</v>
      </c>
      <c r="K4" s="91">
        <v>44927</v>
      </c>
    </row>
    <row r="5" spans="2:18" ht="15.75" thickBot="1" x14ac:dyDescent="0.3">
      <c r="B5" s="126"/>
      <c r="C5" s="94"/>
      <c r="D5" s="89"/>
      <c r="E5" s="89">
        <v>0.22886865727768646</v>
      </c>
      <c r="F5" s="89">
        <v>0.10109103723505999</v>
      </c>
      <c r="G5" s="89">
        <v>0.16038506715661202</v>
      </c>
      <c r="H5" s="89">
        <v>0.20553075525760645</v>
      </c>
      <c r="I5" s="89">
        <v>0.33279274571675055</v>
      </c>
      <c r="J5" s="89">
        <v>0.65355223801619211</v>
      </c>
      <c r="K5" s="89">
        <f>+'Variación del Índice'!H9</f>
        <v>0.48157159262129401</v>
      </c>
    </row>
    <row r="6" spans="2:18" x14ac:dyDescent="0.25">
      <c r="B6" s="97" t="s">
        <v>59</v>
      </c>
      <c r="C6" s="98" t="s">
        <v>1</v>
      </c>
      <c r="D6" s="99" t="s">
        <v>2</v>
      </c>
      <c r="E6" s="99" t="s">
        <v>2</v>
      </c>
      <c r="F6" s="99" t="s">
        <v>2</v>
      </c>
      <c r="G6" s="99" t="s">
        <v>2</v>
      </c>
      <c r="H6" s="99" t="s">
        <v>2</v>
      </c>
      <c r="I6" s="99" t="s">
        <v>2</v>
      </c>
      <c r="J6" s="99" t="s">
        <v>2</v>
      </c>
      <c r="K6" s="99" t="s">
        <v>2</v>
      </c>
    </row>
    <row r="7" spans="2:18" x14ac:dyDescent="0.25">
      <c r="B7" s="22" t="s">
        <v>62</v>
      </c>
      <c r="C7" s="18" t="s">
        <v>8</v>
      </c>
      <c r="D7" s="25">
        <v>50832.632847447239</v>
      </c>
      <c r="E7" s="25">
        <v>62466.629273132101</v>
      </c>
      <c r="F7" s="25">
        <v>68781.445618930986</v>
      </c>
      <c r="G7" s="25">
        <v>79812.962393652095</v>
      </c>
      <c r="H7" s="25">
        <v>96216.980833766356</v>
      </c>
      <c r="I7" s="25">
        <v>128237.29407001143</v>
      </c>
      <c r="J7" s="25">
        <v>212047.06460660795</v>
      </c>
      <c r="K7" s="123">
        <f>+J7*(1+$K$5)</f>
        <v>314162.90721988259</v>
      </c>
      <c r="L7" s="102"/>
      <c r="M7" s="102"/>
      <c r="N7" s="102"/>
      <c r="O7" s="86"/>
      <c r="P7" s="103"/>
      <c r="Q7" s="104"/>
      <c r="R7" s="103"/>
    </row>
    <row r="8" spans="2:18" x14ac:dyDescent="0.25">
      <c r="B8" s="22" t="s">
        <v>40</v>
      </c>
      <c r="C8" s="18" t="s">
        <v>64</v>
      </c>
      <c r="D8" s="25">
        <v>23360.571642139421</v>
      </c>
      <c r="E8" s="25">
        <v>28707.074307115068</v>
      </c>
      <c r="F8" s="25">
        <v>31609.102224805272</v>
      </c>
      <c r="G8" s="25">
        <v>36678.730207890883</v>
      </c>
      <c r="H8" s="25">
        <v>44217.337329408678</v>
      </c>
      <c r="I8" s="25">
        <v>58932.54642754636</v>
      </c>
      <c r="J8" s="25">
        <v>97448.044037262429</v>
      </c>
      <c r="K8" s="88">
        <f t="shared" ref="K8:K12" si="0">+J8*(1+$K$5)</f>
        <v>144376.2538021169</v>
      </c>
      <c r="L8" s="102"/>
      <c r="M8" s="102"/>
      <c r="N8" s="102"/>
      <c r="O8" s="86"/>
      <c r="P8" s="86"/>
      <c r="Q8" s="86"/>
      <c r="R8" s="86"/>
    </row>
    <row r="9" spans="2:18" x14ac:dyDescent="0.25">
      <c r="B9" s="22" t="s">
        <v>41</v>
      </c>
      <c r="C9" s="18" t="s">
        <v>64</v>
      </c>
      <c r="D9" s="25">
        <v>23360.571642139421</v>
      </c>
      <c r="E9" s="25">
        <v>28707.074307115068</v>
      </c>
      <c r="F9" s="25">
        <v>31609.102224805272</v>
      </c>
      <c r="G9" s="25">
        <v>36678.730207890883</v>
      </c>
      <c r="H9" s="25">
        <v>44217.337329408678</v>
      </c>
      <c r="I9" s="25">
        <v>58932.54642754636</v>
      </c>
      <c r="J9" s="25">
        <v>97448.044037262429</v>
      </c>
      <c r="K9" s="88">
        <f t="shared" si="0"/>
        <v>144376.2538021169</v>
      </c>
      <c r="L9" s="102"/>
      <c r="M9" s="102"/>
      <c r="N9" s="102"/>
      <c r="O9" s="86"/>
      <c r="P9" s="103"/>
      <c r="Q9" s="118"/>
      <c r="R9" s="103"/>
    </row>
    <row r="10" spans="2:18" x14ac:dyDescent="0.25">
      <c r="B10" s="22" t="s">
        <v>38</v>
      </c>
      <c r="C10" s="18" t="s">
        <v>64</v>
      </c>
      <c r="D10" s="25">
        <v>9520.2510169813122</v>
      </c>
      <c r="E10" s="25">
        <v>11699.138084184353</v>
      </c>
      <c r="F10" s="25">
        <v>12881.816087870742</v>
      </c>
      <c r="G10" s="25">
        <v>14947.867026223017</v>
      </c>
      <c r="H10" s="25">
        <v>18020.113425612904</v>
      </c>
      <c r="I10" s="25">
        <v>24017.076450649904</v>
      </c>
      <c r="J10" s="25">
        <v>39713.490515578131</v>
      </c>
      <c r="K10" s="123">
        <f t="shared" si="0"/>
        <v>58838.379391715745</v>
      </c>
      <c r="L10" s="102"/>
      <c r="M10" s="102"/>
      <c r="N10" s="102"/>
      <c r="O10" s="86"/>
      <c r="P10" s="103"/>
      <c r="Q10" s="104"/>
      <c r="R10" s="103"/>
    </row>
    <row r="11" spans="2:18" x14ac:dyDescent="0.25">
      <c r="B11" s="22" t="s">
        <v>36</v>
      </c>
      <c r="C11" s="18" t="s">
        <v>64</v>
      </c>
      <c r="D11" s="25">
        <v>4657.8418198784593</v>
      </c>
      <c r="E11" s="25">
        <v>5723.8758230058975</v>
      </c>
      <c r="F11" s="25">
        <v>6302.5083669582464</v>
      </c>
      <c r="G11" s="25">
        <v>7313.3365946479544</v>
      </c>
      <c r="H11" s="25">
        <v>8816.4521883990401</v>
      </c>
      <c r="I11" s="25">
        <v>11750.503519656811</v>
      </c>
      <c r="J11" s="25">
        <v>19430.07139274566</v>
      </c>
      <c r="K11" s="123">
        <f t="shared" si="0"/>
        <v>28787.041818095633</v>
      </c>
      <c r="L11" s="102"/>
      <c r="M11" s="102"/>
      <c r="N11" s="102"/>
      <c r="O11" s="86"/>
      <c r="P11" s="103"/>
      <c r="Q11" s="104"/>
      <c r="R11" s="103"/>
    </row>
    <row r="12" spans="2:18" ht="23.25" thickBot="1" x14ac:dyDescent="0.3">
      <c r="B12" s="23" t="s">
        <v>45</v>
      </c>
      <c r="C12" s="18" t="s">
        <v>8</v>
      </c>
      <c r="D12" s="25">
        <v>13950</v>
      </c>
      <c r="E12" s="25">
        <v>17142.717769023726</v>
      </c>
      <c r="F12" s="25">
        <v>18875.692889322228</v>
      </c>
      <c r="G12" s="25">
        <v>21903.072161003758</v>
      </c>
      <c r="H12" s="25">
        <v>26404.827124716714</v>
      </c>
      <c r="I12" s="25">
        <v>35192.162043727323</v>
      </c>
      <c r="J12" s="25">
        <v>58192.078308033801</v>
      </c>
      <c r="K12" s="88">
        <f t="shared" si="0"/>
        <v>86215.730136776692</v>
      </c>
      <c r="L12" s="102"/>
      <c r="M12" s="102"/>
      <c r="N12" s="102"/>
      <c r="O12" s="86"/>
      <c r="P12" s="103"/>
      <c r="Q12" s="104"/>
      <c r="R12" s="103"/>
    </row>
    <row r="13" spans="2:18" ht="15.75" thickBot="1" x14ac:dyDescent="0.3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102"/>
      <c r="M13" s="102"/>
      <c r="N13" s="102"/>
      <c r="P13" s="102"/>
      <c r="Q13" s="102"/>
      <c r="R13" s="102"/>
    </row>
    <row r="14" spans="2:18" x14ac:dyDescent="0.25">
      <c r="B14" s="100" t="s">
        <v>61</v>
      </c>
      <c r="C14" s="98" t="s">
        <v>1</v>
      </c>
      <c r="D14" s="99" t="s">
        <v>2</v>
      </c>
      <c r="E14" s="99" t="s">
        <v>2</v>
      </c>
      <c r="F14" s="99" t="s">
        <v>2</v>
      </c>
      <c r="G14" s="99" t="s">
        <v>2</v>
      </c>
      <c r="H14" s="99" t="s">
        <v>2</v>
      </c>
      <c r="I14" s="99" t="s">
        <v>2</v>
      </c>
      <c r="J14" s="99" t="s">
        <v>2</v>
      </c>
      <c r="K14" s="99" t="s">
        <v>2</v>
      </c>
      <c r="L14" s="102"/>
      <c r="M14" s="102"/>
      <c r="N14" s="102"/>
      <c r="P14" s="102"/>
      <c r="Q14" s="102"/>
      <c r="R14" s="102"/>
    </row>
    <row r="15" spans="2:18" x14ac:dyDescent="0.25">
      <c r="B15" s="22" t="s">
        <v>39</v>
      </c>
      <c r="C15" s="18" t="s">
        <v>65</v>
      </c>
      <c r="D15" s="25">
        <v>1476</v>
      </c>
      <c r="E15" s="25">
        <v>1813.8101381418651</v>
      </c>
      <c r="F15" s="25">
        <v>1997.1700863540937</v>
      </c>
      <c r="G15" s="25">
        <v>2317.4863447771718</v>
      </c>
      <c r="H15" s="25">
        <v>2793.8010635184137</v>
      </c>
      <c r="I15" s="25">
        <v>3723.5577904330844</v>
      </c>
      <c r="J15" s="25">
        <v>6157.0973177532533</v>
      </c>
      <c r="K15" s="88">
        <f>+J15*(1+$K$5)</f>
        <v>9122.1804789879843</v>
      </c>
      <c r="L15" s="102"/>
      <c r="M15" s="102"/>
      <c r="N15" s="102"/>
      <c r="O15" s="86"/>
      <c r="P15" s="103"/>
      <c r="Q15" s="104"/>
      <c r="R15" s="103"/>
    </row>
    <row r="16" spans="2:18" x14ac:dyDescent="0.25">
      <c r="B16" s="22" t="s">
        <v>40</v>
      </c>
      <c r="C16" s="18" t="s">
        <v>64</v>
      </c>
      <c r="D16" s="25">
        <v>9725</v>
      </c>
      <c r="E16" s="25">
        <v>11950.747692025499</v>
      </c>
      <c r="F16" s="25">
        <v>13158.861171946855</v>
      </c>
      <c r="G16" s="25">
        <v>15269.346004714087</v>
      </c>
      <c r="H16" s="25">
        <v>18407.666221352691</v>
      </c>
      <c r="I16" s="25">
        <v>24533.604005394136</v>
      </c>
      <c r="J16" s="25">
        <v>40567.595809722487</v>
      </c>
      <c r="K16" s="88">
        <f t="shared" ref="K16:K21" si="1">+J16*(1+$K$5)</f>
        <v>60103.797532627475</v>
      </c>
      <c r="L16" s="102"/>
      <c r="M16" s="102"/>
      <c r="N16" s="102"/>
      <c r="O16" s="86"/>
      <c r="P16" s="103"/>
      <c r="Q16" s="104"/>
      <c r="R16" s="103"/>
    </row>
    <row r="17" spans="2:26" x14ac:dyDescent="0.25">
      <c r="B17" s="22" t="s">
        <v>63</v>
      </c>
      <c r="C17" s="18" t="s">
        <v>64</v>
      </c>
      <c r="D17" s="25">
        <v>14938</v>
      </c>
      <c r="E17" s="25">
        <v>18356.840002414079</v>
      </c>
      <c r="F17" s="25">
        <v>20212.55199861616</v>
      </c>
      <c r="G17" s="25">
        <v>23454.343508320726</v>
      </c>
      <c r="H17" s="25">
        <v>28274.932443657224</v>
      </c>
      <c r="I17" s="25">
        <v>37684.624846537547</v>
      </c>
      <c r="J17" s="25">
        <v>62313.495753792755</v>
      </c>
      <c r="K17" s="88">
        <f t="shared" si="1"/>
        <v>92321.905145746976</v>
      </c>
      <c r="L17" s="102"/>
      <c r="M17" s="102"/>
      <c r="N17" s="102"/>
      <c r="O17" s="86"/>
      <c r="P17" s="103"/>
      <c r="Q17" s="104"/>
      <c r="R17" s="103"/>
    </row>
    <row r="18" spans="2:26" x14ac:dyDescent="0.25">
      <c r="B18" s="22" t="s">
        <v>41</v>
      </c>
      <c r="C18" s="18" t="s">
        <v>64</v>
      </c>
      <c r="D18" s="25">
        <v>9725</v>
      </c>
      <c r="E18" s="25">
        <v>11950.747692025499</v>
      </c>
      <c r="F18" s="25">
        <v>13158.861171946855</v>
      </c>
      <c r="G18" s="25">
        <v>15269.346004714087</v>
      </c>
      <c r="H18" s="25">
        <v>18407.666221352691</v>
      </c>
      <c r="I18" s="25">
        <v>24533.604005394136</v>
      </c>
      <c r="J18" s="25">
        <v>40567.595809722487</v>
      </c>
      <c r="K18" s="88">
        <f t="shared" si="1"/>
        <v>60103.797532627475</v>
      </c>
      <c r="L18" s="102"/>
      <c r="M18" s="102"/>
      <c r="N18" s="102"/>
      <c r="O18" s="86"/>
      <c r="P18" s="103"/>
      <c r="Q18" s="104"/>
      <c r="R18" s="103"/>
    </row>
    <row r="19" spans="2:26" x14ac:dyDescent="0.25">
      <c r="B19" s="22" t="s">
        <v>38</v>
      </c>
      <c r="C19" s="18" t="s">
        <v>64</v>
      </c>
      <c r="D19" s="25">
        <f>+D10</f>
        <v>9520.2510169813122</v>
      </c>
      <c r="E19" s="25">
        <v>11699.138084184353</v>
      </c>
      <c r="F19" s="25">
        <v>12881.816087870742</v>
      </c>
      <c r="G19" s="25">
        <v>14947.867026223017</v>
      </c>
      <c r="H19" s="25">
        <v>18020.113425612904</v>
      </c>
      <c r="I19" s="25">
        <v>24017.076450649904</v>
      </c>
      <c r="J19" s="25">
        <v>39713.490515578131</v>
      </c>
      <c r="K19" s="88">
        <f t="shared" si="1"/>
        <v>58838.379391715745</v>
      </c>
      <c r="L19" s="102"/>
      <c r="M19" s="102"/>
      <c r="N19" s="102"/>
      <c r="O19" s="86"/>
      <c r="P19" s="103"/>
      <c r="Q19" s="104"/>
      <c r="R19" s="103"/>
    </row>
    <row r="20" spans="2:26" x14ac:dyDescent="0.25">
      <c r="B20" s="22" t="s">
        <v>36</v>
      </c>
      <c r="C20" s="18" t="s">
        <v>64</v>
      </c>
      <c r="D20" s="25">
        <f>+D11</f>
        <v>4657.8418198784593</v>
      </c>
      <c r="E20" s="25">
        <v>5723.8758230058975</v>
      </c>
      <c r="F20" s="25">
        <v>6302.5083669582464</v>
      </c>
      <c r="G20" s="25">
        <v>7313.3365946479544</v>
      </c>
      <c r="H20" s="25">
        <v>8816.4521883990401</v>
      </c>
      <c r="I20" s="25">
        <v>11750.503519656811</v>
      </c>
      <c r="J20" s="25">
        <v>19430.07139274566</v>
      </c>
      <c r="K20" s="88">
        <f t="shared" si="1"/>
        <v>28787.041818095633</v>
      </c>
      <c r="L20" s="102"/>
      <c r="M20" s="102"/>
      <c r="N20" s="102"/>
      <c r="O20" s="86"/>
      <c r="P20" s="103"/>
      <c r="Q20" s="104"/>
      <c r="R20" s="103"/>
    </row>
    <row r="21" spans="2:26" ht="15.75" thickBot="1" x14ac:dyDescent="0.3">
      <c r="B21" s="23" t="s">
        <v>66</v>
      </c>
      <c r="C21" s="18" t="s">
        <v>64</v>
      </c>
      <c r="D21" s="25">
        <v>3610</v>
      </c>
      <c r="E21" s="25">
        <v>4436.2158527724478</v>
      </c>
      <c r="F21" s="25">
        <v>4884.6775147278304</v>
      </c>
      <c r="G21" s="25">
        <v>5668.1068459658463</v>
      </c>
      <c r="H21" s="25">
        <v>6833.0771268980161</v>
      </c>
      <c r="I21" s="25">
        <v>9107.0756256527311</v>
      </c>
      <c r="J21" s="25">
        <v>15059.025282580786</v>
      </c>
      <c r="K21" s="88">
        <f t="shared" si="1"/>
        <v>22311.024071237545</v>
      </c>
      <c r="L21" s="102"/>
      <c r="M21" s="102"/>
      <c r="N21" s="102"/>
      <c r="O21" s="86"/>
      <c r="P21" s="103"/>
      <c r="Q21" s="104"/>
      <c r="R21" s="103"/>
    </row>
    <row r="22" spans="2:26" ht="15.75" thickBot="1" x14ac:dyDescent="0.3">
      <c r="B22" s="85"/>
      <c r="C22" s="85"/>
      <c r="D22" s="85"/>
      <c r="E22" s="85"/>
      <c r="F22" s="85"/>
      <c r="G22" s="85"/>
      <c r="H22" s="85"/>
      <c r="I22" s="85"/>
      <c r="J22" s="85"/>
      <c r="K22" s="87"/>
      <c r="L22" s="102"/>
      <c r="M22" s="102"/>
      <c r="N22" s="102"/>
      <c r="P22" s="102"/>
      <c r="Q22" s="102"/>
      <c r="R22" s="102"/>
    </row>
    <row r="23" spans="2:26" x14ac:dyDescent="0.25">
      <c r="B23" s="100" t="s">
        <v>60</v>
      </c>
      <c r="C23" s="101" t="s">
        <v>1</v>
      </c>
      <c r="D23" s="99" t="s">
        <v>2</v>
      </c>
      <c r="E23" s="99" t="s">
        <v>2</v>
      </c>
      <c r="F23" s="99" t="s">
        <v>2</v>
      </c>
      <c r="G23" s="99" t="s">
        <v>2</v>
      </c>
      <c r="H23" s="99" t="s">
        <v>2</v>
      </c>
      <c r="I23" s="99" t="s">
        <v>2</v>
      </c>
      <c r="J23" s="99" t="s">
        <v>2</v>
      </c>
      <c r="K23" s="99" t="s">
        <v>2</v>
      </c>
      <c r="L23" s="102"/>
      <c r="M23" s="102"/>
      <c r="N23" s="102"/>
      <c r="P23" s="102"/>
      <c r="Q23" s="102"/>
      <c r="R23" s="102"/>
    </row>
    <row r="24" spans="2:26" x14ac:dyDescent="0.25">
      <c r="B24" s="96" t="s">
        <v>44</v>
      </c>
      <c r="C24" s="95" t="s">
        <v>8</v>
      </c>
      <c r="D24" s="25">
        <v>23861.758426242646</v>
      </c>
      <c r="E24" s="25">
        <v>29322.967037541319</v>
      </c>
      <c r="F24" s="25">
        <v>32287.256190175845</v>
      </c>
      <c r="G24" s="25">
        <v>37465.649942539938</v>
      </c>
      <c r="H24" s="25">
        <v>45165.993271447274</v>
      </c>
      <c r="I24" s="25">
        <v>60196.908185276494</v>
      </c>
      <c r="J24" s="25">
        <v>99538.732251419176</v>
      </c>
      <c r="K24" s="88">
        <f>+J24*(1+$K$5)</f>
        <v>147473.75806923967</v>
      </c>
      <c r="L24" s="102"/>
      <c r="M24" s="102"/>
      <c r="N24" s="102"/>
      <c r="O24" s="86"/>
      <c r="P24" s="103"/>
      <c r="Q24" s="104"/>
      <c r="R24" s="103"/>
      <c r="T24" s="102"/>
      <c r="U24" s="102"/>
      <c r="V24" s="102"/>
      <c r="W24" s="105"/>
      <c r="X24" s="103"/>
      <c r="Y24" s="104"/>
      <c r="Z24" s="103"/>
    </row>
    <row r="25" spans="2:26" x14ac:dyDescent="0.25">
      <c r="B25" s="96" t="s">
        <v>43</v>
      </c>
      <c r="C25" s="18" t="s">
        <v>64</v>
      </c>
      <c r="D25" s="25">
        <v>21085.48544363222</v>
      </c>
      <c r="E25" s="25">
        <v>25911.292185164526</v>
      </c>
      <c r="F25" s="25">
        <v>28530.691588263511</v>
      </c>
      <c r="G25" s="25">
        <v>33106.588474671742</v>
      </c>
      <c r="H25" s="25">
        <v>39911.010607873795</v>
      </c>
      <c r="I25" s="25">
        <v>53193.105412398472</v>
      </c>
      <c r="J25" s="25">
        <v>87957.578501702708</v>
      </c>
      <c r="K25" s="88">
        <f t="shared" ref="K25:K28" si="2">+J25*(1+$K$5)</f>
        <v>130315.44966388018</v>
      </c>
      <c r="L25" s="102"/>
      <c r="M25" s="102"/>
      <c r="N25" s="102"/>
      <c r="O25" s="86"/>
      <c r="P25" s="103"/>
      <c r="Q25" s="104"/>
      <c r="R25" s="103"/>
      <c r="T25" s="102"/>
      <c r="U25" s="102"/>
      <c r="V25" s="102"/>
      <c r="W25" s="105"/>
      <c r="X25" s="103"/>
      <c r="Y25" s="104"/>
      <c r="Z25" s="103"/>
    </row>
    <row r="26" spans="2:26" x14ac:dyDescent="0.25">
      <c r="B26" s="22" t="s">
        <v>67</v>
      </c>
      <c r="C26" s="18" t="s">
        <v>64</v>
      </c>
      <c r="D26" s="25">
        <v>19400</v>
      </c>
      <c r="E26" s="25">
        <v>23840.051951187113</v>
      </c>
      <c r="F26" s="25">
        <v>26250.067530670334</v>
      </c>
      <c r="G26" s="25">
        <v>30460.186374442495</v>
      </c>
      <c r="H26" s="25">
        <v>36720.691485269112</v>
      </c>
      <c r="I26" s="25">
        <v>48941.071229269524</v>
      </c>
      <c r="J26" s="25">
        <v>80926.61786206848</v>
      </c>
      <c r="K26" s="88">
        <f t="shared" si="2"/>
        <v>119898.57811135966</v>
      </c>
      <c r="L26" s="102"/>
      <c r="M26" s="102"/>
      <c r="N26" s="102"/>
      <c r="P26" s="102"/>
      <c r="Q26" s="102"/>
      <c r="R26" s="102"/>
      <c r="T26" s="102"/>
      <c r="U26" s="102"/>
      <c r="V26" s="102"/>
      <c r="W26" s="105"/>
      <c r="X26" s="103"/>
      <c r="Y26" s="104"/>
      <c r="Z26" s="103"/>
    </row>
    <row r="27" spans="2:26" x14ac:dyDescent="0.25">
      <c r="B27" s="22" t="s">
        <v>37</v>
      </c>
      <c r="C27" s="18" t="s">
        <v>64</v>
      </c>
      <c r="D27" s="25">
        <v>9764.1582744411626</v>
      </c>
      <c r="E27" s="25">
        <v>11998.868068159323</v>
      </c>
      <c r="F27" s="25">
        <v>13211.846086816189</v>
      </c>
      <c r="G27" s="25">
        <v>15330.828908713025</v>
      </c>
      <c r="H27" s="25">
        <v>18481.785753045959</v>
      </c>
      <c r="I27" s="25">
        <v>24632.389979550844</v>
      </c>
      <c r="J27" s="25">
        <v>40730.943578373917</v>
      </c>
      <c r="K27" s="88">
        <f t="shared" si="2"/>
        <v>60345.808946379511</v>
      </c>
      <c r="L27" s="102"/>
      <c r="M27" s="102"/>
      <c r="N27" s="102"/>
      <c r="O27" s="86"/>
      <c r="P27" s="103"/>
      <c r="Q27" s="104"/>
      <c r="R27" s="103"/>
      <c r="T27" s="102"/>
      <c r="U27" s="102"/>
      <c r="V27" s="102"/>
      <c r="W27" s="105"/>
      <c r="X27" s="103"/>
      <c r="Y27" s="104"/>
      <c r="Z27" s="103"/>
    </row>
    <row r="28" spans="2:26" ht="15.75" thickBot="1" x14ac:dyDescent="0.3">
      <c r="B28" s="23" t="s">
        <v>68</v>
      </c>
      <c r="C28" s="18" t="s">
        <v>64</v>
      </c>
      <c r="D28" s="25">
        <v>8550</v>
      </c>
      <c r="E28" s="25">
        <v>10506.827019724218</v>
      </c>
      <c r="F28" s="25">
        <v>11568.973061197494</v>
      </c>
      <c r="G28" s="25">
        <v>13424.46358255069</v>
      </c>
      <c r="H28" s="25">
        <v>16183.603721600566</v>
      </c>
      <c r="I28" s="25">
        <v>21569.389639703841</v>
      </c>
      <c r="J28" s="25">
        <v>35666.112511375548</v>
      </c>
      <c r="K28" s="88">
        <f t="shared" si="2"/>
        <v>52841.899116088927</v>
      </c>
      <c r="T28" s="102"/>
      <c r="U28" s="102"/>
      <c r="V28" s="102"/>
      <c r="W28" s="105"/>
      <c r="X28" s="103"/>
      <c r="Y28" s="104"/>
      <c r="Z28" s="103"/>
    </row>
  </sheetData>
  <mergeCells count="1">
    <mergeCell ref="B3:B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73"/>
  <sheetViews>
    <sheetView showGridLines="0" workbookViewId="0">
      <selection activeCell="H118" sqref="H118"/>
    </sheetView>
  </sheetViews>
  <sheetFormatPr baseColWidth="10" defaultColWidth="9.140625" defaultRowHeight="15" x14ac:dyDescent="0.25"/>
  <cols>
    <col min="1" max="1" width="6.42578125" style="11" customWidth="1"/>
    <col min="2" max="2" width="12.28515625" style="11" bestFit="1" customWidth="1"/>
    <col min="3" max="3" width="13.140625" style="11" bestFit="1" customWidth="1"/>
    <col min="4" max="4" width="9" style="11" bestFit="1" customWidth="1"/>
    <col min="5" max="5" width="12.28515625" style="11" bestFit="1" customWidth="1"/>
    <col min="6" max="6" width="13.140625" style="11" bestFit="1" customWidth="1"/>
    <col min="7" max="7" width="9" style="11" bestFit="1" customWidth="1"/>
    <col min="8" max="8" width="12" style="11" customWidth="1"/>
    <col min="9" max="9" width="13.140625" style="11" bestFit="1" customWidth="1"/>
    <col min="10" max="11" width="9.140625" style="11"/>
    <col min="12" max="12" width="10" style="11" bestFit="1" customWidth="1"/>
    <col min="13" max="16384" width="9.140625" style="11"/>
  </cols>
  <sheetData>
    <row r="2" spans="2:17" x14ac:dyDescent="0.25">
      <c r="E2" s="129" t="s">
        <v>27</v>
      </c>
      <c r="F2" s="129"/>
    </row>
    <row r="3" spans="2:17" ht="15.75" thickBot="1" x14ac:dyDescent="0.3">
      <c r="E3" s="26" t="s">
        <v>28</v>
      </c>
      <c r="F3" s="26" t="s">
        <v>29</v>
      </c>
    </row>
    <row r="4" spans="2:17" ht="15.75" thickBot="1" x14ac:dyDescent="0.3">
      <c r="E4" s="27">
        <v>44774</v>
      </c>
      <c r="F4" s="27">
        <v>44896</v>
      </c>
    </row>
    <row r="5" spans="2:17" ht="8.25" customHeight="1" thickBot="1" x14ac:dyDescent="0.3"/>
    <row r="6" spans="2:17" ht="15" customHeight="1" x14ac:dyDescent="0.25">
      <c r="B6" s="130" t="s">
        <v>30</v>
      </c>
      <c r="C6" s="131"/>
      <c r="D6" s="132"/>
      <c r="E6" s="136" t="s">
        <v>31</v>
      </c>
      <c r="F6" s="137"/>
      <c r="G6" s="138"/>
      <c r="H6" s="139" t="s">
        <v>32</v>
      </c>
      <c r="I6" s="140"/>
    </row>
    <row r="7" spans="2:17" x14ac:dyDescent="0.25">
      <c r="B7" s="133"/>
      <c r="C7" s="134"/>
      <c r="D7" s="135"/>
      <c r="E7" s="28">
        <v>0.65</v>
      </c>
      <c r="F7" s="29">
        <v>0.15</v>
      </c>
      <c r="G7" s="30">
        <v>0.2</v>
      </c>
      <c r="H7" s="141"/>
      <c r="I7" s="142"/>
    </row>
    <row r="8" spans="2:17" ht="15.75" thickBot="1" x14ac:dyDescent="0.3">
      <c r="B8" s="31" t="s">
        <v>33</v>
      </c>
      <c r="C8" s="32" t="s">
        <v>34</v>
      </c>
      <c r="D8" s="33" t="str">
        <f>H11</f>
        <v>IPIM</v>
      </c>
      <c r="E8" s="31" t="s">
        <v>33</v>
      </c>
      <c r="F8" s="32" t="s">
        <v>34</v>
      </c>
      <c r="G8" s="33" t="str">
        <f>H11</f>
        <v>IPIM</v>
      </c>
      <c r="H8" s="143"/>
      <c r="I8" s="144"/>
    </row>
    <row r="9" spans="2:17" ht="15.75" thickBot="1" x14ac:dyDescent="0.3">
      <c r="B9" s="34">
        <f>+B14-1</f>
        <v>0.64660544274809162</v>
      </c>
      <c r="C9" s="35">
        <f>+E14-1</f>
        <v>7.9202586206896575E-2</v>
      </c>
      <c r="D9" s="36">
        <f>+H14-1</f>
        <v>0.24698833451999991</v>
      </c>
      <c r="E9" s="37">
        <f>+B9*E7</f>
        <v>0.42029353778625955</v>
      </c>
      <c r="F9" s="35">
        <f>+C9*F7</f>
        <v>1.1880387931034487E-2</v>
      </c>
      <c r="G9" s="36">
        <f>+D9*G7</f>
        <v>4.9397666903999986E-2</v>
      </c>
      <c r="H9" s="145">
        <f>+E9+F9+G9</f>
        <v>0.48157159262129401</v>
      </c>
      <c r="I9" s="146"/>
      <c r="L9" s="38"/>
    </row>
    <row r="10" spans="2:17" ht="6.75" customHeight="1" x14ac:dyDescent="0.25">
      <c r="Q10" s="39"/>
    </row>
    <row r="11" spans="2:17" x14ac:dyDescent="0.25">
      <c r="B11" s="129" t="s">
        <v>33</v>
      </c>
      <c r="C11" s="129"/>
      <c r="E11" s="129" t="s">
        <v>34</v>
      </c>
      <c r="F11" s="129"/>
      <c r="H11" s="129" t="s">
        <v>35</v>
      </c>
      <c r="I11" s="129"/>
      <c r="Q11" s="40"/>
    </row>
    <row r="12" spans="2:17" ht="15.75" thickBot="1" x14ac:dyDescent="0.3">
      <c r="B12" s="26" t="s">
        <v>28</v>
      </c>
      <c r="C12" s="26" t="s">
        <v>29</v>
      </c>
      <c r="E12" s="26" t="s">
        <v>28</v>
      </c>
      <c r="F12" s="26" t="s">
        <v>29</v>
      </c>
      <c r="H12" s="26" t="s">
        <v>28</v>
      </c>
      <c r="I12" s="26" t="s">
        <v>29</v>
      </c>
      <c r="Q12" s="40"/>
    </row>
    <row r="13" spans="2:17" ht="15.75" thickBot="1" x14ac:dyDescent="0.3">
      <c r="B13" s="27">
        <v>44774</v>
      </c>
      <c r="C13" s="27">
        <v>44927</v>
      </c>
      <c r="E13" s="27">
        <v>44774</v>
      </c>
      <c r="F13" s="27">
        <v>44896</v>
      </c>
      <c r="H13" s="27">
        <v>44774</v>
      </c>
      <c r="I13" s="27">
        <v>44896</v>
      </c>
    </row>
    <row r="14" spans="2:17" ht="15.75" thickBot="1" x14ac:dyDescent="0.3">
      <c r="B14" s="127">
        <f>VLOOKUP(C13,MO!$B$6:$D$1000,3,FALSE)/VLOOKUP(B13,MO!$B$6:$D$1000,3,FALSE)</f>
        <v>1.6466054427480916</v>
      </c>
      <c r="C14" s="128"/>
      <c r="E14" s="127">
        <f>VLOOKUP(F13,GO!$A$3:$J$1000,8,FALSE)/VLOOKUP(E13,GO!$A$3:$J$1000,8,FALSE)</f>
        <v>1.0792025862068966</v>
      </c>
      <c r="F14" s="128"/>
      <c r="H14" s="127">
        <f>VLOOKUP($I$13,IPIM!$A$5:$C$1000,2,FALSE)/VLOOKUP($H$13,IPIM!$A$5:$C$1000,2,FALSE)</f>
        <v>1.2469883345199999</v>
      </c>
      <c r="I14" s="128"/>
      <c r="Q14" s="39"/>
    </row>
    <row r="73" spans="3:3" x14ac:dyDescent="0.25">
      <c r="C73" s="11">
        <v>1.1120000000000001</v>
      </c>
    </row>
  </sheetData>
  <mergeCells count="11">
    <mergeCell ref="B14:C14"/>
    <mergeCell ref="E14:F14"/>
    <mergeCell ref="H14:I14"/>
    <mergeCell ref="E2:F2"/>
    <mergeCell ref="B6:D7"/>
    <mergeCell ref="E6:G6"/>
    <mergeCell ref="H6:I8"/>
    <mergeCell ref="H9:I9"/>
    <mergeCell ref="B11:C11"/>
    <mergeCell ref="E11:F11"/>
    <mergeCell ref="H11:I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25"/>
  <sheetViews>
    <sheetView zoomScale="85" zoomScaleNormal="85" workbookViewId="0">
      <pane ySplit="6" topLeftCell="A112" activePane="bottomLeft" state="frozen"/>
      <selection activeCell="H118" sqref="H118"/>
      <selection pane="bottomLeft" activeCell="H118" sqref="H118"/>
    </sheetView>
  </sheetViews>
  <sheetFormatPr baseColWidth="10" defaultColWidth="9.140625" defaultRowHeight="15" x14ac:dyDescent="0.25"/>
  <cols>
    <col min="1" max="1" width="6.28515625" style="43" customWidth="1"/>
    <col min="2" max="2" width="8" style="43" bestFit="1" customWidth="1"/>
    <col min="3" max="3" width="19.42578125" style="43" bestFit="1" customWidth="1"/>
    <col min="4" max="4" width="10.7109375" style="43" bestFit="1" customWidth="1"/>
    <col min="5" max="5" width="9.7109375" style="42" bestFit="1" customWidth="1"/>
    <col min="6" max="6" width="7.28515625" style="43" bestFit="1" customWidth="1"/>
    <col min="7" max="7" width="9.7109375" style="43" bestFit="1" customWidth="1"/>
    <col min="8" max="8" width="8.85546875" style="43" bestFit="1" customWidth="1"/>
    <col min="9" max="9" width="13.7109375" style="43" customWidth="1"/>
    <col min="10" max="10" width="14" style="43" customWidth="1"/>
    <col min="11" max="16384" width="9.140625" style="43"/>
  </cols>
  <sheetData>
    <row r="2" spans="2:12" x14ac:dyDescent="0.25">
      <c r="B2" s="41" t="s">
        <v>50</v>
      </c>
      <c r="C2" s="41"/>
      <c r="D2" s="41"/>
    </row>
    <row r="3" spans="2:12" ht="15.75" thickBot="1" x14ac:dyDescent="0.3">
      <c r="E3" s="44"/>
      <c r="F3" s="41"/>
      <c r="G3" s="41"/>
      <c r="H3" s="41"/>
      <c r="I3" s="41"/>
      <c r="J3" s="41"/>
      <c r="K3" s="41"/>
      <c r="L3" s="41"/>
    </row>
    <row r="4" spans="2:12" ht="13.5" customHeight="1" thickBot="1" x14ac:dyDescent="0.3">
      <c r="B4" s="147" t="s">
        <v>3</v>
      </c>
      <c r="C4" s="148"/>
      <c r="D4" s="149"/>
    </row>
    <row r="5" spans="2:12" ht="16.5" thickTop="1" thickBot="1" x14ac:dyDescent="0.3">
      <c r="B5" s="150"/>
      <c r="C5" s="151"/>
      <c r="D5" s="152"/>
    </row>
    <row r="6" spans="2:12" ht="30" customHeight="1" thickBot="1" x14ac:dyDescent="0.3">
      <c r="B6" s="1" t="s">
        <v>4</v>
      </c>
      <c r="C6" s="2" t="s">
        <v>5</v>
      </c>
      <c r="D6" s="3" t="s">
        <v>6</v>
      </c>
    </row>
    <row r="7" spans="2:12" x14ac:dyDescent="0.25">
      <c r="B7" s="4">
        <v>41518</v>
      </c>
      <c r="C7" s="45">
        <v>1</v>
      </c>
      <c r="D7" s="46">
        <v>100</v>
      </c>
    </row>
    <row r="8" spans="2:12" x14ac:dyDescent="0.25">
      <c r="B8" s="5">
        <v>41548</v>
      </c>
      <c r="C8" s="6"/>
      <c r="D8" s="47">
        <f>+D7</f>
        <v>100</v>
      </c>
    </row>
    <row r="9" spans="2:12" x14ac:dyDescent="0.25">
      <c r="B9" s="5">
        <v>41579</v>
      </c>
      <c r="C9" s="6"/>
      <c r="D9" s="47">
        <f t="shared" ref="D9:D13" si="0">+D8</f>
        <v>100</v>
      </c>
    </row>
    <row r="10" spans="2:12" x14ac:dyDescent="0.25">
      <c r="B10" s="5">
        <v>41609</v>
      </c>
      <c r="C10" s="6"/>
      <c r="D10" s="47">
        <f t="shared" si="0"/>
        <v>100</v>
      </c>
    </row>
    <row r="11" spans="2:12" x14ac:dyDescent="0.25">
      <c r="B11" s="5">
        <v>41640</v>
      </c>
      <c r="C11" s="6"/>
      <c r="D11" s="47">
        <f t="shared" si="0"/>
        <v>100</v>
      </c>
    </row>
    <row r="12" spans="2:12" x14ac:dyDescent="0.25">
      <c r="B12" s="5">
        <v>41671</v>
      </c>
      <c r="C12" s="6"/>
      <c r="D12" s="47">
        <f t="shared" si="0"/>
        <v>100</v>
      </c>
    </row>
    <row r="13" spans="2:12" x14ac:dyDescent="0.25">
      <c r="B13" s="5">
        <v>41699</v>
      </c>
      <c r="C13" s="6"/>
      <c r="D13" s="47">
        <f t="shared" si="0"/>
        <v>100</v>
      </c>
    </row>
    <row r="14" spans="2:12" x14ac:dyDescent="0.25">
      <c r="B14" s="5">
        <v>41730</v>
      </c>
      <c r="C14" s="48">
        <v>0.17</v>
      </c>
      <c r="D14" s="49">
        <f>+D7+(C14*D7)</f>
        <v>117</v>
      </c>
      <c r="E14" s="50">
        <f>+D14/D7-1</f>
        <v>0.16999999999999993</v>
      </c>
    </row>
    <row r="15" spans="2:12" x14ac:dyDescent="0.25">
      <c r="B15" s="5">
        <v>41760</v>
      </c>
      <c r="C15" s="6"/>
      <c r="D15" s="47">
        <f>+D14</f>
        <v>117</v>
      </c>
    </row>
    <row r="16" spans="2:12" x14ac:dyDescent="0.25">
      <c r="B16" s="5">
        <v>41791</v>
      </c>
      <c r="C16" s="6"/>
      <c r="D16" s="47">
        <f t="shared" ref="D16:D17" si="1">+D15</f>
        <v>117</v>
      </c>
    </row>
    <row r="17" spans="2:5" x14ac:dyDescent="0.25">
      <c r="B17" s="5">
        <v>41821</v>
      </c>
      <c r="C17" s="6"/>
      <c r="D17" s="47">
        <f t="shared" si="1"/>
        <v>117</v>
      </c>
    </row>
    <row r="18" spans="2:5" x14ac:dyDescent="0.25">
      <c r="B18" s="5">
        <v>41852</v>
      </c>
      <c r="C18" s="48">
        <v>0.13</v>
      </c>
      <c r="D18" s="49">
        <f>+D7+((C18+C14)*D7)</f>
        <v>130</v>
      </c>
      <c r="E18" s="51">
        <f>+D18/D14-1</f>
        <v>0.11111111111111116</v>
      </c>
    </row>
    <row r="19" spans="2:5" x14ac:dyDescent="0.25">
      <c r="B19" s="5">
        <v>41883</v>
      </c>
      <c r="C19" s="6"/>
      <c r="D19" s="47">
        <f>+D18</f>
        <v>130</v>
      </c>
    </row>
    <row r="20" spans="2:5" x14ac:dyDescent="0.25">
      <c r="B20" s="5">
        <v>41913</v>
      </c>
      <c r="C20" s="6"/>
      <c r="D20" s="47">
        <f t="shared" ref="D20:D33" si="2">+D19</f>
        <v>130</v>
      </c>
    </row>
    <row r="21" spans="2:5" x14ac:dyDescent="0.25">
      <c r="B21" s="5">
        <v>41944</v>
      </c>
      <c r="C21" s="6"/>
      <c r="D21" s="47">
        <f t="shared" si="2"/>
        <v>130</v>
      </c>
    </row>
    <row r="22" spans="2:5" x14ac:dyDescent="0.25">
      <c r="B22" s="5">
        <v>41974</v>
      </c>
      <c r="C22" s="6"/>
      <c r="D22" s="47">
        <f t="shared" si="2"/>
        <v>130</v>
      </c>
    </row>
    <row r="23" spans="2:5" x14ac:dyDescent="0.25">
      <c r="B23" s="5">
        <v>42005</v>
      </c>
      <c r="C23" s="6"/>
      <c r="D23" s="47">
        <f t="shared" si="2"/>
        <v>130</v>
      </c>
    </row>
    <row r="24" spans="2:5" x14ac:dyDescent="0.25">
      <c r="B24" s="5">
        <v>42036</v>
      </c>
      <c r="C24" s="6"/>
      <c r="D24" s="47">
        <f t="shared" si="2"/>
        <v>130</v>
      </c>
    </row>
    <row r="25" spans="2:5" x14ac:dyDescent="0.25">
      <c r="B25" s="5">
        <v>42064</v>
      </c>
      <c r="C25" s="6"/>
      <c r="D25" s="47">
        <f t="shared" si="2"/>
        <v>130</v>
      </c>
    </row>
    <row r="26" spans="2:5" x14ac:dyDescent="0.25">
      <c r="B26" s="5">
        <v>42095</v>
      </c>
      <c r="C26" s="6"/>
      <c r="D26" s="47">
        <f t="shared" si="2"/>
        <v>130</v>
      </c>
    </row>
    <row r="27" spans="2:5" x14ac:dyDescent="0.25">
      <c r="B27" s="5">
        <v>42125</v>
      </c>
      <c r="C27" s="6"/>
      <c r="D27" s="47">
        <f t="shared" si="2"/>
        <v>130</v>
      </c>
    </row>
    <row r="28" spans="2:5" x14ac:dyDescent="0.25">
      <c r="B28" s="5">
        <v>42156</v>
      </c>
      <c r="C28" s="6"/>
      <c r="D28" s="47">
        <f t="shared" si="2"/>
        <v>130</v>
      </c>
    </row>
    <row r="29" spans="2:5" x14ac:dyDescent="0.25">
      <c r="B29" s="5">
        <v>42186</v>
      </c>
      <c r="C29" s="6"/>
      <c r="D29" s="47">
        <f t="shared" si="2"/>
        <v>130</v>
      </c>
    </row>
    <row r="30" spans="2:5" x14ac:dyDescent="0.25">
      <c r="B30" s="5">
        <v>42217</v>
      </c>
      <c r="C30" s="6"/>
      <c r="D30" s="47">
        <f t="shared" si="2"/>
        <v>130</v>
      </c>
    </row>
    <row r="31" spans="2:5" x14ac:dyDescent="0.25">
      <c r="B31" s="5">
        <v>42248</v>
      </c>
      <c r="C31" s="6"/>
      <c r="D31" s="47">
        <f t="shared" si="2"/>
        <v>130</v>
      </c>
    </row>
    <row r="32" spans="2:5" x14ac:dyDescent="0.25">
      <c r="B32" s="5">
        <v>42278</v>
      </c>
      <c r="C32" s="6"/>
      <c r="D32" s="47">
        <f t="shared" si="2"/>
        <v>130</v>
      </c>
    </row>
    <row r="33" spans="2:5" x14ac:dyDescent="0.25">
      <c r="B33" s="5">
        <v>42309</v>
      </c>
      <c r="C33" s="6"/>
      <c r="D33" s="47">
        <f t="shared" si="2"/>
        <v>130</v>
      </c>
    </row>
    <row r="34" spans="2:5" x14ac:dyDescent="0.25">
      <c r="B34" s="5">
        <v>42339</v>
      </c>
      <c r="C34" s="48">
        <v>0.22</v>
      </c>
      <c r="D34" s="49">
        <f>+D18+(C34*D18)</f>
        <v>158.6</v>
      </c>
      <c r="E34" s="51">
        <f>+D34/D18-1</f>
        <v>0.21999999999999997</v>
      </c>
    </row>
    <row r="35" spans="2:5" x14ac:dyDescent="0.25">
      <c r="B35" s="5">
        <v>42370</v>
      </c>
      <c r="C35" s="48">
        <v>5.8000000000000003E-2</v>
      </c>
      <c r="D35" s="49">
        <f>+D18+((C35+C34)*D18)</f>
        <v>166.14</v>
      </c>
      <c r="E35" s="51">
        <f>+D35/D34-1</f>
        <v>4.754098360655723E-2</v>
      </c>
    </row>
    <row r="36" spans="2:5" x14ac:dyDescent="0.25">
      <c r="B36" s="5">
        <v>42401</v>
      </c>
      <c r="C36" s="6"/>
      <c r="D36" s="47">
        <f>+D35</f>
        <v>166.14</v>
      </c>
    </row>
    <row r="37" spans="2:5" x14ac:dyDescent="0.25">
      <c r="B37" s="5">
        <v>42430</v>
      </c>
      <c r="C37" s="6"/>
      <c r="D37" s="47">
        <f t="shared" ref="D37:D40" si="3">+D36</f>
        <v>166.14</v>
      </c>
    </row>
    <row r="38" spans="2:5" x14ac:dyDescent="0.25">
      <c r="B38" s="5">
        <v>42461</v>
      </c>
      <c r="C38" s="6"/>
      <c r="D38" s="47">
        <f t="shared" si="3"/>
        <v>166.14</v>
      </c>
    </row>
    <row r="39" spans="2:5" x14ac:dyDescent="0.25">
      <c r="B39" s="5">
        <v>42491</v>
      </c>
      <c r="C39" s="6"/>
      <c r="D39" s="47">
        <f t="shared" si="3"/>
        <v>166.14</v>
      </c>
    </row>
    <row r="40" spans="2:5" x14ac:dyDescent="0.25">
      <c r="B40" s="5">
        <v>42522</v>
      </c>
      <c r="C40" s="6"/>
      <c r="D40" s="47">
        <f t="shared" si="3"/>
        <v>166.14</v>
      </c>
    </row>
    <row r="41" spans="2:5" x14ac:dyDescent="0.25">
      <c r="B41" s="5">
        <v>42552</v>
      </c>
      <c r="C41" s="48">
        <v>0.18</v>
      </c>
      <c r="D41" s="49">
        <f>+D35+(C41*D35)</f>
        <v>196.04519999999999</v>
      </c>
      <c r="E41" s="51">
        <f>+D41/D35-1</f>
        <v>0.18000000000000016</v>
      </c>
    </row>
    <row r="42" spans="2:5" x14ac:dyDescent="0.25">
      <c r="B42" s="5">
        <v>42583</v>
      </c>
      <c r="C42" s="6"/>
      <c r="D42" s="47">
        <f>+D41</f>
        <v>196.04519999999999</v>
      </c>
    </row>
    <row r="43" spans="2:5" x14ac:dyDescent="0.25">
      <c r="B43" s="5">
        <v>42614</v>
      </c>
      <c r="C43" s="6"/>
      <c r="D43" s="47">
        <f t="shared" ref="D43:D44" si="4">+D42</f>
        <v>196.04519999999999</v>
      </c>
    </row>
    <row r="44" spans="2:5" x14ac:dyDescent="0.25">
      <c r="B44" s="5">
        <v>42644</v>
      </c>
      <c r="C44" s="6"/>
      <c r="D44" s="47">
        <f t="shared" si="4"/>
        <v>196.04519999999999</v>
      </c>
    </row>
    <row r="45" spans="2:5" x14ac:dyDescent="0.25">
      <c r="B45" s="5">
        <v>42675</v>
      </c>
      <c r="C45" s="48">
        <v>0.05</v>
      </c>
      <c r="D45" s="49">
        <f>+D35+((C45+C41)*D35)</f>
        <v>204.35219999999998</v>
      </c>
      <c r="E45" s="51">
        <f>+D45/D41-1</f>
        <v>4.237288135593209E-2</v>
      </c>
    </row>
    <row r="46" spans="2:5" x14ac:dyDescent="0.25">
      <c r="B46" s="5">
        <v>42705</v>
      </c>
      <c r="C46" s="6"/>
      <c r="D46" s="47">
        <f>+D45</f>
        <v>204.35219999999998</v>
      </c>
    </row>
    <row r="47" spans="2:5" x14ac:dyDescent="0.25">
      <c r="B47" s="5">
        <v>42736</v>
      </c>
      <c r="C47" s="48">
        <v>7.0000000000000007E-2</v>
      </c>
      <c r="D47" s="49">
        <f>+D35+((C47+C45+C41)*D35)</f>
        <v>215.98199999999997</v>
      </c>
      <c r="E47" s="51">
        <f>+D47/D45-1</f>
        <v>5.6910569105691033E-2</v>
      </c>
    </row>
    <row r="48" spans="2:5" x14ac:dyDescent="0.25">
      <c r="B48" s="5">
        <v>42767</v>
      </c>
      <c r="C48" s="6"/>
      <c r="D48" s="47">
        <f>+D47</f>
        <v>215.98199999999997</v>
      </c>
    </row>
    <row r="49" spans="2:5" x14ac:dyDescent="0.25">
      <c r="B49" s="5">
        <v>42795</v>
      </c>
      <c r="C49" s="6"/>
      <c r="D49" s="47">
        <f t="shared" ref="D49:D50" si="5">+D48</f>
        <v>215.98199999999997</v>
      </c>
    </row>
    <row r="50" spans="2:5" x14ac:dyDescent="0.25">
      <c r="B50" s="5">
        <v>42826</v>
      </c>
      <c r="C50" s="6"/>
      <c r="D50" s="47">
        <f t="shared" si="5"/>
        <v>215.98199999999997</v>
      </c>
    </row>
    <row r="51" spans="2:5" x14ac:dyDescent="0.25">
      <c r="B51" s="5">
        <v>42856</v>
      </c>
      <c r="C51" s="6"/>
      <c r="D51" s="47">
        <f>+D50</f>
        <v>215.98199999999997</v>
      </c>
    </row>
    <row r="52" spans="2:5" x14ac:dyDescent="0.25">
      <c r="B52" s="5">
        <v>42887</v>
      </c>
      <c r="C52" s="6"/>
      <c r="D52" s="47">
        <f>+D51</f>
        <v>215.98199999999997</v>
      </c>
    </row>
    <row r="53" spans="2:5" x14ac:dyDescent="0.25">
      <c r="B53" s="5">
        <v>42917</v>
      </c>
      <c r="C53" s="48">
        <v>0.1</v>
      </c>
      <c r="D53" s="49">
        <f>+D47+(D47*C53)</f>
        <v>237.58019999999996</v>
      </c>
      <c r="E53" s="51">
        <f>+D53/D47-1</f>
        <v>9.9999999999999867E-2</v>
      </c>
    </row>
    <row r="54" spans="2:5" x14ac:dyDescent="0.25">
      <c r="B54" s="5">
        <v>42948</v>
      </c>
      <c r="C54" s="6"/>
      <c r="D54" s="47">
        <f>+D53</f>
        <v>237.58019999999996</v>
      </c>
    </row>
    <row r="55" spans="2:5" x14ac:dyDescent="0.25">
      <c r="B55" s="5">
        <v>42979</v>
      </c>
      <c r="C55" s="6"/>
      <c r="D55" s="47">
        <f>+D54</f>
        <v>237.58019999999996</v>
      </c>
    </row>
    <row r="56" spans="2:5" x14ac:dyDescent="0.25">
      <c r="B56" s="5">
        <v>43009</v>
      </c>
      <c r="C56" s="48">
        <v>0.1</v>
      </c>
      <c r="D56" s="49">
        <f>+D47+((C56+C53)*D47)</f>
        <v>259.17839999999995</v>
      </c>
      <c r="E56" s="51">
        <f>+D56/D53-1</f>
        <v>9.0909090909090828E-2</v>
      </c>
    </row>
    <row r="57" spans="2:5" x14ac:dyDescent="0.25">
      <c r="B57" s="5">
        <v>43040</v>
      </c>
      <c r="C57" s="6"/>
      <c r="D57" s="47">
        <f>+D56</f>
        <v>259.17839999999995</v>
      </c>
    </row>
    <row r="58" spans="2:5" x14ac:dyDescent="0.25">
      <c r="B58" s="5">
        <v>43070</v>
      </c>
      <c r="C58" s="6"/>
      <c r="D58" s="47">
        <f>+D57</f>
        <v>259.17839999999995</v>
      </c>
    </row>
    <row r="59" spans="2:5" x14ac:dyDescent="0.25">
      <c r="B59" s="5">
        <v>43101</v>
      </c>
      <c r="C59" s="6"/>
      <c r="D59" s="47">
        <f t="shared" ref="D59:D60" si="6">+D58</f>
        <v>259.17839999999995</v>
      </c>
    </row>
    <row r="60" spans="2:5" x14ac:dyDescent="0.25">
      <c r="B60" s="5">
        <v>43132</v>
      </c>
      <c r="C60" s="6"/>
      <c r="D60" s="47">
        <f t="shared" si="6"/>
        <v>259.17839999999995</v>
      </c>
    </row>
    <row r="61" spans="2:5" x14ac:dyDescent="0.25">
      <c r="B61" s="5">
        <v>43160</v>
      </c>
      <c r="C61" s="48">
        <v>5.3999999999999999E-2</v>
      </c>
      <c r="D61" s="49">
        <f>+D47+((C61+C56+C53)*D47)</f>
        <v>270.84142799999995</v>
      </c>
      <c r="E61" s="51">
        <f>+D61/D56-1</f>
        <v>4.4999999999999929E-2</v>
      </c>
    </row>
    <row r="62" spans="2:5" x14ac:dyDescent="0.25">
      <c r="B62" s="5">
        <v>43191</v>
      </c>
      <c r="C62" s="48">
        <v>7.4999999999999997E-2</v>
      </c>
      <c r="D62" s="49">
        <f>+D61+(C62*D61)</f>
        <v>291.15453509999998</v>
      </c>
      <c r="E62" s="51">
        <f>+D62/D61-1</f>
        <v>7.5000000000000178E-2</v>
      </c>
    </row>
    <row r="63" spans="2:5" x14ac:dyDescent="0.25">
      <c r="B63" s="5">
        <v>43221</v>
      </c>
      <c r="C63" s="6"/>
      <c r="D63" s="47">
        <f>+D62</f>
        <v>291.15453509999998</v>
      </c>
    </row>
    <row r="64" spans="2:5" x14ac:dyDescent="0.25">
      <c r="B64" s="5">
        <v>43252</v>
      </c>
      <c r="C64" s="6"/>
      <c r="D64" s="47">
        <f>+D63</f>
        <v>291.15453509999998</v>
      </c>
    </row>
    <row r="65" spans="2:5" x14ac:dyDescent="0.25">
      <c r="B65" s="5">
        <v>43282</v>
      </c>
      <c r="C65" s="48">
        <v>0.05</v>
      </c>
      <c r="D65" s="49">
        <f>+D61+((C65+C62)*D61)</f>
        <v>304.69660649999992</v>
      </c>
      <c r="E65" s="51">
        <f>+D65/D62-1</f>
        <v>4.6511627906976605E-2</v>
      </c>
    </row>
    <row r="66" spans="2:5" x14ac:dyDescent="0.25">
      <c r="B66" s="5">
        <v>43313</v>
      </c>
      <c r="C66" s="6"/>
      <c r="D66" s="47">
        <f>+D65</f>
        <v>304.69660649999992</v>
      </c>
    </row>
    <row r="67" spans="2:5" x14ac:dyDescent="0.25">
      <c r="B67" s="5">
        <v>43344</v>
      </c>
      <c r="C67" s="6"/>
      <c r="D67" s="47">
        <f>+D66</f>
        <v>304.69660649999992</v>
      </c>
    </row>
    <row r="68" spans="2:5" x14ac:dyDescent="0.25">
      <c r="B68" s="5">
        <v>43374</v>
      </c>
      <c r="C68" s="48">
        <v>7.4999999999999997E-2</v>
      </c>
      <c r="D68" s="49">
        <f>+D61+((C68+C65+C62)*D61)</f>
        <v>325.00971359999994</v>
      </c>
      <c r="E68" s="50">
        <f>+D68/D65-1</f>
        <v>6.6666666666666874E-2</v>
      </c>
    </row>
    <row r="69" spans="2:5" x14ac:dyDescent="0.25">
      <c r="B69" s="5">
        <v>43405</v>
      </c>
      <c r="C69" s="48">
        <v>0.1</v>
      </c>
      <c r="D69" s="49">
        <f>+D61+((C69+C68+C65+C62)*D61)</f>
        <v>352.09385639999994</v>
      </c>
      <c r="E69" s="51">
        <f>+D69/D68-1</f>
        <v>8.3333333333333259E-2</v>
      </c>
    </row>
    <row r="70" spans="2:5" x14ac:dyDescent="0.25">
      <c r="B70" s="5">
        <v>43435</v>
      </c>
      <c r="C70" s="6"/>
      <c r="D70" s="47">
        <v>352.09385639999994</v>
      </c>
    </row>
    <row r="71" spans="2:5" x14ac:dyDescent="0.25">
      <c r="B71" s="5">
        <v>43466</v>
      </c>
      <c r="C71" s="6"/>
      <c r="D71" s="47">
        <v>352.09385639999994</v>
      </c>
    </row>
    <row r="72" spans="2:5" x14ac:dyDescent="0.25">
      <c r="B72" s="5">
        <v>43497</v>
      </c>
      <c r="C72" s="48">
        <v>0.1</v>
      </c>
      <c r="D72" s="49">
        <f>+D61+((C68+C65+C62+C69+C72)*D61)</f>
        <v>379.17799919999993</v>
      </c>
      <c r="E72" s="51">
        <f>+D72/D69 -1</f>
        <v>7.6923076923076872E-2</v>
      </c>
    </row>
    <row r="73" spans="2:5" x14ac:dyDescent="0.25">
      <c r="B73" s="5">
        <v>43525</v>
      </c>
      <c r="C73" s="48">
        <v>0.14699999999999999</v>
      </c>
      <c r="D73" s="49">
        <f>+D61+(D61*(C73+C72+C69+C68+C65+C62))</f>
        <v>418.99168911599992</v>
      </c>
      <c r="E73" s="50">
        <f>+D73/D72-1</f>
        <v>0.10499999999999998</v>
      </c>
    </row>
    <row r="74" spans="2:5" x14ac:dyDescent="0.25">
      <c r="B74" s="5">
        <v>43556</v>
      </c>
      <c r="C74" s="6"/>
      <c r="D74" s="47">
        <f>+D73</f>
        <v>418.99168911599992</v>
      </c>
      <c r="E74" s="52"/>
    </row>
    <row r="75" spans="2:5" x14ac:dyDescent="0.25">
      <c r="B75" s="5">
        <v>43586</v>
      </c>
      <c r="C75" s="6"/>
      <c r="D75" s="47">
        <f>+D74</f>
        <v>418.99168911599992</v>
      </c>
    </row>
    <row r="76" spans="2:5" x14ac:dyDescent="0.25">
      <c r="B76" s="5">
        <v>43617</v>
      </c>
      <c r="C76" s="48">
        <v>0.1</v>
      </c>
      <c r="D76" s="49">
        <f>+D73+(D73*C76)</f>
        <v>460.8908580275999</v>
      </c>
      <c r="E76" s="51">
        <f>+D76/D73-1</f>
        <v>0.10000000000000009</v>
      </c>
    </row>
    <row r="77" spans="2:5" x14ac:dyDescent="0.25">
      <c r="B77" s="5">
        <v>43647</v>
      </c>
      <c r="C77" s="6"/>
      <c r="D77" s="47">
        <f>+D76</f>
        <v>460.8908580275999</v>
      </c>
    </row>
    <row r="78" spans="2:5" x14ac:dyDescent="0.25">
      <c r="B78" s="5">
        <v>43678</v>
      </c>
      <c r="C78" s="6"/>
      <c r="D78" s="47">
        <f>+D77</f>
        <v>460.8908580275999</v>
      </c>
    </row>
    <row r="79" spans="2:5" x14ac:dyDescent="0.25">
      <c r="B79" s="5">
        <v>43709</v>
      </c>
      <c r="C79" s="6"/>
      <c r="D79" s="47">
        <f>+D78</f>
        <v>460.8908580275999</v>
      </c>
    </row>
    <row r="80" spans="2:5" x14ac:dyDescent="0.25">
      <c r="B80" s="5">
        <v>43739</v>
      </c>
      <c r="C80" s="48">
        <f>9%+4.2%</f>
        <v>0.13200000000000001</v>
      </c>
      <c r="D80" s="49">
        <f>+D73+(D73*(C80+C76))</f>
        <v>516.19776099091189</v>
      </c>
      <c r="E80" s="51">
        <f>+D80/D76-1</f>
        <v>0.11999999999999988</v>
      </c>
    </row>
    <row r="81" spans="2:5" x14ac:dyDescent="0.25">
      <c r="B81" s="5">
        <v>43770</v>
      </c>
      <c r="C81" s="6"/>
      <c r="D81" s="47">
        <f>+D80</f>
        <v>516.19776099091189</v>
      </c>
    </row>
    <row r="82" spans="2:5" x14ac:dyDescent="0.25">
      <c r="B82" s="5">
        <v>43800</v>
      </c>
      <c r="C82" s="6"/>
      <c r="D82" s="47">
        <f>+D81</f>
        <v>516.19776099091189</v>
      </c>
    </row>
    <row r="83" spans="2:5" x14ac:dyDescent="0.25">
      <c r="B83" s="5">
        <v>43831</v>
      </c>
      <c r="C83" s="48">
        <v>0.09</v>
      </c>
      <c r="D83" s="49">
        <f>+D73+(D73*(C83+C80+C76))</f>
        <v>553.90701301135186</v>
      </c>
      <c r="E83" s="51">
        <f>+D83/D80-1</f>
        <v>7.3051948051948035E-2</v>
      </c>
    </row>
    <row r="84" spans="2:5" x14ac:dyDescent="0.25">
      <c r="B84" s="5">
        <v>43862</v>
      </c>
      <c r="C84" s="6"/>
      <c r="D84" s="113">
        <f>+D83</f>
        <v>553.90701301135186</v>
      </c>
    </row>
    <row r="85" spans="2:5" x14ac:dyDescent="0.25">
      <c r="B85" s="5">
        <v>43891</v>
      </c>
      <c r="C85" s="6"/>
      <c r="D85" s="113">
        <f>+D84</f>
        <v>553.90701301135186</v>
      </c>
    </row>
    <row r="86" spans="2:5" x14ac:dyDescent="0.25">
      <c r="B86" s="5">
        <v>43922</v>
      </c>
      <c r="C86" s="6"/>
      <c r="D86" s="113">
        <f>+D85</f>
        <v>553.90701301135186</v>
      </c>
    </row>
    <row r="87" spans="2:5" x14ac:dyDescent="0.25">
      <c r="B87" s="5">
        <v>43952</v>
      </c>
      <c r="C87" s="6"/>
      <c r="D87" s="113">
        <f>+D86</f>
        <v>553.90701301135186</v>
      </c>
    </row>
    <row r="88" spans="2:5" x14ac:dyDescent="0.25">
      <c r="B88" s="5">
        <v>43983</v>
      </c>
      <c r="C88" s="6"/>
      <c r="D88" s="113">
        <f>+D87</f>
        <v>553.90701301135186</v>
      </c>
    </row>
    <row r="89" spans="2:5" x14ac:dyDescent="0.25">
      <c r="B89" s="5">
        <v>44013</v>
      </c>
      <c r="C89" s="6"/>
      <c r="D89" s="113">
        <f t="shared" ref="D89:D90" si="7">+D88</f>
        <v>553.90701301135186</v>
      </c>
    </row>
    <row r="90" spans="2:5" x14ac:dyDescent="0.25">
      <c r="B90" s="5">
        <v>44044</v>
      </c>
      <c r="C90" s="6"/>
      <c r="D90" s="113">
        <f t="shared" si="7"/>
        <v>553.90701301135186</v>
      </c>
    </row>
    <row r="91" spans="2:5" x14ac:dyDescent="0.25">
      <c r="B91" s="5">
        <v>44075</v>
      </c>
      <c r="C91" s="48">
        <v>0.16200000000000001</v>
      </c>
      <c r="D91" s="114">
        <f>+D73+(D73*(C83+C80+C76+C91))</f>
        <v>621.78366664814394</v>
      </c>
      <c r="E91" s="51">
        <f>+D91/D83-1</f>
        <v>0.12254160363086242</v>
      </c>
    </row>
    <row r="92" spans="2:5" x14ac:dyDescent="0.25">
      <c r="B92" s="5">
        <v>44105</v>
      </c>
      <c r="C92" s="6"/>
      <c r="D92" s="113">
        <f>+D91</f>
        <v>621.78366664814394</v>
      </c>
    </row>
    <row r="93" spans="2:5" x14ac:dyDescent="0.25">
      <c r="B93" s="5">
        <v>44136</v>
      </c>
      <c r="C93" s="6"/>
      <c r="D93" s="113">
        <f>+D92</f>
        <v>621.78366664814394</v>
      </c>
    </row>
    <row r="94" spans="2:5" x14ac:dyDescent="0.25">
      <c r="B94" s="5">
        <v>44166</v>
      </c>
      <c r="C94" s="6"/>
      <c r="D94" s="113">
        <f t="shared" ref="D94:D108" si="8">+D93</f>
        <v>621.78366664814394</v>
      </c>
    </row>
    <row r="95" spans="2:5" x14ac:dyDescent="0.25">
      <c r="B95" s="5">
        <v>44197</v>
      </c>
      <c r="C95" s="6"/>
      <c r="D95" s="113">
        <f t="shared" si="8"/>
        <v>621.78366664814394</v>
      </c>
    </row>
    <row r="96" spans="2:5" x14ac:dyDescent="0.25">
      <c r="B96" s="5">
        <v>44228</v>
      </c>
      <c r="C96" s="6"/>
      <c r="D96" s="113">
        <f>+D95</f>
        <v>621.78366664814394</v>
      </c>
    </row>
    <row r="97" spans="2:5" x14ac:dyDescent="0.25">
      <c r="B97" s="5">
        <v>44256</v>
      </c>
      <c r="C97" s="48">
        <v>0.1</v>
      </c>
      <c r="D97" s="114">
        <f>+D91+(D91*(C97))</f>
        <v>683.96203331295828</v>
      </c>
      <c r="E97" s="51">
        <f>+D97/D83-1</f>
        <v>0.23479576399394864</v>
      </c>
    </row>
    <row r="98" spans="2:5" x14ac:dyDescent="0.25">
      <c r="B98" s="5">
        <v>44287</v>
      </c>
      <c r="C98" s="48">
        <v>0.05</v>
      </c>
      <c r="D98" s="114">
        <f>+D91+(D91*(C97+C98))</f>
        <v>715.05121664536557</v>
      </c>
      <c r="E98" s="51">
        <f>+D98/D83-1</f>
        <v>0.29092284417549186</v>
      </c>
    </row>
    <row r="99" spans="2:5" x14ac:dyDescent="0.25">
      <c r="B99" s="5">
        <v>44317</v>
      </c>
      <c r="C99" s="6"/>
      <c r="D99" s="113">
        <f t="shared" si="8"/>
        <v>715.05121664536557</v>
      </c>
    </row>
    <row r="100" spans="2:5" x14ac:dyDescent="0.25">
      <c r="B100" s="5">
        <v>44348</v>
      </c>
      <c r="C100" s="48">
        <v>0.15</v>
      </c>
      <c r="D100" s="114">
        <f>+D91+(D91*(C97+C98+C100))</f>
        <v>808.31876664258721</v>
      </c>
      <c r="E100" s="51">
        <f>+D100/D98-1</f>
        <v>0.13043478260869579</v>
      </c>
    </row>
    <row r="101" spans="2:5" x14ac:dyDescent="0.25">
      <c r="B101" s="5">
        <v>44378</v>
      </c>
      <c r="C101" s="6"/>
      <c r="D101" s="113">
        <f t="shared" si="8"/>
        <v>808.31876664258721</v>
      </c>
    </row>
    <row r="102" spans="2:5" x14ac:dyDescent="0.25">
      <c r="B102" s="5">
        <v>44409</v>
      </c>
      <c r="C102" s="48">
        <v>7.4999999999999997E-2</v>
      </c>
      <c r="D102" s="114">
        <f>+D91+(D91*(C97+C98+C100+C102))</f>
        <v>854.95254164119797</v>
      </c>
      <c r="E102" s="51">
        <f>+D102/D98-1</f>
        <v>0.19565217391304346</v>
      </c>
    </row>
    <row r="103" spans="2:5" x14ac:dyDescent="0.25">
      <c r="B103" s="5">
        <v>44440</v>
      </c>
      <c r="C103" s="6"/>
      <c r="D103" s="113">
        <f t="shared" si="8"/>
        <v>854.95254164119797</v>
      </c>
    </row>
    <row r="104" spans="2:5" x14ac:dyDescent="0.25">
      <c r="B104" s="5">
        <v>44470</v>
      </c>
      <c r="C104" s="48">
        <v>7.4999999999999997E-2</v>
      </c>
      <c r="D104" s="114">
        <f>+D91+(D91*(C97+C98+C100+C102+C104))</f>
        <v>901.58631663980873</v>
      </c>
      <c r="E104" s="51">
        <f>+D104/D98-1</f>
        <v>0.26086956521739135</v>
      </c>
    </row>
    <row r="105" spans="2:5" x14ac:dyDescent="0.25">
      <c r="B105" s="5">
        <v>44501</v>
      </c>
      <c r="C105" s="6"/>
      <c r="D105" s="113">
        <f>+D104</f>
        <v>901.58631663980873</v>
      </c>
    </row>
    <row r="106" spans="2:5" x14ac:dyDescent="0.25">
      <c r="B106" s="5">
        <v>44531</v>
      </c>
      <c r="C106" s="6"/>
      <c r="D106" s="113">
        <f>+D105</f>
        <v>901.58631663980873</v>
      </c>
    </row>
    <row r="107" spans="2:5" x14ac:dyDescent="0.25">
      <c r="B107" s="5">
        <v>44562</v>
      </c>
      <c r="C107" s="48">
        <v>0.15</v>
      </c>
      <c r="D107" s="114">
        <f>+$D$105+($D$105*($C$107))</f>
        <v>1036.8242641357801</v>
      </c>
      <c r="E107" s="51">
        <f>+D107/D105-1</f>
        <v>0.15000000000000013</v>
      </c>
    </row>
    <row r="108" spans="2:5" x14ac:dyDescent="0.25">
      <c r="B108" s="5">
        <v>44593</v>
      </c>
      <c r="C108" s="6"/>
      <c r="D108" s="113">
        <f t="shared" si="8"/>
        <v>1036.8242641357801</v>
      </c>
    </row>
    <row r="109" spans="2:5" x14ac:dyDescent="0.25">
      <c r="B109" s="5">
        <v>44621</v>
      </c>
      <c r="C109" s="48">
        <v>0.3</v>
      </c>
      <c r="D109" s="49">
        <f>+$D$104*(1+$C$107+$C$109)</f>
        <v>1307.3001591277225</v>
      </c>
      <c r="E109" s="51">
        <f>+D109/D108-1</f>
        <v>0.26086956521739113</v>
      </c>
    </row>
    <row r="110" spans="2:5" x14ac:dyDescent="0.25">
      <c r="B110" s="5">
        <v>44652</v>
      </c>
      <c r="C110" s="6"/>
      <c r="D110" s="47">
        <f t="shared" ref="D110:D113" si="9">+D109</f>
        <v>1307.3001591277225</v>
      </c>
    </row>
    <row r="111" spans="2:5" x14ac:dyDescent="0.25">
      <c r="B111" s="5">
        <v>44682</v>
      </c>
      <c r="C111" s="48">
        <v>0.1</v>
      </c>
      <c r="D111" s="49">
        <f>+$D$109*(1+$C$111)</f>
        <v>1438.0301750404949</v>
      </c>
      <c r="E111" s="51">
        <f>+D111/D110-1</f>
        <v>0.10000000000000009</v>
      </c>
    </row>
    <row r="112" spans="2:5" x14ac:dyDescent="0.25">
      <c r="B112" s="5">
        <v>44713</v>
      </c>
      <c r="C112" s="48">
        <v>0.11</v>
      </c>
      <c r="D112" s="49">
        <f>+$D$109*(1+$C$111+C112)</f>
        <v>1581.8331925445445</v>
      </c>
      <c r="E112" s="51">
        <f>+D112/D109-1</f>
        <v>0.21000000000000019</v>
      </c>
    </row>
    <row r="113" spans="2:6" x14ac:dyDescent="0.25">
      <c r="B113" s="5">
        <v>44743</v>
      </c>
      <c r="C113" s="6"/>
      <c r="D113" s="47">
        <f t="shared" si="9"/>
        <v>1581.8331925445445</v>
      </c>
    </row>
    <row r="114" spans="2:6" x14ac:dyDescent="0.25">
      <c r="B114" s="5">
        <v>44774</v>
      </c>
      <c r="C114" s="48">
        <v>0.1</v>
      </c>
      <c r="D114" s="49">
        <f>+$D$110*(1+$C$111+$C$112+$C$114)</f>
        <v>1712.5632084573169</v>
      </c>
      <c r="E114" s="51">
        <f>+D114/D112-1</f>
        <v>8.2644628099173723E-2</v>
      </c>
    </row>
    <row r="115" spans="2:6" x14ac:dyDescent="0.25">
      <c r="B115" s="5">
        <v>44805</v>
      </c>
      <c r="C115" s="48">
        <v>0.11</v>
      </c>
      <c r="D115" s="49">
        <f>+$D$110*(1+$C$111+$C$112+$C$114+$C$115)</f>
        <v>1856.3662259613664</v>
      </c>
      <c r="E115" s="51">
        <f>+D115/D112-1</f>
        <v>0.17355371900826455</v>
      </c>
    </row>
    <row r="116" spans="2:6" x14ac:dyDescent="0.25">
      <c r="B116" s="5">
        <v>44835</v>
      </c>
      <c r="C116" s="6"/>
      <c r="D116" s="47">
        <f>+D115</f>
        <v>1856.3662259613664</v>
      </c>
    </row>
    <row r="117" spans="2:6" x14ac:dyDescent="0.25">
      <c r="B117" s="5">
        <v>44866</v>
      </c>
      <c r="C117" s="48">
        <v>0.28189999999999998</v>
      </c>
      <c r="D117" s="49">
        <f>+D115*(1+C117)</f>
        <v>2379.6758650598754</v>
      </c>
      <c r="E117" s="51">
        <f>+D117/D115-1</f>
        <v>0.28189999999999982</v>
      </c>
      <c r="F117" s="52">
        <f>+D117/D109-1</f>
        <v>0.82029800000000019</v>
      </c>
    </row>
    <row r="118" spans="2:6" x14ac:dyDescent="0.25">
      <c r="B118" s="5">
        <v>44896</v>
      </c>
      <c r="C118" s="6"/>
      <c r="D118" s="47">
        <f>+D117</f>
        <v>2379.6758650598754</v>
      </c>
    </row>
    <row r="119" spans="2:6" x14ac:dyDescent="0.25">
      <c r="B119" s="5">
        <v>44927</v>
      </c>
      <c r="C119" s="6">
        <v>0.185</v>
      </c>
      <c r="D119" s="47">
        <f>+D118*(1+C119)</f>
        <v>2819.9159000959526</v>
      </c>
    </row>
    <row r="120" spans="2:6" x14ac:dyDescent="0.25">
      <c r="B120" s="5">
        <v>44958</v>
      </c>
      <c r="C120" s="6"/>
      <c r="D120" s="47">
        <f>+D119</f>
        <v>2819.9159000959526</v>
      </c>
    </row>
    <row r="121" spans="2:6" x14ac:dyDescent="0.25">
      <c r="B121" s="5">
        <v>44986</v>
      </c>
      <c r="C121" s="6"/>
      <c r="D121" s="47">
        <f>+D120</f>
        <v>2819.9159000959526</v>
      </c>
      <c r="F121" s="120"/>
    </row>
    <row r="122" spans="2:6" x14ac:dyDescent="0.25">
      <c r="B122" s="5">
        <v>45017</v>
      </c>
      <c r="C122" s="6"/>
      <c r="D122" s="47">
        <f t="shared" ref="D122:D125" si="10">+D121</f>
        <v>2819.9159000959526</v>
      </c>
    </row>
    <row r="123" spans="2:6" x14ac:dyDescent="0.25">
      <c r="B123" s="5">
        <v>45047</v>
      </c>
      <c r="C123" s="6"/>
      <c r="D123" s="47">
        <f t="shared" si="10"/>
        <v>2819.9159000959526</v>
      </c>
    </row>
    <row r="124" spans="2:6" x14ac:dyDescent="0.25">
      <c r="B124" s="5">
        <v>45078</v>
      </c>
      <c r="C124" s="6"/>
      <c r="D124" s="47">
        <f t="shared" si="10"/>
        <v>2819.9159000959526</v>
      </c>
    </row>
    <row r="125" spans="2:6" x14ac:dyDescent="0.25">
      <c r="B125" s="5">
        <v>45108</v>
      </c>
      <c r="C125" s="6"/>
      <c r="D125" s="47">
        <f t="shared" si="10"/>
        <v>2819.9159000959526</v>
      </c>
    </row>
  </sheetData>
  <mergeCells count="1">
    <mergeCell ref="B4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2"/>
  <sheetViews>
    <sheetView showGridLines="0" workbookViewId="0">
      <pane ySplit="3" topLeftCell="A103" activePane="bottomLeft" state="frozen"/>
      <selection activeCell="H118" sqref="H118"/>
      <selection pane="bottomLeft" activeCell="H118" sqref="H118"/>
    </sheetView>
  </sheetViews>
  <sheetFormatPr baseColWidth="10" defaultRowHeight="12.75" x14ac:dyDescent="0.2"/>
  <cols>
    <col min="1" max="1" width="9.7109375" style="56" bestFit="1" customWidth="1"/>
    <col min="2" max="2" width="9.85546875" style="56" bestFit="1" customWidth="1"/>
    <col min="3" max="3" width="14.28515625" style="56" bestFit="1" customWidth="1"/>
    <col min="4" max="4" width="28.140625" style="56" bestFit="1" customWidth="1"/>
    <col min="5" max="5" width="35.140625" style="56" bestFit="1" customWidth="1"/>
    <col min="6" max="6" width="8.28515625" style="56" bestFit="1" customWidth="1"/>
    <col min="7" max="7" width="19.42578125" style="56" bestFit="1" customWidth="1"/>
    <col min="8" max="8" width="14" style="56" bestFit="1" customWidth="1"/>
    <col min="9" max="9" width="9.140625" style="56" bestFit="1" customWidth="1"/>
    <col min="10" max="10" width="16.140625" style="56" bestFit="1" customWidth="1"/>
    <col min="11" max="16384" width="11.42578125" style="56"/>
  </cols>
  <sheetData>
    <row r="1" spans="1:10" s="11" customFormat="1" ht="15" x14ac:dyDescent="0.25">
      <c r="A1" s="53"/>
      <c r="B1" s="54" t="s">
        <v>51</v>
      </c>
      <c r="C1" s="55"/>
      <c r="D1" s="55"/>
      <c r="E1" s="55"/>
      <c r="F1" s="55"/>
      <c r="G1" s="55"/>
      <c r="H1" s="55"/>
      <c r="I1" s="55"/>
      <c r="J1" s="55"/>
    </row>
    <row r="2" spans="1:10" s="11" customFormat="1" ht="15" x14ac:dyDescent="0.25">
      <c r="A2" s="53"/>
      <c r="B2" s="153" t="s">
        <v>42</v>
      </c>
      <c r="C2" s="154"/>
      <c r="D2" s="154"/>
      <c r="E2" s="154"/>
      <c r="F2" s="154"/>
      <c r="G2" s="154"/>
      <c r="H2" s="154"/>
      <c r="I2" s="154"/>
      <c r="J2" s="154"/>
    </row>
    <row r="3" spans="1:10" ht="31.5" x14ac:dyDescent="0.2">
      <c r="A3" s="14" t="s">
        <v>11</v>
      </c>
      <c r="B3" s="14" t="s">
        <v>12</v>
      </c>
      <c r="C3" s="15" t="s">
        <v>13</v>
      </c>
      <c r="D3" s="15" t="s">
        <v>14</v>
      </c>
      <c r="E3" s="15" t="s">
        <v>15</v>
      </c>
      <c r="F3" s="15" t="s">
        <v>16</v>
      </c>
      <c r="G3" s="15" t="s">
        <v>17</v>
      </c>
      <c r="H3" s="15" t="s">
        <v>18</v>
      </c>
      <c r="I3" s="15" t="s">
        <v>19</v>
      </c>
      <c r="J3" s="15" t="s">
        <v>20</v>
      </c>
    </row>
    <row r="4" spans="1:10" ht="15" x14ac:dyDescent="0.25">
      <c r="A4" s="57">
        <v>41640</v>
      </c>
      <c r="B4" s="16" t="s">
        <v>21</v>
      </c>
      <c r="C4" s="16" t="s">
        <v>22</v>
      </c>
      <c r="D4" s="16" t="s">
        <v>23</v>
      </c>
      <c r="E4" s="16" t="s">
        <v>24</v>
      </c>
      <c r="F4" s="16" t="s">
        <v>25</v>
      </c>
      <c r="G4" s="16">
        <v>7.5529999999999999</v>
      </c>
      <c r="H4" s="17">
        <v>9.36</v>
      </c>
      <c r="I4" s="16">
        <v>57.82</v>
      </c>
      <c r="J4" s="16" t="s">
        <v>26</v>
      </c>
    </row>
    <row r="5" spans="1:10" ht="15" x14ac:dyDescent="0.25">
      <c r="A5" s="57">
        <v>41671</v>
      </c>
      <c r="B5" s="16" t="s">
        <v>21</v>
      </c>
      <c r="C5" s="16" t="s">
        <v>22</v>
      </c>
      <c r="D5" s="16" t="s">
        <v>23</v>
      </c>
      <c r="E5" s="16" t="s">
        <v>24</v>
      </c>
      <c r="F5" s="16" t="s">
        <v>25</v>
      </c>
      <c r="G5" s="16">
        <v>8.016</v>
      </c>
      <c r="H5" s="17">
        <v>10.09</v>
      </c>
      <c r="I5" s="16">
        <v>57.01</v>
      </c>
      <c r="J5" s="16" t="s">
        <v>26</v>
      </c>
    </row>
    <row r="6" spans="1:10" ht="15" x14ac:dyDescent="0.25">
      <c r="A6" s="57">
        <v>41699</v>
      </c>
      <c r="B6" s="16" t="s">
        <v>21</v>
      </c>
      <c r="C6" s="16" t="s">
        <v>22</v>
      </c>
      <c r="D6" s="16" t="s">
        <v>23</v>
      </c>
      <c r="E6" s="16" t="s">
        <v>24</v>
      </c>
      <c r="F6" s="16" t="s">
        <v>25</v>
      </c>
      <c r="G6" s="16">
        <v>8.6760000000000002</v>
      </c>
      <c r="H6" s="17">
        <v>10.79</v>
      </c>
      <c r="I6" s="16">
        <v>93.21</v>
      </c>
      <c r="J6" s="16" t="s">
        <v>26</v>
      </c>
    </row>
    <row r="7" spans="1:10" ht="15" x14ac:dyDescent="0.25">
      <c r="A7" s="57">
        <v>41730</v>
      </c>
      <c r="B7" s="16" t="s">
        <v>21</v>
      </c>
      <c r="C7" s="16" t="s">
        <v>22</v>
      </c>
      <c r="D7" s="16" t="s">
        <v>23</v>
      </c>
      <c r="E7" s="16" t="s">
        <v>24</v>
      </c>
      <c r="F7" s="16" t="s">
        <v>25</v>
      </c>
      <c r="G7" s="16">
        <v>9.4130000000000003</v>
      </c>
      <c r="H7" s="17">
        <v>11.49</v>
      </c>
      <c r="I7" s="16">
        <v>88.9</v>
      </c>
      <c r="J7" s="16" t="s">
        <v>26</v>
      </c>
    </row>
    <row r="8" spans="1:10" ht="15" x14ac:dyDescent="0.25">
      <c r="A8" s="57">
        <v>41760</v>
      </c>
      <c r="B8" s="16" t="s">
        <v>21</v>
      </c>
      <c r="C8" s="16" t="s">
        <v>22</v>
      </c>
      <c r="D8" s="16" t="s">
        <v>23</v>
      </c>
      <c r="E8" s="16" t="s">
        <v>24</v>
      </c>
      <c r="F8" s="16" t="s">
        <v>25</v>
      </c>
      <c r="G8" s="16">
        <v>9.7590000000000003</v>
      </c>
      <c r="H8" s="17">
        <v>12.09</v>
      </c>
      <c r="I8" s="16">
        <v>84.76</v>
      </c>
      <c r="J8" s="16" t="s">
        <v>26</v>
      </c>
    </row>
    <row r="9" spans="1:10" ht="15" x14ac:dyDescent="0.25">
      <c r="A9" s="57">
        <v>41791</v>
      </c>
      <c r="B9" s="16" t="s">
        <v>21</v>
      </c>
      <c r="C9" s="16" t="s">
        <v>22</v>
      </c>
      <c r="D9" s="16" t="s">
        <v>23</v>
      </c>
      <c r="E9" s="16" t="s">
        <v>24</v>
      </c>
      <c r="F9" s="16" t="s">
        <v>25</v>
      </c>
      <c r="G9" s="16">
        <v>9.3670000000000009</v>
      </c>
      <c r="H9" s="17">
        <v>11.54</v>
      </c>
      <c r="I9" s="16">
        <v>81.52</v>
      </c>
      <c r="J9" s="16" t="s">
        <v>26</v>
      </c>
    </row>
    <row r="10" spans="1:10" ht="15" x14ac:dyDescent="0.25">
      <c r="A10" s="57">
        <v>41821</v>
      </c>
      <c r="B10" s="16" t="s">
        <v>21</v>
      </c>
      <c r="C10" s="16" t="s">
        <v>22</v>
      </c>
      <c r="D10" s="16" t="s">
        <v>23</v>
      </c>
      <c r="E10" s="16" t="s">
        <v>24</v>
      </c>
      <c r="F10" s="16" t="s">
        <v>25</v>
      </c>
      <c r="G10" s="16">
        <v>9.7309999999999999</v>
      </c>
      <c r="H10" s="17">
        <v>11.98</v>
      </c>
      <c r="I10" s="16">
        <v>96.92</v>
      </c>
      <c r="J10" s="16" t="s">
        <v>26</v>
      </c>
    </row>
    <row r="11" spans="1:10" ht="15" x14ac:dyDescent="0.25">
      <c r="A11" s="57">
        <v>41852</v>
      </c>
      <c r="B11" s="16" t="s">
        <v>21</v>
      </c>
      <c r="C11" s="16" t="s">
        <v>22</v>
      </c>
      <c r="D11" s="16" t="s">
        <v>23</v>
      </c>
      <c r="E11" s="16" t="s">
        <v>24</v>
      </c>
      <c r="F11" s="16" t="s">
        <v>25</v>
      </c>
      <c r="G11" s="16">
        <v>9.7490000000000006</v>
      </c>
      <c r="H11" s="17">
        <v>11.98</v>
      </c>
      <c r="I11" s="16">
        <v>99.54</v>
      </c>
      <c r="J11" s="16" t="s">
        <v>26</v>
      </c>
    </row>
    <row r="12" spans="1:10" ht="15" x14ac:dyDescent="0.25">
      <c r="A12" s="57">
        <v>41883</v>
      </c>
      <c r="B12" s="16" t="s">
        <v>21</v>
      </c>
      <c r="C12" s="16" t="s">
        <v>22</v>
      </c>
      <c r="D12" s="16" t="s">
        <v>23</v>
      </c>
      <c r="E12" s="16" t="s">
        <v>24</v>
      </c>
      <c r="F12" s="16" t="s">
        <v>25</v>
      </c>
      <c r="G12" s="16">
        <v>9.923</v>
      </c>
      <c r="H12" s="17">
        <v>12.2</v>
      </c>
      <c r="I12" s="16">
        <v>86.91</v>
      </c>
      <c r="J12" s="16" t="s">
        <v>26</v>
      </c>
    </row>
    <row r="13" spans="1:10" ht="15" x14ac:dyDescent="0.25">
      <c r="A13" s="57">
        <v>41913</v>
      </c>
      <c r="B13" s="16" t="s">
        <v>21</v>
      </c>
      <c r="C13" s="16" t="s">
        <v>22</v>
      </c>
      <c r="D13" s="16" t="s">
        <v>23</v>
      </c>
      <c r="E13" s="16" t="s">
        <v>24</v>
      </c>
      <c r="F13" s="16" t="s">
        <v>25</v>
      </c>
      <c r="G13" s="16">
        <v>9.1349999999999998</v>
      </c>
      <c r="H13" s="17">
        <v>12.2</v>
      </c>
      <c r="I13" s="16">
        <v>75.61</v>
      </c>
      <c r="J13" s="16" t="s">
        <v>26</v>
      </c>
    </row>
    <row r="14" spans="1:10" ht="15" x14ac:dyDescent="0.25">
      <c r="A14" s="57">
        <v>41944</v>
      </c>
      <c r="B14" s="16" t="s">
        <v>21</v>
      </c>
      <c r="C14" s="16" t="s">
        <v>22</v>
      </c>
      <c r="D14" s="16" t="s">
        <v>23</v>
      </c>
      <c r="E14" s="16" t="s">
        <v>24</v>
      </c>
      <c r="F14" s="16" t="s">
        <v>25</v>
      </c>
      <c r="G14" s="16">
        <v>7.9569999999999999</v>
      </c>
      <c r="H14" s="17">
        <v>12.2</v>
      </c>
      <c r="I14" s="16">
        <v>81.2</v>
      </c>
      <c r="J14" s="16" t="s">
        <v>26</v>
      </c>
    </row>
    <row r="15" spans="1:10" ht="15" x14ac:dyDescent="0.25">
      <c r="A15" s="57">
        <v>41974</v>
      </c>
      <c r="B15" s="16" t="s">
        <v>21</v>
      </c>
      <c r="C15" s="16" t="s">
        <v>22</v>
      </c>
      <c r="D15" s="16" t="s">
        <v>23</v>
      </c>
      <c r="E15" s="16" t="s">
        <v>24</v>
      </c>
      <c r="F15" s="16" t="s">
        <v>25</v>
      </c>
      <c r="G15" s="16">
        <v>7.9569999999999999</v>
      </c>
      <c r="H15" s="17">
        <v>12.2</v>
      </c>
      <c r="I15" s="16">
        <v>98.51</v>
      </c>
      <c r="J15" s="16" t="s">
        <v>26</v>
      </c>
    </row>
    <row r="16" spans="1:10" ht="15" x14ac:dyDescent="0.25">
      <c r="A16" s="57">
        <v>42005</v>
      </c>
      <c r="B16" s="16" t="s">
        <v>21</v>
      </c>
      <c r="C16" s="16" t="s">
        <v>22</v>
      </c>
      <c r="D16" s="16" t="s">
        <v>23</v>
      </c>
      <c r="E16" s="16" t="s">
        <v>24</v>
      </c>
      <c r="F16" s="16" t="s">
        <v>25</v>
      </c>
      <c r="G16" s="16">
        <v>7.7539999999999996</v>
      </c>
      <c r="H16" s="17">
        <v>11.78</v>
      </c>
      <c r="I16" s="16">
        <v>97.79</v>
      </c>
      <c r="J16" s="16" t="s">
        <v>26</v>
      </c>
    </row>
    <row r="17" spans="1:11" ht="15" x14ac:dyDescent="0.25">
      <c r="A17" s="57">
        <v>42036</v>
      </c>
      <c r="B17" s="16" t="s">
        <v>21</v>
      </c>
      <c r="C17" s="16" t="s">
        <v>22</v>
      </c>
      <c r="D17" s="16" t="s">
        <v>23</v>
      </c>
      <c r="E17" s="16" t="s">
        <v>24</v>
      </c>
      <c r="F17" s="16" t="s">
        <v>25</v>
      </c>
      <c r="G17" s="16">
        <v>7.7859999999999996</v>
      </c>
      <c r="H17" s="17">
        <v>11.87</v>
      </c>
      <c r="I17" s="16">
        <v>92.91</v>
      </c>
      <c r="J17" s="16" t="s">
        <v>26</v>
      </c>
    </row>
    <row r="18" spans="1:11" ht="15" x14ac:dyDescent="0.25">
      <c r="A18" s="57">
        <v>42064</v>
      </c>
      <c r="B18" s="16" t="s">
        <v>21</v>
      </c>
      <c r="C18" s="16" t="s">
        <v>22</v>
      </c>
      <c r="D18" s="16" t="s">
        <v>23</v>
      </c>
      <c r="E18" s="16" t="s">
        <v>24</v>
      </c>
      <c r="F18" s="16" t="s">
        <v>25</v>
      </c>
      <c r="G18" s="16">
        <v>7.8840000000000003</v>
      </c>
      <c r="H18" s="17">
        <v>12.03</v>
      </c>
      <c r="I18" s="16">
        <v>105.11</v>
      </c>
      <c r="J18" s="16" t="s">
        <v>26</v>
      </c>
    </row>
    <row r="19" spans="1:11" ht="15" x14ac:dyDescent="0.25">
      <c r="A19" s="57">
        <v>42095</v>
      </c>
      <c r="B19" s="16" t="s">
        <v>21</v>
      </c>
      <c r="C19" s="16" t="s">
        <v>22</v>
      </c>
      <c r="D19" s="16" t="s">
        <v>23</v>
      </c>
      <c r="E19" s="16" t="s">
        <v>24</v>
      </c>
      <c r="F19" s="16" t="s">
        <v>25</v>
      </c>
      <c r="G19" s="16">
        <v>7.97</v>
      </c>
      <c r="H19" s="17">
        <v>12.13</v>
      </c>
      <c r="I19" s="16">
        <v>96.78</v>
      </c>
      <c r="J19" s="16" t="s">
        <v>26</v>
      </c>
    </row>
    <row r="20" spans="1:11" ht="15" x14ac:dyDescent="0.25">
      <c r="A20" s="57">
        <v>42125</v>
      </c>
      <c r="B20" s="16" t="s">
        <v>21</v>
      </c>
      <c r="C20" s="16" t="s">
        <v>22</v>
      </c>
      <c r="D20" s="16" t="s">
        <v>23</v>
      </c>
      <c r="E20" s="16" t="s">
        <v>24</v>
      </c>
      <c r="F20" s="16" t="s">
        <v>25</v>
      </c>
      <c r="G20" s="16">
        <v>8.0690000000000008</v>
      </c>
      <c r="H20" s="17">
        <v>12.33</v>
      </c>
      <c r="I20" s="16">
        <v>124.4</v>
      </c>
      <c r="J20" s="16" t="s">
        <v>26</v>
      </c>
    </row>
    <row r="21" spans="1:11" ht="15" x14ac:dyDescent="0.25">
      <c r="A21" s="57">
        <v>42156</v>
      </c>
      <c r="B21" s="16" t="s">
        <v>21</v>
      </c>
      <c r="C21" s="16" t="s">
        <v>22</v>
      </c>
      <c r="D21" s="16" t="s">
        <v>23</v>
      </c>
      <c r="E21" s="16" t="s">
        <v>24</v>
      </c>
      <c r="F21" s="16" t="s">
        <v>25</v>
      </c>
      <c r="G21" s="16">
        <v>8.1980000000000004</v>
      </c>
      <c r="H21" s="17">
        <v>12.54</v>
      </c>
      <c r="I21" s="16">
        <v>118.74</v>
      </c>
      <c r="J21" s="16" t="s">
        <v>26</v>
      </c>
    </row>
    <row r="22" spans="1:11" ht="15" x14ac:dyDescent="0.25">
      <c r="A22" s="57">
        <v>42186</v>
      </c>
      <c r="B22" s="16" t="s">
        <v>21</v>
      </c>
      <c r="C22" s="16" t="s">
        <v>22</v>
      </c>
      <c r="D22" s="16" t="s">
        <v>23</v>
      </c>
      <c r="E22" s="16" t="s">
        <v>24</v>
      </c>
      <c r="F22" s="16" t="s">
        <v>25</v>
      </c>
      <c r="G22" s="16">
        <v>8.3559999999999999</v>
      </c>
      <c r="H22" s="17">
        <v>12.73</v>
      </c>
      <c r="I22" s="16">
        <v>129.59</v>
      </c>
      <c r="J22" s="16" t="s">
        <v>26</v>
      </c>
    </row>
    <row r="23" spans="1:11" ht="15" x14ac:dyDescent="0.25">
      <c r="A23" s="57">
        <v>42217</v>
      </c>
      <c r="B23" s="16" t="s">
        <v>21</v>
      </c>
      <c r="C23" s="16" t="s">
        <v>22</v>
      </c>
      <c r="D23" s="16" t="s">
        <v>23</v>
      </c>
      <c r="E23" s="16" t="s">
        <v>24</v>
      </c>
      <c r="F23" s="16" t="s">
        <v>25</v>
      </c>
      <c r="G23" s="16">
        <v>8.6349999999999998</v>
      </c>
      <c r="H23" s="17">
        <v>13.29</v>
      </c>
      <c r="I23" s="16">
        <v>125.44</v>
      </c>
      <c r="J23" s="16" t="s">
        <v>26</v>
      </c>
    </row>
    <row r="24" spans="1:11" ht="15" x14ac:dyDescent="0.25">
      <c r="A24" s="57">
        <v>42248</v>
      </c>
      <c r="B24" s="16" t="s">
        <v>21</v>
      </c>
      <c r="C24" s="16" t="s">
        <v>22</v>
      </c>
      <c r="D24" s="16" t="s">
        <v>23</v>
      </c>
      <c r="E24" s="16" t="s">
        <v>24</v>
      </c>
      <c r="F24" s="16" t="s">
        <v>25</v>
      </c>
      <c r="G24" s="16">
        <v>8.766</v>
      </c>
      <c r="H24" s="17">
        <v>13.29</v>
      </c>
      <c r="I24" s="16">
        <v>116.75</v>
      </c>
      <c r="J24" s="16" t="s">
        <v>26</v>
      </c>
    </row>
    <row r="25" spans="1:11" ht="15" x14ac:dyDescent="0.25">
      <c r="A25" s="57">
        <v>42278</v>
      </c>
      <c r="B25" s="16" t="s">
        <v>21</v>
      </c>
      <c r="C25" s="16" t="s">
        <v>22</v>
      </c>
      <c r="D25" s="16" t="s">
        <v>23</v>
      </c>
      <c r="E25" s="16" t="s">
        <v>24</v>
      </c>
      <c r="F25" s="16" t="s">
        <v>25</v>
      </c>
      <c r="G25" s="16">
        <v>8.7539999999999996</v>
      </c>
      <c r="H25" s="17">
        <v>13.29</v>
      </c>
      <c r="I25" s="16">
        <v>131.52000000000001</v>
      </c>
      <c r="J25" s="16" t="s">
        <v>26</v>
      </c>
    </row>
    <row r="26" spans="1:11" ht="15" x14ac:dyDescent="0.25">
      <c r="A26" s="57">
        <v>42309</v>
      </c>
      <c r="B26" s="16" t="s">
        <v>21</v>
      </c>
      <c r="C26" s="16" t="s">
        <v>22</v>
      </c>
      <c r="D26" s="16" t="s">
        <v>23</v>
      </c>
      <c r="E26" s="16" t="s">
        <v>24</v>
      </c>
      <c r="F26" s="16" t="s">
        <v>25</v>
      </c>
      <c r="G26" s="16">
        <v>8.8699999999999992</v>
      </c>
      <c r="H26" s="17">
        <v>14.02</v>
      </c>
      <c r="I26" s="16">
        <v>125.5</v>
      </c>
      <c r="J26" s="16" t="s">
        <v>26</v>
      </c>
    </row>
    <row r="27" spans="1:11" ht="15" x14ac:dyDescent="0.25">
      <c r="A27" s="57">
        <v>42339</v>
      </c>
      <c r="B27" s="16" t="s">
        <v>21</v>
      </c>
      <c r="C27" s="16" t="s">
        <v>22</v>
      </c>
      <c r="D27" s="16" t="s">
        <v>23</v>
      </c>
      <c r="E27" s="16" t="s">
        <v>24</v>
      </c>
      <c r="F27" s="16" t="s">
        <v>25</v>
      </c>
      <c r="G27" s="16">
        <v>9.2140000000000004</v>
      </c>
      <c r="H27" s="17">
        <v>12.83</v>
      </c>
      <c r="I27" s="16">
        <v>115.44</v>
      </c>
      <c r="J27" s="16" t="s">
        <v>26</v>
      </c>
    </row>
    <row r="28" spans="1:11" ht="15" x14ac:dyDescent="0.25">
      <c r="A28" s="57">
        <v>42370</v>
      </c>
      <c r="B28" s="16" t="s">
        <v>21</v>
      </c>
      <c r="C28" s="16" t="s">
        <v>22</v>
      </c>
      <c r="D28" s="16" t="s">
        <v>23</v>
      </c>
      <c r="E28" s="16" t="s">
        <v>24</v>
      </c>
      <c r="F28" s="16" t="s">
        <v>25</v>
      </c>
      <c r="G28" s="16">
        <v>9.7159999999999993</v>
      </c>
      <c r="H28" s="17">
        <v>13.66</v>
      </c>
      <c r="I28" s="16">
        <v>97.59</v>
      </c>
      <c r="J28" s="16" t="s">
        <v>26</v>
      </c>
    </row>
    <row r="29" spans="1:11" ht="15" x14ac:dyDescent="0.25">
      <c r="A29" s="57">
        <v>42401</v>
      </c>
      <c r="B29" s="16" t="s">
        <v>21</v>
      </c>
      <c r="C29" s="16" t="s">
        <v>22</v>
      </c>
      <c r="D29" s="16" t="s">
        <v>23</v>
      </c>
      <c r="E29" s="16" t="s">
        <v>24</v>
      </c>
      <c r="F29" s="16" t="s">
        <v>25</v>
      </c>
      <c r="G29" s="16">
        <v>9.8000000000000007</v>
      </c>
      <c r="H29" s="17">
        <v>13.66</v>
      </c>
      <c r="I29" s="16">
        <v>104.46</v>
      </c>
      <c r="J29" s="16" t="s">
        <v>26</v>
      </c>
    </row>
    <row r="30" spans="1:11" ht="15" x14ac:dyDescent="0.25">
      <c r="A30" s="57">
        <v>42430</v>
      </c>
      <c r="B30" s="16" t="s">
        <v>21</v>
      </c>
      <c r="C30" s="16" t="s">
        <v>22</v>
      </c>
      <c r="D30" s="16" t="s">
        <v>23</v>
      </c>
      <c r="E30" s="16" t="s">
        <v>24</v>
      </c>
      <c r="F30" s="16" t="s">
        <v>25</v>
      </c>
      <c r="G30" s="16">
        <v>10.308999999999999</v>
      </c>
      <c r="H30" s="17">
        <v>14.51</v>
      </c>
      <c r="I30" s="16">
        <v>108.07</v>
      </c>
      <c r="J30" s="16" t="s">
        <v>26</v>
      </c>
    </row>
    <row r="31" spans="1:11" ht="15" x14ac:dyDescent="0.25">
      <c r="A31" s="57">
        <v>42461</v>
      </c>
      <c r="B31" s="16" t="s">
        <v>21</v>
      </c>
      <c r="C31" s="16" t="s">
        <v>22</v>
      </c>
      <c r="D31" s="16" t="s">
        <v>23</v>
      </c>
      <c r="E31" s="16" t="s">
        <v>24</v>
      </c>
      <c r="F31" s="16" t="s">
        <v>25</v>
      </c>
      <c r="G31" s="16">
        <v>11.05</v>
      </c>
      <c r="H31" s="17">
        <v>15.41</v>
      </c>
      <c r="I31" s="16">
        <v>105.75</v>
      </c>
      <c r="J31" s="16" t="s">
        <v>26</v>
      </c>
      <c r="K31" s="58"/>
    </row>
    <row r="32" spans="1:11" ht="15" x14ac:dyDescent="0.25">
      <c r="A32" s="57">
        <v>42491</v>
      </c>
      <c r="B32" s="16" t="s">
        <v>21</v>
      </c>
      <c r="C32" s="16" t="s">
        <v>22</v>
      </c>
      <c r="D32" s="16" t="s">
        <v>23</v>
      </c>
      <c r="E32" s="16" t="s">
        <v>24</v>
      </c>
      <c r="F32" s="16" t="s">
        <v>25</v>
      </c>
      <c r="G32" s="16">
        <v>12.127000000000001</v>
      </c>
      <c r="H32" s="17">
        <v>16.95</v>
      </c>
      <c r="I32" s="16">
        <v>102.14</v>
      </c>
      <c r="J32" s="16" t="s">
        <v>26</v>
      </c>
      <c r="K32" s="58"/>
    </row>
    <row r="33" spans="1:11" ht="15" x14ac:dyDescent="0.25">
      <c r="A33" s="57">
        <v>42522</v>
      </c>
      <c r="B33" s="16" t="s">
        <v>21</v>
      </c>
      <c r="C33" s="16" t="s">
        <v>22</v>
      </c>
      <c r="D33" s="16" t="s">
        <v>23</v>
      </c>
      <c r="E33" s="16" t="s">
        <v>24</v>
      </c>
      <c r="F33" s="16" t="s">
        <v>25</v>
      </c>
      <c r="G33" s="16">
        <v>12.166</v>
      </c>
      <c r="H33" s="17">
        <v>16.95</v>
      </c>
      <c r="I33" s="16">
        <v>100.43</v>
      </c>
      <c r="J33" s="16" t="s">
        <v>26</v>
      </c>
      <c r="K33" s="58"/>
    </row>
    <row r="34" spans="1:11" ht="15" x14ac:dyDescent="0.25">
      <c r="A34" s="57">
        <v>42552</v>
      </c>
      <c r="B34" s="16" t="s">
        <v>21</v>
      </c>
      <c r="C34" s="16" t="s">
        <v>22</v>
      </c>
      <c r="D34" s="16" t="s">
        <v>23</v>
      </c>
      <c r="E34" s="16" t="s">
        <v>24</v>
      </c>
      <c r="F34" s="16" t="s">
        <v>25</v>
      </c>
      <c r="G34" s="16">
        <v>12.169</v>
      </c>
      <c r="H34" s="17">
        <v>16.95</v>
      </c>
      <c r="I34" s="16">
        <v>111.99</v>
      </c>
      <c r="J34" s="16" t="s">
        <v>26</v>
      </c>
      <c r="K34" s="58"/>
    </row>
    <row r="35" spans="1:11" ht="15" x14ac:dyDescent="0.25">
      <c r="A35" s="57">
        <v>42583</v>
      </c>
      <c r="B35" s="16" t="s">
        <v>21</v>
      </c>
      <c r="C35" s="16" t="s">
        <v>22</v>
      </c>
      <c r="D35" s="16" t="s">
        <v>23</v>
      </c>
      <c r="E35" s="16" t="s">
        <v>24</v>
      </c>
      <c r="F35" s="16" t="s">
        <v>25</v>
      </c>
      <c r="G35" s="16">
        <v>12.222</v>
      </c>
      <c r="H35" s="17">
        <v>16.95</v>
      </c>
      <c r="I35" s="16">
        <v>103.12</v>
      </c>
      <c r="J35" s="16" t="s">
        <v>26</v>
      </c>
      <c r="K35" s="58"/>
    </row>
    <row r="36" spans="1:11" ht="15" x14ac:dyDescent="0.25">
      <c r="A36" s="57">
        <v>42614</v>
      </c>
      <c r="B36" s="16" t="s">
        <v>21</v>
      </c>
      <c r="C36" s="16" t="s">
        <v>22</v>
      </c>
      <c r="D36" s="16" t="s">
        <v>23</v>
      </c>
      <c r="E36" s="16" t="s">
        <v>24</v>
      </c>
      <c r="F36" s="16" t="s">
        <v>25</v>
      </c>
      <c r="G36" s="16">
        <v>12.224</v>
      </c>
      <c r="H36" s="17">
        <v>16.95</v>
      </c>
      <c r="I36" s="16">
        <v>104.49</v>
      </c>
      <c r="J36" s="16" t="s">
        <v>26</v>
      </c>
      <c r="K36" s="58"/>
    </row>
    <row r="37" spans="1:11" ht="15" x14ac:dyDescent="0.25">
      <c r="A37" s="57">
        <v>42644</v>
      </c>
      <c r="B37" s="16" t="s">
        <v>21</v>
      </c>
      <c r="C37" s="16" t="s">
        <v>22</v>
      </c>
      <c r="D37" s="16" t="s">
        <v>23</v>
      </c>
      <c r="E37" s="16" t="s">
        <v>24</v>
      </c>
      <c r="F37" s="16" t="s">
        <v>25</v>
      </c>
      <c r="G37" s="16">
        <v>12.175000000000001</v>
      </c>
      <c r="H37" s="17">
        <v>16.95</v>
      </c>
      <c r="I37" s="16">
        <v>24.68</v>
      </c>
      <c r="J37" s="16" t="s">
        <v>26</v>
      </c>
      <c r="K37" s="58"/>
    </row>
    <row r="38" spans="1:11" ht="15" x14ac:dyDescent="0.25">
      <c r="A38" s="57">
        <v>42675</v>
      </c>
      <c r="B38" s="16" t="s">
        <v>21</v>
      </c>
      <c r="C38" s="16" t="s">
        <v>22</v>
      </c>
      <c r="D38" s="16" t="s">
        <v>23</v>
      </c>
      <c r="E38" s="16" t="s">
        <v>24</v>
      </c>
      <c r="F38" s="16" t="s">
        <v>25</v>
      </c>
      <c r="G38" s="16">
        <v>12.186</v>
      </c>
      <c r="H38" s="17">
        <v>16.95</v>
      </c>
      <c r="I38" s="16">
        <v>100.17</v>
      </c>
      <c r="J38" s="16" t="s">
        <v>26</v>
      </c>
      <c r="K38" s="58"/>
    </row>
    <row r="39" spans="1:11" ht="15" x14ac:dyDescent="0.25">
      <c r="A39" s="57">
        <v>42705</v>
      </c>
      <c r="B39" s="16" t="s">
        <v>21</v>
      </c>
      <c r="C39" s="16" t="s">
        <v>22</v>
      </c>
      <c r="D39" s="16" t="s">
        <v>23</v>
      </c>
      <c r="E39" s="16" t="s">
        <v>24</v>
      </c>
      <c r="F39" s="16" t="s">
        <v>25</v>
      </c>
      <c r="G39" s="16">
        <v>12.193</v>
      </c>
      <c r="H39" s="17">
        <v>16.95</v>
      </c>
      <c r="I39" s="16">
        <v>111.95</v>
      </c>
      <c r="J39" s="16" t="s">
        <v>26</v>
      </c>
      <c r="K39" s="58"/>
    </row>
    <row r="40" spans="1:11" ht="15" x14ac:dyDescent="0.25">
      <c r="A40" s="57">
        <v>42736</v>
      </c>
      <c r="B40" s="16" t="s">
        <v>21</v>
      </c>
      <c r="C40" s="16" t="s">
        <v>22</v>
      </c>
      <c r="D40" s="16" t="s">
        <v>23</v>
      </c>
      <c r="E40" s="16" t="s">
        <v>24</v>
      </c>
      <c r="F40" s="16" t="s">
        <v>25</v>
      </c>
      <c r="G40" s="16">
        <v>12.791</v>
      </c>
      <c r="H40" s="17">
        <v>18.309999999999999</v>
      </c>
      <c r="I40" s="16">
        <v>104.98</v>
      </c>
      <c r="J40" s="16" t="s">
        <v>26</v>
      </c>
      <c r="K40" s="58"/>
    </row>
    <row r="41" spans="1:11" ht="15" x14ac:dyDescent="0.25">
      <c r="A41" s="57">
        <v>42767</v>
      </c>
      <c r="B41" s="16" t="s">
        <v>21</v>
      </c>
      <c r="C41" s="16" t="s">
        <v>22</v>
      </c>
      <c r="D41" s="16" t="s">
        <v>23</v>
      </c>
      <c r="E41" s="16" t="s">
        <v>24</v>
      </c>
      <c r="F41" s="16" t="s">
        <v>25</v>
      </c>
      <c r="G41" s="16">
        <v>13.214</v>
      </c>
      <c r="H41" s="17">
        <v>18.309999999999999</v>
      </c>
      <c r="I41" s="16">
        <v>97.95</v>
      </c>
      <c r="J41" s="16" t="s">
        <v>26</v>
      </c>
      <c r="K41" s="58"/>
    </row>
    <row r="42" spans="1:11" ht="15" x14ac:dyDescent="0.25">
      <c r="A42" s="57">
        <v>42795</v>
      </c>
      <c r="B42" s="16" t="s">
        <v>21</v>
      </c>
      <c r="C42" s="16" t="s">
        <v>22</v>
      </c>
      <c r="D42" s="16" t="s">
        <v>23</v>
      </c>
      <c r="E42" s="16" t="s">
        <v>24</v>
      </c>
      <c r="F42" s="16" t="s">
        <v>25</v>
      </c>
      <c r="G42" s="16">
        <v>13.19</v>
      </c>
      <c r="H42" s="17">
        <v>18.309999999999999</v>
      </c>
      <c r="I42" s="16">
        <v>104.41</v>
      </c>
      <c r="J42" s="16" t="s">
        <v>26</v>
      </c>
      <c r="K42" s="58"/>
    </row>
    <row r="43" spans="1:11" ht="15" x14ac:dyDescent="0.25">
      <c r="A43" s="57">
        <v>42826</v>
      </c>
      <c r="B43" s="16" t="s">
        <v>21</v>
      </c>
      <c r="C43" s="16" t="s">
        <v>22</v>
      </c>
      <c r="D43" s="16" t="s">
        <v>23</v>
      </c>
      <c r="E43" s="16" t="s">
        <v>24</v>
      </c>
      <c r="F43" s="16" t="s">
        <v>25</v>
      </c>
      <c r="G43" s="16">
        <v>12.88</v>
      </c>
      <c r="H43" s="17">
        <v>17.829999999999998</v>
      </c>
      <c r="I43" s="16">
        <v>95.12</v>
      </c>
      <c r="J43" s="16" t="s">
        <v>26</v>
      </c>
      <c r="K43" s="58"/>
    </row>
    <row r="44" spans="1:11" ht="15" x14ac:dyDescent="0.25">
      <c r="A44" s="57">
        <v>42856</v>
      </c>
      <c r="B44" s="16" t="s">
        <v>21</v>
      </c>
      <c r="C44" s="16" t="s">
        <v>22</v>
      </c>
      <c r="D44" s="16" t="s">
        <v>23</v>
      </c>
      <c r="E44" s="16" t="s">
        <v>24</v>
      </c>
      <c r="F44" s="16" t="s">
        <v>25</v>
      </c>
      <c r="G44" s="16">
        <v>12.856999999999999</v>
      </c>
      <c r="H44" s="17">
        <v>17.829999999999998</v>
      </c>
      <c r="I44" s="16">
        <v>103.84</v>
      </c>
      <c r="J44" s="16" t="s">
        <v>26</v>
      </c>
      <c r="K44" s="58"/>
    </row>
    <row r="45" spans="1:11" ht="15" x14ac:dyDescent="0.25">
      <c r="A45" s="57">
        <v>42887</v>
      </c>
      <c r="B45" s="16" t="s">
        <v>21</v>
      </c>
      <c r="C45" s="16" t="s">
        <v>22</v>
      </c>
      <c r="D45" s="16" t="s">
        <v>23</v>
      </c>
      <c r="E45" s="16" t="s">
        <v>24</v>
      </c>
      <c r="F45" s="16" t="s">
        <v>25</v>
      </c>
      <c r="G45" s="16">
        <v>12.874000000000001</v>
      </c>
      <c r="H45" s="17">
        <v>17.829999999999998</v>
      </c>
      <c r="I45" s="16">
        <v>96.44</v>
      </c>
      <c r="J45" s="16" t="s">
        <v>26</v>
      </c>
      <c r="K45" s="58"/>
    </row>
    <row r="46" spans="1:11" ht="15" x14ac:dyDescent="0.25">
      <c r="A46" s="57">
        <v>42917</v>
      </c>
      <c r="B46" s="16" t="s">
        <v>21</v>
      </c>
      <c r="C46" s="16" t="s">
        <v>22</v>
      </c>
      <c r="D46" s="16" t="s">
        <v>23</v>
      </c>
      <c r="E46" s="16" t="s">
        <v>24</v>
      </c>
      <c r="F46" s="16" t="s">
        <v>25</v>
      </c>
      <c r="G46" s="16">
        <v>13.625</v>
      </c>
      <c r="H46" s="17">
        <v>18.899999999999999</v>
      </c>
      <c r="I46" s="16">
        <v>107.39</v>
      </c>
      <c r="J46" s="16" t="s">
        <v>26</v>
      </c>
      <c r="K46" s="58"/>
    </row>
    <row r="47" spans="1:11" ht="15" x14ac:dyDescent="0.25">
      <c r="A47" s="57">
        <v>42948</v>
      </c>
      <c r="B47" s="16" t="s">
        <v>21</v>
      </c>
      <c r="C47" s="16" t="s">
        <v>22</v>
      </c>
      <c r="D47" s="16" t="s">
        <v>23</v>
      </c>
      <c r="E47" s="16" t="s">
        <v>24</v>
      </c>
      <c r="F47" s="16" t="s">
        <v>25</v>
      </c>
      <c r="G47" s="16">
        <v>13.718</v>
      </c>
      <c r="H47" s="17">
        <v>18.899999999999999</v>
      </c>
      <c r="I47" s="16">
        <v>108.83</v>
      </c>
      <c r="J47" s="16" t="s">
        <v>26</v>
      </c>
      <c r="K47" s="58"/>
    </row>
    <row r="48" spans="1:11" ht="15" x14ac:dyDescent="0.25">
      <c r="A48" s="57">
        <v>42979</v>
      </c>
      <c r="B48" s="16" t="s">
        <v>21</v>
      </c>
      <c r="C48" s="16" t="s">
        <v>22</v>
      </c>
      <c r="D48" s="16" t="s">
        <v>23</v>
      </c>
      <c r="E48" s="16" t="s">
        <v>24</v>
      </c>
      <c r="F48" s="16" t="s">
        <v>25</v>
      </c>
      <c r="G48" s="16">
        <v>13.65</v>
      </c>
      <c r="H48" s="17">
        <v>18.899999999999999</v>
      </c>
      <c r="I48" s="16">
        <v>113.48</v>
      </c>
      <c r="J48" s="16" t="s">
        <v>26</v>
      </c>
      <c r="K48" s="58"/>
    </row>
    <row r="49" spans="1:11" ht="15" x14ac:dyDescent="0.25">
      <c r="A49" s="57">
        <v>43009</v>
      </c>
      <c r="B49" s="16" t="s">
        <v>21</v>
      </c>
      <c r="C49" s="16" t="s">
        <v>22</v>
      </c>
      <c r="D49" s="16" t="s">
        <v>23</v>
      </c>
      <c r="E49" s="16" t="s">
        <v>24</v>
      </c>
      <c r="F49" s="16" t="s">
        <v>25</v>
      </c>
      <c r="G49" s="16">
        <v>14.032999999999999</v>
      </c>
      <c r="H49" s="17">
        <v>20.77</v>
      </c>
      <c r="I49" s="16">
        <v>114.16</v>
      </c>
      <c r="J49" s="16" t="s">
        <v>26</v>
      </c>
      <c r="K49" s="58"/>
    </row>
    <row r="50" spans="1:11" ht="15" x14ac:dyDescent="0.25">
      <c r="A50" s="57">
        <v>43040</v>
      </c>
      <c r="B50" s="16" t="s">
        <v>21</v>
      </c>
      <c r="C50" s="16" t="s">
        <v>22</v>
      </c>
      <c r="D50" s="16" t="s">
        <v>23</v>
      </c>
      <c r="E50" s="16" t="s">
        <v>24</v>
      </c>
      <c r="F50" s="16" t="s">
        <v>25</v>
      </c>
      <c r="G50" s="16">
        <v>15.010999999999999</v>
      </c>
      <c r="H50" s="17">
        <v>20.77</v>
      </c>
      <c r="I50" s="16">
        <v>109.78</v>
      </c>
      <c r="J50" s="16" t="s">
        <v>26</v>
      </c>
      <c r="K50" s="58"/>
    </row>
    <row r="51" spans="1:11" ht="15" x14ac:dyDescent="0.25">
      <c r="A51" s="57">
        <v>43070</v>
      </c>
      <c r="B51" s="16" t="s">
        <v>21</v>
      </c>
      <c r="C51" s="16" t="s">
        <v>22</v>
      </c>
      <c r="D51" s="16" t="s">
        <v>23</v>
      </c>
      <c r="E51" s="16" t="s">
        <v>24</v>
      </c>
      <c r="F51" s="16" t="s">
        <v>25</v>
      </c>
      <c r="G51" s="16">
        <v>15.871</v>
      </c>
      <c r="H51" s="17">
        <v>21.99</v>
      </c>
      <c r="I51" s="16">
        <v>118.18</v>
      </c>
      <c r="J51" s="16" t="s">
        <v>26</v>
      </c>
      <c r="K51" s="58"/>
    </row>
    <row r="52" spans="1:11" ht="15" x14ac:dyDescent="0.25">
      <c r="A52" s="57">
        <v>43101</v>
      </c>
      <c r="B52" s="16" t="s">
        <v>21</v>
      </c>
      <c r="C52" s="16" t="s">
        <v>22</v>
      </c>
      <c r="D52" s="16" t="s">
        <v>23</v>
      </c>
      <c r="E52" s="16" t="s">
        <v>24</v>
      </c>
      <c r="F52" s="16" t="s">
        <v>25</v>
      </c>
      <c r="G52" s="16">
        <v>16.079000000000001</v>
      </c>
      <c r="H52" s="17">
        <v>22.98</v>
      </c>
      <c r="I52" s="16">
        <v>110.33</v>
      </c>
      <c r="J52" s="16" t="s">
        <v>26</v>
      </c>
      <c r="K52" s="58">
        <f>+H52/H51-1</f>
        <v>4.5020463847203374E-2</v>
      </c>
    </row>
    <row r="53" spans="1:11" ht="15" x14ac:dyDescent="0.25">
      <c r="A53" s="57">
        <v>43132</v>
      </c>
      <c r="B53" s="16" t="s">
        <v>21</v>
      </c>
      <c r="C53" s="16" t="s">
        <v>22</v>
      </c>
      <c r="D53" s="16" t="s">
        <v>23</v>
      </c>
      <c r="E53" s="16" t="s">
        <v>24</v>
      </c>
      <c r="F53" s="16" t="s">
        <v>25</v>
      </c>
      <c r="G53" s="16">
        <v>17.149000000000001</v>
      </c>
      <c r="H53" s="17">
        <v>23.89</v>
      </c>
      <c r="I53" s="16">
        <v>109.63</v>
      </c>
      <c r="J53" s="16" t="s">
        <v>26</v>
      </c>
      <c r="K53" s="58">
        <f t="shared" ref="K53:K96" si="0">+H53/H52-1</f>
        <v>3.9599651871192298E-2</v>
      </c>
    </row>
    <row r="54" spans="1:11" ht="15" x14ac:dyDescent="0.25">
      <c r="A54" s="57">
        <v>43160</v>
      </c>
      <c r="B54" s="16" t="s">
        <v>21</v>
      </c>
      <c r="C54" s="16" t="s">
        <v>22</v>
      </c>
      <c r="D54" s="16" t="s">
        <v>23</v>
      </c>
      <c r="E54" s="16" t="s">
        <v>24</v>
      </c>
      <c r="F54" s="16" t="s">
        <v>25</v>
      </c>
      <c r="G54" s="16">
        <v>17.699000000000002</v>
      </c>
      <c r="H54" s="17">
        <v>23.89</v>
      </c>
      <c r="I54" s="16">
        <v>123.87</v>
      </c>
      <c r="J54" s="16" t="s">
        <v>26</v>
      </c>
      <c r="K54" s="58">
        <f t="shared" si="0"/>
        <v>0</v>
      </c>
    </row>
    <row r="55" spans="1:11" ht="15" x14ac:dyDescent="0.25">
      <c r="A55" s="57">
        <v>43191</v>
      </c>
      <c r="B55" s="16" t="s">
        <v>21</v>
      </c>
      <c r="C55" s="16" t="s">
        <v>22</v>
      </c>
      <c r="D55" s="16" t="s">
        <v>23</v>
      </c>
      <c r="E55" s="16" t="s">
        <v>24</v>
      </c>
      <c r="F55" s="16" t="s">
        <v>25</v>
      </c>
      <c r="G55" s="16">
        <v>18.038</v>
      </c>
      <c r="H55" s="17">
        <v>24.49</v>
      </c>
      <c r="I55" s="16">
        <v>114.42</v>
      </c>
      <c r="J55" s="16" t="s">
        <v>26</v>
      </c>
      <c r="K55" s="58">
        <f t="shared" si="0"/>
        <v>2.5115110925073125E-2</v>
      </c>
    </row>
    <row r="56" spans="1:11" ht="15" x14ac:dyDescent="0.25">
      <c r="A56" s="57">
        <v>43221</v>
      </c>
      <c r="B56" s="16" t="s">
        <v>21</v>
      </c>
      <c r="C56" s="16" t="s">
        <v>22</v>
      </c>
      <c r="D56" s="16" t="s">
        <v>23</v>
      </c>
      <c r="E56" s="16" t="s">
        <v>24</v>
      </c>
      <c r="F56" s="16" t="s">
        <v>25</v>
      </c>
      <c r="G56" s="16">
        <v>18.216999999999999</v>
      </c>
      <c r="H56" s="17">
        <v>24.49</v>
      </c>
      <c r="I56" s="16">
        <v>106.21</v>
      </c>
      <c r="J56" s="16" t="s">
        <v>26</v>
      </c>
      <c r="K56" s="58">
        <f t="shared" si="0"/>
        <v>0</v>
      </c>
    </row>
    <row r="57" spans="1:11" ht="15" x14ac:dyDescent="0.25">
      <c r="A57" s="57">
        <v>43252</v>
      </c>
      <c r="B57" s="16" t="s">
        <v>21</v>
      </c>
      <c r="C57" s="16" t="s">
        <v>22</v>
      </c>
      <c r="D57" s="16" t="s">
        <v>23</v>
      </c>
      <c r="E57" s="16" t="s">
        <v>24</v>
      </c>
      <c r="F57" s="16" t="s">
        <v>25</v>
      </c>
      <c r="G57" s="16">
        <v>18.917999999999999</v>
      </c>
      <c r="H57" s="17">
        <v>25.59</v>
      </c>
      <c r="I57" s="16">
        <v>112.2</v>
      </c>
      <c r="J57" s="16" t="s">
        <v>26</v>
      </c>
      <c r="K57" s="58">
        <f t="shared" si="0"/>
        <v>4.4916292364230337E-2</v>
      </c>
    </row>
    <row r="58" spans="1:11" ht="15" x14ac:dyDescent="0.25">
      <c r="A58" s="57">
        <v>43282</v>
      </c>
      <c r="B58" s="16" t="s">
        <v>21</v>
      </c>
      <c r="C58" s="16" t="s">
        <v>22</v>
      </c>
      <c r="D58" s="16" t="s">
        <v>23</v>
      </c>
      <c r="E58" s="16" t="s">
        <v>24</v>
      </c>
      <c r="F58" s="16" t="s">
        <v>25</v>
      </c>
      <c r="G58" s="16">
        <v>21.689</v>
      </c>
      <c r="H58" s="17">
        <v>29.56</v>
      </c>
      <c r="I58" s="16">
        <v>113.38</v>
      </c>
      <c r="J58" s="16" t="s">
        <v>26</v>
      </c>
      <c r="K58" s="58">
        <f t="shared" si="0"/>
        <v>0.15513872606486911</v>
      </c>
    </row>
    <row r="59" spans="1:11" ht="15" x14ac:dyDescent="0.25">
      <c r="A59" s="57">
        <v>43313</v>
      </c>
      <c r="B59" s="16" t="s">
        <v>21</v>
      </c>
      <c r="C59" s="16" t="s">
        <v>22</v>
      </c>
      <c r="D59" s="16" t="s">
        <v>23</v>
      </c>
      <c r="E59" s="16" t="s">
        <v>24</v>
      </c>
      <c r="F59" s="16" t="s">
        <v>25</v>
      </c>
      <c r="G59" s="16">
        <v>23.771999999999998</v>
      </c>
      <c r="H59" s="17">
        <v>32.04</v>
      </c>
      <c r="I59" s="16">
        <v>111.41</v>
      </c>
      <c r="J59" s="16" t="s">
        <v>26</v>
      </c>
      <c r="K59" s="58">
        <f t="shared" si="0"/>
        <v>8.3897158322056908E-2</v>
      </c>
    </row>
    <row r="60" spans="1:11" ht="15" x14ac:dyDescent="0.25">
      <c r="A60" s="57">
        <v>43344</v>
      </c>
      <c r="B60" s="16" t="s">
        <v>21</v>
      </c>
      <c r="C60" s="16" t="s">
        <v>22</v>
      </c>
      <c r="D60" s="16" t="s">
        <v>23</v>
      </c>
      <c r="E60" s="16" t="s">
        <v>24</v>
      </c>
      <c r="F60" s="16" t="s">
        <v>25</v>
      </c>
      <c r="G60" s="16">
        <v>26.803999999999998</v>
      </c>
      <c r="H60" s="17">
        <v>35.880000000000003</v>
      </c>
      <c r="I60" s="16">
        <v>100.07</v>
      </c>
      <c r="J60" s="16" t="s">
        <v>26</v>
      </c>
      <c r="K60" s="58">
        <f t="shared" si="0"/>
        <v>0.11985018726591767</v>
      </c>
    </row>
    <row r="61" spans="1:11" ht="15" x14ac:dyDescent="0.25">
      <c r="A61" s="57">
        <v>43374</v>
      </c>
      <c r="B61" s="16" t="s">
        <v>21</v>
      </c>
      <c r="C61" s="16" t="s">
        <v>22</v>
      </c>
      <c r="D61" s="16" t="s">
        <v>23</v>
      </c>
      <c r="E61" s="16" t="s">
        <v>24</v>
      </c>
      <c r="F61" s="16" t="s">
        <v>25</v>
      </c>
      <c r="G61" s="19">
        <v>30.396999999999998</v>
      </c>
      <c r="H61" s="17">
        <v>39.619999999999997</v>
      </c>
      <c r="I61" s="16">
        <v>105.98</v>
      </c>
      <c r="J61" s="16" t="s">
        <v>26</v>
      </c>
      <c r="K61" s="58">
        <f t="shared" si="0"/>
        <v>0.10423634336677789</v>
      </c>
    </row>
    <row r="62" spans="1:11" ht="15" x14ac:dyDescent="0.25">
      <c r="A62" s="57">
        <v>43405</v>
      </c>
      <c r="B62" s="16" t="s">
        <v>21</v>
      </c>
      <c r="C62" s="16" t="s">
        <v>22</v>
      </c>
      <c r="D62" s="16" t="s">
        <v>23</v>
      </c>
      <c r="E62" s="16" t="s">
        <v>24</v>
      </c>
      <c r="F62" s="16" t="s">
        <v>25</v>
      </c>
      <c r="G62" s="16">
        <v>31.099</v>
      </c>
      <c r="H62" s="17">
        <v>40.61</v>
      </c>
      <c r="I62" s="21">
        <v>106.2</v>
      </c>
      <c r="J62" s="16" t="s">
        <v>26</v>
      </c>
      <c r="K62" s="58">
        <f t="shared" si="0"/>
        <v>2.4987380111055169E-2</v>
      </c>
    </row>
    <row r="63" spans="1:11" ht="15" x14ac:dyDescent="0.25">
      <c r="A63" s="57">
        <v>43435</v>
      </c>
      <c r="B63" s="16" t="s">
        <v>21</v>
      </c>
      <c r="C63" s="16" t="s">
        <v>22</v>
      </c>
      <c r="D63" s="16" t="s">
        <v>23</v>
      </c>
      <c r="E63" s="16" t="s">
        <v>24</v>
      </c>
      <c r="F63" s="16" t="s">
        <v>25</v>
      </c>
      <c r="G63" s="16">
        <v>31.835000000000001</v>
      </c>
      <c r="H63" s="17">
        <v>41.83</v>
      </c>
      <c r="I63" s="16">
        <v>104.08</v>
      </c>
      <c r="J63" s="16" t="s">
        <v>26</v>
      </c>
      <c r="K63" s="58">
        <f t="shared" si="0"/>
        <v>3.0041861610440757E-2</v>
      </c>
    </row>
    <row r="64" spans="1:11" ht="15" x14ac:dyDescent="0.25">
      <c r="A64" s="57">
        <v>43466</v>
      </c>
      <c r="B64" s="59" t="s">
        <v>21</v>
      </c>
      <c r="C64" s="59" t="s">
        <v>22</v>
      </c>
      <c r="D64" s="59" t="s">
        <v>23</v>
      </c>
      <c r="E64" s="59" t="s">
        <v>24</v>
      </c>
      <c r="F64" s="59" t="s">
        <v>25</v>
      </c>
      <c r="G64" s="60">
        <v>31322</v>
      </c>
      <c r="H64" s="17">
        <v>40.99</v>
      </c>
      <c r="I64" s="16" t="s">
        <v>46</v>
      </c>
      <c r="J64" s="16" t="s">
        <v>26</v>
      </c>
      <c r="K64" s="58">
        <f t="shared" si="0"/>
        <v>-2.0081281377002047E-2</v>
      </c>
    </row>
    <row r="65" spans="1:11" ht="15" x14ac:dyDescent="0.25">
      <c r="A65" s="57">
        <v>43497</v>
      </c>
      <c r="B65" s="59" t="s">
        <v>21</v>
      </c>
      <c r="C65" s="59" t="s">
        <v>22</v>
      </c>
      <c r="D65" s="59" t="s">
        <v>23</v>
      </c>
      <c r="E65" s="59" t="s">
        <v>24</v>
      </c>
      <c r="F65" s="59" t="s">
        <v>25</v>
      </c>
      <c r="G65" s="60">
        <v>31689</v>
      </c>
      <c r="H65" s="17">
        <v>41.68</v>
      </c>
      <c r="I65" s="16" t="s">
        <v>47</v>
      </c>
      <c r="J65" s="16" t="s">
        <v>26</v>
      </c>
      <c r="K65" s="58">
        <f t="shared" si="0"/>
        <v>1.683337399365703E-2</v>
      </c>
    </row>
    <row r="66" spans="1:11" ht="15" x14ac:dyDescent="0.25">
      <c r="A66" s="57">
        <v>43525</v>
      </c>
      <c r="B66" s="59" t="s">
        <v>21</v>
      </c>
      <c r="C66" s="59" t="s">
        <v>22</v>
      </c>
      <c r="D66" s="59" t="s">
        <v>23</v>
      </c>
      <c r="E66" s="59" t="s">
        <v>24</v>
      </c>
      <c r="F66" s="59" t="s">
        <v>25</v>
      </c>
      <c r="G66" s="60">
        <v>32412</v>
      </c>
      <c r="H66" s="17">
        <v>42.85</v>
      </c>
      <c r="I66" s="16" t="s">
        <v>48</v>
      </c>
      <c r="J66" s="16" t="s">
        <v>26</v>
      </c>
      <c r="K66" s="58">
        <f t="shared" si="0"/>
        <v>2.8071017274472254E-2</v>
      </c>
    </row>
    <row r="67" spans="1:11" ht="15" x14ac:dyDescent="0.25">
      <c r="A67" s="57">
        <v>43556</v>
      </c>
      <c r="B67" s="59" t="s">
        <v>21</v>
      </c>
      <c r="C67" s="59" t="s">
        <v>22</v>
      </c>
      <c r="D67" s="59" t="s">
        <v>23</v>
      </c>
      <c r="E67" s="59" t="s">
        <v>24</v>
      </c>
      <c r="F67" s="59" t="s">
        <v>25</v>
      </c>
      <c r="G67" s="60">
        <v>34517</v>
      </c>
      <c r="H67" s="17">
        <v>45.38</v>
      </c>
      <c r="I67" s="16" t="s">
        <v>49</v>
      </c>
      <c r="J67" s="59" t="s">
        <v>26</v>
      </c>
      <c r="K67" s="58">
        <f t="shared" si="0"/>
        <v>5.9043173862310505E-2</v>
      </c>
    </row>
    <row r="68" spans="1:11" ht="17.25" customHeight="1" x14ac:dyDescent="0.25">
      <c r="A68" s="57">
        <v>43586</v>
      </c>
      <c r="B68" s="61" t="s">
        <v>21</v>
      </c>
      <c r="C68" s="62" t="s">
        <v>22</v>
      </c>
      <c r="D68" s="62" t="s">
        <v>23</v>
      </c>
      <c r="E68" s="59" t="s">
        <v>24</v>
      </c>
      <c r="F68" s="61" t="s">
        <v>25</v>
      </c>
      <c r="G68" s="63">
        <v>36583</v>
      </c>
      <c r="H68" s="64">
        <v>47.88</v>
      </c>
      <c r="I68" s="62">
        <v>99.14</v>
      </c>
      <c r="J68" s="61" t="s">
        <v>26</v>
      </c>
      <c r="K68" s="58">
        <f t="shared" si="0"/>
        <v>5.5090348171000336E-2</v>
      </c>
    </row>
    <row r="69" spans="1:11" ht="15" x14ac:dyDescent="0.25">
      <c r="A69" s="57">
        <v>43617</v>
      </c>
      <c r="B69" s="59" t="s">
        <v>21</v>
      </c>
      <c r="C69" s="59" t="s">
        <v>22</v>
      </c>
      <c r="D69" s="59" t="s">
        <v>23</v>
      </c>
      <c r="E69" s="59" t="s">
        <v>24</v>
      </c>
      <c r="F69" s="59" t="s">
        <v>25</v>
      </c>
      <c r="G69" s="59" t="s">
        <v>52</v>
      </c>
      <c r="H69" s="17">
        <v>49.08</v>
      </c>
      <c r="I69" s="65" t="s">
        <v>53</v>
      </c>
      <c r="J69" s="59" t="s">
        <v>26</v>
      </c>
      <c r="K69" s="58">
        <f t="shared" si="0"/>
        <v>2.5062656641603898E-2</v>
      </c>
    </row>
    <row r="70" spans="1:11" ht="15" x14ac:dyDescent="0.25">
      <c r="A70" s="57">
        <v>43647</v>
      </c>
      <c r="B70" s="66" t="s">
        <v>21</v>
      </c>
      <c r="C70" s="66" t="s">
        <v>22</v>
      </c>
      <c r="D70" s="66" t="s">
        <v>23</v>
      </c>
      <c r="E70" s="66" t="s">
        <v>24</v>
      </c>
      <c r="F70" s="66" t="s">
        <v>25</v>
      </c>
      <c r="G70" s="67">
        <v>37916</v>
      </c>
      <c r="H70" s="68">
        <v>49.94</v>
      </c>
      <c r="I70" s="69" t="s">
        <v>54</v>
      </c>
      <c r="J70" s="66" t="s">
        <v>26</v>
      </c>
      <c r="K70" s="58">
        <f t="shared" si="0"/>
        <v>1.7522412387938058E-2</v>
      </c>
    </row>
    <row r="71" spans="1:11" ht="15" x14ac:dyDescent="0.25">
      <c r="A71" s="57">
        <v>43678</v>
      </c>
      <c r="B71" s="59" t="s">
        <v>21</v>
      </c>
      <c r="C71" s="59" t="s">
        <v>22</v>
      </c>
      <c r="D71" s="59" t="s">
        <v>23</v>
      </c>
      <c r="E71" s="59" t="s">
        <v>24</v>
      </c>
      <c r="F71" s="59" t="s">
        <v>25</v>
      </c>
      <c r="G71" s="60">
        <v>37932</v>
      </c>
      <c r="H71" s="17">
        <v>49.94</v>
      </c>
      <c r="I71" s="65" t="s">
        <v>55</v>
      </c>
      <c r="J71" s="59" t="s">
        <v>26</v>
      </c>
      <c r="K71" s="58">
        <f t="shared" si="0"/>
        <v>0</v>
      </c>
    </row>
    <row r="72" spans="1:11" ht="15" x14ac:dyDescent="0.25">
      <c r="A72" s="57">
        <v>43709</v>
      </c>
      <c r="B72" s="66" t="s">
        <v>21</v>
      </c>
      <c r="C72" s="66" t="s">
        <v>22</v>
      </c>
      <c r="D72" s="66" t="s">
        <v>23</v>
      </c>
      <c r="E72" s="66" t="s">
        <v>24</v>
      </c>
      <c r="F72" s="66" t="s">
        <v>25</v>
      </c>
      <c r="G72" s="67">
        <v>38516</v>
      </c>
      <c r="H72" s="68">
        <v>51.94</v>
      </c>
      <c r="I72" s="69" t="s">
        <v>56</v>
      </c>
      <c r="J72" s="66" t="s">
        <v>26</v>
      </c>
      <c r="K72" s="58">
        <f t="shared" si="0"/>
        <v>4.0048057669203052E-2</v>
      </c>
    </row>
    <row r="73" spans="1:11" ht="15" x14ac:dyDescent="0.25">
      <c r="A73" s="57">
        <v>43739</v>
      </c>
      <c r="B73" s="59" t="s">
        <v>21</v>
      </c>
      <c r="C73" s="59" t="s">
        <v>22</v>
      </c>
      <c r="D73" s="59" t="s">
        <v>23</v>
      </c>
      <c r="E73" s="59" t="s">
        <v>24</v>
      </c>
      <c r="F73" s="59" t="s">
        <v>25</v>
      </c>
      <c r="G73" s="60">
        <v>39585</v>
      </c>
      <c r="H73" s="17">
        <v>51.94</v>
      </c>
      <c r="I73" s="65">
        <v>97.37</v>
      </c>
      <c r="J73" s="59" t="s">
        <v>26</v>
      </c>
      <c r="K73" s="58">
        <f t="shared" si="0"/>
        <v>0</v>
      </c>
    </row>
    <row r="74" spans="1:11" ht="15" x14ac:dyDescent="0.25">
      <c r="A74" s="57">
        <v>43770</v>
      </c>
      <c r="B74" s="106" t="s">
        <v>21</v>
      </c>
      <c r="C74" s="106" t="s">
        <v>22</v>
      </c>
      <c r="D74" s="106" t="s">
        <v>23</v>
      </c>
      <c r="E74" s="106" t="s">
        <v>24</v>
      </c>
      <c r="F74" s="106" t="s">
        <v>25</v>
      </c>
      <c r="G74" s="107">
        <v>42777</v>
      </c>
      <c r="H74" s="17">
        <v>57.29</v>
      </c>
      <c r="I74" s="108" t="s">
        <v>73</v>
      </c>
      <c r="J74" s="106" t="s">
        <v>26</v>
      </c>
      <c r="K74" s="58">
        <f t="shared" si="0"/>
        <v>0.10300346553715833</v>
      </c>
    </row>
    <row r="75" spans="1:11" ht="15" x14ac:dyDescent="0.25">
      <c r="A75" s="57">
        <v>43800</v>
      </c>
      <c r="B75" s="106" t="s">
        <v>21</v>
      </c>
      <c r="C75" s="106" t="s">
        <v>22</v>
      </c>
      <c r="D75" s="106" t="s">
        <v>23</v>
      </c>
      <c r="E75" s="106" t="s">
        <v>24</v>
      </c>
      <c r="F75" s="106" t="s">
        <v>25</v>
      </c>
      <c r="G75" s="107">
        <v>46963</v>
      </c>
      <c r="H75" s="17">
        <v>61.39</v>
      </c>
      <c r="I75" s="108" t="s">
        <v>70</v>
      </c>
      <c r="J75" s="106" t="s">
        <v>26</v>
      </c>
      <c r="K75" s="58">
        <f t="shared" si="0"/>
        <v>7.1565718275440782E-2</v>
      </c>
    </row>
    <row r="76" spans="1:11" ht="15" x14ac:dyDescent="0.25">
      <c r="A76" s="57">
        <v>43831</v>
      </c>
      <c r="B76" s="109" t="s">
        <v>21</v>
      </c>
      <c r="C76" s="109" t="s">
        <v>22</v>
      </c>
      <c r="D76" s="109" t="s">
        <v>23</v>
      </c>
      <c r="E76" s="109" t="s">
        <v>24</v>
      </c>
      <c r="F76" s="109" t="s">
        <v>25</v>
      </c>
      <c r="G76" s="110">
        <v>47018</v>
      </c>
      <c r="H76" s="111">
        <v>61.39</v>
      </c>
      <c r="I76" s="112" t="s">
        <v>71</v>
      </c>
      <c r="J76" s="109" t="s">
        <v>26</v>
      </c>
      <c r="K76" s="58">
        <f t="shared" si="0"/>
        <v>0</v>
      </c>
    </row>
    <row r="77" spans="1:11" ht="15" x14ac:dyDescent="0.25">
      <c r="A77" s="57">
        <v>43862</v>
      </c>
      <c r="B77" s="106" t="s">
        <v>21</v>
      </c>
      <c r="C77" s="106" t="s">
        <v>22</v>
      </c>
      <c r="D77" s="106" t="s">
        <v>23</v>
      </c>
      <c r="E77" s="106" t="s">
        <v>24</v>
      </c>
      <c r="F77" s="106" t="s">
        <v>25</v>
      </c>
      <c r="G77" s="107">
        <v>47018</v>
      </c>
      <c r="H77" s="17">
        <v>61.39</v>
      </c>
      <c r="I77" s="108" t="s">
        <v>72</v>
      </c>
      <c r="J77" s="106" t="s">
        <v>26</v>
      </c>
      <c r="K77" s="58">
        <f t="shared" si="0"/>
        <v>0</v>
      </c>
    </row>
    <row r="78" spans="1:11" ht="15" x14ac:dyDescent="0.25">
      <c r="A78" s="57">
        <v>43891</v>
      </c>
      <c r="B78" s="106" t="s">
        <v>21</v>
      </c>
      <c r="C78" s="106" t="s">
        <v>22</v>
      </c>
      <c r="D78" s="106" t="s">
        <v>23</v>
      </c>
      <c r="E78" s="106" t="s">
        <v>24</v>
      </c>
      <c r="F78" s="106" t="s">
        <v>25</v>
      </c>
      <c r="G78" s="107">
        <v>46939</v>
      </c>
      <c r="H78" s="17">
        <v>61.39</v>
      </c>
      <c r="I78" s="108" t="s">
        <v>74</v>
      </c>
      <c r="J78" s="106" t="s">
        <v>26</v>
      </c>
      <c r="K78" s="115">
        <f t="shared" si="0"/>
        <v>0</v>
      </c>
    </row>
    <row r="79" spans="1:11" ht="15" x14ac:dyDescent="0.25">
      <c r="A79" s="57">
        <v>43922</v>
      </c>
      <c r="B79" s="106" t="s">
        <v>21</v>
      </c>
      <c r="C79" s="106" t="s">
        <v>22</v>
      </c>
      <c r="D79" s="106" t="s">
        <v>23</v>
      </c>
      <c r="E79" s="106" t="s">
        <v>24</v>
      </c>
      <c r="F79" s="106" t="s">
        <v>25</v>
      </c>
      <c r="G79" s="107">
        <v>46164</v>
      </c>
      <c r="H79" s="17">
        <v>61.39</v>
      </c>
      <c r="I79" s="108" t="s">
        <v>75</v>
      </c>
      <c r="J79" s="106" t="s">
        <v>26</v>
      </c>
      <c r="K79" s="115">
        <f t="shared" si="0"/>
        <v>0</v>
      </c>
    </row>
    <row r="80" spans="1:11" ht="15" x14ac:dyDescent="0.25">
      <c r="A80" s="57">
        <v>43952</v>
      </c>
      <c r="B80" s="109" t="s">
        <v>21</v>
      </c>
      <c r="C80" s="109" t="s">
        <v>22</v>
      </c>
      <c r="D80" s="109" t="s">
        <v>23</v>
      </c>
      <c r="E80" s="109" t="s">
        <v>24</v>
      </c>
      <c r="F80" s="109" t="s">
        <v>25</v>
      </c>
      <c r="G80" s="110">
        <v>46142</v>
      </c>
      <c r="H80" s="111">
        <v>61.39</v>
      </c>
      <c r="I80" s="112" t="s">
        <v>76</v>
      </c>
      <c r="J80" s="109" t="s">
        <v>26</v>
      </c>
      <c r="K80" s="115">
        <f t="shared" si="0"/>
        <v>0</v>
      </c>
    </row>
    <row r="81" spans="1:11" ht="15" x14ac:dyDescent="0.25">
      <c r="A81" s="57">
        <v>43983</v>
      </c>
      <c r="B81" s="106" t="s">
        <v>21</v>
      </c>
      <c r="C81" s="106" t="s">
        <v>22</v>
      </c>
      <c r="D81" s="106" t="s">
        <v>23</v>
      </c>
      <c r="E81" s="106" t="s">
        <v>24</v>
      </c>
      <c r="F81" s="106" t="s">
        <v>25</v>
      </c>
      <c r="G81" s="107">
        <v>46142</v>
      </c>
      <c r="H81" s="17">
        <v>61.39</v>
      </c>
      <c r="I81" s="108" t="s">
        <v>77</v>
      </c>
      <c r="J81" s="106" t="s">
        <v>26</v>
      </c>
      <c r="K81" s="115">
        <f t="shared" si="0"/>
        <v>0</v>
      </c>
    </row>
    <row r="82" spans="1:11" ht="15" x14ac:dyDescent="0.25">
      <c r="A82" s="57">
        <v>44013</v>
      </c>
      <c r="B82" s="106" t="s">
        <v>21</v>
      </c>
      <c r="C82" s="106" t="s">
        <v>22</v>
      </c>
      <c r="D82" s="106" t="s">
        <v>23</v>
      </c>
      <c r="E82" s="106" t="s">
        <v>24</v>
      </c>
      <c r="F82" s="106" t="s">
        <v>25</v>
      </c>
      <c r="G82" s="107">
        <v>46142</v>
      </c>
      <c r="H82" s="17">
        <v>61.39</v>
      </c>
      <c r="I82" s="108" t="s">
        <v>78</v>
      </c>
      <c r="J82" s="106" t="s">
        <v>26</v>
      </c>
      <c r="K82" s="115">
        <f t="shared" si="0"/>
        <v>0</v>
      </c>
    </row>
    <row r="83" spans="1:11" ht="15" x14ac:dyDescent="0.25">
      <c r="A83" s="57">
        <v>44044</v>
      </c>
      <c r="B83" s="106" t="s">
        <v>21</v>
      </c>
      <c r="C83" s="106" t="s">
        <v>22</v>
      </c>
      <c r="D83" s="106" t="s">
        <v>23</v>
      </c>
      <c r="E83" s="106" t="s">
        <v>24</v>
      </c>
      <c r="F83" s="106" t="s">
        <v>25</v>
      </c>
      <c r="G83" s="107">
        <v>47315</v>
      </c>
      <c r="H83" s="17">
        <v>64.77</v>
      </c>
      <c r="I83" s="108" t="s">
        <v>79</v>
      </c>
      <c r="J83" s="106" t="s">
        <v>26</v>
      </c>
      <c r="K83" s="115">
        <f t="shared" si="0"/>
        <v>5.5057827007655824E-2</v>
      </c>
    </row>
    <row r="84" spans="1:11" ht="15" x14ac:dyDescent="0.25">
      <c r="A84" s="57">
        <v>44075</v>
      </c>
      <c r="B84" s="109" t="s">
        <v>21</v>
      </c>
      <c r="C84" s="109" t="s">
        <v>22</v>
      </c>
      <c r="D84" s="109" t="s">
        <v>23</v>
      </c>
      <c r="E84" s="109" t="s">
        <v>24</v>
      </c>
      <c r="F84" s="109" t="s">
        <v>25</v>
      </c>
      <c r="G84" s="110">
        <v>49297</v>
      </c>
      <c r="H84" s="111">
        <v>65.989999999999995</v>
      </c>
      <c r="I84" s="112" t="s">
        <v>80</v>
      </c>
      <c r="J84" s="109" t="s">
        <v>26</v>
      </c>
      <c r="K84" s="115">
        <f t="shared" si="0"/>
        <v>1.8835880809016547E-2</v>
      </c>
    </row>
    <row r="85" spans="1:11" ht="15" x14ac:dyDescent="0.25">
      <c r="A85" s="57">
        <v>44105</v>
      </c>
      <c r="B85" s="109" t="s">
        <v>21</v>
      </c>
      <c r="C85" s="109" t="s">
        <v>22</v>
      </c>
      <c r="D85" s="109" t="s">
        <v>23</v>
      </c>
      <c r="E85" s="109" t="s">
        <v>24</v>
      </c>
      <c r="F85" s="109" t="s">
        <v>25</v>
      </c>
      <c r="G85" s="110">
        <v>50339</v>
      </c>
      <c r="H85" s="111">
        <v>68.099999999999994</v>
      </c>
      <c r="I85" s="112" t="s">
        <v>81</v>
      </c>
      <c r="J85" s="109" t="s">
        <v>26</v>
      </c>
      <c r="K85" s="115">
        <f t="shared" si="0"/>
        <v>3.1974541597211692E-2</v>
      </c>
    </row>
    <row r="86" spans="1:11" ht="15" x14ac:dyDescent="0.25">
      <c r="A86" s="57">
        <v>44136</v>
      </c>
      <c r="B86" s="106" t="s">
        <v>21</v>
      </c>
      <c r="C86" s="106" t="s">
        <v>22</v>
      </c>
      <c r="D86" s="106" t="s">
        <v>23</v>
      </c>
      <c r="E86" s="106" t="s">
        <v>24</v>
      </c>
      <c r="F86" s="106" t="s">
        <v>25</v>
      </c>
      <c r="G86" s="107">
        <v>51345</v>
      </c>
      <c r="H86" s="17">
        <v>70.2</v>
      </c>
      <c r="I86" s="108" t="s">
        <v>82</v>
      </c>
      <c r="J86" s="106" t="s">
        <v>26</v>
      </c>
      <c r="K86" s="115">
        <f t="shared" si="0"/>
        <v>3.0837004405286361E-2</v>
      </c>
    </row>
    <row r="87" spans="1:11" ht="15" x14ac:dyDescent="0.25">
      <c r="A87" s="57">
        <v>44166</v>
      </c>
      <c r="B87" s="106" t="s">
        <v>21</v>
      </c>
      <c r="C87" s="106" t="s">
        <v>22</v>
      </c>
      <c r="D87" s="106" t="s">
        <v>23</v>
      </c>
      <c r="E87" s="106" t="s">
        <v>24</v>
      </c>
      <c r="F87" s="106" t="s">
        <v>25</v>
      </c>
      <c r="G87" s="107">
        <v>54088</v>
      </c>
      <c r="H87" s="17">
        <v>74.7</v>
      </c>
      <c r="I87" s="108" t="s">
        <v>83</v>
      </c>
      <c r="J87" s="106" t="s">
        <v>26</v>
      </c>
      <c r="K87" s="115">
        <f t="shared" si="0"/>
        <v>6.4102564102564097E-2</v>
      </c>
    </row>
    <row r="88" spans="1:11" ht="15" x14ac:dyDescent="0.25">
      <c r="A88" s="57">
        <v>44197</v>
      </c>
      <c r="B88" s="106" t="s">
        <v>21</v>
      </c>
      <c r="C88" s="106" t="s">
        <v>22</v>
      </c>
      <c r="D88" s="106" t="s">
        <v>23</v>
      </c>
      <c r="E88" s="106" t="s">
        <v>24</v>
      </c>
      <c r="F88" s="106" t="s">
        <v>25</v>
      </c>
      <c r="G88" s="106" t="s">
        <v>84</v>
      </c>
      <c r="H88" s="17">
        <v>83</v>
      </c>
      <c r="I88" s="108" t="s">
        <v>85</v>
      </c>
      <c r="J88" s="106" t="s">
        <v>26</v>
      </c>
      <c r="K88" s="115">
        <f t="shared" si="0"/>
        <v>0.11111111111111116</v>
      </c>
    </row>
    <row r="89" spans="1:11" ht="15" x14ac:dyDescent="0.25">
      <c r="A89" s="57">
        <v>44228</v>
      </c>
      <c r="B89" s="106" t="s">
        <v>21</v>
      </c>
      <c r="C89" s="106" t="s">
        <v>22</v>
      </c>
      <c r="D89" s="106" t="s">
        <v>23</v>
      </c>
      <c r="E89" s="106" t="s">
        <v>24</v>
      </c>
      <c r="F89" s="106" t="s">
        <v>25</v>
      </c>
      <c r="G89" s="107">
        <v>64281</v>
      </c>
      <c r="H89" s="17">
        <v>85.6</v>
      </c>
      <c r="I89" s="108" t="s">
        <v>86</v>
      </c>
      <c r="J89" s="106" t="s">
        <v>26</v>
      </c>
      <c r="K89" s="115">
        <f t="shared" si="0"/>
        <v>3.1325301204819134E-2</v>
      </c>
    </row>
    <row r="90" spans="1:11" ht="15" x14ac:dyDescent="0.25">
      <c r="A90" s="57">
        <v>44256</v>
      </c>
      <c r="B90" s="106" t="s">
        <v>21</v>
      </c>
      <c r="C90" s="106" t="s">
        <v>22</v>
      </c>
      <c r="D90" s="106" t="s">
        <v>23</v>
      </c>
      <c r="E90" s="106" t="s">
        <v>24</v>
      </c>
      <c r="F90" s="106" t="s">
        <v>25</v>
      </c>
      <c r="G90" s="107">
        <v>67568</v>
      </c>
      <c r="H90" s="17">
        <v>92</v>
      </c>
      <c r="I90" s="108" t="s">
        <v>87</v>
      </c>
      <c r="J90" s="106" t="s">
        <v>26</v>
      </c>
      <c r="K90" s="115">
        <f t="shared" si="0"/>
        <v>7.4766355140186924E-2</v>
      </c>
    </row>
    <row r="91" spans="1:11" ht="15" x14ac:dyDescent="0.25">
      <c r="A91" s="57">
        <v>44287</v>
      </c>
      <c r="B91" s="106" t="s">
        <v>21</v>
      </c>
      <c r="C91" s="106" t="s">
        <v>22</v>
      </c>
      <c r="D91" s="106" t="s">
        <v>23</v>
      </c>
      <c r="E91" s="106" t="s">
        <v>24</v>
      </c>
      <c r="F91" s="106" t="s">
        <v>25</v>
      </c>
      <c r="G91" s="119">
        <v>71.680999999999997</v>
      </c>
      <c r="H91" s="17">
        <v>97.5</v>
      </c>
      <c r="I91" s="108">
        <v>63.1</v>
      </c>
      <c r="J91" s="106" t="s">
        <v>26</v>
      </c>
      <c r="K91" s="115">
        <f t="shared" si="0"/>
        <v>5.9782608695652106E-2</v>
      </c>
    </row>
    <row r="92" spans="1:11" ht="15" x14ac:dyDescent="0.25">
      <c r="A92" s="57">
        <v>44317</v>
      </c>
      <c r="B92" s="109" t="s">
        <v>21</v>
      </c>
      <c r="C92" s="109" t="s">
        <v>22</v>
      </c>
      <c r="D92" s="109" t="s">
        <v>23</v>
      </c>
      <c r="E92" s="109" t="s">
        <v>24</v>
      </c>
      <c r="F92" s="109" t="s">
        <v>25</v>
      </c>
      <c r="G92" s="110">
        <v>76174</v>
      </c>
      <c r="H92" s="111">
        <v>102.7</v>
      </c>
      <c r="I92" s="112" t="s">
        <v>88</v>
      </c>
      <c r="J92" s="109" t="s">
        <v>26</v>
      </c>
      <c r="K92" s="115">
        <f t="shared" si="0"/>
        <v>5.3333333333333455E-2</v>
      </c>
    </row>
    <row r="93" spans="1:11" ht="15" x14ac:dyDescent="0.25">
      <c r="A93" s="57">
        <v>44348</v>
      </c>
      <c r="B93" s="109" t="s">
        <v>21</v>
      </c>
      <c r="C93" s="109" t="s">
        <v>89</v>
      </c>
      <c r="D93" s="109" t="s">
        <v>23</v>
      </c>
      <c r="E93" s="109" t="s">
        <v>24</v>
      </c>
      <c r="F93" s="109" t="s">
        <v>25</v>
      </c>
      <c r="G93" s="110">
        <v>78.41</v>
      </c>
      <c r="H93" s="111">
        <v>102.7</v>
      </c>
      <c r="I93" s="112">
        <v>59.43</v>
      </c>
      <c r="J93" s="109" t="s">
        <v>26</v>
      </c>
      <c r="K93" s="115">
        <f t="shared" si="0"/>
        <v>0</v>
      </c>
    </row>
    <row r="94" spans="1:11" ht="15" x14ac:dyDescent="0.25">
      <c r="A94" s="57">
        <v>44378</v>
      </c>
      <c r="B94" s="109" t="s">
        <v>21</v>
      </c>
      <c r="C94" s="109" t="s">
        <v>22</v>
      </c>
      <c r="D94" s="109" t="s">
        <v>23</v>
      </c>
      <c r="E94" s="109" t="s">
        <v>24</v>
      </c>
      <c r="F94" s="109" t="s">
        <v>25</v>
      </c>
      <c r="G94" s="110">
        <v>78029</v>
      </c>
      <c r="H94" s="111">
        <v>102.7</v>
      </c>
      <c r="I94" s="112" t="s">
        <v>90</v>
      </c>
      <c r="J94" s="109" t="s">
        <v>26</v>
      </c>
      <c r="K94" s="115">
        <f t="shared" si="0"/>
        <v>0</v>
      </c>
    </row>
    <row r="95" spans="1:11" ht="15" x14ac:dyDescent="0.25">
      <c r="A95" s="57">
        <v>44409</v>
      </c>
      <c r="B95" s="109" t="s">
        <v>21</v>
      </c>
      <c r="C95" s="109" t="s">
        <v>22</v>
      </c>
      <c r="D95" s="109" t="s">
        <v>23</v>
      </c>
      <c r="E95" s="109" t="s">
        <v>24</v>
      </c>
      <c r="F95" s="109" t="s">
        <v>25</v>
      </c>
      <c r="G95" s="110">
        <v>78114</v>
      </c>
      <c r="H95" s="111">
        <v>102.7</v>
      </c>
      <c r="I95" s="112" t="s">
        <v>91</v>
      </c>
      <c r="J95" s="109" t="s">
        <v>26</v>
      </c>
      <c r="K95" s="115">
        <f t="shared" si="0"/>
        <v>0</v>
      </c>
    </row>
    <row r="96" spans="1:11" ht="15" x14ac:dyDescent="0.25">
      <c r="A96" s="57">
        <v>44440</v>
      </c>
      <c r="B96" s="109" t="s">
        <v>21</v>
      </c>
      <c r="C96" s="109" t="s">
        <v>22</v>
      </c>
      <c r="D96" s="109" t="s">
        <v>23</v>
      </c>
      <c r="E96" s="109" t="s">
        <v>24</v>
      </c>
      <c r="F96" s="109" t="s">
        <v>25</v>
      </c>
      <c r="G96" s="110">
        <v>78274</v>
      </c>
      <c r="H96" s="111">
        <v>102.7</v>
      </c>
      <c r="I96" s="112" t="s">
        <v>92</v>
      </c>
      <c r="J96" s="109" t="s">
        <v>26</v>
      </c>
      <c r="K96" s="115">
        <f t="shared" si="0"/>
        <v>0</v>
      </c>
    </row>
    <row r="97" spans="1:11" ht="15" x14ac:dyDescent="0.25">
      <c r="A97" s="57">
        <v>44470</v>
      </c>
      <c r="B97" s="106" t="s">
        <v>21</v>
      </c>
      <c r="C97" s="106" t="s">
        <v>22</v>
      </c>
      <c r="D97" s="106" t="s">
        <v>23</v>
      </c>
      <c r="E97" s="106" t="s">
        <v>24</v>
      </c>
      <c r="F97" s="106" t="s">
        <v>25</v>
      </c>
      <c r="G97" s="107">
        <v>78274</v>
      </c>
      <c r="H97" s="17">
        <v>102.7</v>
      </c>
      <c r="I97" s="108" t="s">
        <v>93</v>
      </c>
      <c r="J97" s="106" t="s">
        <v>26</v>
      </c>
      <c r="K97" s="115">
        <f>IF(H97=0,0,H97/H96-1)</f>
        <v>0</v>
      </c>
    </row>
    <row r="98" spans="1:11" ht="15" x14ac:dyDescent="0.25">
      <c r="A98" s="57">
        <v>44501</v>
      </c>
      <c r="B98" s="106" t="s">
        <v>21</v>
      </c>
      <c r="C98" s="106" t="s">
        <v>22</v>
      </c>
      <c r="D98" s="106" t="s">
        <v>23</v>
      </c>
      <c r="E98" s="106" t="s">
        <v>24</v>
      </c>
      <c r="F98" s="106" t="s">
        <v>25</v>
      </c>
      <c r="G98" s="107">
        <v>78277</v>
      </c>
      <c r="H98" s="17">
        <v>102.7</v>
      </c>
      <c r="I98" s="108" t="s">
        <v>94</v>
      </c>
      <c r="J98" s="106" t="s">
        <v>26</v>
      </c>
      <c r="K98" s="115">
        <f t="shared" ref="K98:K107" si="1">IF(H98=0,0,H98/H97-1)</f>
        <v>0</v>
      </c>
    </row>
    <row r="99" spans="1:11" ht="15" x14ac:dyDescent="0.25">
      <c r="A99" s="57">
        <v>44531</v>
      </c>
      <c r="B99" s="109" t="s">
        <v>21</v>
      </c>
      <c r="C99" s="109" t="s">
        <v>22</v>
      </c>
      <c r="D99" s="109" t="s">
        <v>23</v>
      </c>
      <c r="E99" s="109" t="s">
        <v>24</v>
      </c>
      <c r="F99" s="109" t="s">
        <v>25</v>
      </c>
      <c r="G99" s="110">
        <v>78276</v>
      </c>
      <c r="H99" s="111">
        <v>102.7</v>
      </c>
      <c r="I99" s="112" t="s">
        <v>95</v>
      </c>
      <c r="J99" s="109" t="s">
        <v>26</v>
      </c>
      <c r="K99" s="115">
        <f t="shared" si="1"/>
        <v>0</v>
      </c>
    </row>
    <row r="100" spans="1:11" ht="15" x14ac:dyDescent="0.25">
      <c r="A100" s="57">
        <v>44562</v>
      </c>
      <c r="B100" s="109" t="s">
        <v>21</v>
      </c>
      <c r="C100" s="109" t="s">
        <v>22</v>
      </c>
      <c r="D100" s="109" t="s">
        <v>23</v>
      </c>
      <c r="E100" s="109" t="s">
        <v>24</v>
      </c>
      <c r="F100" s="109" t="s">
        <v>25</v>
      </c>
      <c r="G100" s="110">
        <v>78274</v>
      </c>
      <c r="H100" s="111">
        <v>102.7</v>
      </c>
      <c r="I100" s="112" t="s">
        <v>96</v>
      </c>
      <c r="J100" s="109" t="s">
        <v>26</v>
      </c>
      <c r="K100" s="115">
        <f t="shared" si="1"/>
        <v>0</v>
      </c>
    </row>
    <row r="101" spans="1:11" ht="15" x14ac:dyDescent="0.25">
      <c r="A101" s="57">
        <v>44593</v>
      </c>
      <c r="B101" s="106" t="s">
        <v>21</v>
      </c>
      <c r="C101" s="106" t="s">
        <v>22</v>
      </c>
      <c r="D101" s="106" t="s">
        <v>23</v>
      </c>
      <c r="E101" s="106" t="s">
        <v>24</v>
      </c>
      <c r="F101" s="106" t="s">
        <v>25</v>
      </c>
      <c r="G101" s="107">
        <v>88735</v>
      </c>
      <c r="H101" s="17">
        <v>116.1</v>
      </c>
      <c r="I101" s="108" t="s">
        <v>97</v>
      </c>
      <c r="J101" s="106" t="s">
        <v>26</v>
      </c>
      <c r="K101" s="115">
        <f t="shared" si="1"/>
        <v>0.13047711781888993</v>
      </c>
    </row>
    <row r="102" spans="1:11" ht="15" x14ac:dyDescent="0.25">
      <c r="A102" s="57">
        <v>44621</v>
      </c>
      <c r="B102" s="109" t="s">
        <v>21</v>
      </c>
      <c r="C102" s="109" t="s">
        <v>22</v>
      </c>
      <c r="D102" s="109" t="s">
        <v>23</v>
      </c>
      <c r="E102" s="109" t="s">
        <v>24</v>
      </c>
      <c r="F102" s="109" t="s">
        <v>25</v>
      </c>
      <c r="G102" s="110">
        <v>97202</v>
      </c>
      <c r="H102" s="111">
        <v>132.30000000000001</v>
      </c>
      <c r="I102" s="112" t="s">
        <v>98</v>
      </c>
      <c r="J102" s="109" t="s">
        <v>26</v>
      </c>
      <c r="K102" s="115">
        <f t="shared" si="1"/>
        <v>0.13953488372093048</v>
      </c>
    </row>
    <row r="103" spans="1:11" ht="15" x14ac:dyDescent="0.25">
      <c r="A103" s="57">
        <v>44652</v>
      </c>
      <c r="B103" s="106" t="s">
        <v>21</v>
      </c>
      <c r="C103" s="106" t="s">
        <v>22</v>
      </c>
      <c r="D103" s="106" t="s">
        <v>23</v>
      </c>
      <c r="E103" s="106" t="s">
        <v>24</v>
      </c>
      <c r="F103" s="106" t="s">
        <v>25</v>
      </c>
      <c r="G103" s="107">
        <v>102668</v>
      </c>
      <c r="H103" s="17">
        <v>132.30000000000001</v>
      </c>
      <c r="I103" s="108" t="s">
        <v>99</v>
      </c>
      <c r="J103" s="106" t="s">
        <v>26</v>
      </c>
      <c r="K103" s="115">
        <f t="shared" si="1"/>
        <v>0</v>
      </c>
    </row>
    <row r="104" spans="1:11" ht="15" x14ac:dyDescent="0.25">
      <c r="A104" s="57">
        <v>44682</v>
      </c>
      <c r="B104" s="109" t="s">
        <v>21</v>
      </c>
      <c r="C104" s="109" t="s">
        <v>22</v>
      </c>
      <c r="D104" s="109" t="s">
        <v>23</v>
      </c>
      <c r="E104" s="109" t="s">
        <v>24</v>
      </c>
      <c r="F104" s="109" t="s">
        <v>25</v>
      </c>
      <c r="G104" s="109" t="s">
        <v>100</v>
      </c>
      <c r="H104" s="111">
        <v>150.69999999999999</v>
      </c>
      <c r="I104" s="112" t="s">
        <v>101</v>
      </c>
      <c r="J104" s="109" t="s">
        <v>26</v>
      </c>
      <c r="K104" s="115">
        <f t="shared" si="1"/>
        <v>0.13907785336356748</v>
      </c>
    </row>
    <row r="105" spans="1:11" ht="15" x14ac:dyDescent="0.25">
      <c r="A105" s="57">
        <v>44713</v>
      </c>
      <c r="B105" s="109" t="s">
        <v>21</v>
      </c>
      <c r="C105" s="109" t="s">
        <v>22</v>
      </c>
      <c r="D105" s="109" t="s">
        <v>23</v>
      </c>
      <c r="E105" s="109" t="s">
        <v>24</v>
      </c>
      <c r="F105" s="109" t="s">
        <v>25</v>
      </c>
      <c r="G105" s="110">
        <v>126333</v>
      </c>
      <c r="H105" s="111">
        <v>173.8</v>
      </c>
      <c r="I105" s="112" t="s">
        <v>102</v>
      </c>
      <c r="J105" s="109" t="s">
        <v>26</v>
      </c>
      <c r="K105" s="115">
        <f t="shared" si="1"/>
        <v>0.15328467153284686</v>
      </c>
    </row>
    <row r="106" spans="1:11" ht="15" x14ac:dyDescent="0.25">
      <c r="A106" s="57">
        <v>44743</v>
      </c>
      <c r="B106" s="106" t="s">
        <v>21</v>
      </c>
      <c r="C106" s="106" t="s">
        <v>22</v>
      </c>
      <c r="D106" s="106" t="s">
        <v>23</v>
      </c>
      <c r="E106" s="106" t="s">
        <v>24</v>
      </c>
      <c r="F106" s="106" t="s">
        <v>25</v>
      </c>
      <c r="G106" s="106" t="s">
        <v>103</v>
      </c>
      <c r="H106" s="17">
        <v>173.8</v>
      </c>
      <c r="I106" s="108" t="s">
        <v>104</v>
      </c>
      <c r="J106" s="106" t="s">
        <v>26</v>
      </c>
      <c r="K106" s="115">
        <f t="shared" si="1"/>
        <v>0</v>
      </c>
    </row>
    <row r="107" spans="1:11" ht="15" x14ac:dyDescent="0.25">
      <c r="A107" s="57">
        <v>44774</v>
      </c>
      <c r="B107" s="109" t="s">
        <v>21</v>
      </c>
      <c r="C107" s="109" t="s">
        <v>22</v>
      </c>
      <c r="D107" s="109" t="s">
        <v>23</v>
      </c>
      <c r="E107" s="109" t="s">
        <v>24</v>
      </c>
      <c r="F107" s="109" t="s">
        <v>25</v>
      </c>
      <c r="G107" s="110">
        <v>140577</v>
      </c>
      <c r="H107" s="111">
        <v>185.6</v>
      </c>
      <c r="I107" s="112" t="s">
        <v>105</v>
      </c>
      <c r="J107" s="109" t="s">
        <v>26</v>
      </c>
      <c r="K107" s="115">
        <f t="shared" si="1"/>
        <v>6.7894131185270323E-2</v>
      </c>
    </row>
    <row r="108" spans="1:11" ht="15" x14ac:dyDescent="0.25">
      <c r="A108" s="57">
        <v>44805</v>
      </c>
      <c r="B108" s="106" t="s">
        <v>21</v>
      </c>
      <c r="C108" s="106" t="s">
        <v>22</v>
      </c>
      <c r="D108" s="106" t="s">
        <v>23</v>
      </c>
      <c r="E108" s="106" t="s">
        <v>24</v>
      </c>
      <c r="F108" s="106" t="s">
        <v>25</v>
      </c>
      <c r="G108" s="107">
        <v>147102</v>
      </c>
      <c r="H108" s="17">
        <v>185.6</v>
      </c>
      <c r="I108" s="108" t="s">
        <v>106</v>
      </c>
      <c r="J108" s="106" t="s">
        <v>26</v>
      </c>
      <c r="K108" s="121">
        <f t="shared" ref="K108:K110" si="2">+H108/H107-1</f>
        <v>0</v>
      </c>
    </row>
    <row r="109" spans="1:11" ht="15" x14ac:dyDescent="0.25">
      <c r="A109" s="57">
        <v>44835</v>
      </c>
      <c r="B109" s="106" t="s">
        <v>21</v>
      </c>
      <c r="C109" s="106" t="s">
        <v>22</v>
      </c>
      <c r="D109" s="106" t="s">
        <v>23</v>
      </c>
      <c r="E109" s="106" t="s">
        <v>24</v>
      </c>
      <c r="F109" s="106" t="s">
        <v>25</v>
      </c>
      <c r="G109" s="107">
        <v>157649</v>
      </c>
      <c r="H109" s="17">
        <v>200.3</v>
      </c>
      <c r="I109" s="108" t="s">
        <v>107</v>
      </c>
      <c r="J109" s="106" t="s">
        <v>26</v>
      </c>
      <c r="K109" s="121">
        <f t="shared" si="2"/>
        <v>7.9202586206896575E-2</v>
      </c>
    </row>
    <row r="110" spans="1:11" ht="15" x14ac:dyDescent="0.25">
      <c r="A110" s="57">
        <v>44866</v>
      </c>
      <c r="B110" s="106" t="s">
        <v>21</v>
      </c>
      <c r="C110" s="106" t="s">
        <v>22</v>
      </c>
      <c r="D110" s="106" t="s">
        <v>23</v>
      </c>
      <c r="E110" s="106" t="s">
        <v>24</v>
      </c>
      <c r="F110" s="106" t="s">
        <v>25</v>
      </c>
      <c r="G110" s="107">
        <v>157649</v>
      </c>
      <c r="H110" s="17">
        <v>200.3</v>
      </c>
      <c r="I110" s="108" t="s">
        <v>107</v>
      </c>
      <c r="J110" s="106" t="s">
        <v>26</v>
      </c>
      <c r="K110" s="121">
        <f t="shared" si="2"/>
        <v>0</v>
      </c>
    </row>
    <row r="111" spans="1:11" ht="15" x14ac:dyDescent="0.25">
      <c r="A111" s="57">
        <v>44896</v>
      </c>
      <c r="B111" s="106" t="s">
        <v>21</v>
      </c>
      <c r="C111" s="106" t="s">
        <v>89</v>
      </c>
      <c r="D111" s="106" t="s">
        <v>23</v>
      </c>
      <c r="E111" s="106" t="s">
        <v>24</v>
      </c>
      <c r="F111" s="106" t="s">
        <v>25</v>
      </c>
      <c r="G111" s="107">
        <v>157649</v>
      </c>
      <c r="H111" s="17">
        <v>200.3</v>
      </c>
      <c r="I111" s="108" t="s">
        <v>108</v>
      </c>
      <c r="J111" s="106" t="s">
        <v>26</v>
      </c>
    </row>
    <row r="112" spans="1:11" ht="15" x14ac:dyDescent="0.25">
      <c r="A112"/>
      <c r="B112"/>
      <c r="C112"/>
      <c r="D112"/>
      <c r="E112"/>
      <c r="F112"/>
      <c r="G112"/>
      <c r="H112"/>
      <c r="I112"/>
      <c r="J112"/>
    </row>
  </sheetData>
  <mergeCells count="1">
    <mergeCell ref="B2:J2"/>
  </mergeCells>
  <phoneticPr fontId="39" type="noConversion"/>
  <hyperlinks>
    <hyperlink ref="B2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204"/>
  <sheetViews>
    <sheetView showGridLines="0" workbookViewId="0">
      <pane ySplit="5" topLeftCell="A106" activePane="bottomLeft" state="frozen"/>
      <selection activeCell="L18" sqref="L18"/>
      <selection pane="bottomLeft" activeCell="H118" sqref="H118"/>
    </sheetView>
  </sheetViews>
  <sheetFormatPr baseColWidth="10" defaultColWidth="11.42578125" defaultRowHeight="11.25" x14ac:dyDescent="0.2"/>
  <cols>
    <col min="1" max="1" width="8.85546875" style="70" customWidth="1"/>
    <col min="2" max="2" width="11.28515625" style="26" bestFit="1" customWidth="1"/>
    <col min="3" max="3" width="13.85546875" style="71" bestFit="1" customWidth="1"/>
    <col min="4" max="4" width="13.85546875" style="71" customWidth="1"/>
    <col min="5" max="6" width="8.5703125" style="26" customWidth="1"/>
    <col min="7" max="16384" width="11.42578125" style="26"/>
  </cols>
  <sheetData>
    <row r="3" spans="1:6" ht="15" x14ac:dyDescent="0.2">
      <c r="A3" s="72" t="s">
        <v>7</v>
      </c>
      <c r="B3" s="73"/>
      <c r="C3" s="74"/>
      <c r="D3" s="74"/>
      <c r="E3" s="73"/>
      <c r="F3" s="73"/>
    </row>
    <row r="4" spans="1:6" ht="22.5" customHeight="1" x14ac:dyDescent="0.2">
      <c r="A4" s="75" t="s">
        <v>57</v>
      </c>
      <c r="B4" s="73"/>
      <c r="C4" s="74"/>
      <c r="D4" s="74"/>
      <c r="E4" s="73"/>
      <c r="F4" s="73"/>
    </row>
    <row r="5" spans="1:6" ht="15" x14ac:dyDescent="0.2">
      <c r="A5" s="7" t="s">
        <v>8</v>
      </c>
      <c r="B5" s="8" t="s">
        <v>9</v>
      </c>
      <c r="C5" s="9" t="s">
        <v>10</v>
      </c>
      <c r="D5" s="76"/>
    </row>
    <row r="6" spans="1:6" ht="15" x14ac:dyDescent="0.2">
      <c r="A6" s="10">
        <v>41640</v>
      </c>
      <c r="B6" s="24">
        <v>585.34</v>
      </c>
      <c r="C6" s="77">
        <v>4.1845398074150442E-2</v>
      </c>
      <c r="D6" s="77"/>
    </row>
    <row r="7" spans="1:6" ht="15" x14ac:dyDescent="0.2">
      <c r="A7" s="10">
        <v>41671</v>
      </c>
      <c r="B7" s="24">
        <v>627.32000000000005</v>
      </c>
      <c r="C7" s="77">
        <v>7.1719000922540799E-2</v>
      </c>
      <c r="D7" s="77"/>
    </row>
    <row r="8" spans="1:6" s="78" customFormat="1" ht="15" x14ac:dyDescent="0.2">
      <c r="A8" s="10">
        <v>41699</v>
      </c>
      <c r="B8" s="24">
        <v>652.39</v>
      </c>
      <c r="C8" s="77">
        <v>3.9963654912962943E-2</v>
      </c>
      <c r="D8" s="77"/>
    </row>
    <row r="9" spans="1:6" ht="15" x14ac:dyDescent="0.2">
      <c r="A9" s="10">
        <v>41730</v>
      </c>
      <c r="B9" s="24">
        <v>665.84</v>
      </c>
      <c r="C9" s="77">
        <v>2.0616502398871805E-2</v>
      </c>
      <c r="D9" s="77"/>
    </row>
    <row r="10" spans="1:6" s="78" customFormat="1" ht="15" x14ac:dyDescent="0.2">
      <c r="A10" s="10">
        <v>41760</v>
      </c>
      <c r="B10" s="24">
        <v>682.84</v>
      </c>
      <c r="C10" s="77">
        <v>2.5531659257479244E-2</v>
      </c>
      <c r="D10" s="77"/>
    </row>
    <row r="11" spans="1:6" ht="15" x14ac:dyDescent="0.2">
      <c r="A11" s="10">
        <v>41791</v>
      </c>
      <c r="B11" s="24">
        <v>695.13</v>
      </c>
      <c r="C11" s="77">
        <v>1.7998359791459251E-2</v>
      </c>
      <c r="D11" s="77"/>
    </row>
    <row r="12" spans="1:6" s="78" customFormat="1" ht="15" x14ac:dyDescent="0.2">
      <c r="A12" s="10">
        <v>41821</v>
      </c>
      <c r="B12" s="24">
        <v>708.81</v>
      </c>
      <c r="C12" s="77">
        <v>1.9679772128954331E-2</v>
      </c>
      <c r="D12" s="77"/>
    </row>
    <row r="13" spans="1:6" ht="15" x14ac:dyDescent="0.2">
      <c r="A13" s="10">
        <v>41852</v>
      </c>
      <c r="B13" s="24">
        <v>726.63</v>
      </c>
      <c r="C13" s="77">
        <v>2.5140728827189207E-2</v>
      </c>
      <c r="D13" s="77"/>
    </row>
    <row r="14" spans="1:6" ht="15" x14ac:dyDescent="0.2">
      <c r="A14" s="10">
        <v>41883</v>
      </c>
      <c r="B14" s="24">
        <v>749.11</v>
      </c>
      <c r="C14" s="77">
        <v>3.093734087499822E-2</v>
      </c>
      <c r="D14" s="77"/>
    </row>
    <row r="15" spans="1:6" ht="15" x14ac:dyDescent="0.2">
      <c r="A15" s="10">
        <v>41913</v>
      </c>
      <c r="B15" s="24">
        <v>758.51</v>
      </c>
      <c r="C15" s="77">
        <v>1.2548223892352217E-2</v>
      </c>
      <c r="D15" s="77"/>
    </row>
    <row r="16" spans="1:6" ht="15" x14ac:dyDescent="0.2">
      <c r="A16" s="10">
        <v>41944</v>
      </c>
      <c r="B16" s="24">
        <v>769.59</v>
      </c>
      <c r="C16" s="77">
        <v>1.4607585925037192E-2</v>
      </c>
      <c r="D16" s="77"/>
    </row>
    <row r="17" spans="1:6" ht="15" x14ac:dyDescent="0.2">
      <c r="A17" s="10">
        <v>41974</v>
      </c>
      <c r="B17" s="24">
        <v>780.99</v>
      </c>
      <c r="C17" s="77">
        <v>1.4813082290570323E-2</v>
      </c>
      <c r="D17" s="77"/>
    </row>
    <row r="18" spans="1:6" ht="15" x14ac:dyDescent="0.2">
      <c r="A18" s="10">
        <v>42005</v>
      </c>
      <c r="B18" s="24">
        <v>792.74</v>
      </c>
      <c r="C18" s="77">
        <v>1.5045006978322339E-2</v>
      </c>
      <c r="D18" s="77"/>
      <c r="E18" s="71"/>
      <c r="F18" s="71"/>
    </row>
    <row r="19" spans="1:6" ht="15" x14ac:dyDescent="0.2">
      <c r="A19" s="10">
        <v>42036</v>
      </c>
      <c r="B19" s="24">
        <v>808.61</v>
      </c>
      <c r="C19" s="77">
        <v>2.0019174004087148E-2</v>
      </c>
      <c r="D19" s="77"/>
      <c r="E19" s="71"/>
      <c r="F19" s="71"/>
    </row>
    <row r="20" spans="1:6" ht="15" x14ac:dyDescent="0.2">
      <c r="A20" s="10">
        <v>42064</v>
      </c>
      <c r="B20" s="24">
        <v>825.24</v>
      </c>
      <c r="C20" s="77">
        <v>2.0566156738106134E-2</v>
      </c>
      <c r="D20" s="77"/>
      <c r="E20" s="71"/>
      <c r="F20" s="71"/>
    </row>
    <row r="21" spans="1:6" ht="15" x14ac:dyDescent="0.2">
      <c r="A21" s="10">
        <v>42095</v>
      </c>
      <c r="B21" s="24">
        <v>840.29</v>
      </c>
      <c r="C21" s="77">
        <v>1.8237118898744464E-2</v>
      </c>
      <c r="D21" s="77"/>
      <c r="E21" s="71"/>
      <c r="F21" s="71"/>
    </row>
    <row r="22" spans="1:6" ht="15" x14ac:dyDescent="0.2">
      <c r="A22" s="10">
        <v>42125</v>
      </c>
      <c r="B22" s="24">
        <v>856.74</v>
      </c>
      <c r="C22" s="77">
        <v>1.9576574753954024E-2</v>
      </c>
      <c r="D22" s="77"/>
      <c r="E22" s="71"/>
      <c r="F22" s="71"/>
    </row>
    <row r="23" spans="1:6" ht="15" x14ac:dyDescent="0.2">
      <c r="A23" s="10">
        <v>42156</v>
      </c>
      <c r="B23" s="24">
        <v>866.13</v>
      </c>
      <c r="C23" s="77">
        <v>1.0960151271097507E-2</v>
      </c>
      <c r="D23" s="77"/>
      <c r="E23" s="79"/>
      <c r="F23" s="79"/>
    </row>
    <row r="24" spans="1:6" ht="15" x14ac:dyDescent="0.2">
      <c r="A24" s="10">
        <v>42186</v>
      </c>
      <c r="B24" s="24">
        <v>886.21</v>
      </c>
      <c r="C24" s="77">
        <v>2.3183586759493391E-2</v>
      </c>
      <c r="D24" s="77"/>
      <c r="E24" s="71"/>
      <c r="F24" s="71"/>
    </row>
    <row r="25" spans="1:6" ht="15" x14ac:dyDescent="0.2">
      <c r="A25" s="10">
        <v>42217</v>
      </c>
      <c r="B25" s="24">
        <v>903.18</v>
      </c>
      <c r="C25" s="77">
        <v>1.9148960178738683E-2</v>
      </c>
      <c r="D25" s="77"/>
      <c r="E25" s="71"/>
      <c r="F25" s="71"/>
    </row>
    <row r="26" spans="1:6" s="78" customFormat="1" ht="15" x14ac:dyDescent="0.2">
      <c r="A26" s="10">
        <v>42248</v>
      </c>
      <c r="B26" s="24">
        <v>925.23</v>
      </c>
      <c r="C26" s="77">
        <v>2.4413738125290685E-2</v>
      </c>
      <c r="D26" s="77"/>
      <c r="E26" s="71"/>
      <c r="F26" s="71"/>
    </row>
    <row r="27" spans="1:6" ht="15" x14ac:dyDescent="0.2">
      <c r="A27" s="10">
        <v>42278</v>
      </c>
      <c r="B27" s="24">
        <v>938.03</v>
      </c>
      <c r="C27" s="77">
        <v>1.3834397933486731E-2</v>
      </c>
      <c r="D27" s="77"/>
      <c r="E27" s="71"/>
      <c r="F27" s="71"/>
    </row>
    <row r="28" spans="1:6" ht="15" x14ac:dyDescent="0.2">
      <c r="A28" s="10">
        <v>42309</v>
      </c>
      <c r="B28" s="24">
        <v>964.96</v>
      </c>
      <c r="C28" s="77">
        <v>2.870910312036945E-2</v>
      </c>
      <c r="D28" s="77"/>
      <c r="E28" s="71"/>
      <c r="F28" s="71"/>
    </row>
    <row r="29" spans="1:6" ht="15" x14ac:dyDescent="0.2">
      <c r="A29" s="10">
        <v>42339</v>
      </c>
      <c r="B29" s="24">
        <v>1027.54</v>
      </c>
      <c r="C29" s="77">
        <v>6.4852429116232679E-2</v>
      </c>
      <c r="D29" s="77"/>
      <c r="E29" s="71"/>
      <c r="F29" s="71"/>
    </row>
    <row r="30" spans="1:6" ht="15" x14ac:dyDescent="0.2">
      <c r="A30" s="10">
        <v>42370</v>
      </c>
      <c r="B30" s="24">
        <v>1076.1673079556003</v>
      </c>
      <c r="C30" s="77">
        <f>+B30/B29</f>
        <v>1.047324004861709</v>
      </c>
      <c r="D30" s="77"/>
      <c r="E30" s="71"/>
      <c r="F30" s="71"/>
    </row>
    <row r="31" spans="1:6" ht="15" x14ac:dyDescent="0.2">
      <c r="A31" s="10">
        <v>42401</v>
      </c>
      <c r="B31" s="24">
        <v>1129.9756733533804</v>
      </c>
      <c r="C31" s="77">
        <f>+B31/B30</f>
        <v>1.05</v>
      </c>
      <c r="D31" s="77"/>
      <c r="E31" s="71"/>
      <c r="F31" s="71"/>
    </row>
    <row r="32" spans="1:6" ht="15" x14ac:dyDescent="0.2">
      <c r="A32" s="10">
        <v>42430</v>
      </c>
      <c r="B32" s="24">
        <v>1157.0950895138617</v>
      </c>
      <c r="C32" s="77">
        <f t="shared" ref="C32:C41" si="0">+B32/B31</f>
        <v>1.024</v>
      </c>
      <c r="D32" s="77"/>
      <c r="E32" s="71"/>
      <c r="F32" s="71"/>
    </row>
    <row r="33" spans="1:6" ht="15" x14ac:dyDescent="0.2">
      <c r="A33" s="10">
        <v>42461</v>
      </c>
      <c r="B33" s="24">
        <v>1174.4515158565696</v>
      </c>
      <c r="C33" s="77">
        <f t="shared" si="0"/>
        <v>1.0149999999999999</v>
      </c>
      <c r="D33" s="77"/>
      <c r="E33" s="71"/>
      <c r="F33" s="71"/>
    </row>
    <row r="34" spans="1:6" ht="15" x14ac:dyDescent="0.2">
      <c r="A34" s="10">
        <v>42491</v>
      </c>
      <c r="B34" s="24">
        <v>1216.7317704274062</v>
      </c>
      <c r="C34" s="77">
        <f t="shared" si="0"/>
        <v>1.036</v>
      </c>
      <c r="D34" s="77"/>
      <c r="E34" s="71"/>
      <c r="F34" s="71"/>
    </row>
    <row r="35" spans="1:6" ht="15" x14ac:dyDescent="0.2">
      <c r="A35" s="10">
        <v>42522</v>
      </c>
      <c r="B35" s="24">
        <v>1252.0169917698008</v>
      </c>
      <c r="C35" s="77">
        <f t="shared" si="0"/>
        <v>1.0289999999999999</v>
      </c>
      <c r="D35" s="77"/>
      <c r="E35" s="71"/>
      <c r="F35" s="71"/>
    </row>
    <row r="36" spans="1:6" ht="15" x14ac:dyDescent="0.2">
      <c r="A36" s="10">
        <v>42552</v>
      </c>
      <c r="B36" s="24">
        <v>1285.8214505475853</v>
      </c>
      <c r="C36" s="77">
        <f t="shared" si="0"/>
        <v>1.0269999999999999</v>
      </c>
      <c r="D36" s="77"/>
      <c r="E36" s="71"/>
      <c r="F36" s="71"/>
    </row>
    <row r="37" spans="1:6" ht="15" x14ac:dyDescent="0.2">
      <c r="A37" s="10">
        <v>42583</v>
      </c>
      <c r="B37" s="24">
        <v>1290.9647363497756</v>
      </c>
      <c r="C37" s="77">
        <f t="shared" si="0"/>
        <v>1.004</v>
      </c>
      <c r="D37" s="77"/>
      <c r="E37" s="71"/>
      <c r="F37" s="71"/>
    </row>
    <row r="38" spans="1:6" ht="15" x14ac:dyDescent="0.2">
      <c r="A38" s="10">
        <v>42614</v>
      </c>
      <c r="B38" s="24">
        <v>1296.1285952951748</v>
      </c>
      <c r="C38" s="77">
        <f t="shared" si="0"/>
        <v>1.004</v>
      </c>
      <c r="D38" s="77"/>
      <c r="E38" s="71"/>
      <c r="F38" s="71"/>
    </row>
    <row r="39" spans="1:6" ht="15" x14ac:dyDescent="0.2">
      <c r="A39" s="10">
        <v>42644</v>
      </c>
      <c r="B39" s="24">
        <v>1303.9053668669458</v>
      </c>
      <c r="C39" s="77">
        <f t="shared" si="0"/>
        <v>1.006</v>
      </c>
      <c r="D39" s="77"/>
      <c r="E39" s="71"/>
      <c r="F39" s="71"/>
    </row>
    <row r="40" spans="1:6" ht="15" x14ac:dyDescent="0.2">
      <c r="A40" s="10">
        <v>42675</v>
      </c>
      <c r="B40" s="24">
        <v>1318.2483259024821</v>
      </c>
      <c r="C40" s="77">
        <f t="shared" si="0"/>
        <v>1.0109999999999999</v>
      </c>
      <c r="D40" s="77"/>
      <c r="E40" s="71"/>
      <c r="F40" s="71"/>
    </row>
    <row r="41" spans="1:6" ht="15" x14ac:dyDescent="0.2">
      <c r="A41" s="10">
        <v>42705</v>
      </c>
      <c r="B41" s="24">
        <v>1328.794312509702</v>
      </c>
      <c r="C41" s="77">
        <f t="shared" si="0"/>
        <v>1.008</v>
      </c>
      <c r="D41" s="77"/>
      <c r="E41" s="56"/>
      <c r="F41" s="56"/>
    </row>
    <row r="42" spans="1:6" ht="15" x14ac:dyDescent="0.2">
      <c r="A42" s="10">
        <v>42736</v>
      </c>
      <c r="B42" s="24">
        <v>1348.7262271973473</v>
      </c>
      <c r="C42" s="77">
        <f>+B42/B41</f>
        <v>1.0149999999999999</v>
      </c>
      <c r="D42" s="77"/>
      <c r="E42" s="71"/>
      <c r="F42" s="71"/>
    </row>
    <row r="43" spans="1:6" ht="15" x14ac:dyDescent="0.25">
      <c r="A43" s="10">
        <v>42767</v>
      </c>
      <c r="B43" s="24">
        <v>1371.654573059702</v>
      </c>
      <c r="C43" s="80">
        <f>+B43/B42</f>
        <v>1.0169999999999999</v>
      </c>
      <c r="D43" s="80"/>
      <c r="E43" s="71"/>
      <c r="F43" s="71"/>
    </row>
    <row r="44" spans="1:6" ht="15" x14ac:dyDescent="0.25">
      <c r="A44" s="10">
        <v>42795</v>
      </c>
      <c r="B44" s="24">
        <v>1383.9994642172392</v>
      </c>
      <c r="C44" s="80">
        <f t="shared" ref="C44:C53" si="1">+B44/B43</f>
        <v>1.0089999999999999</v>
      </c>
      <c r="D44" s="80"/>
      <c r="E44" s="71"/>
      <c r="F44" s="71"/>
    </row>
    <row r="45" spans="1:6" ht="15" x14ac:dyDescent="0.25">
      <c r="A45" s="10">
        <v>42826</v>
      </c>
      <c r="B45" s="24">
        <v>1390.9194615383253</v>
      </c>
      <c r="C45" s="80">
        <f t="shared" si="1"/>
        <v>1.0049999999999999</v>
      </c>
      <c r="D45" s="80"/>
      <c r="E45" s="71"/>
      <c r="F45" s="71"/>
    </row>
    <row r="46" spans="1:6" ht="15" x14ac:dyDescent="0.25">
      <c r="A46" s="10">
        <v>42856</v>
      </c>
      <c r="B46" s="24">
        <v>1403.4377366921701</v>
      </c>
      <c r="C46" s="80">
        <f t="shared" si="1"/>
        <v>1.0089999999999999</v>
      </c>
      <c r="D46" s="80"/>
      <c r="E46" s="71"/>
      <c r="F46" s="71"/>
    </row>
    <row r="47" spans="1:6" ht="15" x14ac:dyDescent="0.25">
      <c r="A47" s="10">
        <v>42887</v>
      </c>
      <c r="B47" s="24">
        <v>1430.1030536893213</v>
      </c>
      <c r="C47" s="80">
        <f t="shared" si="1"/>
        <v>1.0189999999999999</v>
      </c>
      <c r="D47" s="80"/>
      <c r="E47" s="71"/>
      <c r="F47" s="71"/>
    </row>
    <row r="48" spans="1:6" ht="15" x14ac:dyDescent="0.25">
      <c r="A48" s="10">
        <v>42917</v>
      </c>
      <c r="B48" s="24">
        <v>1467.2857330852437</v>
      </c>
      <c r="C48" s="80">
        <f>+B48/B47</f>
        <v>1.026</v>
      </c>
      <c r="D48" s="80"/>
      <c r="E48" s="71"/>
      <c r="F48" s="71"/>
    </row>
    <row r="49" spans="1:6" ht="15" x14ac:dyDescent="0.25">
      <c r="A49" s="10">
        <v>42948</v>
      </c>
      <c r="B49" s="24">
        <v>1495.1641620138632</v>
      </c>
      <c r="C49" s="80">
        <f t="shared" si="1"/>
        <v>1.0189999999999999</v>
      </c>
      <c r="D49" s="80"/>
      <c r="E49" s="71"/>
      <c r="F49" s="71"/>
    </row>
    <row r="50" spans="1:6" ht="15" x14ac:dyDescent="0.25">
      <c r="A50" s="10">
        <v>42979</v>
      </c>
      <c r="B50" s="24">
        <v>1510.1158036340018</v>
      </c>
      <c r="C50" s="80">
        <f t="shared" si="1"/>
        <v>1.01</v>
      </c>
      <c r="D50" s="80"/>
      <c r="E50" s="71"/>
      <c r="F50" s="71"/>
    </row>
    <row r="51" spans="1:6" ht="15" x14ac:dyDescent="0.25">
      <c r="A51" s="10">
        <v>43009</v>
      </c>
      <c r="B51" s="24">
        <v>1532.7675406885116</v>
      </c>
      <c r="C51" s="80">
        <f t="shared" si="1"/>
        <v>1.0149999999999999</v>
      </c>
      <c r="D51" s="80"/>
      <c r="E51" s="71"/>
      <c r="F51" s="71"/>
    </row>
    <row r="52" spans="1:6" ht="15" x14ac:dyDescent="0.25">
      <c r="A52" s="10">
        <v>43040</v>
      </c>
      <c r="B52" s="24">
        <v>1555.7590537988392</v>
      </c>
      <c r="C52" s="80">
        <f t="shared" si="1"/>
        <v>1.0149999999999999</v>
      </c>
      <c r="D52" s="80"/>
      <c r="E52" s="71"/>
      <c r="F52" s="71"/>
    </row>
    <row r="53" spans="1:6" ht="15" x14ac:dyDescent="0.25">
      <c r="A53" s="10">
        <v>43070</v>
      </c>
      <c r="B53" s="24">
        <v>1580.6511986596206</v>
      </c>
      <c r="C53" s="80">
        <f t="shared" si="1"/>
        <v>1.016</v>
      </c>
      <c r="D53" s="80"/>
      <c r="E53" s="71"/>
      <c r="F53" s="71"/>
    </row>
    <row r="54" spans="1:6" ht="15" x14ac:dyDescent="0.25">
      <c r="A54" s="10">
        <v>43101</v>
      </c>
      <c r="B54" s="24">
        <v>1653.3611537979632</v>
      </c>
      <c r="C54" s="12">
        <f>+B54/B53</f>
        <v>1.046</v>
      </c>
      <c r="D54" s="81">
        <f>+B54/B53-1</f>
        <v>4.6000000000000041E-2</v>
      </c>
      <c r="E54" s="71"/>
      <c r="F54" s="71"/>
    </row>
    <row r="55" spans="1:6" ht="15" x14ac:dyDescent="0.25">
      <c r="A55" s="10">
        <v>43132</v>
      </c>
      <c r="B55" s="24">
        <v>1732.7224891802655</v>
      </c>
      <c r="C55" s="12">
        <f>+B55/B54</f>
        <v>1.048</v>
      </c>
      <c r="D55" s="81">
        <f t="shared" ref="D55:D67" si="2">+B55/B54-1</f>
        <v>4.8000000000000043E-2</v>
      </c>
      <c r="E55" s="71"/>
      <c r="F55" s="71"/>
    </row>
    <row r="56" spans="1:6" ht="15" x14ac:dyDescent="0.25">
      <c r="A56" s="10">
        <v>43160</v>
      </c>
      <c r="B56" s="24">
        <v>1765.6442164746904</v>
      </c>
      <c r="C56" s="12">
        <f t="shared" ref="C56:C57" si="3">+B56/B55</f>
        <v>1.0189999999999999</v>
      </c>
      <c r="D56" s="81">
        <f t="shared" si="2"/>
        <v>1.8999999999999906E-2</v>
      </c>
      <c r="E56" s="71"/>
      <c r="F56" s="71"/>
    </row>
    <row r="57" spans="1:6" ht="15" x14ac:dyDescent="0.25">
      <c r="A57" s="10">
        <v>43191</v>
      </c>
      <c r="B57" s="24">
        <v>1797.425812371235</v>
      </c>
      <c r="C57" s="12">
        <f t="shared" si="3"/>
        <v>1.018</v>
      </c>
      <c r="D57" s="81">
        <f t="shared" si="2"/>
        <v>1.8000000000000016E-2</v>
      </c>
      <c r="E57" s="71"/>
      <c r="F57" s="71"/>
    </row>
    <row r="58" spans="1:6" ht="15" x14ac:dyDescent="0.25">
      <c r="A58" s="10">
        <v>43221</v>
      </c>
      <c r="B58" s="24">
        <f t="shared" ref="B58:B64" si="4">+B57*C58</f>
        <v>1932.2327482990775</v>
      </c>
      <c r="C58" s="12">
        <v>1.075</v>
      </c>
      <c r="D58" s="81">
        <f t="shared" si="2"/>
        <v>7.4999999999999956E-2</v>
      </c>
      <c r="E58" s="71"/>
      <c r="F58" s="71"/>
    </row>
    <row r="59" spans="1:6" ht="15" x14ac:dyDescent="0.25">
      <c r="A59" s="10">
        <v>43252</v>
      </c>
      <c r="B59" s="13">
        <f>+B58*C59</f>
        <v>2057.8278769385174</v>
      </c>
      <c r="C59" s="12">
        <v>1.0649999999999999</v>
      </c>
      <c r="D59" s="81">
        <f t="shared" si="2"/>
        <v>6.4999999999999947E-2</v>
      </c>
      <c r="E59" s="71"/>
      <c r="F59" s="71"/>
    </row>
    <row r="60" spans="1:6" ht="15" x14ac:dyDescent="0.25">
      <c r="A60" s="10">
        <v>43282</v>
      </c>
      <c r="B60" s="13">
        <f t="shared" si="4"/>
        <v>2154.5457871546278</v>
      </c>
      <c r="C60" s="12">
        <v>1.0469999999999999</v>
      </c>
      <c r="D60" s="81">
        <f t="shared" si="2"/>
        <v>4.6999999999999931E-2</v>
      </c>
      <c r="E60" s="71"/>
      <c r="F60" s="71"/>
    </row>
    <row r="61" spans="1:6" ht="15" x14ac:dyDescent="0.25">
      <c r="A61" s="10">
        <v>43313</v>
      </c>
      <c r="B61" s="24">
        <f t="shared" si="4"/>
        <v>2260.1185307252044</v>
      </c>
      <c r="C61" s="82">
        <v>1.0489999999999999</v>
      </c>
      <c r="D61" s="81">
        <f t="shared" si="2"/>
        <v>4.8999999999999932E-2</v>
      </c>
      <c r="E61" s="71"/>
      <c r="F61" s="71"/>
    </row>
    <row r="62" spans="1:6" ht="15" x14ac:dyDescent="0.25">
      <c r="A62" s="10">
        <v>43344</v>
      </c>
      <c r="B62" s="24">
        <f t="shared" si="4"/>
        <v>2621.7374956412368</v>
      </c>
      <c r="C62" s="82">
        <v>1.1599999999999999</v>
      </c>
      <c r="D62" s="81">
        <f t="shared" si="2"/>
        <v>0.15999999999999992</v>
      </c>
      <c r="E62" s="71"/>
      <c r="F62" s="71"/>
    </row>
    <row r="63" spans="1:6" ht="15" x14ac:dyDescent="0.25">
      <c r="A63" s="10">
        <v>43374</v>
      </c>
      <c r="B63" s="24">
        <f t="shared" si="4"/>
        <v>2700.3896205104738</v>
      </c>
      <c r="C63" s="82">
        <v>1.03</v>
      </c>
      <c r="D63" s="81">
        <f t="shared" si="2"/>
        <v>3.0000000000000027E-2</v>
      </c>
      <c r="E63" s="71"/>
      <c r="F63" s="71"/>
    </row>
    <row r="64" spans="1:6" ht="15" x14ac:dyDescent="0.25">
      <c r="A64" s="10">
        <v>43405</v>
      </c>
      <c r="B64" s="24">
        <f t="shared" si="4"/>
        <v>2703.090010130984</v>
      </c>
      <c r="C64" s="82">
        <v>1.0009999999999999</v>
      </c>
      <c r="D64" s="81">
        <f t="shared" si="2"/>
        <v>9.9999999999988987E-4</v>
      </c>
      <c r="E64" s="71"/>
      <c r="F64" s="71"/>
    </row>
    <row r="65" spans="1:6" ht="15" x14ac:dyDescent="0.25">
      <c r="A65" s="10">
        <v>43435</v>
      </c>
      <c r="B65" s="24">
        <f>+B64*C65</f>
        <v>2738.2301802626866</v>
      </c>
      <c r="C65" s="82">
        <v>1.0129999999999999</v>
      </c>
      <c r="D65" s="81">
        <f t="shared" si="2"/>
        <v>1.2999999999999901E-2</v>
      </c>
      <c r="E65" s="71"/>
      <c r="F65" s="71"/>
    </row>
    <row r="66" spans="1:6" ht="15" x14ac:dyDescent="0.25">
      <c r="A66" s="10">
        <v>43466</v>
      </c>
      <c r="B66" s="24">
        <f>+B65*C66</f>
        <v>2754.6595613442628</v>
      </c>
      <c r="C66" s="82">
        <v>1.006</v>
      </c>
      <c r="D66" s="81">
        <f t="shared" si="2"/>
        <v>6.0000000000000053E-3</v>
      </c>
      <c r="E66" s="71"/>
      <c r="F66" s="71"/>
    </row>
    <row r="67" spans="1:6" ht="15" x14ac:dyDescent="0.25">
      <c r="A67" s="10">
        <v>43497</v>
      </c>
      <c r="B67" s="24">
        <f t="shared" ref="B67:B79" si="5">+B66*C67</f>
        <v>2848.3179864299677</v>
      </c>
      <c r="C67" s="82">
        <v>1.034</v>
      </c>
      <c r="D67" s="81">
        <f t="shared" si="2"/>
        <v>3.400000000000003E-2</v>
      </c>
      <c r="E67" s="71"/>
      <c r="F67" s="71"/>
    </row>
    <row r="68" spans="1:6" ht="15" x14ac:dyDescent="0.25">
      <c r="A68" s="10">
        <v>43525</v>
      </c>
      <c r="B68" s="24">
        <f>+B67*C68</f>
        <v>2965.0990238735963</v>
      </c>
      <c r="C68" s="82">
        <v>1.0409999999999999</v>
      </c>
      <c r="D68" s="81">
        <f>+B68/B67-1</f>
        <v>4.0999999999999925E-2</v>
      </c>
      <c r="E68" s="83"/>
      <c r="F68" s="83"/>
    </row>
    <row r="69" spans="1:6" ht="15" x14ac:dyDescent="0.25">
      <c r="A69" s="10">
        <v>43556</v>
      </c>
      <c r="B69" s="24">
        <f t="shared" si="5"/>
        <v>3101.493578971782</v>
      </c>
      <c r="C69" s="12">
        <v>1.046</v>
      </c>
      <c r="D69" s="81">
        <f t="shared" ref="D69:D98" si="6">+B69/B68-1</f>
        <v>4.6000000000000041E-2</v>
      </c>
      <c r="E69" s="71"/>
      <c r="F69" s="71"/>
    </row>
    <row r="70" spans="1:6" ht="15" x14ac:dyDescent="0.25">
      <c r="A70" s="10">
        <v>43586</v>
      </c>
      <c r="B70" s="24">
        <f t="shared" si="5"/>
        <v>3253.4667643413991</v>
      </c>
      <c r="C70" s="12">
        <v>1.0489999999999999</v>
      </c>
      <c r="D70" s="81">
        <f t="shared" si="6"/>
        <v>4.8999999999999932E-2</v>
      </c>
      <c r="E70" s="71"/>
      <c r="F70" s="71"/>
    </row>
    <row r="71" spans="1:6" ht="15" x14ac:dyDescent="0.25">
      <c r="A71" s="10">
        <v>43617</v>
      </c>
      <c r="B71" s="24">
        <f t="shared" si="5"/>
        <v>3308.7756993352027</v>
      </c>
      <c r="C71" s="12">
        <v>1.0169999999999999</v>
      </c>
      <c r="D71" s="81">
        <f t="shared" si="6"/>
        <v>1.6999999999999904E-2</v>
      </c>
      <c r="E71" s="71"/>
      <c r="F71" s="71"/>
    </row>
    <row r="72" spans="1:6" ht="15" x14ac:dyDescent="0.25">
      <c r="A72" s="10">
        <v>43647</v>
      </c>
      <c r="B72" s="24">
        <f t="shared" si="5"/>
        <v>3312.0844750345377</v>
      </c>
      <c r="C72" s="12">
        <v>1.0009999999999999</v>
      </c>
      <c r="D72" s="81">
        <f t="shared" si="6"/>
        <v>9.9999999999988987E-4</v>
      </c>
      <c r="E72" s="71"/>
      <c r="F72" s="71"/>
    </row>
    <row r="73" spans="1:6" ht="15" x14ac:dyDescent="0.25">
      <c r="A73" s="10">
        <v>43678</v>
      </c>
      <c r="B73" s="24">
        <f t="shared" si="5"/>
        <v>3683.0379362384065</v>
      </c>
      <c r="C73" s="12">
        <v>1.1120000000000001</v>
      </c>
      <c r="D73" s="81">
        <f t="shared" si="6"/>
        <v>0.1120000000000001</v>
      </c>
      <c r="E73" s="71"/>
      <c r="F73" s="71"/>
    </row>
    <row r="74" spans="1:6" ht="15" x14ac:dyDescent="0.25">
      <c r="A74" s="10">
        <v>43709</v>
      </c>
      <c r="B74" s="24">
        <f t="shared" si="5"/>
        <v>3837.7255295604195</v>
      </c>
      <c r="C74" s="12">
        <v>1.042</v>
      </c>
      <c r="D74" s="81">
        <f t="shared" si="6"/>
        <v>4.2000000000000037E-2</v>
      </c>
      <c r="E74" s="71"/>
      <c r="F74" s="71"/>
    </row>
    <row r="75" spans="1:6" ht="15" x14ac:dyDescent="0.25">
      <c r="A75" s="10">
        <v>43739</v>
      </c>
      <c r="B75" s="24">
        <f t="shared" si="5"/>
        <v>3975.8836486245946</v>
      </c>
      <c r="C75" s="12">
        <v>1.036</v>
      </c>
      <c r="D75" s="81">
        <f t="shared" si="6"/>
        <v>3.6000000000000032E-2</v>
      </c>
      <c r="E75" s="71"/>
      <c r="F75" s="71"/>
    </row>
    <row r="76" spans="1:6" ht="15" x14ac:dyDescent="0.25">
      <c r="A76" s="10">
        <v>43770</v>
      </c>
      <c r="B76" s="24">
        <f>+B75*C76</f>
        <v>4190.5813656503233</v>
      </c>
      <c r="C76" s="12">
        <v>1.054</v>
      </c>
      <c r="D76" s="81">
        <f t="shared" si="6"/>
        <v>5.4000000000000048E-2</v>
      </c>
      <c r="E76" s="71"/>
      <c r="F76" s="71"/>
    </row>
    <row r="77" spans="1:6" ht="15" x14ac:dyDescent="0.25">
      <c r="A77" s="10">
        <v>43800</v>
      </c>
      <c r="B77" s="24">
        <f t="shared" si="5"/>
        <v>4345.6328761793848</v>
      </c>
      <c r="C77" s="12">
        <v>1.0369999999999999</v>
      </c>
      <c r="D77" s="81">
        <f t="shared" si="6"/>
        <v>3.6999999999999922E-2</v>
      </c>
      <c r="E77" s="71"/>
      <c r="F77" s="71"/>
    </row>
    <row r="78" spans="1:6" ht="15" x14ac:dyDescent="0.25">
      <c r="A78" s="10">
        <v>43831</v>
      </c>
      <c r="B78" s="24">
        <f t="shared" si="5"/>
        <v>4410.8173693220751</v>
      </c>
      <c r="C78" s="12">
        <v>1.0149999999999999</v>
      </c>
      <c r="D78" s="81">
        <f t="shared" si="6"/>
        <v>1.4999999999999902E-2</v>
      </c>
      <c r="E78" s="71"/>
      <c r="F78" s="71"/>
    </row>
    <row r="79" spans="1:6" ht="15" x14ac:dyDescent="0.25">
      <c r="A79" s="10">
        <v>43862</v>
      </c>
      <c r="B79" s="24">
        <f t="shared" si="5"/>
        <v>4499.0337167085163</v>
      </c>
      <c r="C79" s="12">
        <v>1.02</v>
      </c>
      <c r="D79" s="81">
        <f t="shared" si="6"/>
        <v>2.0000000000000018E-2</v>
      </c>
      <c r="E79" s="71"/>
      <c r="F79" s="71"/>
    </row>
    <row r="80" spans="1:6" ht="15" x14ac:dyDescent="0.25">
      <c r="A80" s="10">
        <v>43891</v>
      </c>
      <c r="B80" s="24">
        <f>+B79*C80</f>
        <v>4544.0240538756016</v>
      </c>
      <c r="C80" s="116">
        <v>1.01</v>
      </c>
      <c r="D80" s="81">
        <f t="shared" si="6"/>
        <v>1.0000000000000009E-2</v>
      </c>
      <c r="E80" s="71"/>
      <c r="F80" s="71"/>
    </row>
    <row r="81" spans="1:6" ht="15" x14ac:dyDescent="0.25">
      <c r="A81" s="10">
        <v>43922</v>
      </c>
      <c r="B81" s="24">
        <f t="shared" ref="B81:B88" si="7">+B80*C81</f>
        <v>4484.9517411752186</v>
      </c>
      <c r="C81" s="116">
        <v>0.98699999999999999</v>
      </c>
      <c r="D81" s="81">
        <f t="shared" si="6"/>
        <v>-1.3000000000000012E-2</v>
      </c>
      <c r="E81" s="71"/>
      <c r="F81" s="71"/>
    </row>
    <row r="82" spans="1:6" ht="15" x14ac:dyDescent="0.25">
      <c r="A82" s="10">
        <v>43952</v>
      </c>
      <c r="B82" s="24">
        <f t="shared" si="7"/>
        <v>4502.891548139919</v>
      </c>
      <c r="C82" s="116">
        <v>1.004</v>
      </c>
      <c r="D82" s="81">
        <f t="shared" si="6"/>
        <v>4.0000000000000036E-3</v>
      </c>
      <c r="E82" s="71"/>
      <c r="F82" s="71"/>
    </row>
    <row r="83" spans="1:6" ht="15" x14ac:dyDescent="0.25">
      <c r="A83" s="10">
        <v>43983</v>
      </c>
      <c r="B83" s="24">
        <f t="shared" si="7"/>
        <v>4669.4985354210958</v>
      </c>
      <c r="C83" s="116">
        <v>1.0369999999999999</v>
      </c>
      <c r="D83" s="81">
        <f t="shared" si="6"/>
        <v>3.6999999999999922E-2</v>
      </c>
      <c r="E83" s="71"/>
      <c r="F83" s="71"/>
    </row>
    <row r="84" spans="1:6" ht="15" x14ac:dyDescent="0.25">
      <c r="A84" s="10">
        <v>44013</v>
      </c>
      <c r="B84" s="24">
        <f t="shared" si="7"/>
        <v>4832.9309841608338</v>
      </c>
      <c r="C84" s="116">
        <v>1.0349999999999999</v>
      </c>
      <c r="D84" s="81">
        <f t="shared" si="6"/>
        <v>3.499999999999992E-2</v>
      </c>
      <c r="E84" s="71"/>
      <c r="F84" s="71"/>
    </row>
    <row r="85" spans="1:6" ht="15" x14ac:dyDescent="0.25">
      <c r="A85" s="10">
        <v>44044</v>
      </c>
      <c r="B85" s="24">
        <f t="shared" si="7"/>
        <v>5031.0811545114275</v>
      </c>
      <c r="C85" s="116">
        <v>1.0409999999999999</v>
      </c>
      <c r="D85" s="81">
        <f t="shared" si="6"/>
        <v>4.0999999999999925E-2</v>
      </c>
      <c r="E85" s="71"/>
      <c r="F85" s="71"/>
    </row>
    <row r="86" spans="1:6" ht="15" x14ac:dyDescent="0.25">
      <c r="A86" s="10">
        <v>44075</v>
      </c>
      <c r="B86" s="24">
        <f t="shared" si="7"/>
        <v>5217.2311572283497</v>
      </c>
      <c r="C86" s="116">
        <v>1.0369999999999999</v>
      </c>
      <c r="D86" s="81">
        <f t="shared" si="6"/>
        <v>3.6999999999999922E-2</v>
      </c>
      <c r="E86" s="71"/>
      <c r="F86" s="71"/>
    </row>
    <row r="87" spans="1:6" ht="15" x14ac:dyDescent="0.25">
      <c r="A87" s="10">
        <v>44105</v>
      </c>
      <c r="B87" s="24">
        <f t="shared" si="7"/>
        <v>5462.4410216180822</v>
      </c>
      <c r="C87" s="116">
        <v>1.0469999999999999</v>
      </c>
      <c r="D87" s="81">
        <f t="shared" si="6"/>
        <v>4.6999999999999931E-2</v>
      </c>
      <c r="E87" s="71"/>
      <c r="F87" s="71"/>
    </row>
    <row r="88" spans="1:6" ht="15" x14ac:dyDescent="0.25">
      <c r="A88" s="10">
        <v>44136</v>
      </c>
      <c r="B88" s="24">
        <f t="shared" si="7"/>
        <v>5626.3142522666249</v>
      </c>
      <c r="C88" s="117">
        <v>1.03</v>
      </c>
      <c r="D88" s="81">
        <f t="shared" si="6"/>
        <v>3.0000000000000027E-2</v>
      </c>
      <c r="E88" s="71"/>
      <c r="F88" s="71"/>
    </row>
    <row r="89" spans="1:6" ht="15" x14ac:dyDescent="0.25">
      <c r="A89" s="10">
        <v>44166</v>
      </c>
      <c r="B89" s="24">
        <f t="shared" ref="B89:B106" si="8">+B88*C89</f>
        <v>5795.103679834624</v>
      </c>
      <c r="C89" s="117">
        <v>1.03</v>
      </c>
      <c r="D89" s="81">
        <f t="shared" si="6"/>
        <v>3.0000000000000027E-2</v>
      </c>
      <c r="E89" s="71"/>
      <c r="F89" s="71"/>
    </row>
    <row r="90" spans="1:6" ht="15" x14ac:dyDescent="0.25">
      <c r="A90" s="10">
        <v>44197</v>
      </c>
      <c r="B90" s="24">
        <f t="shared" si="8"/>
        <v>6119.6294859053633</v>
      </c>
      <c r="C90" s="116">
        <v>1.056</v>
      </c>
      <c r="D90" s="81">
        <f t="shared" si="6"/>
        <v>5.600000000000005E-2</v>
      </c>
      <c r="E90" s="71"/>
      <c r="F90" s="71"/>
    </row>
    <row r="91" spans="1:6" ht="15" x14ac:dyDescent="0.25">
      <c r="A91" s="10">
        <v>44228</v>
      </c>
      <c r="B91" s="24">
        <f t="shared" si="8"/>
        <v>6492.9268845455899</v>
      </c>
      <c r="C91" s="116">
        <v>1.0609999999999999</v>
      </c>
      <c r="D91" s="81">
        <f t="shared" si="6"/>
        <v>6.0999999999999943E-2</v>
      </c>
      <c r="E91" s="71"/>
      <c r="F91" s="71"/>
    </row>
    <row r="92" spans="1:6" ht="15" x14ac:dyDescent="0.25">
      <c r="A92" s="10">
        <v>44256</v>
      </c>
      <c r="B92" s="24">
        <f t="shared" si="8"/>
        <v>6746.1510330428673</v>
      </c>
      <c r="C92" s="116">
        <v>1.0389999999999999</v>
      </c>
      <c r="D92" s="81">
        <f t="shared" si="6"/>
        <v>3.8999999999999924E-2</v>
      </c>
      <c r="E92" s="71"/>
      <c r="F92" s="71"/>
    </row>
    <row r="93" spans="1:6" ht="15" x14ac:dyDescent="0.25">
      <c r="A93" s="10">
        <v>44287</v>
      </c>
      <c r="B93" s="24">
        <f t="shared" si="8"/>
        <v>7069.966282628925</v>
      </c>
      <c r="C93" s="116">
        <v>1.048</v>
      </c>
      <c r="D93" s="81">
        <f t="shared" si="6"/>
        <v>4.8000000000000043E-2</v>
      </c>
      <c r="E93" s="71"/>
      <c r="F93" s="71"/>
    </row>
    <row r="94" spans="1:6" ht="15" x14ac:dyDescent="0.25">
      <c r="A94" s="10">
        <v>44317</v>
      </c>
      <c r="B94" s="24">
        <f t="shared" si="8"/>
        <v>7296.2052036730511</v>
      </c>
      <c r="C94" s="116">
        <v>1.032</v>
      </c>
      <c r="D94" s="81">
        <f t="shared" si="6"/>
        <v>3.2000000000000028E-2</v>
      </c>
      <c r="E94" s="71"/>
      <c r="F94" s="71"/>
    </row>
    <row r="95" spans="1:6" ht="15" x14ac:dyDescent="0.25">
      <c r="A95" s="10">
        <v>44348</v>
      </c>
      <c r="B95" s="24">
        <f t="shared" si="8"/>
        <v>7522.3875649869151</v>
      </c>
      <c r="C95" s="116">
        <v>1.0309999999999999</v>
      </c>
      <c r="D95" s="81">
        <f t="shared" si="6"/>
        <v>3.0999999999999917E-2</v>
      </c>
      <c r="E95" s="71"/>
      <c r="F95" s="71"/>
    </row>
    <row r="96" spans="1:6" ht="15" x14ac:dyDescent="0.25">
      <c r="A96" s="10">
        <v>44378</v>
      </c>
      <c r="B96" s="24">
        <f t="shared" si="8"/>
        <v>7687.8800914166277</v>
      </c>
      <c r="C96" s="116">
        <v>1.022</v>
      </c>
      <c r="D96" s="81">
        <f t="shared" si="6"/>
        <v>2.200000000000002E-2</v>
      </c>
      <c r="E96" s="71"/>
      <c r="F96" s="71"/>
    </row>
    <row r="97" spans="1:6" ht="15" x14ac:dyDescent="0.25">
      <c r="A97" s="10">
        <v>44409</v>
      </c>
      <c r="B97" s="24">
        <f t="shared" si="8"/>
        <v>7880.0770937020425</v>
      </c>
      <c r="C97" s="116">
        <v>1.0249999999999999</v>
      </c>
      <c r="D97" s="81">
        <f t="shared" si="6"/>
        <v>2.4999999999999911E-2</v>
      </c>
      <c r="E97" s="71"/>
      <c r="F97" s="71"/>
    </row>
    <row r="98" spans="1:6" ht="15" x14ac:dyDescent="0.25">
      <c r="A98" s="10">
        <v>44440</v>
      </c>
      <c r="B98" s="24">
        <f t="shared" si="8"/>
        <v>8100.7192523256999</v>
      </c>
      <c r="C98" s="116">
        <v>1.028</v>
      </c>
      <c r="D98" s="81">
        <f t="shared" si="6"/>
        <v>2.8000000000000025E-2</v>
      </c>
      <c r="E98" s="71"/>
      <c r="F98" s="71"/>
    </row>
    <row r="99" spans="1:6" ht="15" x14ac:dyDescent="0.25">
      <c r="A99" s="10">
        <v>44470</v>
      </c>
      <c r="B99" s="24">
        <f t="shared" si="8"/>
        <v>8327.5393913908192</v>
      </c>
      <c r="C99" s="116">
        <v>1.028</v>
      </c>
      <c r="D99" s="81">
        <f>IF(B99=0,0,B99/B98-1)</f>
        <v>2.8000000000000025E-2</v>
      </c>
      <c r="E99" s="71"/>
      <c r="F99" s="71"/>
    </row>
    <row r="100" spans="1:6" ht="15" x14ac:dyDescent="0.25">
      <c r="A100" s="10">
        <v>44501</v>
      </c>
      <c r="B100" s="24">
        <f t="shared" si="8"/>
        <v>8569.0380337411516</v>
      </c>
      <c r="C100" s="116">
        <v>1.0289999999999999</v>
      </c>
      <c r="D100" s="81">
        <f t="shared" ref="D100:D106" si="9">IF(B100=0,0,B100/B99-1)</f>
        <v>2.8999999999999915E-2</v>
      </c>
      <c r="E100" s="71"/>
      <c r="F100" s="71"/>
    </row>
    <row r="101" spans="1:6" ht="15" x14ac:dyDescent="0.25">
      <c r="A101" s="10">
        <v>44531</v>
      </c>
      <c r="B101" s="24">
        <f t="shared" si="8"/>
        <v>8766.1259085171969</v>
      </c>
      <c r="C101" s="116">
        <v>1.0229999999999999</v>
      </c>
      <c r="D101" s="81">
        <f t="shared" si="9"/>
        <v>2.2999999999999909E-2</v>
      </c>
      <c r="E101" s="71"/>
      <c r="F101" s="71"/>
    </row>
    <row r="102" spans="1:6" ht="15" x14ac:dyDescent="0.25">
      <c r="A102" s="10">
        <v>44562</v>
      </c>
      <c r="B102" s="24">
        <f t="shared" si="8"/>
        <v>9090.4725671323322</v>
      </c>
      <c r="C102" s="116">
        <v>1.0369999999999999</v>
      </c>
      <c r="D102" s="81">
        <f t="shared" si="9"/>
        <v>3.6999999999999922E-2</v>
      </c>
      <c r="E102" s="71"/>
      <c r="F102" s="71"/>
    </row>
    <row r="103" spans="1:6" ht="15" x14ac:dyDescent="0.25">
      <c r="A103" s="10">
        <v>44593</v>
      </c>
      <c r="B103" s="24">
        <f t="shared" si="8"/>
        <v>9517.7247777875509</v>
      </c>
      <c r="C103" s="116">
        <v>1.0469999999999999</v>
      </c>
      <c r="D103" s="81">
        <f t="shared" si="9"/>
        <v>4.6999999999999931E-2</v>
      </c>
      <c r="E103" s="71"/>
      <c r="F103" s="71"/>
    </row>
    <row r="104" spans="1:6" ht="15" x14ac:dyDescent="0.25">
      <c r="A104" s="10">
        <v>44621</v>
      </c>
      <c r="B104" s="24">
        <f t="shared" si="8"/>
        <v>10117.341438788166</v>
      </c>
      <c r="C104" s="116">
        <v>1.0629999999999999</v>
      </c>
      <c r="D104" s="81">
        <f t="shared" si="9"/>
        <v>6.2999999999999945E-2</v>
      </c>
      <c r="E104" s="71"/>
      <c r="F104" s="71"/>
    </row>
    <row r="105" spans="1:6" ht="15" x14ac:dyDescent="0.25">
      <c r="A105" s="10">
        <v>44652</v>
      </c>
      <c r="B105" s="24">
        <f t="shared" si="8"/>
        <v>10714.264583676668</v>
      </c>
      <c r="C105" s="116">
        <v>1.0589999999999999</v>
      </c>
      <c r="D105" s="81">
        <f t="shared" si="9"/>
        <v>5.8999999999999941E-2</v>
      </c>
      <c r="E105" s="71"/>
      <c r="F105" s="71"/>
    </row>
    <row r="106" spans="1:6" ht="15" x14ac:dyDescent="0.25">
      <c r="A106" s="10">
        <v>44682</v>
      </c>
      <c r="B106" s="24">
        <f t="shared" si="8"/>
        <v>11271.406342027854</v>
      </c>
      <c r="C106" s="116">
        <v>1.052</v>
      </c>
      <c r="D106" s="81">
        <f t="shared" si="9"/>
        <v>5.2000000000000046E-2</v>
      </c>
      <c r="E106" s="71"/>
      <c r="F106" s="71"/>
    </row>
    <row r="107" spans="1:6" ht="15" x14ac:dyDescent="0.25">
      <c r="A107" s="10">
        <v>44713</v>
      </c>
      <c r="B107" s="24">
        <f t="shared" ref="B107:B115" si="10">+B106*C107</f>
        <v>11812.433846445192</v>
      </c>
      <c r="C107" s="116">
        <v>1.048</v>
      </c>
      <c r="D107" s="81">
        <f t="shared" ref="D107:D115" si="11">IF(B107=0,0,B107/B106-1)</f>
        <v>4.8000000000000043E-2</v>
      </c>
      <c r="E107" s="71"/>
      <c r="F107" s="71"/>
    </row>
    <row r="108" spans="1:6" ht="15" x14ac:dyDescent="0.25">
      <c r="A108" s="10">
        <v>44743</v>
      </c>
      <c r="B108" s="24">
        <f t="shared" si="10"/>
        <v>12651.116649542801</v>
      </c>
      <c r="C108" s="116">
        <v>1.071</v>
      </c>
      <c r="D108" s="81">
        <f t="shared" si="11"/>
        <v>7.0999999999999952E-2</v>
      </c>
      <c r="E108" s="71"/>
      <c r="F108" s="71"/>
    </row>
    <row r="109" spans="1:6" ht="15" x14ac:dyDescent="0.25">
      <c r="A109" s="10">
        <v>44774</v>
      </c>
      <c r="B109" s="24">
        <f t="shared" si="10"/>
        <v>13536.694815010798</v>
      </c>
      <c r="C109" s="116">
        <v>1.07</v>
      </c>
      <c r="D109" s="81">
        <f t="shared" si="11"/>
        <v>7.0000000000000062E-2</v>
      </c>
      <c r="E109" s="71"/>
      <c r="F109" s="71"/>
    </row>
    <row r="110" spans="1:6" ht="15" x14ac:dyDescent="0.25">
      <c r="A110" s="10">
        <v>44805</v>
      </c>
      <c r="B110" s="24">
        <f t="shared" si="10"/>
        <v>14281.213029836392</v>
      </c>
      <c r="C110" s="122">
        <v>1.0549999999999999</v>
      </c>
      <c r="D110" s="81">
        <f t="shared" si="11"/>
        <v>5.4999999999999938E-2</v>
      </c>
      <c r="E110" s="71"/>
      <c r="F110" s="71"/>
    </row>
    <row r="111" spans="1:6" ht="15" x14ac:dyDescent="0.25">
      <c r="A111" s="10">
        <v>44835</v>
      </c>
      <c r="B111" s="24">
        <f t="shared" si="10"/>
        <v>14966.711255268539</v>
      </c>
      <c r="C111" s="122">
        <v>1.048</v>
      </c>
      <c r="D111" s="81">
        <f t="shared" si="11"/>
        <v>4.8000000000000043E-2</v>
      </c>
      <c r="E111" s="71"/>
      <c r="F111" s="71"/>
    </row>
    <row r="112" spans="1:6" ht="15" x14ac:dyDescent="0.25">
      <c r="A112" s="10">
        <v>44866</v>
      </c>
      <c r="B112" s="24">
        <f t="shared" si="10"/>
        <v>15909.614064350457</v>
      </c>
      <c r="C112" s="116">
        <v>1.0629999999999999</v>
      </c>
      <c r="D112" s="81">
        <f t="shared" si="11"/>
        <v>6.2999999999999945E-2</v>
      </c>
      <c r="E112" s="71"/>
      <c r="F112" s="71"/>
    </row>
    <row r="113" spans="1:6" ht="15" x14ac:dyDescent="0.25">
      <c r="A113" s="10">
        <v>44896</v>
      </c>
      <c r="B113" s="24">
        <f t="shared" si="10"/>
        <v>16880.100522275832</v>
      </c>
      <c r="C113" s="116">
        <v>1.0609999999999999</v>
      </c>
      <c r="D113" s="81">
        <f t="shared" si="11"/>
        <v>6.0999999999999943E-2</v>
      </c>
      <c r="E113" s="71"/>
      <c r="F113" s="71"/>
    </row>
    <row r="114" spans="1:6" ht="15" x14ac:dyDescent="0.25">
      <c r="A114" s="10">
        <v>44927</v>
      </c>
      <c r="B114" s="24">
        <f t="shared" si="10"/>
        <v>0</v>
      </c>
      <c r="C114" s="116"/>
      <c r="D114" s="81">
        <f t="shared" si="11"/>
        <v>0</v>
      </c>
      <c r="E114" s="71"/>
      <c r="F114" s="71"/>
    </row>
    <row r="115" spans="1:6" ht="15" x14ac:dyDescent="0.25">
      <c r="A115" s="10">
        <v>44958</v>
      </c>
      <c r="B115" s="24">
        <f t="shared" si="10"/>
        <v>0</v>
      </c>
      <c r="C115" s="116"/>
      <c r="D115" s="81">
        <f t="shared" si="11"/>
        <v>0</v>
      </c>
      <c r="E115" s="71"/>
      <c r="F115" s="71"/>
    </row>
    <row r="116" spans="1:6" x14ac:dyDescent="0.2">
      <c r="A116" s="71"/>
      <c r="B116" s="71"/>
      <c r="E116" s="71"/>
      <c r="F116" s="71"/>
    </row>
    <row r="117" spans="1:6" x14ac:dyDescent="0.2">
      <c r="A117" s="71"/>
      <c r="B117" s="71"/>
      <c r="E117" s="71"/>
      <c r="F117" s="71"/>
    </row>
    <row r="118" spans="1:6" x14ac:dyDescent="0.2">
      <c r="A118" s="71"/>
      <c r="B118" s="71"/>
      <c r="E118" s="71"/>
      <c r="F118" s="71"/>
    </row>
    <row r="119" spans="1:6" x14ac:dyDescent="0.2">
      <c r="A119" s="71"/>
      <c r="B119" s="71"/>
      <c r="E119" s="71"/>
      <c r="F119" s="71"/>
    </row>
    <row r="120" spans="1:6" x14ac:dyDescent="0.2">
      <c r="A120" s="71"/>
      <c r="B120" s="71"/>
      <c r="E120" s="71"/>
      <c r="F120" s="71"/>
    </row>
    <row r="121" spans="1:6" x14ac:dyDescent="0.2">
      <c r="A121" s="71"/>
      <c r="B121" s="71"/>
      <c r="E121" s="71"/>
      <c r="F121" s="71"/>
    </row>
    <row r="122" spans="1:6" x14ac:dyDescent="0.2">
      <c r="A122" s="71"/>
      <c r="B122" s="71"/>
      <c r="E122" s="71"/>
      <c r="F122" s="71"/>
    </row>
    <row r="123" spans="1:6" x14ac:dyDescent="0.2">
      <c r="A123" s="71"/>
      <c r="B123" s="71"/>
      <c r="E123" s="71"/>
      <c r="F123" s="71"/>
    </row>
    <row r="124" spans="1:6" x14ac:dyDescent="0.2">
      <c r="A124" s="71"/>
      <c r="B124" s="71"/>
      <c r="E124" s="71"/>
      <c r="F124" s="71"/>
    </row>
    <row r="125" spans="1:6" x14ac:dyDescent="0.2">
      <c r="A125" s="71"/>
      <c r="B125" s="71"/>
      <c r="E125" s="71"/>
      <c r="F125" s="71"/>
    </row>
    <row r="126" spans="1:6" x14ac:dyDescent="0.2">
      <c r="A126" s="71"/>
      <c r="B126" s="71"/>
      <c r="E126" s="71"/>
      <c r="F126" s="71"/>
    </row>
    <row r="127" spans="1:6" x14ac:dyDescent="0.2">
      <c r="A127" s="71"/>
      <c r="B127" s="71"/>
      <c r="E127" s="71"/>
      <c r="F127" s="71"/>
    </row>
    <row r="128" spans="1:6" x14ac:dyDescent="0.2">
      <c r="A128" s="71"/>
      <c r="B128" s="71"/>
      <c r="E128" s="71"/>
      <c r="F128" s="71"/>
    </row>
    <row r="129" spans="1:6" x14ac:dyDescent="0.2">
      <c r="A129" s="71"/>
      <c r="B129" s="71"/>
      <c r="E129" s="71"/>
      <c r="F129" s="71"/>
    </row>
    <row r="130" spans="1:6" x14ac:dyDescent="0.2">
      <c r="A130" s="71"/>
      <c r="B130" s="71"/>
      <c r="E130" s="71"/>
      <c r="F130" s="71"/>
    </row>
    <row r="131" spans="1:6" x14ac:dyDescent="0.2">
      <c r="A131" s="71"/>
      <c r="B131" s="71"/>
      <c r="E131" s="71"/>
      <c r="F131" s="71"/>
    </row>
    <row r="132" spans="1:6" x14ac:dyDescent="0.2">
      <c r="A132" s="71"/>
      <c r="B132" s="71"/>
      <c r="E132" s="71"/>
      <c r="F132" s="71"/>
    </row>
    <row r="133" spans="1:6" x14ac:dyDescent="0.2">
      <c r="A133" s="71"/>
      <c r="B133" s="71"/>
      <c r="E133" s="71"/>
      <c r="F133" s="71"/>
    </row>
    <row r="134" spans="1:6" x14ac:dyDescent="0.2">
      <c r="A134" s="71"/>
      <c r="B134" s="71"/>
      <c r="E134" s="71"/>
      <c r="F134" s="71"/>
    </row>
    <row r="135" spans="1:6" x14ac:dyDescent="0.2">
      <c r="A135" s="71"/>
      <c r="B135" s="71"/>
      <c r="E135" s="71"/>
      <c r="F135" s="71"/>
    </row>
    <row r="136" spans="1:6" x14ac:dyDescent="0.2">
      <c r="A136" s="71"/>
      <c r="B136" s="71"/>
      <c r="E136" s="71"/>
      <c r="F136" s="71"/>
    </row>
    <row r="137" spans="1:6" x14ac:dyDescent="0.2">
      <c r="A137" s="71"/>
      <c r="B137" s="71"/>
      <c r="E137" s="71"/>
      <c r="F137" s="71"/>
    </row>
    <row r="138" spans="1:6" x14ac:dyDescent="0.2">
      <c r="A138" s="71"/>
      <c r="B138" s="71"/>
      <c r="E138" s="71"/>
      <c r="F138" s="71"/>
    </row>
    <row r="139" spans="1:6" x14ac:dyDescent="0.2">
      <c r="A139" s="71"/>
      <c r="B139" s="71"/>
      <c r="E139" s="71"/>
      <c r="F139" s="71"/>
    </row>
    <row r="140" spans="1:6" x14ac:dyDescent="0.2">
      <c r="A140" s="71"/>
      <c r="B140" s="71"/>
      <c r="E140" s="71"/>
      <c r="F140" s="71"/>
    </row>
    <row r="141" spans="1:6" x14ac:dyDescent="0.2">
      <c r="A141" s="71"/>
      <c r="B141" s="71"/>
      <c r="E141" s="71"/>
      <c r="F141" s="71"/>
    </row>
    <row r="142" spans="1:6" x14ac:dyDescent="0.2">
      <c r="A142" s="71"/>
      <c r="B142" s="71"/>
      <c r="E142" s="71"/>
      <c r="F142" s="71"/>
    </row>
    <row r="143" spans="1:6" x14ac:dyDescent="0.2">
      <c r="A143" s="71"/>
      <c r="B143" s="71"/>
      <c r="E143" s="71"/>
      <c r="F143" s="71"/>
    </row>
    <row r="144" spans="1:6" x14ac:dyDescent="0.2">
      <c r="A144" s="71"/>
      <c r="B144" s="71"/>
      <c r="E144" s="71"/>
      <c r="F144" s="71"/>
    </row>
    <row r="145" spans="1:6" x14ac:dyDescent="0.2">
      <c r="A145" s="71"/>
      <c r="B145" s="71"/>
      <c r="E145" s="71"/>
      <c r="F145" s="71"/>
    </row>
    <row r="146" spans="1:6" x14ac:dyDescent="0.2">
      <c r="A146" s="71"/>
      <c r="B146" s="71"/>
      <c r="E146" s="71"/>
      <c r="F146" s="71"/>
    </row>
    <row r="147" spans="1:6" x14ac:dyDescent="0.2">
      <c r="A147" s="71"/>
      <c r="B147" s="71"/>
      <c r="E147" s="71"/>
      <c r="F147" s="71"/>
    </row>
    <row r="148" spans="1:6" x14ac:dyDescent="0.2">
      <c r="A148" s="71"/>
      <c r="B148" s="71"/>
      <c r="E148" s="71"/>
      <c r="F148" s="71"/>
    </row>
    <row r="149" spans="1:6" x14ac:dyDescent="0.2">
      <c r="A149" s="71"/>
      <c r="B149" s="71"/>
      <c r="E149" s="71"/>
      <c r="F149" s="71"/>
    </row>
    <row r="150" spans="1:6" x14ac:dyDescent="0.2">
      <c r="A150" s="71"/>
      <c r="B150" s="71"/>
      <c r="E150" s="71"/>
      <c r="F150" s="71"/>
    </row>
    <row r="151" spans="1:6" x14ac:dyDescent="0.2">
      <c r="A151" s="71"/>
      <c r="B151" s="71"/>
      <c r="E151" s="71"/>
      <c r="F151" s="71"/>
    </row>
    <row r="152" spans="1:6" x14ac:dyDescent="0.2">
      <c r="A152" s="71"/>
      <c r="B152" s="71"/>
      <c r="E152" s="71"/>
      <c r="F152" s="71"/>
    </row>
    <row r="153" spans="1:6" x14ac:dyDescent="0.2">
      <c r="A153" s="71"/>
      <c r="B153" s="71"/>
      <c r="E153" s="71"/>
      <c r="F153" s="71"/>
    </row>
    <row r="154" spans="1:6" x14ac:dyDescent="0.2">
      <c r="A154" s="71"/>
      <c r="B154" s="71"/>
      <c r="E154" s="79"/>
      <c r="F154" s="79"/>
    </row>
    <row r="155" spans="1:6" x14ac:dyDescent="0.2">
      <c r="A155" s="71"/>
      <c r="B155" s="71"/>
      <c r="E155" s="71"/>
      <c r="F155" s="71"/>
    </row>
    <row r="156" spans="1:6" x14ac:dyDescent="0.2">
      <c r="A156" s="71"/>
      <c r="B156" s="71"/>
      <c r="E156" s="71"/>
      <c r="F156" s="71"/>
    </row>
    <row r="157" spans="1:6" s="78" customFormat="1" x14ac:dyDescent="0.2">
      <c r="A157" s="79"/>
      <c r="B157" s="79"/>
      <c r="C157" s="79"/>
      <c r="D157" s="79"/>
      <c r="E157" s="71"/>
      <c r="F157" s="71"/>
    </row>
    <row r="158" spans="1:6" x14ac:dyDescent="0.2">
      <c r="A158" s="71"/>
      <c r="B158" s="71"/>
      <c r="E158" s="71"/>
      <c r="F158" s="71"/>
    </row>
    <row r="159" spans="1:6" x14ac:dyDescent="0.2">
      <c r="A159" s="71"/>
      <c r="B159" s="71"/>
      <c r="E159" s="71"/>
      <c r="F159" s="71"/>
    </row>
    <row r="160" spans="1:6" x14ac:dyDescent="0.2">
      <c r="A160" s="71"/>
      <c r="B160" s="71"/>
      <c r="E160" s="71"/>
      <c r="F160" s="71"/>
    </row>
    <row r="161" spans="1:6" x14ac:dyDescent="0.2">
      <c r="A161" s="71"/>
      <c r="B161" s="71"/>
      <c r="E161" s="71"/>
      <c r="F161" s="71"/>
    </row>
    <row r="162" spans="1:6" x14ac:dyDescent="0.2">
      <c r="A162" s="71"/>
      <c r="B162" s="71"/>
      <c r="E162" s="71"/>
      <c r="F162" s="71"/>
    </row>
    <row r="163" spans="1:6" x14ac:dyDescent="0.2">
      <c r="A163" s="71"/>
      <c r="B163" s="71"/>
      <c r="E163" s="71"/>
      <c r="F163" s="71"/>
    </row>
    <row r="164" spans="1:6" x14ac:dyDescent="0.2">
      <c r="A164" s="71"/>
      <c r="B164" s="71"/>
      <c r="E164" s="71"/>
      <c r="F164" s="71"/>
    </row>
    <row r="165" spans="1:6" x14ac:dyDescent="0.2">
      <c r="A165" s="71"/>
      <c r="B165" s="71"/>
      <c r="E165" s="71"/>
      <c r="F165" s="71"/>
    </row>
    <row r="166" spans="1:6" x14ac:dyDescent="0.2">
      <c r="A166" s="71"/>
      <c r="B166" s="71"/>
      <c r="E166" s="71"/>
      <c r="F166" s="71"/>
    </row>
    <row r="167" spans="1:6" x14ac:dyDescent="0.2">
      <c r="A167" s="71"/>
      <c r="B167" s="71"/>
      <c r="E167" s="71"/>
      <c r="F167" s="71"/>
    </row>
    <row r="168" spans="1:6" x14ac:dyDescent="0.2">
      <c r="A168" s="71"/>
      <c r="B168" s="71"/>
      <c r="E168" s="71"/>
      <c r="F168" s="71"/>
    </row>
    <row r="169" spans="1:6" x14ac:dyDescent="0.2">
      <c r="A169" s="71"/>
      <c r="B169" s="71"/>
      <c r="E169" s="71"/>
      <c r="F169" s="71"/>
    </row>
    <row r="170" spans="1:6" x14ac:dyDescent="0.2">
      <c r="A170" s="71"/>
      <c r="B170" s="71"/>
      <c r="E170" s="71"/>
      <c r="F170" s="71"/>
    </row>
    <row r="171" spans="1:6" x14ac:dyDescent="0.2">
      <c r="A171" s="71"/>
      <c r="B171" s="71"/>
      <c r="E171" s="71"/>
      <c r="F171" s="71"/>
    </row>
    <row r="172" spans="1:6" x14ac:dyDescent="0.2">
      <c r="A172" s="71"/>
      <c r="B172" s="71"/>
      <c r="E172" s="71"/>
      <c r="F172" s="71"/>
    </row>
    <row r="173" spans="1:6" x14ac:dyDescent="0.2">
      <c r="A173" s="71"/>
      <c r="B173" s="71"/>
      <c r="E173" s="71"/>
      <c r="F173" s="71"/>
    </row>
    <row r="174" spans="1:6" x14ac:dyDescent="0.2">
      <c r="A174" s="71"/>
      <c r="B174" s="71"/>
      <c r="E174" s="71"/>
      <c r="F174" s="71"/>
    </row>
    <row r="175" spans="1:6" x14ac:dyDescent="0.2">
      <c r="A175" s="71"/>
      <c r="B175" s="71"/>
      <c r="E175" s="71"/>
      <c r="F175" s="71"/>
    </row>
    <row r="176" spans="1:6" x14ac:dyDescent="0.2">
      <c r="A176" s="71"/>
      <c r="B176" s="71"/>
      <c r="E176" s="71"/>
      <c r="F176" s="71"/>
    </row>
    <row r="177" spans="1:6" x14ac:dyDescent="0.2">
      <c r="A177" s="71"/>
      <c r="B177" s="71"/>
      <c r="E177" s="71"/>
      <c r="F177" s="71"/>
    </row>
    <row r="178" spans="1:6" x14ac:dyDescent="0.2">
      <c r="A178" s="71"/>
      <c r="B178" s="71"/>
      <c r="E178" s="71"/>
      <c r="F178" s="71"/>
    </row>
    <row r="179" spans="1:6" x14ac:dyDescent="0.2">
      <c r="A179" s="71"/>
      <c r="B179" s="71"/>
      <c r="E179" s="71"/>
      <c r="F179" s="71"/>
    </row>
    <row r="180" spans="1:6" x14ac:dyDescent="0.2">
      <c r="A180" s="71"/>
      <c r="B180" s="71"/>
      <c r="E180" s="71"/>
      <c r="F180" s="71"/>
    </row>
    <row r="181" spans="1:6" x14ac:dyDescent="0.2">
      <c r="A181" s="71"/>
      <c r="B181" s="71"/>
      <c r="E181" s="71"/>
      <c r="F181" s="71"/>
    </row>
    <row r="182" spans="1:6" x14ac:dyDescent="0.2">
      <c r="A182" s="71"/>
      <c r="B182" s="71"/>
      <c r="E182" s="71"/>
      <c r="F182" s="71"/>
    </row>
    <row r="183" spans="1:6" x14ac:dyDescent="0.2">
      <c r="A183" s="71"/>
      <c r="B183" s="71"/>
      <c r="E183" s="71"/>
      <c r="F183" s="71"/>
    </row>
    <row r="184" spans="1:6" x14ac:dyDescent="0.2">
      <c r="A184" s="71"/>
      <c r="B184" s="71"/>
      <c r="E184" s="71"/>
      <c r="F184" s="71"/>
    </row>
    <row r="185" spans="1:6" x14ac:dyDescent="0.2">
      <c r="A185" s="71"/>
      <c r="B185" s="71"/>
      <c r="E185" s="71"/>
      <c r="F185" s="71"/>
    </row>
    <row r="186" spans="1:6" x14ac:dyDescent="0.2">
      <c r="A186" s="71"/>
      <c r="B186" s="71"/>
      <c r="E186" s="71"/>
      <c r="F186" s="71"/>
    </row>
    <row r="187" spans="1:6" x14ac:dyDescent="0.2">
      <c r="A187" s="71"/>
      <c r="B187" s="71"/>
      <c r="E187" s="71"/>
      <c r="F187" s="71"/>
    </row>
    <row r="188" spans="1:6" x14ac:dyDescent="0.2">
      <c r="A188" s="71"/>
      <c r="B188" s="71"/>
      <c r="E188" s="71"/>
      <c r="F188" s="71"/>
    </row>
    <row r="189" spans="1:6" x14ac:dyDescent="0.2">
      <c r="A189" s="71"/>
      <c r="B189" s="71"/>
      <c r="E189" s="71"/>
      <c r="F189" s="71"/>
    </row>
    <row r="190" spans="1:6" x14ac:dyDescent="0.2">
      <c r="A190" s="71"/>
      <c r="B190" s="71"/>
      <c r="E190" s="71"/>
      <c r="F190" s="71"/>
    </row>
    <row r="191" spans="1:6" x14ac:dyDescent="0.2">
      <c r="A191" s="71"/>
      <c r="B191" s="71"/>
      <c r="E191" s="71"/>
      <c r="F191" s="71"/>
    </row>
    <row r="192" spans="1:6" x14ac:dyDescent="0.2">
      <c r="A192" s="71"/>
      <c r="B192" s="71"/>
      <c r="E192" s="71"/>
      <c r="F192" s="71"/>
    </row>
    <row r="193" spans="1:2" x14ac:dyDescent="0.2">
      <c r="A193" s="71"/>
      <c r="B193" s="71"/>
    </row>
    <row r="194" spans="1:2" x14ac:dyDescent="0.2">
      <c r="A194" s="71"/>
      <c r="B194" s="71"/>
    </row>
    <row r="195" spans="1:2" x14ac:dyDescent="0.2">
      <c r="A195" s="71"/>
      <c r="B195" s="71"/>
    </row>
    <row r="196" spans="1:2" x14ac:dyDescent="0.2">
      <c r="A196" s="84"/>
    </row>
    <row r="197" spans="1:2" x14ac:dyDescent="0.2">
      <c r="A197" s="84"/>
    </row>
    <row r="198" spans="1:2" x14ac:dyDescent="0.2">
      <c r="A198" s="84"/>
    </row>
    <row r="199" spans="1:2" x14ac:dyDescent="0.2">
      <c r="A199" s="84"/>
    </row>
    <row r="200" spans="1:2" x14ac:dyDescent="0.2">
      <c r="A200" s="84"/>
    </row>
    <row r="201" spans="1:2" x14ac:dyDescent="0.2">
      <c r="A201" s="84"/>
    </row>
    <row r="202" spans="1:2" x14ac:dyDescent="0.2">
      <c r="A202" s="84"/>
    </row>
    <row r="203" spans="1:2" x14ac:dyDescent="0.2">
      <c r="A203" s="84"/>
    </row>
    <row r="204" spans="1:2" x14ac:dyDescent="0.2">
      <c r="A204" s="84"/>
    </row>
  </sheetData>
  <hyperlinks>
    <hyperlink ref="A4" r:id="rId1" xr:uid="{00000000-0004-0000-0400-000000000000}"/>
  </hyperlinks>
  <pageMargins left="0.75" right="0.75" top="1" bottom="1" header="0" footer="0"/>
  <pageSetup paperSize="9" orientation="portrait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33DC5A0D-992B-4B02-B8DB-FD290F0BB92C}"/>
</file>

<file path=customXml/itemProps2.xml><?xml version="1.0" encoding="utf-8"?>
<ds:datastoreItem xmlns:ds="http://schemas.openxmlformats.org/officeDocument/2006/customXml" ds:itemID="{2204A47B-E340-4079-AC4A-A88B99D693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E0C12D-5775-4A09-9DA3-192782B58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Tarifas</vt:lpstr>
      <vt:lpstr>Variación del Índice</vt:lpstr>
      <vt:lpstr>MO</vt:lpstr>
      <vt:lpstr>GO</vt:lpstr>
      <vt:lpstr>IPIM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Gonzalez</dc:creator>
  <cp:lastModifiedBy>PECOM</cp:lastModifiedBy>
  <dcterms:created xsi:type="dcterms:W3CDTF">2018-11-02T18:31:58Z</dcterms:created>
  <dcterms:modified xsi:type="dcterms:W3CDTF">2023-02-10T19:39:37Z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