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3 - 2023/01-Cotizaciones y Licitaciones/79-OESTE-23. TOTAL. MET (SB14). Ago-23/"/>
    </mc:Choice>
  </mc:AlternateContent>
  <xr:revisionPtr revIDLastSave="170" documentId="11_53D053E60DAC1A16630E8B5AAF659CA5C0469EB7" xr6:coauthVersionLast="47" xr6:coauthVersionMax="47" xr10:uidLastSave="{887D3688-9A2A-473C-8658-1E8BB97A7D77}"/>
  <bookViews>
    <workbookView xWindow="-120" yWindow="-120" windowWidth="20730" windowHeight="1116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4" l="1"/>
  <c r="K4" i="14"/>
  <c r="I6" i="14"/>
  <c r="I5" i="14"/>
  <c r="K5" i="14" s="1"/>
  <c r="I4" i="14"/>
  <c r="M4" i="14" s="1"/>
  <c r="A6" i="14"/>
  <c r="A5" i="14"/>
  <c r="C5" i="14"/>
  <c r="D5" i="14"/>
  <c r="E5" i="14"/>
  <c r="H5" i="14"/>
  <c r="M5" i="14"/>
  <c r="K8" i="14"/>
  <c r="E6" i="14"/>
  <c r="C6" i="14"/>
  <c r="D6" i="14"/>
  <c r="L5" i="14" l="1"/>
  <c r="O5" i="14" s="1"/>
  <c r="Q5" i="14" l="1"/>
  <c r="P5" i="14"/>
  <c r="S5" i="14" l="1"/>
  <c r="T5" i="14" s="1"/>
  <c r="R5" i="14"/>
  <c r="M6" i="14" l="1"/>
  <c r="H6" i="14"/>
  <c r="G4" i="14"/>
  <c r="L6" i="14" l="1"/>
  <c r="O6" i="14" s="1"/>
  <c r="H4" i="14"/>
  <c r="L4" i="14" s="1"/>
  <c r="Q6" i="14" l="1"/>
  <c r="P6" i="14"/>
  <c r="S6" i="14" l="1"/>
  <c r="T6" i="14" s="1"/>
  <c r="R6" i="14"/>
  <c r="O4" i="14"/>
  <c r="P4" i="14" s="1"/>
  <c r="M17" i="13"/>
  <c r="L7" i="13"/>
  <c r="Q4" i="14" l="1"/>
  <c r="R4" i="14" s="1"/>
  <c r="J6" i="7"/>
  <c r="S4" i="14" l="1"/>
  <c r="T4" i="14" s="1"/>
  <c r="J5" i="7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</calcChain>
</file>

<file path=xl/sharedStrings.xml><?xml version="1.0" encoding="utf-8"?>
<sst xmlns="http://schemas.openxmlformats.org/spreadsheetml/2006/main" count="218" uniqueCount="98">
  <si>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</si>
  <si>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</si>
  <si>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</si>
  <si>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</si>
  <si>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</si>
  <si>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</si>
  <si>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</si>
  <si>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</si>
  <si>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</si>
  <si>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</si>
  <si>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</si>
  <si>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</si>
  <si>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</si>
  <si>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</si>
  <si>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</si>
  <si>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</si>
  <si>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</si>
  <si>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</si>
  <si>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</si>
  <si>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</si>
  <si>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</si>
  <si>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</si>
  <si>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</si>
  <si>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</si>
  <si>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</si>
  <si>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</si>
  <si>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</si>
  <si>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</si>
  <si>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</si>
  <si>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</si>
  <si>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</si>
  <si>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</si>
  <si>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</si>
  <si>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</si>
  <si>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</si>
  <si>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</si>
  <si>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</si>
  <si>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</si>
  <si>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</si>
  <si>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</si>
  <si>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</si>
  <si>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</si>
  <si>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</si>
  <si>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</si>
  <si>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</si>
  <si>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</si>
  <si>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</si>
  <si>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</si>
  <si>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</si>
  <si>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</si>
  <si>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</si>
  <si>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</si>
  <si>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</si>
  <si>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</si>
  <si>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</si>
  <si>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</si>
  <si>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</si>
  <si>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</si>
  <si>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</si>
  <si>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</si>
  <si>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</si>
  <si>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</si>
  <si>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</si>
  <si>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</si>
  <si>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</si>
  <si>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</si>
  <si>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</si>
  <si>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</si>
  <si>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</si>
  <si>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</si>
  <si>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</si>
  <si>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</si>
  <si>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</si>
  <si>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</si>
  <si>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</si>
  <si>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</si>
  <si>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</si>
  <si>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</si>
  <si>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</si>
  <si>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Variación venta</t>
  </si>
  <si>
    <t>Variación precio</t>
  </si>
  <si>
    <t>Flete  [USD/Bde]</t>
  </si>
  <si>
    <t>Ref: Cotización Divisas Venta</t>
  </si>
  <si>
    <t>Cantidad [Lts]</t>
  </si>
  <si>
    <t>IBC descartable [USD/Lts]</t>
  </si>
  <si>
    <t>Referencias</t>
  </si>
  <si>
    <t>CR con flete  [USD/lt]</t>
  </si>
  <si>
    <t>Costo Rep [USD/lt] ago-23</t>
  </si>
  <si>
    <t>Descripción</t>
  </si>
  <si>
    <t>Pedido Ago-23</t>
  </si>
  <si>
    <t>Oferta Mar-23</t>
  </si>
  <si>
    <t>MeOH</t>
  </si>
  <si>
    <t>SB14</t>
  </si>
  <si>
    <t>Total-Mar-23</t>
  </si>
  <si>
    <t>MeoH</t>
  </si>
  <si>
    <t>Total Ago-23</t>
  </si>
  <si>
    <t>CP deseada</t>
  </si>
  <si>
    <t>Se puede modifcar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</si>
</sst>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  <numFmt numFmtId="170" formatCode="#,##0.0"/>
    <numFmt numFmtId="171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99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2" xfId="3" applyFont="1" applyFill="1" applyBorder="1" applyAlignment="1">
      <alignment horizontal="center" vertical="center" wrapText="1"/>
    </xf>
    <xf numFmtId="0" fontId="5" fillId="5" borderId="23" xfId="3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6" borderId="0" xfId="0" applyFont="1" applyFill="1"/>
    <xf numFmtId="10" fontId="0" fillId="6" borderId="0" xfId="0" applyNumberFormat="1" applyFill="1" applyAlignment="1">
      <alignment horizontal="center"/>
    </xf>
    <xf numFmtId="9" fontId="0" fillId="0" borderId="0" xfId="13" applyFont="1"/>
    <xf numFmtId="0" fontId="7" fillId="6" borderId="25" xfId="0" applyFont="1" applyFill="1" applyBorder="1" applyAlignment="1">
      <alignment horizontal="center" vertical="center" wrapText="1"/>
    </xf>
    <xf numFmtId="2" fontId="0" fillId="6" borderId="25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170" fontId="0" fillId="6" borderId="0" xfId="0" applyNumberFormat="1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169" fontId="4" fillId="6" borderId="0" xfId="13" applyNumberFormat="1" applyFont="1" applyFill="1" applyBorder="1" applyAlignment="1">
      <alignment horizontal="center" vertical="center"/>
    </xf>
    <xf numFmtId="9" fontId="0" fillId="6" borderId="0" xfId="13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4" fontId="1" fillId="0" borderId="0" xfId="16" applyNumberFormat="1" applyFont="1" applyFill="1" applyBorder="1" applyAlignment="1">
      <alignment horizontal="right" vertical="center"/>
    </xf>
    <xf numFmtId="0" fontId="4" fillId="0" borderId="0" xfId="15" applyFont="1" applyAlignment="1">
      <alignment horizontal="left" vertical="center" wrapText="1" indent="1"/>
    </xf>
    <xf numFmtId="0" fontId="4" fillId="0" borderId="0" xfId="15" applyFont="1" applyAlignment="1">
      <alignment vertical="center" wrapText="1"/>
    </xf>
    <xf numFmtId="4" fontId="4" fillId="0" borderId="0" xfId="16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49" fontId="1" fillId="0" borderId="0" xfId="0" applyNumberFormat="1" applyFont="1"/>
    <xf numFmtId="49" fontId="13" fillId="0" borderId="0" xfId="0" applyNumberFormat="1" applyFont="1"/>
    <xf numFmtId="49" fontId="1" fillId="0" borderId="0" xfId="15" applyNumberFormat="1"/>
    <xf numFmtId="0" fontId="4" fillId="2" borderId="22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4" fontId="0" fillId="2" borderId="22" xfId="0" applyNumberFormat="1" applyFill="1" applyBorder="1" applyAlignment="1">
      <alignment horizontal="center" vertical="center"/>
    </xf>
    <xf numFmtId="3" fontId="0" fillId="2" borderId="22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2" fontId="4" fillId="2" borderId="22" xfId="0" applyNumberFormat="1" applyFont="1" applyFill="1" applyBorder="1" applyAlignment="1">
      <alignment horizontal="center" vertical="center"/>
    </xf>
    <xf numFmtId="169" fontId="4" fillId="2" borderId="22" xfId="13" applyNumberFormat="1" applyFont="1" applyFill="1" applyBorder="1" applyAlignment="1">
      <alignment horizontal="center" vertical="center"/>
    </xf>
    <xf numFmtId="0" fontId="5" fillId="5" borderId="0" xfId="3" applyFont="1" applyFill="1" applyAlignment="1">
      <alignment horizontal="center" vertical="center" wrapText="1"/>
    </xf>
    <xf numFmtId="0" fontId="14" fillId="10" borderId="28" xfId="0" applyFont="1" applyFill="1" applyBorder="1" applyAlignment="1">
      <alignment horizontal="center" vertical="center" wrapText="1"/>
    </xf>
    <xf numFmtId="0" fontId="14" fillId="10" borderId="29" xfId="0" applyFont="1" applyFill="1" applyBorder="1" applyAlignment="1">
      <alignment horizontal="center" vertical="center" wrapText="1"/>
    </xf>
    <xf numFmtId="0" fontId="14" fillId="10" borderId="30" xfId="0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10" fontId="11" fillId="8" borderId="26" xfId="0" applyNumberFormat="1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9" fontId="11" fillId="8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0" xfId="0" applyFont="1" applyFill="1" applyAlignment="1">
      <alignment horizontal="center" vertical="center" wrapText="1"/>
    </xf>
    <xf numFmtId="0" fontId="4" fillId="11" borderId="0" xfId="0" applyFont="1" applyFill="1"/>
    <xf numFmtId="0" fontId="16" fillId="12" borderId="31" xfId="3" applyFont="1" applyFill="1" applyBorder="1" applyAlignment="1">
      <alignment horizontal="center" vertical="center" wrapText="1"/>
    </xf>
    <xf numFmtId="2" fontId="17" fillId="9" borderId="22" xfId="0" applyNumberFormat="1" applyFont="1" applyFill="1" applyBorder="1" applyAlignment="1">
      <alignment horizontal="center" vertical="center"/>
    </xf>
    <xf numFmtId="169" fontId="15" fillId="13" borderId="22" xfId="13" applyNumberFormat="1" applyFont="1" applyFill="1" applyBorder="1" applyAlignment="1">
      <alignment horizontal="center" vertical="center"/>
    </xf>
    <xf numFmtId="0" fontId="5" fillId="13" borderId="31" xfId="3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4" fontId="0" fillId="2" borderId="22" xfId="0" applyNumberFormat="1" applyFont="1" applyFill="1" applyBorder="1" applyAlignment="1">
      <alignment horizontal="center" vertical="center"/>
    </xf>
    <xf numFmtId="3" fontId="0" fillId="2" borderId="22" xfId="0" applyNumberFormat="1" applyFont="1" applyFill="1" applyBorder="1" applyAlignment="1">
      <alignment horizontal="center" vertical="center"/>
    </xf>
    <xf numFmtId="2" fontId="0" fillId="2" borderId="22" xfId="0" applyNumberFormat="1" applyFont="1" applyFill="1" applyBorder="1" applyAlignment="1">
      <alignment horizontal="center" vertical="center"/>
    </xf>
    <xf numFmtId="169" fontId="1" fillId="2" borderId="22" xfId="13" applyNumberFormat="1" applyFont="1" applyFill="1" applyBorder="1" applyAlignment="1">
      <alignment horizontal="center" vertical="center"/>
    </xf>
    <xf numFmtId="171" fontId="0" fillId="2" borderId="22" xfId="0" applyNumberFormat="1" applyFont="1" applyFill="1" applyBorder="1" applyAlignment="1">
      <alignment horizontal="center" vertic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261938</xdr:colOff>
      <xdr:row>10</xdr:row>
      <xdr:rowOff>154780</xdr:rowOff>
    </xdr:from>
    <xdr:to>
      <xdr:col>4</xdr:col>
      <xdr:colOff>556195</xdr:colOff>
      <xdr:row>30</xdr:row>
      <xdr:rowOff>10182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655BD3-A61E-4CA1-95C5-27FB0E59D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8" y="3155155"/>
          <a:ext cx="5187726" cy="3665402"/>
        </a:xfrm>
        <a:prstGeom prst="rect">
          <a:avLst/>
        </a:prstGeom>
      </xdr:spPr>
    </xdr:pic>
    <xdr:clientData/>
  </xdr:twoCellAnchor>
  <xdr:twoCellAnchor editAs="oneCell">
    <xdr:from>
      <xdr:col>6</xdr:col>
      <xdr:colOff>501352</xdr:colOff>
      <xdr:row>11</xdr:row>
      <xdr:rowOff>142875</xdr:rowOff>
    </xdr:from>
    <xdr:to>
      <xdr:col>12</xdr:col>
      <xdr:colOff>67428</xdr:colOff>
      <xdr:row>30</xdr:row>
      <xdr:rowOff>29323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B3779F2-1570-4D0D-866F-2E1DB044B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1102" y="3333750"/>
          <a:ext cx="3530857" cy="3505948"/>
        </a:xfrm>
        <a:prstGeom prst="rect">
          <a:avLst/>
        </a:prstGeom>
      </xdr:spPr>
    </xdr:pic>
    <xdr:clientData/>
  </xdr:twoCellAnchor>
  <xdr:twoCellAnchor editAs="oneCell">
    <xdr:from>
      <xdr:col>0</xdr:col>
      <xdr:colOff>595312</xdr:colOff>
      <xdr:row>36</xdr:row>
      <xdr:rowOff>83344</xdr:rowOff>
    </xdr:from>
    <xdr:to>
      <xdr:col>6</xdr:col>
      <xdr:colOff>405570</xdr:colOff>
      <xdr:row>53</xdr:row>
      <xdr:rowOff>160007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4B11778-CAD1-496E-8BD7-476692AAD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5312" y="8655844"/>
          <a:ext cx="5430008" cy="3315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showGridLines="0" tabSelected="1" zoomScale="80" zoomScaleNormal="80" workbookViewId="0">
      <selection activeCell="V16" sqref="V16"/>
    </sheetView>
  </sheetViews>
  <sheetFormatPr baseColWidth="10" defaultRowHeight="15" x14ac:dyDescent="0.25"/>
  <cols>
    <col min="1" max="2" width="23" customWidth="1"/>
    <col min="3" max="3" width="14.140625" customWidth="1"/>
    <col min="4" max="4" width="13.28515625" customWidth="1"/>
    <col min="5" max="5" width="10.85546875" customWidth="1"/>
    <col min="6" max="6" width="14.140625" hidden="1" customWidth="1"/>
    <col min="7" max="7" width="12.5703125" customWidth="1"/>
    <col min="8" max="8" width="13.28515625" customWidth="1"/>
    <col min="10" max="10" width="0" hidden="1" customWidth="1"/>
    <col min="11" max="11" width="12.42578125" bestFit="1" customWidth="1"/>
    <col min="12" max="12" width="9.85546875" customWidth="1"/>
    <col min="14" max="14" width="0" hidden="1" customWidth="1"/>
    <col min="15" max="15" width="8.7109375" customWidth="1"/>
    <col min="16" max="16" width="9.42578125" bestFit="1" customWidth="1"/>
    <col min="17" max="17" width="7.42578125" hidden="1" customWidth="1"/>
    <col min="18" max="20" width="6.7109375" hidden="1" customWidth="1"/>
    <col min="21" max="21" width="3" customWidth="1"/>
  </cols>
  <sheetData>
    <row r="1" spans="1:23" ht="18" customHeight="1" x14ac:dyDescent="0.25">
      <c r="A1" t="s">
        <v>78</v>
      </c>
      <c r="C1">
        <v>278</v>
      </c>
      <c r="D1" s="122">
        <v>45142</v>
      </c>
      <c r="E1" t="s">
        <v>82</v>
      </c>
      <c r="O1" s="176" t="s">
        <v>76</v>
      </c>
      <c r="P1" s="177"/>
      <c r="Q1" s="176" t="s">
        <v>77</v>
      </c>
      <c r="R1" s="177"/>
      <c r="S1" s="174" t="s">
        <v>74</v>
      </c>
      <c r="T1" s="174"/>
    </row>
    <row r="2" spans="1:23" ht="13.5" customHeight="1" x14ac:dyDescent="0.25">
      <c r="O2" s="178">
        <v>5.5E-2</v>
      </c>
      <c r="P2" s="179"/>
      <c r="Q2" s="180">
        <v>0.04</v>
      </c>
      <c r="R2" s="181"/>
      <c r="S2" s="175">
        <v>0.04</v>
      </c>
      <c r="T2" s="175"/>
    </row>
    <row r="3" spans="1:23" ht="56.25" customHeight="1" x14ac:dyDescent="0.25">
      <c r="A3" s="136" t="s">
        <v>75</v>
      </c>
      <c r="B3" s="170" t="s">
        <v>88</v>
      </c>
      <c r="C3" s="135" t="s">
        <v>70</v>
      </c>
      <c r="D3" s="133" t="s">
        <v>87</v>
      </c>
      <c r="E3" s="133" t="s">
        <v>83</v>
      </c>
      <c r="F3" s="133" t="s">
        <v>84</v>
      </c>
      <c r="G3" s="133" t="s">
        <v>81</v>
      </c>
      <c r="H3" s="133" t="s">
        <v>86</v>
      </c>
      <c r="I3" s="133" t="s">
        <v>67</v>
      </c>
      <c r="J3" s="133" t="s">
        <v>80</v>
      </c>
      <c r="K3" s="133" t="s">
        <v>0</v>
      </c>
      <c r="L3" s="133" t="s">
        <v>68</v>
      </c>
      <c r="M3" s="133" t="s">
        <v>69</v>
      </c>
      <c r="N3" s="137" t="s">
        <v>79</v>
      </c>
      <c r="O3" s="137" t="s">
        <v>71</v>
      </c>
      <c r="P3" s="137" t="s">
        <v>71</v>
      </c>
      <c r="Q3" s="137" t="s">
        <v>72</v>
      </c>
      <c r="R3" s="137" t="s">
        <v>72</v>
      </c>
      <c r="S3" s="134" t="s">
        <v>73</v>
      </c>
      <c r="T3" s="134" t="s">
        <v>73</v>
      </c>
      <c r="V3" s="189" t="s">
        <v>96</v>
      </c>
      <c r="W3" s="192" t="s">
        <v>97</v>
      </c>
    </row>
    <row r="4" spans="1:23" ht="33.75" customHeight="1" x14ac:dyDescent="0.25">
      <c r="A4" s="193" t="s">
        <v>95</v>
      </c>
      <c r="B4" s="193" t="s">
        <v>91</v>
      </c>
      <c r="C4" s="164" t="s">
        <v>92</v>
      </c>
      <c r="D4" s="194">
        <v>0.98</v>
      </c>
      <c r="E4" s="195">
        <v>10000</v>
      </c>
      <c r="F4" s="194"/>
      <c r="G4" s="196">
        <f>800/22/C1</f>
        <v>0.13080444735120994</v>
      </c>
      <c r="H4" s="196">
        <f>+D4+G4+F4</f>
        <v>1.11080444735121</v>
      </c>
      <c r="I4" s="190">
        <f>+H4/(1-5.5%-V4)</f>
        <v>1.7221774377538139</v>
      </c>
      <c r="J4" s="197"/>
      <c r="K4" s="198">
        <f>+I4/H4</f>
        <v>1.5503875968992249</v>
      </c>
      <c r="L4" s="195">
        <f>E4*H4</f>
        <v>11108.0444735121</v>
      </c>
      <c r="M4" s="195">
        <f>I4*E4</f>
        <v>17221.774377538139</v>
      </c>
      <c r="N4" s="195"/>
      <c r="O4" s="195">
        <f>ROUND(M4-L4-$O$2*M4,0)</f>
        <v>5167</v>
      </c>
      <c r="P4" s="197">
        <f>+O4/M4</f>
        <v>0.30002715671035435</v>
      </c>
      <c r="Q4" s="138">
        <f>+O4-$Q$2*M4</f>
        <v>4478.1290248984742</v>
      </c>
      <c r="R4" s="139">
        <f>+Q4/M4</f>
        <v>0.26002715671035431</v>
      </c>
      <c r="S4" s="138">
        <f>+Q4-$S$2*M4</f>
        <v>3789.2580497969484</v>
      </c>
      <c r="T4" s="139">
        <f>+S4/M4</f>
        <v>0.2200271567103543</v>
      </c>
      <c r="V4" s="191">
        <v>0.3</v>
      </c>
      <c r="W4" s="192"/>
    </row>
    <row r="5" spans="1:23" ht="33.75" customHeight="1" x14ac:dyDescent="0.25">
      <c r="A5" s="193" t="str">
        <f>+A4</f>
        <v>Total Ago-23</v>
      </c>
      <c r="B5" s="193" t="s">
        <v>94</v>
      </c>
      <c r="C5" s="164" t="str">
        <f>+C4</f>
        <v>SB14</v>
      </c>
      <c r="D5" s="194">
        <f>+D4</f>
        <v>0.98</v>
      </c>
      <c r="E5" s="195">
        <f>+E4</f>
        <v>10000</v>
      </c>
      <c r="F5" s="194"/>
      <c r="G5" s="196">
        <v>0.13</v>
      </c>
      <c r="H5" s="196">
        <f>+D5+G5+F5</f>
        <v>1.1099999999999999</v>
      </c>
      <c r="I5" s="190">
        <f t="shared" ref="I5:I6" si="0">+H5/(1-5.5%-V5)</f>
        <v>1.6567164179104477</v>
      </c>
      <c r="J5" s="197"/>
      <c r="K5" s="198">
        <f t="shared" ref="K5:K6" si="1">+I5/H5</f>
        <v>1.4925373134328359</v>
      </c>
      <c r="L5" s="195">
        <f>E5*H5</f>
        <v>11099.999999999998</v>
      </c>
      <c r="M5" s="195">
        <f>I5*E5</f>
        <v>16567.164179104475</v>
      </c>
      <c r="N5" s="195"/>
      <c r="O5" s="195">
        <f>ROUND(M5-L5-$O$2*M5,0)</f>
        <v>4556</v>
      </c>
      <c r="P5" s="197">
        <f>+O5/M5</f>
        <v>0.27500180180180184</v>
      </c>
      <c r="Q5" s="138">
        <f>+O5-$Q$2*M5</f>
        <v>3893.313432835821</v>
      </c>
      <c r="R5" s="139">
        <f>+Q5/M5</f>
        <v>0.23500180180180186</v>
      </c>
      <c r="S5" s="138">
        <f>+Q5-$S$2*M5</f>
        <v>3230.626865671642</v>
      </c>
      <c r="T5" s="139">
        <f>+S5/M5</f>
        <v>0.19500180180180185</v>
      </c>
      <c r="V5" s="191">
        <v>0.27500000000000002</v>
      </c>
      <c r="W5" s="192"/>
    </row>
    <row r="6" spans="1:23" ht="33.75" customHeight="1" x14ac:dyDescent="0.25">
      <c r="A6" s="193" t="str">
        <f>+A5</f>
        <v>Total Ago-23</v>
      </c>
      <c r="B6" s="193" t="s">
        <v>94</v>
      </c>
      <c r="C6" s="164" t="str">
        <f>+C4</f>
        <v>SB14</v>
      </c>
      <c r="D6" s="194">
        <f>+D4</f>
        <v>0.98</v>
      </c>
      <c r="E6" s="195">
        <f>+E4</f>
        <v>10000</v>
      </c>
      <c r="F6" s="194"/>
      <c r="G6" s="196">
        <v>0.13</v>
      </c>
      <c r="H6" s="196">
        <f>+D6+G6+F6</f>
        <v>1.1099999999999999</v>
      </c>
      <c r="I6" s="190">
        <f>+H6/(1-5.5%-V6)</f>
        <v>1.5971223021582732</v>
      </c>
      <c r="J6" s="197"/>
      <c r="K6" s="198">
        <f t="shared" si="1"/>
        <v>1.4388489208633093</v>
      </c>
      <c r="L6" s="195">
        <f>E6*H6</f>
        <v>11099.999999999998</v>
      </c>
      <c r="M6" s="195">
        <f>I6*E6</f>
        <v>15971.223021582733</v>
      </c>
      <c r="N6" s="195"/>
      <c r="O6" s="195">
        <f>ROUND(M6-L6-$O$2*M6,0)</f>
        <v>3993</v>
      </c>
      <c r="P6" s="197">
        <f>+O6/M6</f>
        <v>0.25001216216216215</v>
      </c>
      <c r="Q6" s="138">
        <f>+O6-$Q$2*M6</f>
        <v>3354.1510791366909</v>
      </c>
      <c r="R6" s="139">
        <f>+Q6/M6</f>
        <v>0.21001216216216217</v>
      </c>
      <c r="S6" s="138">
        <f>+Q6-$S$2*M6</f>
        <v>2715.3021582733818</v>
      </c>
      <c r="T6" s="139">
        <f>+S6/M6</f>
        <v>0.17001216216216219</v>
      </c>
      <c r="V6" s="191">
        <v>0.25</v>
      </c>
      <c r="W6" s="192"/>
    </row>
    <row r="7" spans="1:23" ht="18" customHeight="1" x14ac:dyDescent="0.25">
      <c r="A7" s="171" t="s">
        <v>85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3"/>
    </row>
    <row r="8" spans="1:23" ht="33.75" customHeight="1" x14ac:dyDescent="0.25">
      <c r="A8" s="163" t="s">
        <v>93</v>
      </c>
      <c r="B8" s="163" t="s">
        <v>91</v>
      </c>
      <c r="C8" s="164" t="s">
        <v>92</v>
      </c>
      <c r="D8" s="165">
        <v>0.96</v>
      </c>
      <c r="E8" s="166"/>
      <c r="F8" s="165"/>
      <c r="G8" s="167">
        <v>0.12</v>
      </c>
      <c r="H8" s="168"/>
      <c r="I8" s="190">
        <v>1.61</v>
      </c>
      <c r="J8" s="169"/>
      <c r="K8" s="168">
        <f>+I8/(G8+D8)</f>
        <v>1.4907407407407407</v>
      </c>
      <c r="L8" s="166"/>
      <c r="M8" s="166"/>
      <c r="N8" s="166"/>
      <c r="O8" s="166"/>
      <c r="P8" s="169"/>
      <c r="Q8" s="138"/>
      <c r="R8" s="139"/>
      <c r="S8" s="138"/>
      <c r="T8" s="139"/>
    </row>
    <row r="9" spans="1:23" s="76" customFormat="1" ht="15" customHeight="1" x14ac:dyDescent="0.25">
      <c r="A9" s="147"/>
      <c r="B9" s="147"/>
      <c r="C9" s="153"/>
      <c r="D9" s="154"/>
      <c r="E9" s="150"/>
      <c r="F9" s="149"/>
      <c r="G9" s="148"/>
      <c r="H9" s="148"/>
      <c r="I9" s="148"/>
      <c r="J9" s="148"/>
      <c r="K9" s="149"/>
      <c r="L9" s="150"/>
      <c r="M9" s="150"/>
      <c r="N9" s="150"/>
      <c r="O9" s="150"/>
      <c r="P9" s="151"/>
      <c r="Q9" s="150"/>
      <c r="R9" s="152"/>
      <c r="S9" s="150"/>
      <c r="T9" s="152"/>
    </row>
    <row r="10" spans="1:23" s="76" customFormat="1" ht="15" customHeight="1" x14ac:dyDescent="0.25">
      <c r="A10" s="187" t="s">
        <v>89</v>
      </c>
      <c r="B10" s="147"/>
      <c r="C10" s="153"/>
      <c r="D10" s="154"/>
      <c r="E10" s="150"/>
      <c r="F10" s="149"/>
      <c r="G10" s="148"/>
      <c r="H10" s="148"/>
      <c r="I10" s="148"/>
      <c r="J10" s="148"/>
      <c r="K10" s="149"/>
      <c r="L10" s="150"/>
      <c r="M10" s="150"/>
      <c r="N10" s="150"/>
      <c r="O10" s="150"/>
      <c r="P10" s="151"/>
      <c r="Q10" s="150"/>
      <c r="R10" s="152"/>
      <c r="S10" s="150"/>
      <c r="T10" s="152"/>
    </row>
    <row r="11" spans="1:23" s="76" customFormat="1" x14ac:dyDescent="0.25">
      <c r="C11" s="145"/>
      <c r="D11" s="146"/>
      <c r="J11" s="142"/>
      <c r="P11" s="143"/>
      <c r="Q11" s="143"/>
      <c r="R11"/>
    </row>
    <row r="12" spans="1:23" x14ac:dyDescent="0.25">
      <c r="A12" s="141"/>
      <c r="B12" s="141"/>
      <c r="I12" s="156"/>
      <c r="J12" s="157"/>
      <c r="K12" s="158"/>
    </row>
    <row r="13" spans="1:23" x14ac:dyDescent="0.25">
      <c r="I13" s="159"/>
      <c r="J13" s="160"/>
      <c r="K13" s="155"/>
    </row>
    <row r="14" spans="1:23" x14ac:dyDescent="0.25">
      <c r="A14" s="140"/>
      <c r="B14" s="140"/>
      <c r="I14" s="159"/>
      <c r="J14" s="160"/>
      <c r="K14" s="155"/>
    </row>
    <row r="15" spans="1:23" x14ac:dyDescent="0.25">
      <c r="I15" s="159"/>
      <c r="J15" s="161"/>
      <c r="K15" s="155"/>
    </row>
    <row r="16" spans="1:23" x14ac:dyDescent="0.25">
      <c r="I16" s="159"/>
      <c r="J16" s="161"/>
      <c r="K16" s="155"/>
    </row>
    <row r="17" spans="9:12" x14ac:dyDescent="0.25">
      <c r="I17" s="159"/>
      <c r="J17" s="162"/>
      <c r="K17" s="155"/>
    </row>
    <row r="18" spans="9:12" x14ac:dyDescent="0.25">
      <c r="I18" s="159"/>
      <c r="J18" s="162"/>
      <c r="K18" s="155"/>
      <c r="L18" s="144"/>
    </row>
    <row r="19" spans="9:12" x14ac:dyDescent="0.25">
      <c r="I19" s="159"/>
      <c r="J19" s="162"/>
      <c r="K19" s="155"/>
    </row>
    <row r="20" spans="9:12" x14ac:dyDescent="0.25">
      <c r="I20" s="159"/>
      <c r="J20" s="162"/>
      <c r="K20" s="155"/>
    </row>
    <row r="21" spans="9:12" x14ac:dyDescent="0.25">
      <c r="I21" s="159"/>
      <c r="J21" s="162"/>
      <c r="K21" s="155"/>
    </row>
    <row r="22" spans="9:12" x14ac:dyDescent="0.25">
      <c r="I22" s="159"/>
      <c r="J22" s="162"/>
      <c r="K22" s="155"/>
    </row>
    <row r="35" spans="1:1" x14ac:dyDescent="0.25">
      <c r="A35" s="188" t="s">
        <v>90</v>
      </c>
    </row>
  </sheetData>
  <mergeCells count="8">
    <mergeCell ref="W3:W6"/>
    <mergeCell ref="A7:T7"/>
    <mergeCell ref="S1:T1"/>
    <mergeCell ref="S2:T2"/>
    <mergeCell ref="O1:P1"/>
    <mergeCell ref="Q1:R1"/>
    <mergeCell ref="O2:P2"/>
    <mergeCell ref="Q2:R2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82"/>
      <c r="F16" s="183"/>
    </row>
    <row r="17" spans="5:6" x14ac:dyDescent="0.25">
      <c r="E17" s="182"/>
      <c r="F17" s="183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84" t="s">
        <v>26</v>
      </c>
      <c r="C1" s="185"/>
      <c r="D1" s="185"/>
      <c r="E1" s="185"/>
      <c r="F1" s="185"/>
      <c r="G1" s="185"/>
      <c r="H1" s="185"/>
      <c r="I1" s="185"/>
      <c r="J1" s="186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schemas.microsoft.com/office/infopath/2007/PartnerControls"/>
    <ds:schemaRef ds:uri="http://purl.org/dc/elements/1.1/"/>
    <ds:schemaRef ds:uri="40de77e2-37bb-4c7a-ab4d-547915d9955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B677D0E-C926-4CE4-AEC4-DBC4E8F60412}"/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Bergerat, Juan Gabriel</cp:lastModifiedBy>
  <dcterms:created xsi:type="dcterms:W3CDTF">2018-08-13T19:18:03Z</dcterms:created>
  <dcterms:modified xsi:type="dcterms:W3CDTF">2023-08-07T14:08:29Z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