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5. Phoenix. BX256/"/>
    </mc:Choice>
  </mc:AlternateContent>
  <xr:revisionPtr revIDLastSave="389" documentId="11_53D053E60DAC1A16630E8B5AAF659CA5C0469EB7" xr6:coauthVersionLast="47" xr6:coauthVersionMax="47" xr10:uidLastSave="{FF088670-15C4-44BC-A774-76A3D0E8CDC7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4" l="1"/>
  <c r="L5" i="14"/>
  <c r="I11" i="14"/>
  <c r="J10" i="14"/>
  <c r="J9" i="14"/>
  <c r="F6" i="14"/>
  <c r="G6" i="14" s="1"/>
  <c r="H6" i="14" s="1"/>
  <c r="E6" i="14"/>
  <c r="I10" i="14"/>
  <c r="I9" i="14"/>
  <c r="J6" i="14" l="1"/>
  <c r="K6" i="14"/>
  <c r="L6" i="14" s="1"/>
  <c r="M6" i="14" s="1"/>
  <c r="F5" i="14" l="1"/>
  <c r="G5" i="14" s="1"/>
  <c r="E5" i="14"/>
  <c r="J5" i="14" l="1"/>
  <c r="H5" i="14"/>
  <c r="K5" i="14" s="1"/>
  <c r="L2" i="14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<sst xmlns="http://schemas.openxmlformats.org/spreadsheetml/2006/main" count="214" uniqueCount="94">
  <si>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</si>
  <si>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</si>
  <si>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</si>
  <si>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</si>
  <si>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</si>
  <si>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</si>
  <si>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</si>
  <si>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</si>
  <si>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</si>
  <si>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</si>
  <si>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</si>
  <si>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</si>
  <si>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</si>
  <si>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</si>
  <si>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</si>
  <si>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</si>
  <si>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</si>
  <si>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</si>
  <si>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</si>
  <si>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</si>
  <si>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</si>
  <si>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</si>
  <si>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</si>
  <si>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</si>
  <si>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</si>
  <si>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</si>
  <si>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</si>
  <si>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</si>
  <si>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</si>
  <si>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</si>
  <si>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</si>
  <si>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</si>
  <si>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</si>
  <si>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</si>
  <si>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</si>
  <si>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</si>
  <si>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</si>
  <si>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</si>
  <si>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</si>
  <si>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</si>
  <si>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</si>
  <si>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</si>
  <si>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</si>
  <si>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</si>
  <si>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</si>
  <si>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</si>
  <si>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</si>
  <si>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</si>
  <si>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</si>
  <si>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</si>
  <si>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</si>
  <si>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</si>
  <si>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</si>
  <si>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</si>
  <si>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</si>
  <si>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</si>
  <si>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</si>
  <si>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</si>
  <si>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</si>
  <si>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</si>
  <si>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</si>
  <si>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</si>
  <si>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</si>
  <si>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</si>
  <si>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</si>
  <si>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</si>
  <si>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</si>
  <si>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</si>
  <si>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</si>
  <si>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</si>
  <si>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</si>
  <si>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</si>
  <si>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</si>
  <si>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Flete  [USD/Bde]</t>
  </si>
  <si>
    <t>Ref: Cotización Divisas Venta</t>
  </si>
  <si>
    <t>Cantidad [Lts]</t>
  </si>
  <si>
    <t>CR con flete  [USD/lt]</t>
  </si>
  <si>
    <t>Costo Rep [USD/lt] sep-23</t>
  </si>
  <si>
    <t>Imp Pais</t>
  </si>
  <si>
    <t>IIBB e Imprevistos</t>
  </si>
  <si>
    <t>Costo Total USD]</t>
  </si>
  <si>
    <t>Precio Vigente</t>
  </si>
  <si>
    <t>Cotización</t>
  </si>
  <si>
    <t>Cotización de licitación</t>
  </si>
  <si>
    <t>Flete  [USD/lt]</t>
  </si>
  <si>
    <t>Costo Rep [USD/lt] dic-23</t>
  </si>
  <si>
    <t>BX256</t>
  </si>
  <si>
    <t>PS</t>
  </si>
  <si>
    <t>CVA</t>
  </si>
  <si>
    <t>Actual 1</t>
  </si>
  <si>
    <t>Actual 2</t>
  </si>
  <si>
    <t>Variación [actual/ref] 1</t>
  </si>
  <si>
    <t>Variación [actual/ref] 2</t>
  </si>
  <si>
    <t>YPF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</si>
</sst>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4" fillId="9" borderId="22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" fontId="0" fillId="9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0" fontId="0" fillId="10" borderId="0" xfId="0" applyFill="1"/>
    <xf numFmtId="14" fontId="0" fillId="10" borderId="0" xfId="0" applyNumberFormat="1" applyFill="1"/>
    <xf numFmtId="0" fontId="4" fillId="9" borderId="23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4" fontId="0" fillId="9" borderId="23" xfId="0" applyNumberFormat="1" applyFill="1" applyBorder="1" applyAlignment="1">
      <alignment horizontal="center" vertical="center"/>
    </xf>
    <xf numFmtId="3" fontId="0" fillId="9" borderId="23" xfId="0" applyNumberFormat="1" applyFill="1" applyBorder="1" applyAlignment="1">
      <alignment horizontal="center" vertical="center"/>
    </xf>
    <xf numFmtId="2" fontId="0" fillId="9" borderId="23" xfId="0" applyNumberFormat="1" applyFill="1" applyBorder="1" applyAlignment="1">
      <alignment horizontal="center" vertical="center"/>
    </xf>
    <xf numFmtId="2" fontId="4" fillId="9" borderId="23" xfId="0" applyNumberFormat="1" applyFont="1" applyFill="1" applyBorder="1" applyAlignment="1">
      <alignment horizontal="center" vertical="center"/>
    </xf>
    <xf numFmtId="2" fontId="4" fillId="12" borderId="23" xfId="0" applyNumberFormat="1" applyFont="1" applyFill="1" applyBorder="1" applyAlignment="1">
      <alignment horizontal="center" vertical="center"/>
    </xf>
    <xf numFmtId="169" fontId="4" fillId="10" borderId="23" xfId="13" applyNumberFormat="1" applyFont="1" applyFill="1" applyBorder="1" applyAlignment="1">
      <alignment horizontal="center" vertical="center"/>
    </xf>
    <xf numFmtId="1" fontId="4" fillId="9" borderId="22" xfId="0" applyNumberFormat="1" applyFont="1" applyFill="1" applyBorder="1" applyAlignment="1">
      <alignment horizontal="center" vertical="center"/>
    </xf>
    <xf numFmtId="9" fontId="4" fillId="9" borderId="22" xfId="13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tabSelected="1" zoomScale="80" zoomScaleNormal="80" workbookViewId="0">
      <selection activeCell="J8" sqref="J8"/>
    </sheetView>
  </sheetViews>
  <sheetFormatPr baseColWidth="10" defaultRowHeight="15" x14ac:dyDescent="0.25"/>
  <cols>
    <col min="1" max="1" width="9.140625" bestFit="1" customWidth="1"/>
    <col min="2" max="2" width="14.140625" customWidth="1"/>
    <col min="3" max="3" width="15.42578125" customWidth="1"/>
    <col min="4" max="4" width="10.85546875" customWidth="1"/>
    <col min="5" max="5" width="8.28515625" bestFit="1" customWidth="1"/>
    <col min="6" max="6" width="12.5703125" customWidth="1"/>
    <col min="7" max="7" width="13.28515625" customWidth="1"/>
    <col min="8" max="8" width="15.7109375" customWidth="1"/>
    <col min="9" max="9" width="19.140625" customWidth="1"/>
    <col min="10" max="10" width="12.5703125" customWidth="1"/>
    <col min="12" max="12" width="9.85546875" customWidth="1"/>
    <col min="13" max="13" width="10.85546875" customWidth="1"/>
  </cols>
  <sheetData>
    <row r="1" spans="1:13" ht="27.75" customHeight="1" x14ac:dyDescent="0.25">
      <c r="A1" s="144" t="s">
        <v>72</v>
      </c>
      <c r="B1" s="144">
        <v>820</v>
      </c>
      <c r="C1" s="145">
        <v>45299</v>
      </c>
      <c r="D1" s="144" t="s">
        <v>74</v>
      </c>
      <c r="E1" s="144"/>
      <c r="F1" s="144"/>
      <c r="L1" s="157" t="s">
        <v>79</v>
      </c>
      <c r="M1" s="158"/>
    </row>
    <row r="2" spans="1:13" ht="27.75" customHeight="1" x14ac:dyDescent="0.25">
      <c r="L2" s="159">
        <f>4.5%+1%</f>
        <v>5.5E-2</v>
      </c>
      <c r="M2" s="160"/>
    </row>
    <row r="3" spans="1:13" ht="27.75" customHeight="1" x14ac:dyDescent="0.25">
      <c r="A3" s="156" t="s">
        <v>82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ht="27.75" customHeight="1" x14ac:dyDescent="0.25">
      <c r="A4" s="134" t="s">
        <v>71</v>
      </c>
      <c r="B4" s="134" t="s">
        <v>69</v>
      </c>
      <c r="C4" s="133" t="s">
        <v>85</v>
      </c>
      <c r="D4" s="133" t="s">
        <v>75</v>
      </c>
      <c r="E4" s="133" t="s">
        <v>78</v>
      </c>
      <c r="F4" s="133" t="s">
        <v>84</v>
      </c>
      <c r="G4" s="133" t="s">
        <v>76</v>
      </c>
      <c r="H4" s="133" t="s">
        <v>67</v>
      </c>
      <c r="I4" s="133" t="s">
        <v>0</v>
      </c>
      <c r="J4" s="133" t="s">
        <v>80</v>
      </c>
      <c r="K4" s="133" t="s">
        <v>68</v>
      </c>
      <c r="L4" s="133" t="s">
        <v>70</v>
      </c>
      <c r="M4" s="133" t="s">
        <v>70</v>
      </c>
    </row>
    <row r="5" spans="1:13" ht="27.75" customHeight="1" x14ac:dyDescent="0.25">
      <c r="A5" s="146" t="s">
        <v>89</v>
      </c>
      <c r="B5" s="147" t="s">
        <v>86</v>
      </c>
      <c r="C5" s="148">
        <v>1.2</v>
      </c>
      <c r="D5" s="149">
        <v>3000</v>
      </c>
      <c r="E5" s="148">
        <f>17.5%*C5</f>
        <v>0.21</v>
      </c>
      <c r="F5" s="150">
        <f>(892+421)/22/B1</f>
        <v>7.2782705099778272E-2</v>
      </c>
      <c r="G5" s="151">
        <f>+C5+F5+E5</f>
        <v>1.4827827050997782</v>
      </c>
      <c r="H5" s="152">
        <f>+I5*G5</f>
        <v>3.7069567627494453</v>
      </c>
      <c r="I5" s="151">
        <v>2.5</v>
      </c>
      <c r="J5" s="149">
        <f>D5*G5</f>
        <v>4448.3481152993345</v>
      </c>
      <c r="K5" s="149">
        <f>H5*D5</f>
        <v>11120.870288248336</v>
      </c>
      <c r="L5" s="149">
        <f>ROUND(K5-J5-$L$2*K5,0)</f>
        <v>6061</v>
      </c>
      <c r="M5" s="153">
        <f>L5/K5</f>
        <v>0.54501130243419793</v>
      </c>
    </row>
    <row r="6" spans="1:13" ht="27.75" customHeight="1" x14ac:dyDescent="0.25">
      <c r="A6" s="146" t="s">
        <v>90</v>
      </c>
      <c r="B6" s="147" t="s">
        <v>86</v>
      </c>
      <c r="C6" s="148">
        <v>1.2</v>
      </c>
      <c r="D6" s="149">
        <v>3000</v>
      </c>
      <c r="E6" s="148">
        <f>17.5%*C6</f>
        <v>0.21</v>
      </c>
      <c r="F6" s="150">
        <f>+F5</f>
        <v>7.2782705099778272E-2</v>
      </c>
      <c r="G6" s="151">
        <f>+C6+F6+E6</f>
        <v>1.4827827050997782</v>
      </c>
      <c r="H6" s="152">
        <f>+G6*I6</f>
        <v>3.2621219512195121</v>
      </c>
      <c r="I6" s="151">
        <v>2.2000000000000002</v>
      </c>
      <c r="J6" s="149">
        <f>D6*G6</f>
        <v>4448.3481152993345</v>
      </c>
      <c r="K6" s="149">
        <f>H6*D6</f>
        <v>9786.3658536585372</v>
      </c>
      <c r="L6" s="149">
        <f>ROUND(K6-J6-$L$2*K6,0)</f>
        <v>4800</v>
      </c>
      <c r="M6" s="153">
        <f>L6/K6</f>
        <v>0.49047829110185648</v>
      </c>
    </row>
    <row r="7" spans="1:13" s="76" customFormat="1" ht="27.75" customHeight="1" x14ac:dyDescent="0.25">
      <c r="A7" s="156" t="s">
        <v>83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s="76" customFormat="1" ht="27.75" customHeight="1" x14ac:dyDescent="0.25">
      <c r="A8" s="134"/>
      <c r="B8" s="134" t="s">
        <v>69</v>
      </c>
      <c r="C8" s="133" t="s">
        <v>77</v>
      </c>
      <c r="D8" s="133" t="s">
        <v>75</v>
      </c>
      <c r="E8" s="133" t="s">
        <v>78</v>
      </c>
      <c r="F8" s="133" t="s">
        <v>73</v>
      </c>
      <c r="G8" s="133" t="s">
        <v>76</v>
      </c>
      <c r="H8" s="133" t="s">
        <v>81</v>
      </c>
      <c r="I8" s="133" t="s">
        <v>91</v>
      </c>
      <c r="J8" s="133" t="s">
        <v>92</v>
      </c>
      <c r="K8" s="133"/>
      <c r="L8" s="133"/>
      <c r="M8" s="133"/>
    </row>
    <row r="9" spans="1:13" ht="27.75" customHeight="1" x14ac:dyDescent="0.25">
      <c r="A9" s="138" t="s">
        <v>87</v>
      </c>
      <c r="B9" s="139"/>
      <c r="C9" s="140"/>
      <c r="D9" s="154"/>
      <c r="E9" s="140"/>
      <c r="F9" s="142"/>
      <c r="G9" s="143"/>
      <c r="H9" s="143">
        <v>3.22</v>
      </c>
      <c r="I9" s="155">
        <f>+$H$5/H9-1</f>
        <v>0.15122880830728103</v>
      </c>
      <c r="J9" s="155">
        <f>+$H$6/H9-1</f>
        <v>1.308135131040733E-2</v>
      </c>
      <c r="K9" s="141"/>
      <c r="L9" s="141"/>
      <c r="M9" s="141"/>
    </row>
    <row r="10" spans="1:13" ht="27.75" customHeight="1" x14ac:dyDescent="0.25">
      <c r="A10" s="138" t="s">
        <v>88</v>
      </c>
      <c r="B10" s="139"/>
      <c r="C10" s="140"/>
      <c r="D10" s="154"/>
      <c r="E10" s="140"/>
      <c r="F10" s="142"/>
      <c r="G10" s="143"/>
      <c r="H10" s="143">
        <v>3.3</v>
      </c>
      <c r="I10" s="155">
        <f>+$H$5/H10-1</f>
        <v>0.12332023113619561</v>
      </c>
      <c r="J10" s="155">
        <f>+$H$6/H10-1</f>
        <v>-1.1478196600147816E-2</v>
      </c>
      <c r="K10" s="141"/>
      <c r="L10" s="141"/>
      <c r="M10" s="141"/>
    </row>
    <row r="11" spans="1:13" ht="27.75" customHeight="1" x14ac:dyDescent="0.25">
      <c r="A11" s="138" t="s">
        <v>93</v>
      </c>
      <c r="B11" s="139"/>
      <c r="C11" s="140"/>
      <c r="D11" s="154"/>
      <c r="E11" s="140"/>
      <c r="F11" s="142"/>
      <c r="G11" s="143"/>
      <c r="H11" s="143">
        <v>3.77</v>
      </c>
      <c r="I11" s="155">
        <f>+$H$5/H11-1</f>
        <v>-1.6722344098290431E-2</v>
      </c>
      <c r="J11" s="141"/>
      <c r="K11" s="141"/>
      <c r="L11" s="141"/>
      <c r="M11" s="141"/>
    </row>
    <row r="12" spans="1:13" ht="25.5" customHeight="1" x14ac:dyDescent="0.25">
      <c r="H12" s="137"/>
      <c r="I12" s="136"/>
    </row>
    <row r="13" spans="1:13" ht="25.5" customHeight="1" x14ac:dyDescent="0.25">
      <c r="H13" s="137"/>
      <c r="I13" s="136"/>
    </row>
    <row r="14" spans="1:13" x14ac:dyDescent="0.25">
      <c r="H14" s="137"/>
      <c r="I14" s="136"/>
      <c r="J14" s="135"/>
    </row>
    <row r="15" spans="1:13" x14ac:dyDescent="0.25">
      <c r="H15" s="137"/>
      <c r="I15" s="136"/>
    </row>
    <row r="16" spans="1:13" x14ac:dyDescent="0.25">
      <c r="H16" s="137"/>
      <c r="I16" s="136"/>
    </row>
    <row r="17" spans="8:9" x14ac:dyDescent="0.25">
      <c r="H17" s="137"/>
      <c r="I17" s="136"/>
    </row>
    <row r="18" spans="8:9" x14ac:dyDescent="0.25">
      <c r="H18" s="137"/>
      <c r="I18" s="136"/>
    </row>
  </sheetData>
  <mergeCells count="4">
    <mergeCell ref="A7:M7"/>
    <mergeCell ref="L1:M1"/>
    <mergeCell ref="L2:M2"/>
    <mergeCell ref="A3:M3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61"/>
      <c r="F16" s="162"/>
    </row>
    <row r="17" spans="5:6" x14ac:dyDescent="0.25">
      <c r="E17" s="161"/>
      <c r="F17" s="162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63" t="s">
        <v>26</v>
      </c>
      <c r="C1" s="164"/>
      <c r="D1" s="164"/>
      <c r="E1" s="164"/>
      <c r="F1" s="164"/>
      <c r="G1" s="164"/>
      <c r="H1" s="164"/>
      <c r="I1" s="164"/>
      <c r="J1" s="165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14232-2A09-491D-85BF-8CFA064B1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40de77e2-37bb-4c7a-ab4d-547915d99553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0269a7-69c5-483f-a552-e74dab880ae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2024-01-29T19:02:59Z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